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660" tabRatio="886" firstSheet="5" activeTab="5"/>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r:id="rId22"/>
    <sheet name="Калькуляция" sheetId="503" r:id="rId23"/>
    <sheet name="Корректировка НВВ" sheetId="502"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сведения'!$H$7:$H$150</definedName>
    <definedName name="List00_del_tariff_range">'Общие сведения'!$I$113:$I$139</definedName>
    <definedName name="List00_tariff_start">'Общие сведения'!$D$112</definedName>
    <definedName name="List00_vis_flags">'Общие сведения'!$B$112:$B$139</definedName>
    <definedName name="List01_mo_column">'Список территорий'!$N$14:$N$19</definedName>
    <definedName name="List01_mr_column">'Список территорий'!$M$14:$M$19</definedName>
    <definedName name="List02_osn_ekpl_range">'Список объектов'!$N$29:$N$29</definedName>
    <definedName name="List03_vis_flags">Сценарии!$Y$7:$AP$7</definedName>
    <definedName name="List03_vis_flags2">Сценарии!$G$15:$G$53</definedName>
    <definedName name="List04_check_range1">Баланс!$O$16:$AL$85</definedName>
    <definedName name="List04_vis_flags">Баланс!$S$7:$AL$7</definedName>
    <definedName name="List04_vis_flags2">Баланс!$G$14:$G$87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Экономия_корр!$O$7:$AI$7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объектов'!$M$26</definedName>
    <definedName name="pIns_List03_tariff">Сценарии!$M$52</definedName>
    <definedName name="pIns_List04_tariff_vo">Баланс!$L$81</definedName>
    <definedName name="pIns_List04_tariff_vo_transp">Баланс!$L$85</definedName>
    <definedName name="pIns_List04_tariff_vs">Баланс!$L$17</definedName>
    <definedName name="pIns_List04_tariff_vs_transp">Баланс!$L$21</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Покупка!$L$50</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возд'!$L$21</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Ins_List19_dolj">ФОТ!$M:$M</definedName>
    <definedName name="pIns_List19_tariff">ФОТ!$L$54</definedName>
    <definedName name="pIns_List20_1">Административные!$M:$M</definedName>
    <definedName name="pIns_List20_tariff">Административные!$L$54</definedName>
    <definedName name="pIns_List21_1">'Сбытовые расходы ГО'!$M:$M</definedName>
    <definedName name="pIns_List21_tariff">'Сбытовые расходы ГО'!$L$38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2">Калькуляция!$L:$N,Калькуляция!$14:$15</definedName>
    <definedName name="_xlnm.Print_Titles" localSheetId="23">'Корректировка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сведения'!$E$7:$H$154</definedName>
  </definedNames>
  <calcPr calcId="145621" calcMode="manual"/>
</workbook>
</file>

<file path=xl/calcChain.xml><?xml version="1.0" encoding="utf-8"?>
<calcChain xmlns="http://schemas.openxmlformats.org/spreadsheetml/2006/main">
  <c r="E152" i="488" l="1"/>
  <c r="G152" i="488"/>
  <c r="A43" i="517" l="1"/>
  <c r="A42" i="517"/>
  <c r="A41" i="517" l="1"/>
  <c r="A40" i="517" l="1"/>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4" i="517"/>
  <c r="A35" i="517"/>
  <c r="A36" i="517"/>
  <c r="A37" i="517"/>
  <c r="A38" i="517"/>
  <c r="A39" i="517" l="1"/>
  <c r="A33"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7" i="225" s="1"/>
  <c r="A461"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Q478" i="225"/>
  <c r="A485" i="225"/>
  <c r="A486" i="225" s="1"/>
  <c r="O484" i="225"/>
  <c r="AD484" i="225"/>
  <c r="T484" i="225"/>
  <c r="S484" i="225"/>
  <c r="Q484" i="225"/>
  <c r="P484" i="225"/>
  <c r="AN484" i="225" l="1"/>
  <c r="AN478" i="225"/>
  <c r="A488" i="225"/>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Q487" i="225"/>
  <c r="P487" i="225"/>
  <c r="AN466" i="225"/>
  <c r="R466" i="225"/>
  <c r="R451" i="225"/>
  <c r="AD486" i="225"/>
  <c r="T486" i="225"/>
  <c r="S486" i="225"/>
  <c r="AN486" i="225" s="1"/>
  <c r="Q486" i="225"/>
  <c r="P486" i="225"/>
  <c r="O486" i="225"/>
  <c r="R485" i="225"/>
  <c r="AN487" i="225" l="1"/>
  <c r="R487" i="225"/>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AP495" i="225" l="1"/>
  <c r="R496" i="225"/>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499" i="225"/>
  <c r="AH498" i="225"/>
  <c r="Z498" i="225"/>
  <c r="AG498" i="225"/>
  <c r="Y498" i="225"/>
  <c r="Q498" i="225"/>
  <c r="AC498" i="225"/>
  <c r="AM498" i="225"/>
  <c r="X498" i="225"/>
  <c r="W498" i="225"/>
  <c r="AE498" i="225"/>
  <c r="O498" i="225"/>
  <c r="AK498" i="225"/>
  <c r="AV498" i="225" s="1"/>
  <c r="AF498" i="225"/>
  <c r="V498" i="225"/>
  <c r="AL498" i="225"/>
  <c r="AW498" i="225" s="1"/>
  <c r="AD498" i="225"/>
  <c r="U498" i="225"/>
  <c r="P498" i="225"/>
  <c r="AS498" i="225" l="1"/>
  <c r="AQ498" i="225"/>
  <c r="AO498" i="225"/>
  <c r="AR498" i="225"/>
  <c r="AP498" i="225"/>
  <c r="AN498" i="225"/>
  <c r="AF499" i="225"/>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Z494" i="225"/>
  <c r="AC494" i="225"/>
  <c r="AP504" i="225"/>
  <c r="AE494" i="225"/>
  <c r="AJ494" i="225"/>
  <c r="AU494" i="225" s="1"/>
  <c r="AV504" i="225"/>
  <c r="AK494" i="225"/>
  <c r="AV494" i="225" s="1"/>
  <c r="AM494" i="225"/>
  <c r="AD494" i="225"/>
  <c r="AN504" i="225"/>
  <c r="S494" i="225"/>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AO494" i="225" l="1"/>
  <c r="AP494" i="225"/>
  <c r="AR494" i="225"/>
  <c r="AN494" i="225"/>
  <c r="R494" i="225"/>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X508" i="225"/>
  <c r="P508" i="225"/>
  <c r="AM508" i="225"/>
  <c r="AE508" i="225"/>
  <c r="W508" i="225"/>
  <c r="O508" i="225"/>
  <c r="AL508" i="225"/>
  <c r="AW508" i="225" s="1"/>
  <c r="AD508" i="225"/>
  <c r="AO508" i="225" s="1"/>
  <c r="V508" i="225"/>
  <c r="A509" i="225"/>
  <c r="AJ508" i="225"/>
  <c r="AU508" i="225" s="1"/>
  <c r="Y508" i="225"/>
  <c r="AI508" i="225"/>
  <c r="AT508" i="225" s="1"/>
  <c r="U508" i="225"/>
  <c r="AH508" i="225"/>
  <c r="T508" i="225"/>
  <c r="AG508" i="225"/>
  <c r="AR508" i="225" s="1"/>
  <c r="S508" i="225"/>
  <c r="Z508" i="225"/>
  <c r="Q508" i="225"/>
  <c r="AB508" i="225"/>
  <c r="AA508" i="225"/>
  <c r="AK508" i="225"/>
  <c r="AV508" i="225" s="1"/>
  <c r="AC508" i="225"/>
  <c r="AS508" i="225" l="1"/>
  <c r="AQ508" i="225"/>
  <c r="AP508" i="225"/>
  <c r="AN508" i="225"/>
  <c r="R508" i="225"/>
  <c r="AJ509" i="225"/>
  <c r="AU509" i="225" s="1"/>
  <c r="AB509" i="225"/>
  <c r="T509" i="225"/>
  <c r="AI509" i="225"/>
  <c r="AT509" i="225" s="1"/>
  <c r="AA509" i="225"/>
  <c r="S509" i="225"/>
  <c r="A510" i="225"/>
  <c r="AH509" i="225"/>
  <c r="AS509" i="225" s="1"/>
  <c r="Z509" i="225"/>
  <c r="AM509" i="225"/>
  <c r="Y509" i="225"/>
  <c r="AL509" i="225"/>
  <c r="AW509" i="225" s="1"/>
  <c r="X509" i="225"/>
  <c r="AK509" i="225"/>
  <c r="AV509" i="225" s="1"/>
  <c r="W509" i="225"/>
  <c r="AG509" i="225"/>
  <c r="V509" i="225"/>
  <c r="O509" i="225"/>
  <c r="AD509" i="225"/>
  <c r="AF509" i="225"/>
  <c r="AQ509" i="225" s="1"/>
  <c r="AE509" i="225"/>
  <c r="Q509" i="225"/>
  <c r="P509" i="225"/>
  <c r="U509" i="225"/>
  <c r="AC509" i="225"/>
  <c r="AO509" i="225" l="1"/>
  <c r="AR509" i="225"/>
  <c r="AN509" i="225"/>
  <c r="AP509" i="225"/>
  <c r="AI510" i="225"/>
  <c r="AT510" i="225" s="1"/>
  <c r="AA510" i="225"/>
  <c r="S510" i="225"/>
  <c r="AN510" i="225" s="1"/>
  <c r="AH510" i="225"/>
  <c r="AS510" i="225" s="1"/>
  <c r="Y510" i="225"/>
  <c r="P510" i="225"/>
  <c r="AG510" i="225"/>
  <c r="AR510" i="225" s="1"/>
  <c r="X510" i="225"/>
  <c r="O510" i="225"/>
  <c r="A511" i="225"/>
  <c r="AF510" i="225"/>
  <c r="AQ510" i="225" s="1"/>
  <c r="W510" i="225"/>
  <c r="AD510" i="225"/>
  <c r="AO510" i="225" s="1"/>
  <c r="Q510" i="225"/>
  <c r="AC510" i="225"/>
  <c r="AB510" i="225"/>
  <c r="AM510" i="225"/>
  <c r="Z510" i="225"/>
  <c r="AE510" i="225"/>
  <c r="AP510" i="225" s="1"/>
  <c r="T510" i="225"/>
  <c r="V510" i="225"/>
  <c r="U510" i="225"/>
  <c r="AK510" i="225"/>
  <c r="AV510" i="225" s="1"/>
  <c r="AJ510" i="225"/>
  <c r="AU510" i="225" s="1"/>
  <c r="AL510" i="225"/>
  <c r="AW510" i="225" s="1"/>
  <c r="R509" i="225"/>
  <c r="R510" i="225" l="1"/>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E506" i="225"/>
  <c r="AP506" i="225" s="1"/>
  <c r="S506" i="225"/>
  <c r="AH506" i="225"/>
  <c r="AS506" i="225" s="1"/>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R506" i="225" l="1"/>
  <c r="AO506" i="225"/>
  <c r="AN506" i="225"/>
  <c r="AQ506" i="225"/>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N479" i="225" l="1"/>
  <c r="AS527" i="225"/>
  <c r="AN452" i="225"/>
  <c r="AQ493" i="225"/>
  <c r="AP493" i="225"/>
  <c r="AR493" i="225"/>
  <c r="AN493" i="225"/>
  <c r="AP527" i="225"/>
  <c r="AR527" i="225"/>
  <c r="AO527" i="225"/>
  <c r="AQ527" i="225"/>
  <c r="AN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X528" i="225"/>
  <c r="P528" i="225"/>
  <c r="AM528" i="225"/>
  <c r="AE528" i="225"/>
  <c r="W528" i="225"/>
  <c r="O528" i="225"/>
  <c r="AI528" i="225"/>
  <c r="AT528" i="225" s="1"/>
  <c r="AB528" i="225"/>
  <c r="AL528" i="225"/>
  <c r="AW528" i="225" s="1"/>
  <c r="AA528" i="225"/>
  <c r="Q528" i="225"/>
  <c r="A529" i="225"/>
  <c r="AK528" i="225"/>
  <c r="AV528" i="225" s="1"/>
  <c r="Z528" i="225"/>
  <c r="AJ528" i="225"/>
  <c r="AU528" i="225" s="1"/>
  <c r="Y528" i="225"/>
  <c r="T528" i="225"/>
  <c r="S528" i="225"/>
  <c r="AH528" i="225"/>
  <c r="AS528" i="225" s="1"/>
  <c r="AG528" i="225"/>
  <c r="AC528" i="225"/>
  <c r="AD528" i="225"/>
  <c r="U528" i="225"/>
  <c r="V528" i="225"/>
  <c r="A577" i="225"/>
  <c r="AR528" i="225" l="1"/>
  <c r="AQ528" i="225"/>
  <c r="AP528" i="225"/>
  <c r="AO528" i="225"/>
  <c r="AN528" i="225"/>
  <c r="AN477" i="225"/>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S540" i="225"/>
  <c r="S550" i="225"/>
  <c r="A590" i="225"/>
  <c r="A591" i="225" s="1"/>
  <c r="A592" i="225" s="1"/>
  <c r="A593" i="225" s="1"/>
  <c r="A594" i="225" s="1"/>
  <c r="A595" i="225" s="1"/>
  <c r="A631" i="225"/>
  <c r="Q540" i="225" l="1"/>
  <c r="R540" i="225" s="1"/>
  <c r="Q55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A637" i="225"/>
  <c r="P636" i="225"/>
  <c r="N636" i="225"/>
  <c r="Q636" i="225"/>
  <c r="A544" i="225"/>
  <c r="A545" i="225" s="1"/>
  <c r="A546" i="225" s="1"/>
  <c r="A547" i="225" s="1"/>
  <c r="A548" i="225" s="1"/>
  <c r="A549" i="225" s="1"/>
  <c r="A550" i="225" s="1"/>
  <c r="A551" i="225" s="1"/>
  <c r="A552" i="225" s="1"/>
  <c r="A553" i="225" s="1"/>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Y579" i="225" s="1"/>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Q576" i="225"/>
  <c r="S576" i="225" s="1"/>
  <c r="AA576" i="225"/>
  <c r="AA578" i="225" s="1"/>
  <c r="R581" i="225"/>
  <c r="X580" i="225"/>
  <c r="X582" i="225" s="1"/>
  <c r="AD576" i="225"/>
  <c r="AD578" i="225" s="1"/>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Q411" i="225" l="1"/>
  <c r="P411" i="225"/>
  <c r="Y561" i="225"/>
  <c r="Y565" i="225" s="1"/>
  <c r="AG561" i="225"/>
  <c r="AG565" i="225" s="1"/>
  <c r="AI561" i="225"/>
  <c r="AI565" i="225" s="1"/>
  <c r="AE561" i="225"/>
  <c r="AE565" i="225" s="1"/>
  <c r="AJ561" i="225"/>
  <c r="AJ565" i="225" s="1"/>
  <c r="Z561" i="225"/>
  <c r="Z565" i="225" s="1"/>
  <c r="S561" i="225"/>
  <c r="S565" i="225" s="1"/>
  <c r="V561" i="225"/>
  <c r="V565" i="225" s="1"/>
  <c r="AK561" i="225"/>
  <c r="AK565" i="225" s="1"/>
  <c r="AA561" i="225"/>
  <c r="AA565" i="225" s="1"/>
  <c r="W561" i="225"/>
  <c r="W565" i="225" s="1"/>
  <c r="AB561" i="225"/>
  <c r="AB565" i="225" s="1"/>
  <c r="AH561" i="225"/>
  <c r="AH565" i="225" s="1"/>
  <c r="AL561" i="225"/>
  <c r="AL565" i="225" s="1"/>
  <c r="T561" i="225"/>
  <c r="T565" i="225" s="1"/>
  <c r="AC561" i="225"/>
  <c r="AC565" i="225" s="1"/>
  <c r="AM561" i="225"/>
  <c r="AM565" i="225" s="1"/>
  <c r="U561" i="225"/>
  <c r="U565" i="225" s="1"/>
  <c r="AD561" i="225"/>
  <c r="AD565" i="225" s="1"/>
  <c r="X561" i="225"/>
  <c r="X565" i="225" s="1"/>
  <c r="AF561" i="225"/>
  <c r="AF565" i="225" s="1"/>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Q638" i="225"/>
  <c r="P561" i="225"/>
  <c r="P565" i="225" s="1"/>
  <c r="Q561" i="225"/>
  <c r="Q565" i="225" s="1"/>
  <c r="Q559" i="225"/>
  <c r="P559" i="225"/>
  <c r="O559" i="225"/>
  <c r="AC560" i="225"/>
  <c r="AC559" i="225"/>
  <c r="AM559" i="225"/>
  <c r="AM560" i="225"/>
  <c r="AA560" i="225"/>
  <c r="AA559" i="225"/>
  <c r="AI560" i="225"/>
  <c r="AI559" i="225"/>
  <c r="AJ560" i="225"/>
  <c r="AJ559" i="225"/>
  <c r="AK560" i="225"/>
  <c r="AK559" i="225"/>
  <c r="T559" i="225"/>
  <c r="AB560" i="225"/>
  <c r="AB559" i="225"/>
  <c r="S559" i="225"/>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O565" i="225" s="1"/>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59" i="225" s="1"/>
  <c r="U540" i="225"/>
  <c r="W443" i="225"/>
  <c r="V541" i="225"/>
  <c r="AE550" i="225"/>
  <c r="AE559" i="225" s="1"/>
  <c r="AE540" i="225"/>
  <c r="A412" i="225"/>
  <c r="N615" i="225"/>
  <c r="A616" i="225"/>
  <c r="A617" i="225" s="1"/>
  <c r="A618" i="225" s="1"/>
  <c r="A619" i="225" s="1"/>
  <c r="AE557" i="225" l="1"/>
  <c r="AE560" i="225"/>
  <c r="AP560" i="225" s="1"/>
  <c r="U560" i="225"/>
  <c r="U557" i="225"/>
  <c r="T560" i="225"/>
  <c r="S560" i="225"/>
  <c r="AN560" i="225" s="1"/>
  <c r="Q560" i="225"/>
  <c r="P560" i="225"/>
  <c r="O560" i="225"/>
  <c r="A413" i="225"/>
  <c r="A414" i="225" s="1"/>
  <c r="Q412" i="225"/>
  <c r="AP550" i="225"/>
  <c r="R559" i="225"/>
  <c r="A640"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40" i="225"/>
  <c r="AF540" i="225"/>
  <c r="AF550" i="225"/>
  <c r="X443" i="225"/>
  <c r="W541" i="225"/>
  <c r="AH443" i="225"/>
  <c r="AS443" i="225" s="1"/>
  <c r="AG541" i="225"/>
  <c r="AR541" i="225" s="1"/>
  <c r="AQ550" i="225" l="1"/>
  <c r="AF559" i="225"/>
  <c r="AF560" i="225"/>
  <c r="AQ560" i="225" s="1"/>
  <c r="AF557" i="225"/>
  <c r="V560" i="225"/>
  <c r="V559" i="225"/>
  <c r="V557" i="225"/>
  <c r="A415" i="225"/>
  <c r="P413" i="225"/>
  <c r="Q413" i="225"/>
  <c r="R563" i="225"/>
  <c r="A641" i="225"/>
  <c r="P640" i="225"/>
  <c r="N640" i="225"/>
  <c r="Q640" i="225"/>
  <c r="Q564" i="225"/>
  <c r="R562" i="225"/>
  <c r="Q557" i="225"/>
  <c r="R557" i="225" s="1"/>
  <c r="R556" i="225"/>
  <c r="AG550" i="225"/>
  <c r="AG540" i="225"/>
  <c r="AI443" i="225"/>
  <c r="AT443" i="225" s="1"/>
  <c r="AH541" i="225"/>
  <c r="AS541" i="225" s="1"/>
  <c r="W550" i="225"/>
  <c r="W540" i="225"/>
  <c r="Y443" i="225"/>
  <c r="X541" i="225"/>
  <c r="AR550" i="225" l="1"/>
  <c r="AG559" i="225"/>
  <c r="AG560" i="225"/>
  <c r="AR560" i="225" s="1"/>
  <c r="AG557" i="225"/>
  <c r="W559" i="225"/>
  <c r="W560" i="225"/>
  <c r="W557" i="225"/>
  <c r="A416" i="225"/>
  <c r="A642" i="225"/>
  <c r="Q641" i="225"/>
  <c r="N641" i="225"/>
  <c r="P641" i="225"/>
  <c r="R564" i="225"/>
  <c r="AJ443" i="225"/>
  <c r="AU443" i="225" s="1"/>
  <c r="AI541" i="225"/>
  <c r="AT541" i="225" s="1"/>
  <c r="X550" i="225"/>
  <c r="X540" i="225"/>
  <c r="Z443" i="225"/>
  <c r="Y541" i="225"/>
  <c r="AH540" i="225"/>
  <c r="AH550" i="225"/>
  <c r="AS550" i="225" l="1"/>
  <c r="AH559" i="225"/>
  <c r="AH560" i="225"/>
  <c r="AS560" i="225" s="1"/>
  <c r="AH557" i="225"/>
  <c r="X559" i="225"/>
  <c r="X560" i="225"/>
  <c r="X557" i="225"/>
  <c r="A417" i="225"/>
  <c r="A643" i="225"/>
  <c r="P642" i="225"/>
  <c r="N642" i="225"/>
  <c r="Q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A418" i="225" l="1"/>
  <c r="A644" i="225"/>
  <c r="N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A419" i="225" l="1"/>
  <c r="A645" i="225"/>
  <c r="P644" i="225"/>
  <c r="N644" i="225"/>
  <c r="Q644" i="225"/>
  <c r="P394" i="225"/>
  <c r="O395" i="225"/>
  <c r="AA550" i="225"/>
  <c r="AA540" i="225"/>
  <c r="AC443" i="225"/>
  <c r="AC541" i="225" s="1"/>
  <c r="AB541" i="225"/>
  <c r="AK550" i="225"/>
  <c r="AV550" i="225" s="1"/>
  <c r="AK540" i="225"/>
  <c r="AM443" i="225"/>
  <c r="AM541" i="225" s="1"/>
  <c r="AL541" i="225"/>
  <c r="AW541" i="225" s="1"/>
  <c r="M650" i="225" l="1"/>
  <c r="M652" i="225"/>
  <c r="M649" i="225"/>
  <c r="Q415" i="225"/>
  <c r="Q417" i="225"/>
  <c r="M654" i="225"/>
  <c r="M639" i="225"/>
  <c r="M637" i="225"/>
  <c r="M641" i="225"/>
  <c r="M656" i="225"/>
  <c r="M643" i="225"/>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M648" i="225" l="1"/>
  <c r="M638" i="225"/>
  <c r="M655" i="225"/>
  <c r="M636" i="225"/>
  <c r="Q414" i="225"/>
  <c r="Q416" i="225"/>
  <c r="Q418" i="225"/>
  <c r="M644" i="225"/>
  <c r="M651" i="225"/>
  <c r="M653" i="225"/>
  <c r="M640" i="225"/>
  <c r="M642" i="225"/>
  <c r="M657" i="225"/>
  <c r="A421" i="225"/>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D538" i="225" l="1"/>
  <c r="AD541" i="225" s="1"/>
  <c r="A422" i="225"/>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N541" i="225" l="1"/>
  <c r="AD540" i="225"/>
  <c r="AD550" i="225"/>
  <c r="AN550" i="225" s="1"/>
  <c r="AO541" i="225"/>
  <c r="A424" i="225"/>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O550" i="225" l="1"/>
  <c r="AD559" i="225"/>
  <c r="AD560" i="225"/>
  <c r="AO560" i="225" s="1"/>
  <c r="AD557" i="225"/>
  <c r="A425" i="225"/>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<sst xmlns="http://schemas.openxmlformats.org/spreadsheetml/2006/main" count="9567" uniqueCount="2688">
  <si>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</si>
  <si>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</si>
  <si>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</si>
  <si>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</si>
  <si>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</si>
  <si>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</si>
  <si>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</si>
  <si>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</si>
  <si>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</si>
  <si>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</si>
  <si>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</si>
  <si>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</si>
  <si>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</si>
  <si>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</si>
  <si>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</si>
  <si>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</si>
  <si>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</si>
  <si>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</si>
  <si>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</si>
  <si>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</si>
  <si>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</si>
  <si>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</si>
  <si>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</si>
  <si>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</si>
  <si>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</si>
  <si>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</si>
  <si>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</si>
  <si>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</si>
  <si>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</si>
  <si>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</si>
  <si>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</si>
  <si>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</si>
  <si>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</si>
  <si>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</si>
  <si>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</si>
  <si>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</si>
  <si>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</si>
  <si>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</si>
  <si>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</si>
  <si>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</si>
  <si>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</si>
  <si>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</si>
  <si>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</si>
  <si>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</si>
  <si>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</si>
  <si>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</si>
  <si>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</si>
  <si>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</si>
  <si>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</si>
  <si>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</si>
  <si>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</si>
  <si>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</si>
  <si>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</si>
  <si>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</si>
  <si>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</si>
  <si>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</si>
  <si>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</si>
  <si>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</si>
  <si>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</si>
  <si>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</si>
  <si>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</si>
  <si>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</si>
  <si>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</si>
  <si>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</si>
  <si>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</si>
  <si>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</si>
  <si>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</si>
  <si>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</si>
  <si>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</si>
  <si>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</si>
  <si>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</si>
  <si>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</si>
  <si>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</si>
  <si>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</si>
  <si>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</si>
  <si>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</si>
  <si>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</si>
  <si>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</si>
  <si>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</si>
  <si>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</si>
  <si>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</si>
  <si>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</si>
  <si>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</si>
  <si>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</si>
  <si>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</si>
  <si>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</si>
  <si>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</si>
  <si>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</si>
  <si>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</si>
  <si>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</si>
  <si>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</si>
  <si>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</si>
  <si>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</si>
  <si>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</si>
  <si>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</si>
  <si>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</si>
  <si>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</si>
  <si>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</si>
  <si>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</si>
  <si>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</si>
  <si>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</si>
  <si>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</si>
  <si>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</si>
  <si>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</si>
  <si>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</si>
  <si>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</si>
  <si>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</si>
  <si>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</si>
  <si>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</si>
  <si>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</si>
  <si>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</si>
  <si>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</si>
  <si>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</si>
  <si>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</si>
  <si>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</si>
  <si>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</si>
  <si>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</si>
  <si>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</si>
  <si>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</si>
  <si>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</si>
  <si>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</si>
  <si>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</si>
  <si>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</si>
  <si>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</si>
  <si>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</si>
  <si>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</si>
  <si>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</si>
  <si>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</si>
  <si>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</si>
  <si>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</si>
  <si>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</si>
  <si>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</si>
  <si>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</si>
  <si>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</si>
  <si>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</si>
  <si>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</si>
  <si>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</si>
  <si>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</si>
  <si>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</si>
  <si>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</si>
  <si>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</si>
  <si>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</si>
  <si>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</si>
  <si>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</si>
  <si>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</si>
  <si>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</si>
  <si>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</si>
  <si>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</si>
  <si>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</si>
  <si>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</si>
  <si>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</si>
  <si>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</si>
  <si>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</si>
  <si>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</si>
  <si>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</si>
  <si>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</si>
  <si>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</si>
  <si>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</si>
  <si>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</si>
  <si>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</si>
  <si>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</si>
  <si>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</si>
  <si>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</si>
  <si>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</si>
  <si>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</si>
  <si>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</si>
  <si>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</si>
  <si>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</si>
  <si>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</si>
  <si>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</si>
  <si>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</si>
  <si>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</si>
  <si>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</si>
  <si>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</si>
  <si>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</si>
  <si>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</si>
  <si>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</si>
  <si>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</si>
  <si>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</si>
  <si>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</si>
  <si>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</si>
  <si>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</si>
  <si>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</si>
  <si>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</si>
  <si>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</si>
  <si>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</si>
  <si>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</si>
  <si>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</si>
  <si>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</si>
  <si>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</si>
  <si>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</si>
  <si>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</si>
  <si>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</si>
  <si>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</si>
  <si>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</si>
  <si>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</si>
  <si>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</si>
  <si>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</si>
  <si>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</si>
  <si>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</si>
  <si>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</si>
  <si>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</si>
  <si>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</si>
  <si>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</si>
  <si>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</si>
  <si>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</si>
  <si>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</si>
  <si>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</si>
  <si>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</si>
  <si>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</si>
  <si>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</si>
  <si>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</si>
  <si>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</si>
  <si>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</si>
  <si>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</si>
  <si>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</si>
  <si>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</si>
  <si>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</si>
  <si>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</si>
  <si>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</si>
  <si>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</si>
  <si>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</si>
  <si>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</si>
  <si>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</si>
  <si>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</si>
  <si>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</si>
  <si>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</si>
  <si>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</si>
  <si>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</si>
  <si>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</si>
  <si>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</si>
  <si>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</si>
  <si>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</si>
  <si>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</si>
  <si>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</si>
  <si>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</si>
  <si>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</si>
  <si>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</si>
  <si>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</si>
  <si>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</si>
  <si>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</si>
  <si>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</si>
  <si>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</si>
  <si>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</si>
  <si>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</si>
  <si>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</si>
  <si>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</si>
  <si>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</si>
  <si>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</si>
  <si>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</si>
  <si>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</si>
  <si>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</si>
  <si>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</si>
  <si>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</si>
  <si>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</si>
  <si>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</si>
  <si>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</si>
  <si>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</si>
  <si>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</si>
  <si>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</si>
  <si>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</si>
  <si>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</si>
  <si>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</si>
  <si>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</si>
  <si>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</si>
  <si>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</si>
  <si>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</si>
  <si>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</si>
  <si>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</si>
  <si>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</si>
  <si>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</si>
  <si>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</si>
  <si>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</si>
  <si>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</si>
  <si>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</si>
  <si>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</si>
  <si>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</si>
  <si>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</si>
  <si>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</si>
  <si>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</si>
  <si>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</si>
  <si>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</si>
  <si>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</si>
  <si>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</si>
  <si>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</si>
  <si>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</si>
  <si>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</si>
  <si>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</si>
  <si>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</si>
  <si>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</si>
  <si>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</si>
  <si>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</si>
  <si>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</si>
  <si>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</si>
  <si>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</si>
  <si>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</si>
  <si>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</si>
  <si>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</si>
  <si>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</si>
  <si>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</si>
  <si>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</si>
  <si>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</si>
  <si>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</si>
  <si>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</si>
  <si>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</si>
  <si>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</si>
  <si>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</si>
  <si>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</si>
  <si>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</si>
  <si>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</si>
  <si>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</si>
  <si>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</si>
  <si>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</si>
  <si>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</si>
  <si>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</si>
  <si>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</si>
  <si>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</si>
  <si>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</si>
  <si>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</si>
  <si>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</si>
  <si>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</si>
  <si>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</si>
  <si>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</si>
  <si>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</si>
  <si>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</si>
  <si>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</si>
  <si>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</si>
  <si>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</si>
  <si>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</si>
  <si>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</si>
  <si>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</si>
  <si>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</si>
  <si>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</si>
  <si>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</si>
  <si>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</si>
  <si>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</si>
  <si>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</si>
  <si>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</si>
  <si>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</si>
  <si>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</si>
  <si>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</si>
  <si>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</si>
  <si>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</si>
  <si>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</si>
  <si>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</si>
  <si>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</si>
  <si>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</si>
  <si>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</si>
  <si>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</si>
  <si>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</si>
  <si>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</si>
  <si>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</si>
  <si>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</si>
  <si>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</si>
  <si>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</si>
  <si>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</si>
  <si>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</si>
  <si>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</si>
  <si>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</si>
  <si>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</si>
  <si>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</si>
  <si>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</si>
  <si>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</si>
  <si>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</si>
  <si>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</si>
  <si>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</si>
  <si>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</si>
  <si>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</si>
  <si>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</si>
  <si>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</si>
  <si>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</si>
  <si>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</si>
  <si>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</si>
  <si>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</si>
  <si>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</si>
  <si>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</si>
  <si>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</si>
  <si>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</si>
  <si>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</si>
  <si>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</si>
  <si>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</si>
  <si>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</si>
  <si>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</si>
  <si>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</si>
  <si>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</si>
  <si>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</si>
  <si>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</si>
  <si>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</si>
  <si>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</si>
  <si>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</si>
  <si>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</si>
  <si>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</si>
  <si>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</si>
  <si>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</si>
  <si>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</si>
  <si>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</si>
  <si>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</si>
  <si>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</si>
  <si>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</si>
  <si>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</si>
  <si>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</si>
  <si>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</si>
  <si>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</si>
  <si>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</si>
  <si>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</si>
  <si>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</si>
  <si>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</si>
  <si>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</si>
  <si>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</si>
  <si>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</si>
  <si>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</si>
  <si>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</si>
  <si>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</si>
  <si>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</si>
  <si>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</si>
  <si>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</si>
  <si>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</si>
  <si>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</si>
  <si>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</si>
  <si>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</si>
  <si>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</si>
  <si>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</si>
  <si>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</si>
  <si>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</si>
  <si>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</si>
  <si>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</si>
  <si>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</si>
  <si>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</si>
  <si>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</si>
  <si>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</si>
  <si>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</si>
  <si>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</si>
  <si>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</si>
  <si>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</si>
  <si>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</si>
  <si>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</si>
  <si>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</si>
  <si>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</si>
  <si>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</si>
  <si>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</si>
  <si>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</si>
  <si>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</si>
  <si>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</si>
  <si>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</si>
  <si>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</si>
  <si>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</si>
  <si>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</si>
  <si>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</si>
  <si>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</si>
  <si>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</si>
  <si>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</si>
  <si>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</si>
  <si>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</si>
  <si>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</si>
  <si>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</si>
  <si>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</si>
  <si>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</si>
  <si>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</si>
  <si>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</si>
  <si>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</si>
  <si>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</si>
  <si>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</si>
  <si>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</si>
  <si>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</si>
  <si>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</si>
  <si>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</si>
  <si>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</si>
  <si>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</si>
  <si>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</si>
  <si>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</si>
  <si>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</si>
  <si>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</si>
  <si>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</si>
  <si>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</si>
  <si>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</si>
  <si>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</si>
  <si>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</si>
  <si>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</si>
  <si>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</si>
  <si>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</si>
  <si>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</si>
  <si>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</si>
  <si>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</si>
  <si>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</si>
  <si>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</si>
  <si>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</si>
  <si>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</si>
  <si>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</si>
  <si>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</si>
  <si>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</si>
  <si>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</si>
  <si>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</si>
  <si>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</si>
  <si>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</si>
  <si>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</si>
  <si>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</si>
  <si>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</si>
  <si>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</si>
  <si>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</si>
  <si>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</si>
  <si>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</si>
  <si>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</si>
  <si>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</si>
  <si>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</si>
  <si>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</si>
  <si>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</si>
  <si>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</si>
  <si>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</si>
  <si>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</si>
  <si>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</si>
  <si>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</si>
  <si>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</si>
  <si>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</si>
  <si>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</si>
  <si>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</si>
  <si>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</si>
  <si>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</si>
  <si>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</si>
  <si>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</si>
  <si>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</si>
  <si>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</si>
  <si>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</si>
  <si>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</si>
  <si>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</si>
  <si>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</si>
  <si>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</si>
  <si>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</si>
  <si>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</si>
  <si>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</si>
  <si>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</si>
  <si>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</si>
  <si>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</si>
  <si>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</si>
  <si>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</si>
  <si>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</si>
  <si>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</si>
  <si>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</si>
  <si>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</si>
  <si>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</si>
  <si>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</si>
  <si>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</si>
  <si>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</si>
  <si>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</si>
  <si>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</si>
  <si>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</si>
  <si>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</si>
  <si>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</si>
  <si>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</si>
  <si>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</si>
  <si>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</si>
  <si>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</si>
  <si>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</si>
  <si>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</si>
  <si>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</si>
  <si>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</si>
  <si>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</si>
  <si>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</si>
  <si>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</si>
  <si>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</si>
  <si>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</si>
  <si>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</si>
  <si>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</si>
  <si>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</si>
  <si>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</si>
  <si>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</si>
  <si>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</si>
  <si>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</si>
  <si>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</si>
  <si>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</si>
  <si>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</si>
  <si>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</si>
  <si>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</si>
  <si>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</si>
  <si>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</si>
  <si>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</si>
  <si>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</si>
  <si>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</si>
  <si>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</si>
  <si>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</si>
  <si>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</si>
  <si>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</si>
  <si>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</si>
  <si>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</si>
  <si>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</si>
  <si>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</si>
  <si>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</si>
  <si>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</si>
  <si>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</si>
  <si>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</si>
  <si>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</si>
  <si>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</si>
  <si>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</si>
  <si>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</si>
  <si>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</si>
  <si>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</si>
  <si>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</si>
  <si>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</si>
  <si>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</si>
  <si>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</si>
  <si>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</si>
  <si>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</si>
  <si>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</si>
  <si>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</si>
  <si>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</si>
  <si>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</si>
  <si>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</si>
  <si>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</si>
  <si>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</si>
  <si>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</si>
  <si>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</si>
  <si>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</si>
  <si>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</si>
  <si>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</si>
  <si>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</si>
  <si>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</si>
  <si>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</si>
  <si>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</si>
  <si>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</si>
  <si>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</si>
  <si>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</si>
  <si>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</si>
  <si>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</si>
  <si>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</si>
  <si>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</si>
  <si>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</si>
  <si>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</si>
  <si>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</si>
  <si>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</si>
  <si>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</si>
  <si>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</si>
  <si>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</si>
  <si>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</si>
  <si>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</si>
  <si>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</si>
  <si>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</si>
  <si>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</si>
  <si>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</si>
  <si>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</si>
  <si>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</si>
  <si>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</si>
  <si>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</si>
  <si>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</si>
  <si>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</si>
  <si>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</si>
  <si>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</si>
  <si>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</si>
  <si>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</si>
  <si>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</si>
  <si>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</si>
  <si>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</si>
  <si>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</si>
  <si>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</si>
  <si>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</si>
  <si>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</si>
  <si>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</si>
  <si>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</si>
  <si>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</si>
  <si>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</si>
  <si>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</si>
  <si>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</si>
  <si>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</si>
  <si>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</si>
  <si>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</si>
  <si>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</si>
  <si>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</si>
  <si>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</si>
  <si>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</si>
  <si>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</si>
  <si>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</si>
  <si>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</si>
  <si>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</si>
  <si>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</si>
  <si>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</si>
  <si>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</si>
  <si>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</si>
  <si>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</si>
  <si>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</si>
  <si>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</si>
  <si>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</si>
  <si>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</si>
  <si>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</si>
  <si>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</si>
  <si>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</si>
  <si>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</si>
  <si>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</si>
  <si>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</si>
  <si>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</si>
  <si>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</si>
  <si>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</si>
  <si>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</si>
  <si>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</si>
  <si>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</si>
  <si>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</si>
  <si>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</si>
  <si>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</si>
  <si>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</si>
  <si>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</si>
  <si>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</si>
  <si>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</si>
  <si>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</si>
  <si>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</si>
  <si>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</si>
  <si>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</si>
  <si>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</si>
  <si>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</si>
  <si>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</si>
  <si>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</si>
  <si>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</si>
  <si>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</si>
  <si>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</si>
  <si>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</si>
  <si>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</si>
  <si>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</si>
  <si>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</si>
  <si>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</si>
  <si>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</si>
  <si>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</si>
  <si>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</si>
  <si>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</si>
  <si>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</si>
  <si>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</si>
  <si>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</si>
  <si>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</si>
  <si>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</si>
  <si>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</si>
  <si>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</si>
  <si>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</si>
  <si>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</si>
  <si>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</si>
  <si>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</si>
  <si>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</si>
  <si>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</si>
  <si>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</si>
  <si>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</si>
  <si>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</si>
  <si>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</si>
  <si>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</si>
  <si>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</si>
  <si>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</si>
  <si>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</si>
  <si>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</si>
  <si>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</si>
  <si>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</si>
  <si>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</si>
  <si>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</si>
  <si>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</si>
  <si>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</si>
  <si>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</si>
  <si>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</si>
  <si>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</si>
  <si>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</si>
  <si>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</si>
  <si>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</si>
  <si>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</si>
  <si>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</si>
  <si>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</si>
  <si>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</si>
  <si>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</si>
  <si>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</si>
  <si>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</si>
  <si>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</si>
  <si>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</si>
  <si>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</si>
  <si>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</si>
  <si>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</si>
  <si>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</si>
  <si>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</si>
  <si>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</si>
  <si>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</si>
  <si>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</si>
  <si>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</si>
  <si>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</si>
  <si>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</si>
  <si>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</si>
  <si>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</si>
  <si>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</si>
  <si>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</si>
  <si>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</si>
  <si>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</si>
  <si>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</si>
  <si>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</si>
  <si>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</si>
  <si>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</si>
  <si>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</si>
  <si>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</si>
  <si>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</si>
  <si>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</si>
  <si>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</si>
  <si>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</si>
  <si>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</si>
  <si>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</si>
  <si>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</si>
  <si>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</si>
  <si>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</si>
  <si>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</si>
  <si>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</si>
  <si>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</si>
  <si>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</si>
  <si>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</si>
  <si>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</si>
  <si>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</si>
  <si>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</si>
  <si>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</si>
  <si>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</si>
  <si>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</si>
  <si>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</si>
  <si>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</si>
  <si>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</si>
  <si>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</si>
  <si>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</si>
  <si>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</si>
  <si>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</si>
  <si>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</si>
  <si>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</si>
  <si>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</si>
  <si>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</si>
  <si>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</si>
  <si>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</si>
  <si>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</si>
  <si>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</si>
  <si>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</si>
  <si>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</si>
  <si>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</si>
  <si>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</si>
  <si>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</si>
  <si>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</si>
  <si>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</si>
  <si>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</si>
  <si>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</si>
  <si>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</si>
  <si>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</si>
  <si>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</si>
  <si>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</si>
  <si>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</si>
  <si>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</si>
  <si>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</si>
  <si>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</si>
  <si>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</si>
  <si>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</si>
  <si>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</si>
  <si>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</si>
  <si>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</si>
  <si>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</si>
  <si>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</si>
  <si>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</si>
  <si>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</si>
  <si>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</si>
  <si>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</si>
  <si>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</si>
  <si>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</si>
  <si>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</si>
  <si>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</si>
  <si>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</si>
  <si>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</si>
  <si>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</si>
  <si>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</si>
  <si>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</si>
  <si>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</si>
  <si>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</si>
  <si>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</si>
  <si>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</si>
  <si>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</si>
  <si>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</si>
  <si>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</si>
  <si>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</si>
  <si>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</si>
  <si>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</si>
  <si>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</si>
  <si>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</si>
  <si>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</si>
  <si>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</si>
  <si>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</si>
  <si>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</si>
  <si>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</si>
  <si>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</si>
  <si>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</si>
  <si>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</si>
  <si>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</si>
  <si>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</si>
  <si>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</si>
  <si>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</si>
  <si>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</si>
  <si>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</si>
  <si>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</si>
  <si>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</si>
  <si>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</si>
  <si>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</si>
  <si>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</si>
  <si>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</si>
  <si>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</si>
  <si>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</si>
  <si>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</si>
  <si>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</si>
  <si>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</si>
  <si>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</si>
  <si>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</si>
  <si>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</si>
  <si>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</si>
  <si>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</si>
  <si>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</si>
  <si>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</si>
  <si>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</si>
  <si>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</si>
  <si>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</si>
  <si>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</si>
  <si>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</si>
  <si>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</si>
  <si>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</si>
  <si>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</si>
  <si>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</si>
  <si>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</si>
  <si>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</si>
  <si>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</si>
  <si>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</si>
  <si>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</si>
  <si>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</si>
  <si>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</si>
  <si>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</si>
  <si>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</si>
  <si>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</si>
  <si>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</si>
  <si>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</si>
  <si>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</si>
  <si>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</si>
  <si>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</si>
  <si>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</si>
  <si>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</si>
  <si>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</si>
  <si>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</si>
  <si>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</si>
  <si>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</si>
  <si>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</si>
  <si>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</si>
  <si>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</si>
  <si>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</si>
  <si>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</si>
  <si>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</si>
  <si>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</si>
  <si>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</si>
  <si>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</si>
  <si>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</si>
  <si>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</si>
  <si>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</si>
  <si>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</si>
  <si>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</si>
  <si>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</si>
  <si>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</si>
  <si>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</si>
  <si>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</si>
  <si>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</si>
  <si>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</si>
  <si>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</si>
  <si>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</si>
  <si>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</si>
  <si>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</si>
  <si>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</si>
  <si>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</si>
  <si>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</si>
  <si>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</si>
  <si>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</si>
  <si>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</si>
  <si>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</si>
  <si>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</si>
  <si>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</si>
  <si>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</si>
  <si>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</si>
  <si>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</si>
  <si>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</si>
  <si>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</si>
  <si>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</si>
  <si>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</si>
  <si>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</si>
  <si>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</si>
  <si>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</si>
  <si>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</si>
  <si>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</si>
  <si>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</si>
  <si>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</si>
  <si>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</si>
  <si>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</si>
  <si>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</si>
  <si>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</si>
  <si>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</si>
  <si>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</si>
  <si>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</si>
  <si>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</si>
  <si>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</si>
  <si>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</si>
  <si>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</si>
  <si>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</si>
  <si>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</si>
  <si>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</si>
  <si>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</si>
  <si>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</si>
  <si>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</si>
  <si>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</si>
  <si>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</si>
  <si>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</si>
  <si>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</si>
  <si>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</si>
  <si>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</si>
  <si>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</si>
  <si>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</si>
  <si>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</si>
  <si>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</si>
  <si>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</si>
  <si>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</si>
  <si>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</si>
  <si>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</si>
  <si>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</si>
  <si>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</si>
  <si>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</si>
  <si>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</si>
  <si>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</si>
  <si>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</si>
  <si>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</si>
  <si>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</si>
  <si>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</si>
  <si>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</si>
  <si>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</si>
  <si>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</si>
  <si>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</si>
  <si>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</si>
  <si>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</si>
  <si>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</si>
  <si>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</si>
  <si>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</si>
  <si>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</si>
  <si>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</si>
  <si>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</si>
  <si>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</si>
  <si>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</si>
  <si>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</si>
  <si>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</si>
  <si>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</si>
  <si>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</si>
  <si>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</si>
  <si>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</si>
  <si>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</si>
  <si>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</si>
  <si>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</si>
  <si>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</si>
  <si>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</si>
  <si>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</si>
  <si>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</si>
  <si>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</si>
  <si>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</si>
  <si>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</si>
  <si>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</si>
  <si>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</si>
  <si>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</si>
  <si>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</si>
  <si>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</si>
  <si>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</si>
  <si>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</si>
  <si>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</si>
  <si>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</si>
  <si>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</si>
  <si>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</si>
  <si>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</si>
  <si>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</si>
  <si>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</si>
  <si>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</si>
  <si>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</si>
  <si>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</si>
  <si>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</si>
  <si>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</si>
  <si>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</si>
  <si>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</si>
  <si>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</si>
  <si>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</si>
  <si>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</si>
  <si>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</si>
  <si>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</si>
  <si>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</si>
  <si>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</si>
  <si>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</si>
  <si>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</si>
  <si>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</si>
  <si>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</si>
  <si>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</si>
  <si>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</si>
  <si>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</si>
  <si>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</si>
  <si>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</si>
  <si>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</si>
  <si>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</si>
  <si>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</si>
  <si>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</si>
  <si>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</si>
  <si>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</si>
  <si>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</si>
  <si>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</si>
  <si>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</si>
  <si>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</si>
  <si>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</si>
  <si>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</si>
  <si>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</si>
  <si>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</si>
  <si>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</si>
  <si>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</si>
  <si>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</si>
  <si>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</si>
  <si>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</si>
  <si>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</si>
  <si>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</si>
  <si>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</si>
  <si>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</si>
  <si>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</si>
  <si>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</si>
  <si>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</si>
  <si>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</si>
  <si>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</si>
  <si>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</si>
  <si>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</si>
  <si>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</si>
  <si>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</si>
  <si>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</si>
  <si>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</si>
  <si>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</si>
  <si>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</si>
  <si>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</si>
  <si>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</si>
  <si>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</si>
  <si>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</si>
  <si>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</si>
  <si>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</si>
  <si>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</si>
  <si>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</si>
  <si>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</si>
  <si>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</si>
  <si>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</si>
  <si>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</si>
  <si>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</si>
  <si>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</si>
  <si>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</si>
  <si>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</si>
  <si>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</si>
  <si>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</si>
  <si>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</si>
  <si>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</si>
  <si>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</si>
  <si>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</si>
  <si>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</si>
  <si>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</si>
  <si>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</si>
  <si>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</si>
  <si>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</si>
  <si>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</si>
  <si>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</si>
  <si>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</si>
  <si>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</si>
  <si>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</si>
  <si>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</si>
  <si>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</si>
  <si>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</si>
  <si>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</si>
  <si>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</si>
  <si>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</si>
  <si>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</si>
  <si>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</si>
  <si>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</si>
  <si>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</si>
  <si>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</si>
  <si>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</si>
  <si>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</si>
  <si>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</si>
  <si>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</si>
  <si>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</si>
  <si>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</si>
  <si>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</si>
  <si>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</si>
  <si>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</si>
  <si>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</si>
  <si>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</si>
  <si>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</si>
  <si>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</si>
  <si>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</si>
  <si>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</si>
  <si>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</si>
  <si>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</si>
  <si>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</si>
  <si>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</si>
  <si>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</si>
  <si>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</si>
  <si>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</si>
  <si>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</si>
  <si>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</si>
  <si>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</si>
  <si>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</si>
  <si>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</si>
  <si>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</si>
  <si>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</si>
  <si>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</si>
  <si>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</si>
  <si>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</si>
  <si>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</si>
  <si>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</si>
  <si>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</si>
  <si>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</si>
  <si>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</si>
  <si>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</si>
  <si>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</si>
  <si>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</si>
  <si>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</si>
  <si>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</si>
  <si>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</si>
  <si>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</si>
  <si>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</si>
  <si>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</si>
  <si>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</si>
  <si>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</si>
  <si>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</si>
  <si>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</si>
  <si>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</si>
  <si>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</si>
  <si>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</si>
  <si>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</si>
  <si>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</si>
  <si>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</si>
  <si>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</si>
  <si>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</si>
  <si>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</si>
  <si>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</si>
  <si>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</si>
  <si>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</si>
  <si>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</si>
  <si>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</si>
  <si>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</si>
  <si>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</si>
  <si>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</si>
  <si>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</si>
  <si>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</si>
  <si>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</si>
  <si>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</si>
  <si>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</si>
  <si>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</si>
  <si>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</si>
  <si>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</si>
  <si>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</si>
  <si>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</si>
  <si>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</si>
  <si>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</si>
  <si>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</si>
  <si>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</si>
  <si>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</si>
  <si>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</si>
  <si>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</si>
  <si>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</si>
  <si>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</si>
  <si>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</si>
  <si>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</si>
  <si>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</si>
  <si>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</si>
  <si>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</si>
  <si>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</si>
  <si>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</si>
  <si>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</si>
  <si>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</si>
  <si>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</si>
  <si>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</si>
  <si>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</si>
  <si>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</si>
  <si>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</si>
  <si>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</si>
  <si>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</si>
  <si>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</si>
  <si>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</si>
  <si>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</si>
  <si>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</si>
  <si>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</si>
  <si>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</si>
  <si>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</si>
  <si>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</si>
  <si>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</si>
  <si>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</si>
  <si>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</si>
  <si>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</si>
  <si>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</si>
  <si>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</si>
  <si>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</si>
  <si>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</si>
  <si>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</si>
  <si>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</si>
  <si>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</si>
  <si>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</si>
  <si>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</si>
  <si>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</si>
  <si>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</si>
  <si>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</si>
  <si>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</si>
  <si>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</si>
  <si>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</si>
  <si>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</si>
  <si>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</si>
  <si>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</si>
  <si>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</si>
  <si>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</si>
  <si>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</si>
  <si>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</si>
  <si>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</si>
  <si>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</si>
  <si>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</si>
  <si>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</si>
  <si>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</si>
  <si>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</si>
  <si>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</si>
  <si>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</si>
  <si>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</si>
  <si>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</si>
  <si>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</si>
  <si>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</si>
  <si>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</si>
  <si>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</si>
  <si>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</si>
  <si>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</si>
  <si>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</si>
  <si>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</si>
  <si>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</si>
  <si>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</si>
  <si>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</si>
  <si>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</si>
  <si>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</si>
  <si>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</si>
  <si>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</si>
  <si>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</si>
  <si>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</si>
  <si>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</si>
  <si>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</si>
  <si>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</si>
  <si>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</si>
  <si>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</si>
  <si>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</si>
  <si>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</si>
  <si>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</si>
  <si>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</si>
  <si>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</si>
  <si>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</si>
  <si>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</si>
  <si>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</si>
  <si>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</si>
  <si>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</si>
  <si>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</si>
  <si>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</si>
  <si>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</si>
  <si>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</si>
  <si>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</si>
  <si>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</si>
  <si>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</si>
  <si>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</si>
  <si>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</si>
  <si>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</si>
  <si>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</si>
  <si>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</si>
  <si>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</si>
  <si>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</si>
  <si>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</si>
  <si>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</si>
  <si>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</si>
  <si>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</si>
  <si>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</si>
  <si>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</si>
  <si>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</si>
  <si>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</si>
  <si>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</si>
  <si>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</si>
  <si>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</si>
  <si>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</si>
  <si>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</si>
  <si>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</si>
  <si>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</si>
  <si>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</si>
  <si>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</si>
  <si>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</si>
  <si>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</si>
  <si>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</si>
  <si>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</si>
  <si>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</si>
  <si>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</si>
  <si>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</si>
  <si>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</si>
  <si>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</si>
  <si>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</si>
  <si>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</si>
  <si>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</si>
  <si>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</si>
  <si>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</si>
  <si>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</si>
  <si>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</si>
  <si>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</si>
  <si>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</si>
  <si>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</si>
  <si>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</si>
  <si>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</si>
  <si>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</si>
  <si>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</si>
  <si>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</si>
  <si>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</si>
  <si>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</si>
  <si>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</si>
  <si>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</si>
  <si>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</si>
  <si>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</si>
  <si>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</si>
  <si>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</si>
  <si>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</si>
  <si>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</si>
  <si>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</si>
  <si>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</si>
  <si>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</si>
  <si>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</si>
  <si>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</si>
  <si>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</si>
  <si>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</si>
  <si>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</si>
  <si>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</si>
  <si>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</si>
  <si>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</si>
  <si>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</si>
  <si>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</si>
  <si>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</si>
  <si>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</si>
  <si>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</si>
  <si>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</si>
  <si>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</si>
  <si>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</si>
  <si>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</si>
  <si>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</si>
  <si>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</si>
  <si>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</si>
  <si>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</si>
  <si>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</si>
  <si>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</si>
  <si>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</si>
  <si>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</si>
  <si>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</si>
  <si>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</si>
  <si>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</si>
  <si>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</si>
  <si>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</si>
  <si>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</si>
  <si>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</si>
  <si>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</si>
  <si>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</si>
  <si>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</si>
  <si>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</si>
  <si>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</si>
  <si>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</si>
  <si>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</si>
  <si>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</si>
  <si>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</si>
  <si>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</si>
  <si>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</si>
  <si>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</si>
  <si>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</si>
  <si>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</si>
  <si>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</si>
  <si>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</si>
  <si>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</si>
  <si>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</si>
  <si>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</si>
  <si>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</si>
  <si>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</si>
  <si>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</si>
  <si>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</si>
  <si>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</si>
  <si>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</si>
  <si>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</si>
  <si>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</si>
  <si>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</si>
  <si>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</si>
  <si>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</si>
  <si>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</si>
  <si>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</si>
  <si>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</si>
  <si>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</si>
  <si>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</si>
  <si>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</si>
  <si>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</si>
  <si>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</si>
  <si>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</si>
  <si>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</si>
  <si>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</si>
  <si>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</si>
  <si>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</si>
  <si>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</si>
  <si>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</si>
  <si>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</si>
  <si>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</si>
  <si>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</si>
  <si>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</si>
  <si>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</si>
  <si>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</si>
  <si>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</si>
  <si>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</si>
  <si>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</si>
  <si>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</si>
  <si>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</si>
  <si>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</si>
  <si>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</si>
  <si>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</si>
  <si>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</si>
  <si>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</si>
  <si>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</si>
  <si>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</si>
  <si>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</si>
  <si>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</si>
  <si>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</si>
  <si>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</si>
  <si>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</si>
  <si>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</si>
  <si>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</si>
  <si>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</si>
  <si>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</si>
  <si>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</si>
  <si>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</si>
  <si>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</si>
  <si>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</si>
  <si>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</si>
  <si>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</si>
  <si>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</si>
  <si>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</si>
  <si>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</si>
  <si>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</si>
  <si>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</si>
  <si>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</si>
  <si>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</si>
  <si>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</si>
  <si>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</si>
  <si>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</si>
  <si>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</si>
  <si>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</si>
  <si>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</si>
  <si>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</si>
  <si>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</si>
  <si>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</si>
  <si>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</si>
  <si>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</si>
  <si>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</si>
  <si>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</si>
  <si>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</si>
  <si>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</si>
  <si>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</si>
  <si>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</si>
  <si>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</si>
  <si>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</si>
  <si>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</si>
  <si>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</si>
  <si>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</si>
  <si>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</si>
  <si>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</si>
  <si>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</si>
  <si>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</si>
  <si>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</si>
  <si>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</si>
  <si>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</si>
  <si>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</si>
  <si>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</si>
  <si>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</si>
  <si>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</si>
  <si>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</si>
  <si>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</si>
  <si>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</si>
  <si>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</si>
  <si>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</si>
  <si>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</si>
  <si>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</si>
  <si>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</si>
  <si>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</si>
  <si>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</si>
  <si>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</si>
  <si>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</si>
  <si>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</si>
  <si>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</si>
  <si>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</si>
  <si>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</si>
  <si>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</si>
  <si>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</si>
  <si>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</si>
  <si>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</si>
  <si>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</si>
  <si>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</si>
  <si>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</si>
  <si>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</si>
  <si>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</si>
  <si>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</si>
  <si>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</si>
  <si>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</si>
  <si>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</si>
  <si>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</si>
  <si>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</si>
  <si>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</si>
  <si>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</si>
  <si>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</si>
  <si>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</si>
  <si>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</si>
  <si>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</si>
  <si>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</si>
  <si>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</si>
  <si>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</si>
  <si>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</si>
  <si>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</si>
  <si>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</si>
  <si>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</si>
  <si>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</si>
  <si>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</si>
  <si>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</si>
  <si>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</si>
  <si>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</si>
  <si>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</si>
  <si>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</si>
  <si>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</si>
  <si>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</si>
  <si>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</si>
  <si>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</si>
  <si>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</si>
  <si>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</si>
  <si>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</si>
  <si>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</si>
  <si>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</si>
  <si>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</si>
  <si>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</si>
  <si>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</si>
  <si>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</si>
  <si>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</si>
  <si>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</si>
  <si>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</si>
  <si>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</si>
  <si>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</si>
  <si>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</si>
  <si>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</si>
  <si>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</si>
  <si>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</si>
  <si>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</si>
  <si>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</si>
  <si>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</si>
  <si>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</si>
  <si>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</si>
  <si>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</si>
  <si>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</si>
  <si>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</si>
  <si>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</si>
  <si>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</si>
  <si>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</si>
  <si>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</si>
  <si>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</si>
  <si>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</si>
  <si>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</si>
  <si>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</si>
  <si>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</si>
  <si>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</si>
  <si>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</si>
  <si>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</si>
  <si>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</si>
  <si>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</si>
  <si>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</si>
  <si>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</si>
  <si>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</si>
  <si>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</si>
  <si>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</si>
  <si>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</si>
  <si>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</si>
  <si>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</si>
  <si>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</si>
  <si>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</si>
  <si>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</si>
  <si>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</si>
  <si>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</si>
  <si>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</si>
  <si>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</si>
  <si>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</si>
  <si>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</si>
  <si>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</si>
  <si>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</si>
  <si>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</si>
  <si>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</si>
  <si>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</si>
  <si>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</si>
  <si>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</si>
  <si>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</si>
  <si>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</si>
  <si>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</si>
  <si>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</si>
  <si>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</si>
  <si>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</si>
  <si>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</si>
  <si>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</si>
  <si>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</si>
  <si>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</si>
  <si>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</si>
  <si>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</si>
  <si>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</si>
  <si>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</si>
  <si>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</si>
  <si>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</si>
  <si>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</si>
  <si>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</si>
  <si>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</si>
  <si>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</si>
  <si>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</si>
  <si>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</si>
  <si>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</si>
  <si>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</si>
  <si>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</si>
  <si>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</si>
  <si>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</si>
  <si>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</si>
  <si>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</si>
  <si>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</si>
  <si>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</si>
  <si>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</si>
  <si>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</si>
  <si>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</si>
  <si>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</si>
  <si>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</si>
  <si>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</si>
  <si>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</si>
  <si>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</si>
  <si>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</si>
  <si>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</si>
  <si>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</si>
  <si>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</si>
  <si>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</si>
  <si>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</si>
  <si>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</si>
  <si>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</si>
  <si>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</si>
  <si>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</si>
  <si>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</si>
  <si>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</si>
  <si>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</si>
  <si>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</si>
  <si>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</si>
  <si>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</si>
  <si>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</si>
  <si>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</si>
  <si>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</si>
  <si>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</si>
  <si>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</si>
  <si>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</si>
  <si>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</si>
  <si>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</si>
  <si>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</si>
  <si>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</si>
  <si>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</si>
  <si>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</si>
  <si>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</si>
  <si>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</si>
  <si>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</si>
  <si>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</si>
  <si>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</si>
  <si>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</si>
  <si>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</si>
  <si>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</si>
  <si>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</si>
  <si>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</si>
  <si>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</si>
  <si>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</si>
  <si>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</si>
  <si>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</si>
  <si>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</si>
  <si>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</si>
  <si>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</si>
  <si>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</si>
  <si>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</si>
  <si>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</si>
  <si>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</si>
  <si>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</si>
  <si>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</si>
  <si>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</si>
  <si>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</si>
  <si>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</si>
  <si>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</si>
  <si>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</si>
  <si>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</si>
  <si>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</si>
  <si>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</si>
  <si>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</si>
  <si>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</si>
  <si>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</si>
  <si>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</si>
  <si>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</si>
  <si>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</si>
  <si>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</si>
  <si>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</si>
  <si>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</si>
  <si>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</si>
  <si>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</si>
  <si>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</si>
  <si>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</si>
  <si>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</si>
  <si>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</si>
  <si>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</si>
  <si>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</si>
  <si>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</si>
  <si>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</si>
  <si>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</si>
  <si>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</si>
  <si>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</si>
  <si>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</si>
  <si>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</si>
  <si>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</si>
  <si>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</si>
  <si>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</si>
  <si>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</si>
  <si>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</si>
  <si>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</si>
  <si>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</si>
  <si>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</si>
  <si>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</si>
  <si>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</si>
  <si>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</si>
  <si>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</si>
  <si>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</si>
  <si>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</si>
  <si>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</si>
  <si>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</si>
  <si>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</si>
  <si>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</si>
  <si>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</si>
  <si>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</si>
  <si>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</si>
  <si>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</si>
  <si>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</si>
  <si>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</si>
  <si>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</si>
  <si>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</si>
  <si>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</si>
  <si>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</si>
  <si>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</si>
  <si>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</si>
  <si>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</si>
  <si>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</si>
  <si>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</si>
  <si>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</si>
  <si>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</si>
  <si>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</si>
  <si>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</si>
  <si>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</si>
  <si>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</si>
  <si>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</si>
  <si>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</si>
  <si>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</si>
  <si>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</si>
  <si>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</si>
  <si>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</si>
  <si>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</si>
  <si>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</si>
  <si>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</si>
  <si>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</si>
  <si>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</si>
  <si>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</si>
  <si>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</si>
  <si>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</si>
  <si>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</si>
  <si>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</si>
  <si>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</si>
  <si>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</si>
  <si>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</si>
  <si>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</si>
  <si>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</si>
  <si>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</si>
  <si>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</si>
  <si>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</si>
  <si>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</si>
  <si>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</si>
  <si>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</si>
  <si>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</si>
  <si>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</si>
  <si>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</si>
  <si>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</si>
  <si>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</si>
  <si>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</si>
  <si>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</si>
  <si>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</si>
  <si>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</si>
  <si>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</si>
  <si>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</si>
  <si>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</si>
  <si>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</si>
  <si>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</si>
  <si>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</si>
  <si>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</si>
  <si>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</si>
  <si>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</si>
  <si>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</si>
  <si>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</si>
  <si>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</si>
  <si>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</si>
  <si>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</si>
  <si>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</si>
  <si>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</si>
  <si>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</si>
  <si>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</si>
  <si>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</si>
  <si>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</si>
  <si>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</si>
  <si>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</si>
  <si>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</si>
  <si>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</si>
  <si>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</si>
  <si>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</si>
  <si>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</si>
  <si>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</si>
  <si>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</si>
  <si>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</si>
  <si>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</si>
  <si>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</si>
  <si>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</si>
  <si>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</si>
  <si>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</si>
  <si>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</si>
  <si>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</si>
  <si>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</si>
  <si>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</si>
  <si>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</si>
  <si>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</si>
  <si>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</si>
  <si>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</si>
  <si>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</si>
  <si>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</si>
  <si>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</si>
  <si>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</si>
  <si>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</si>
  <si>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</si>
  <si>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</si>
  <si>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</si>
  <si>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</si>
  <si>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</si>
  <si>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</si>
  <si>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</si>
  <si>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</si>
  <si>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</si>
  <si>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</si>
  <si>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</si>
  <si>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</si>
  <si>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</si>
  <si>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</si>
  <si>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</si>
  <si>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</si>
  <si>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</si>
  <si>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</si>
  <si>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</si>
  <si>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</si>
  <si>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</si>
  <si>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</si>
  <si>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</si>
  <si>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</si>
  <si>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</si>
  <si>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</si>
  <si>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</si>
  <si>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</si>
  <si>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</si>
  <si>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</si>
  <si>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</si>
  <si>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</si>
  <si>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</si>
  <si>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</si>
  <si>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</si>
  <si>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</si>
  <si>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</si>
  <si>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</si>
  <si>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</si>
  <si>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</si>
  <si>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</si>
  <si>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</si>
  <si>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</si>
  <si>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</si>
  <si>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</si>
  <si>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</si>
  <si>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</si>
  <si>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</si>
  <si>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</si>
  <si>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</si>
  <si>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</si>
  <si>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</si>
  <si>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</si>
  <si>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</si>
  <si>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</si>
  <si>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</si>
  <si>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</si>
  <si>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</si>
  <si>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</si>
  <si>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</si>
  <si>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</si>
  <si>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</si>
  <si>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</si>
  <si>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</si>
  <si>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</si>
  <si>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</si>
  <si>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</si>
  <si>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</si>
  <si>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</si>
  <si>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</si>
  <si>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</si>
  <si>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</si>
  <si>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</si>
  <si>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</si>
  <si>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</si>
  <si>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</si>
  <si>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</si>
  <si>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</si>
  <si>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</si>
  <si>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</si>
  <si>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</si>
  <si>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</si>
  <si>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</si>
  <si>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</si>
  <si>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</si>
  <si>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</si>
  <si>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</si>
  <si>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</si>
  <si>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</si>
  <si>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</si>
  <si>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</si>
  <si>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</si>
  <si>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</si>
  <si>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</si>
  <si>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</si>
  <si>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</si>
  <si>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</si>
  <si>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</si>
  <si>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</si>
  <si>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</si>
  <si>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</si>
  <si>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</si>
  <si>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</si>
  <si>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</si>
  <si>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</si>
  <si>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</si>
  <si>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</si>
  <si>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</si>
  <si>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</si>
  <si>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</si>
  <si>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</si>
  <si>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</si>
  <si>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</si>
  <si>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</si>
  <si>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</si>
  <si>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</si>
  <si>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</si>
  <si>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</si>
  <si>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</si>
  <si>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</si>
  <si>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</si>
  <si>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</si>
  <si>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</si>
  <si>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</si>
  <si>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</si>
  <si>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</si>
  <si>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</si>
  <si>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</si>
  <si>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</si>
  <si>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</si>
  <si>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</si>
  <si>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</si>
  <si>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</si>
  <si>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</si>
  <si>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</si>
  <si>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</si>
  <si>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</si>
  <si>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</si>
  <si>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</si>
  <si>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</si>
  <si>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</si>
  <si>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</si>
  <si>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</si>
  <si>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</si>
  <si>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</si>
  <si>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</si>
  <si>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</si>
  <si>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</si>
  <si>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</si>
  <si>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</si>
  <si>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</si>
  <si>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</si>
  <si>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</si>
  <si>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</si>
  <si>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</si>
  <si>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</si>
  <si>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</si>
  <si>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</si>
  <si>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</si>
  <si>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</si>
  <si>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</si>
  <si>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</si>
  <si>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</si>
  <si>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</si>
  <si>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</si>
  <si>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</si>
  <si>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</si>
  <si>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</si>
  <si>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</si>
  <si>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</si>
  <si>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</si>
  <si>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</si>
  <si>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</si>
  <si>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</si>
  <si>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</si>
  <si>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</si>
  <si>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</si>
  <si>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</si>
  <si>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</si>
  <si>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</si>
  <si>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</si>
  <si>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</si>
  <si>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</si>
  <si>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</si>
  <si>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</si>
  <si>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</si>
  <si>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</si>
  <si>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</si>
  <si>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</si>
  <si>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</si>
  <si>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</si>
  <si>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</si>
  <si>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</si>
  <si>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</si>
  <si>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</si>
  <si>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</si>
  <si>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</si>
  <si>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</si>
  <si>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</si>
  <si>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</si>
  <si>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</si>
  <si>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</si>
  <si>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</si>
  <si>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</si>
  <si>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</si>
  <si>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</si>
  <si>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</si>
  <si>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</si>
  <si>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</si>
  <si>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</si>
  <si>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</si>
  <si>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</si>
  <si>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</si>
  <si>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</si>
  <si>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</si>
  <si>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</si>
  <si>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</si>
  <si>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</si>
  <si>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</si>
  <si>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</si>
  <si>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</si>
  <si>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</si>
  <si>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</si>
  <si>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</si>
  <si>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</si>
  <si>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</si>
  <si>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</si>
  <si>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</si>
  <si>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</si>
  <si>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</si>
  <si>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</si>
  <si>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</si>
  <si>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</si>
  <si>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</si>
  <si>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</si>
  <si>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</si>
  <si>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</si>
  <si>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</si>
  <si>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</si>
  <si>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</si>
  <si>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</si>
  <si>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</si>
  <si>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</si>
  <si>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</si>
  <si>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</si>
  <si>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</si>
  <si>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</si>
  <si>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</si>
  <si>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</si>
  <si>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</si>
  <si>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</si>
  <si>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</si>
  <si>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</si>
  <si>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</si>
  <si>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</si>
  <si>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</si>
  <si>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</si>
  <si>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</si>
  <si>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</si>
  <si>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</si>
  <si>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</si>
  <si>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</si>
  <si>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</si>
  <si>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</si>
  <si>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</si>
  <si>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</si>
  <si>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</si>
  <si>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</si>
  <si>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</si>
  <si>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</si>
  <si>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</si>
  <si>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</si>
  <si>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</si>
  <si>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</si>
  <si>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</si>
  <si>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</si>
  <si>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</si>
  <si>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</si>
  <si>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</si>
  <si>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</si>
  <si>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</si>
  <si>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</si>
  <si>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</si>
  <si>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</si>
  <si>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</si>
  <si>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</si>
  <si>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</si>
  <si>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</si>
  <si>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</si>
  <si>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</si>
  <si>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</si>
  <si>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</si>
  <si>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</si>
  <si>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</si>
  <si>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</si>
  <si>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</si>
  <si>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</si>
  <si>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</si>
  <si>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</si>
  <si>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</si>
  <si>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</si>
  <si>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</si>
  <si>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</si>
  <si>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</si>
  <si>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</si>
  <si>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</si>
  <si>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</si>
  <si>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</si>
  <si>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</si>
  <si>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</si>
  <si>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</si>
  <si>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</si>
  <si>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</si>
  <si>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</si>
  <si>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</si>
  <si>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</si>
  <si>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</si>
  <si>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</si>
  <si>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</si>
  <si>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</si>
  <si>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</si>
  <si>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</si>
  <si>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</si>
  <si>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</si>
  <si>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</si>
  <si>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</si>
  <si>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</si>
  <si>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</si>
  <si>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</si>
  <si>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</si>
  <si>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</si>
  <si>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</si>
  <si>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</si>
  <si>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</si>
  <si>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</si>
  <si>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</si>
  <si>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</si>
  <si>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</si>
  <si>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</si>
  <si>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</si>
  <si>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</si>
  <si>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</si>
  <si>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</si>
  <si>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</si>
  <si>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</si>
  <si>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</si>
  <si>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</si>
  <si>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</si>
  <si>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</si>
  <si>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</si>
  <si>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</si>
  <si>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</si>
  <si>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</si>
  <si>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</si>
  <si>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</si>
  <si>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</si>
  <si>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</si>
  <si>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</si>
  <si>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</si>
  <si>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</si>
  <si>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</si>
  <si>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</si>
  <si>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</si>
  <si>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</si>
  <si>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</si>
  <si>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</si>
  <si>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</si>
  <si>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</si>
  <si>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</si>
  <si>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</si>
  <si>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</si>
  <si>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</si>
  <si>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</si>
  <si>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</si>
  <si>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</si>
  <si>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</si>
  <si>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</si>
  <si>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</si>
  <si>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</si>
  <si>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</si>
  <si>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</si>
  <si>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</si>
  <si>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</si>
  <si>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</si>
  <si>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</si>
  <si>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</si>
  <si>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</si>
  <si>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</si>
  <si>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</si>
  <si>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</si>
  <si>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</si>
  <si>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</si>
  <si>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</si>
  <si>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</si>
  <si>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</si>
  <si>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</si>
  <si>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</si>
  <si>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</si>
  <si>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</si>
  <si>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</si>
  <si>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</si>
  <si>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</si>
  <si>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</si>
  <si>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</si>
  <si>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</si>
  <si>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</si>
  <si>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</si>
  <si>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</si>
  <si>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</si>
  <si>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</si>
  <si>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</si>
  <si>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</si>
  <si>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</si>
  <si>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</si>
  <si>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</si>
  <si>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</si>
  <si>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</si>
  <si>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</si>
  <si>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</si>
  <si>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</si>
  <si>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</si>
  <si>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</si>
  <si>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</si>
  <si>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</si>
  <si>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</si>
  <si>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</si>
  <si>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</si>
  <si>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</si>
  <si>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</si>
  <si>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</si>
  <si>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</si>
  <si>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</si>
  <si>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</si>
  <si>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</si>
  <si>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</si>
  <si>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</si>
  <si>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</si>
  <si>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</si>
  <si>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</si>
  <si>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</si>
  <si>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</si>
  <si>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</si>
  <si>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</si>
  <si>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</si>
  <si>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</si>
  <si>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</si>
  <si>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</si>
  <si>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</si>
  <si>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</si>
  <si>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</si>
  <si>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</si>
  <si>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</si>
  <si>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</si>
  <si>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</si>
  <si>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</si>
  <si>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</si>
  <si>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</si>
  <si>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</si>
  <si>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</si>
  <si>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</si>
  <si>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</si>
  <si>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</si>
  <si>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</si>
  <si>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</si>
  <si>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</si>
  <si>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</si>
  <si>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</si>
  <si>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</si>
  <si>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</si>
  <si>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</si>
  <si>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</si>
  <si>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</si>
  <si>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</si>
  <si>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</si>
  <si>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</si>
  <si>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</si>
  <si>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</si>
  <si>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</si>
  <si>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</si>
  <si>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</si>
  <si>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</si>
  <si>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</si>
  <si>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</si>
  <si>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</si>
  <si>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</si>
  <si>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</si>
  <si>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</si>
  <si>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</si>
  <si>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</si>
  <si>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</si>
  <si>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</si>
  <si>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</si>
  <si>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</si>
  <si>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</si>
  <si>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</si>
  <si>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</si>
  <si>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</si>
  <si>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</si>
  <si>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</si>
  <si>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</si>
  <si>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</si>
  <si>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</si>
  <si>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</si>
  <si>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</si>
  <si>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</si>
  <si>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</si>
  <si>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</si>
  <si>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</si>
  <si>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</si>
  <si>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</si>
  <si>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</si>
  <si>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</si>
  <si>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</si>
  <si>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</si>
  <si>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</si>
  <si>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</si>
  <si>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</si>
  <si>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</si>
  <si>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</si>
  <si>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</si>
  <si>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</si>
  <si>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</si>
  <si>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</si>
  <si>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</si>
  <si>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</si>
  <si>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</si>
  <si>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</si>
  <si>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</si>
  <si>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</si>
  <si>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</si>
  <si>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</si>
  <si>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</si>
  <si>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</si>
  <si>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</si>
  <si>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</si>
  <si>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</si>
  <si>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</si>
  <si>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</si>
  <si>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</si>
  <si>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</si>
  <si>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</si>
  <si>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</si>
  <si>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</si>
  <si>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</si>
  <si>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</si>
  <si>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</si>
  <si>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</si>
  <si>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</si>
  <si>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</si>
  <si>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</si>
  <si>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</si>
  <si>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</si>
  <si>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</si>
  <si>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</si>
  <si>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</si>
  <si>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</si>
  <si>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</si>
  <si>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</si>
  <si>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</si>
  <si>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</si>
  <si>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</si>
  <si>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</si>
  <si>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</si>
  <si>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</si>
  <si>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</si>
  <si>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</si>
  <si>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</si>
  <si>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</si>
  <si>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</si>
  <si>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</si>
  <si>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</si>
  <si>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</si>
  <si>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</si>
  <si>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</si>
  <si>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</si>
  <si>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</si>
  <si>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</si>
  <si>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</si>
  <si>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</si>
  <si>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</si>
  <si>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</si>
  <si>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</si>
  <si>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</si>
  <si>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</si>
  <si>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</si>
  <si>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</si>
  <si>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</si>
  <si>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</si>
  <si>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</si>
  <si>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</si>
  <si>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</si>
  <si>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</si>
  <si>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</si>
  <si>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</si>
  <si>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</si>
  <si>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</si>
  <si>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</si>
  <si>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</si>
  <si>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</si>
  <si>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</si>
  <si>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</si>
  <si>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</si>
  <si>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</si>
  <si>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</si>
  <si>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</si>
  <si>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</si>
  <si>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</si>
  <si>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</si>
  <si>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</si>
  <si>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</si>
  <si>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</si>
  <si>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</si>
  <si>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</si>
  <si>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</si>
  <si>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</si>
  <si>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</si>
  <si>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</si>
  <si>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</si>
  <si>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</si>
  <si>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</si>
  <si>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</si>
  <si>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</si>
  <si>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</si>
  <si>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</si>
  <si>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</si>
  <si>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</si>
  <si>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</si>
  <si>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</si>
  <si>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</si>
  <si>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</si>
  <si>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</si>
  <si>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</si>
  <si>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</si>
  <si>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</si>
  <si>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</si>
  <si>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</si>
  <si>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</si>
  <si>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</si>
  <si>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</si>
  <si>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</si>
  <si>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432034, Российская Федерация, г. Ульяновск, ул. Московское шоссе, д. 92</t>
  </si>
  <si>
    <t>+7(8422) 40-60-70, 79-70-15(ф)</t>
  </si>
  <si>
    <t>mail@uaz.ru</t>
  </si>
  <si>
    <t>Генеральный директор</t>
  </si>
  <si>
    <t>Post.uaz.ru</t>
  </si>
  <si>
    <t>ОБЩЕСТВО С ОГРАНИЧЕННОЙ ОТВЕТСТВЕННОСТЬЮ "УЛЬЯНОВСКИЙ АВТОМОБИЛЬНЫЙ ЗАВОД"</t>
  </si>
  <si>
    <t>1167325054082</t>
  </si>
  <si>
    <t>Приём сточных вод :: Транспортировка сточных вод</t>
  </si>
  <si>
    <t>ВО.73.30432724.0001</t>
  </si>
  <si>
    <t>ВО.73.30432724.0002</t>
  </si>
  <si>
    <t>0 %</t>
  </si>
  <si>
    <t>Функ Генрих Вильевич</t>
  </si>
  <si>
    <t>Ведущий инженер</t>
  </si>
  <si>
    <t>(8422)40-63-45</t>
  </si>
  <si>
    <t>gv.funk@sollers-auto.com</t>
  </si>
  <si>
    <t>215-П</t>
  </si>
  <si>
    <t>39-П</t>
  </si>
  <si>
    <t>ООО "УАЗ" не имеет арендуемых объектов в рамках деятельсти по осуществлению услуги водоотведения</t>
  </si>
  <si>
    <t>Инвестиционная программа ООО "УАЗ" в рамках деятельности по осуществлению услуги водоотведения не утверждалась</t>
  </si>
  <si>
    <t>ООО "УАЗ" осуществлял реализацию собственных объектов недвижимости, что повлекло за собой изменние схемы водоотведения. В связи с вышеизложенымм, просчитать экономию средств по сравнению с предыдущим долгосрочным периодом не представляется возможным.</t>
  </si>
  <si>
    <t>ООО "УАЗ" не взымает плату за негативное воздействие на окружающую среду.</t>
  </si>
  <si>
    <t>Корректировка необходимой валовой выручки не требуется</t>
  </si>
  <si>
    <t>ООО "УАЗ" не заключал договоров концессии. Сети водоотведения находятся в собственности предприятия.</t>
  </si>
  <si>
    <t>УМУП "Ульяновскводоканал" :: 7303005240 :: 732501001</t>
  </si>
  <si>
    <t>Расходы на оплату труда административно-управленческого производственного персонала</t>
  </si>
  <si>
    <t>Ширинов Адиль Шамиль оглы</t>
  </si>
  <si>
    <t>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</si>
  <si>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 xml:space="preserve">- Расходы на уплату налогов, сборов и других обязательных платежей:
Плата за негативное воздействие: Эксперты на 2024 год предлагают учесть расходы на сумму 168,52 тыс. руб. (исходя из фактических затрат предприятия за 2022 год)
Итого скорректированные величины неподконтрольных расходов, предлагаемые экспертами к учёту при расчёте тарифов на водоотведение тратспортировка хозяйственно бытовых сточных вод составят:
 - в 2024 г. – 168,52 тыс. руб.
- Расходы на уплату налогов, сборов и других обязательных платежей:
Плата за негативное воздействие: Эксперты на 2024 год предлагают учесть расходы на сумму 77,1 тыс. руб. (исходя из фактических затрат предприятия за 2022 год)
Итого скорректированные величины неподконтрольных расходов, предлагаемые экспертами к учёту при расчёте тарифов на водоотведение тратспортировка промышленных сточных вод составят:
 - в 2024 г. – 77,1 тыс. руб.
</t>
  </si>
  <si>
    <t>ЭКСПЕРТНОЕ ЗАКЛЮЧЕНИЕ</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</si>
  <si>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</si>
  <si>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по экономической обоснованности тарифов на водоотведение для ООО "УАЗ" на 2024-2028 годы</t>
  </si>
  <si>
    <t>Экспертиза проводилась с целью определения экономической обоснованности выполненных и представленных в Агентство расчётных материалов по тарифам на услуги водоотведения ООО "УАЗ",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на 2024-2028 гг.</t>
  </si>
  <si>
    <t xml:space="preserve">По результатам проведения экспертизы тарифов на водоотведение транспортировка простоков для  ООО "УАЗ", эксперты предлагают считать экономически обоснованными  тарифы на 2024-2028 годы в следующих размерах:                                                                            1. с 01.01.2024 по 30.06.2024 =  13,33 руб./куб.м
2. с 01.07.2024 по 31.12.2024 =  14,32 руб./куб.м
3. с 01.01.2025 по 30.06.2025 = 14,32 руб./куб.м
4. с 01.07.2025 по 31.12.2025 = 14,61 руб./куб.м
5. с 01.01.2026 по 30.06.2026 = 14,61 руб./куб.м
6. с 01.07.2026 по 31.12.2026 = 15,09 руб./куб.м
7. с 01.01.2027 по 30.06.2027 = 15,09 руб./куб.м
8. с 01.07.2027 по 31.12.2027= 15,41 руб./куб.м
9. с 01.01.2028 по 30.06.2028 = 15,41 руб./куб.м
10. с 01.07.2028 по 31.12.2028 = 15,91 руб./куб.м
</t>
  </si>
  <si>
    <t xml:space="preserve">-транспортировка хозстоков                                                                                                                                                                                                                                                                                                                                                                                                                                                                                          Эксперты предлагают признать экономически обоснованной сумму затрат на амортизацию для транспортировки хозстоков на 2024 год в размере 171,43 тыс. руб.
-транспортировка промстоков                                                                                                                                                                                                                                                                                                                                                                                                                                                                     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</si>
  <si>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t>
  </si>
  <si>
    <t xml:space="preserve"> Предприятие предложило на 2024 год суммы расходов по статьям :"Расходы на оплату труда производственного пресонала","Расходы на оплату труда ремонтного пресонала","Расходы на оплату труда административного пресонала", проанализировав фактические расходы за 2022 год,  штатное расписание,нормативную численность работников,  и в соответствии с индексом роста, установленным в прогнозе социально-экономического развития РФ на 2024 год и прогнозируемым размером МРОТ с 1 января 2024 года) эксперты рассчитали экономически обоснованные затраты по данной статье.   В соответствии со ст. 426 Налогового кодекса Российской Федерации экспертами произведён расчёт страховых взносов  в размере 30% к сумме затрат на оплату труда.                                                                                                                                                                                                                                                                                                                                                           Обосновывающие документы:                                                                                                                                                                                                                                                                                                                  1. Копия штатного расписания (стр.112-120 тарифного дела транспортировка промстоков )
2.Копия штатного расписания (стр.112-120 тарифного дела транспортировка хозстоков )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</si>
  <si>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 эксперты рассчитали экономически обоснованные затраты по данной статье.     </t>
  </si>
  <si>
    <t xml:space="preserve">По результатам проведения экспертизы тарифов на водоотведение транспортировка хозстоков для  ООО "УАЗ", эксперты предлагают считать экономически обоснованными  тарифы на 2024-2028 годы в следующих размерах:                                                                            1. с 01.01.2024 по 30.06.2024 =  9,50 руб./куб.м
2. с 01.07.2024 по 31.12.2024 =  10,32 руб./куб.м
3. с 01.01.2025 по 30.06.2025 = 10,32 руб./куб.м
4. с 01.07.2025 по 31.12.2025 = 10,44 руб./куб.м
5. с 01.01.2026 по 30.06.2026 = 10,44 руб./куб.м
6. с 01.07.2026 по 31.12.2026 = 10,85 руб./куб.м
7. с 01.01.2027 по 30.06.2027 = 10,85 руб./куб.м
8. с 01.07.2027 по 31.12.2027= 10,99 руб./куб.м
9. с 01.01.2028 по 30.06.2028 = 10,99 руб./куб.м
10. с 01.07.2028 по 31.12.2028 = 11,29 руб./куб.м
</t>
  </si>
  <si>
    <t>По результатам проведения экспертизы тарифов на водоотведение для  ООО "УАЗ" , эксперты предлагают считать экономически обоснованными  тарифы на 2024-2028 годы (согласно таблице выше)</t>
  </si>
  <si>
    <t>Ульяновская область / 2024 / ООО "УАЗ" (ИНН:7327077188, КПП:732701001)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</si>
  <si>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</si>
  <si>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</si>
  <si>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</si>
  <si>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</si>
  <si>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</si>
  <si>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</si>
  <si>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</si>
  <si>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</si>
  <si>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</si>
  <si>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</si>
  <si>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Тариф 2</t>
  </si>
  <si>
    <t>Тариф 2 (Водоотведение) - тариф на водоотведение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</si>
  <si>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</si>
  <si>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</si>
  <si>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</si>
  <si>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</si>
  <si>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</si>
  <si>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</si>
  <si>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</si>
  <si>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</si>
  <si>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</si>
  <si>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</si>
  <si>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</si>
  <si>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</si>
  <si>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</si>
  <si>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</si>
  <si>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</si>
  <si>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</si>
  <si>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</si>
  <si>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</si>
  <si>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</si>
  <si>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</si>
  <si>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</si>
  <si>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</si>
  <si>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</si>
  <si>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</si>
  <si>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</si>
  <si>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</si>
  <si>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</si>
  <si>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</si>
  <si>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</si>
  <si>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</si>
  <si>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</si>
  <si>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</si>
  <si>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</si>
  <si>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</si>
  <si>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</si>
  <si>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</si>
  <si>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</si>
  <si>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</si>
  <si>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</si>
  <si>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</si>
  <si>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</si>
  <si>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</si>
  <si>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2022отклонение факта по данным организации к факту принятому органом регулирования</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</si>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</sst>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87" fillId="0" borderId="0" xfId="97" applyNumberFormat="1" applyFont="1" applyBorder="1" applyAlignment="1">
      <alignment horizontal="center" vertical="center"/>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0" fontId="63" fillId="0" borderId="30" xfId="97" applyFont="1" applyFill="1" applyBorder="1" applyAlignment="1">
      <alignment horizontal="justify" vertical="center" wrapText="1"/>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49" fontId="63" fillId="0" borderId="30" xfId="97" applyNumberFormat="1" applyFont="1" applyFill="1" applyBorder="1" applyAlignment="1" applyProtection="1">
      <alignment horizontal="left" vertical="center" wrapText="1"/>
      <protection locked="0"/>
    </xf>
    <xf numFmtId="169" fontId="13" fillId="0" borderId="30" xfId="104" applyNumberFormat="1" applyFont="1" applyFill="1" applyBorder="1" applyAlignment="1" applyProtection="1">
      <alignment horizontal="right" vertical="center"/>
      <protection locked="0"/>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9" fillId="0" borderId="33" xfId="97" applyFont="1" applyFill="1" applyBorder="1" applyAlignment="1">
      <alignment horizontal="center"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9"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9" fontId="12" fillId="0" borderId="0" xfId="105" applyNumberFormat="1" applyFont="1" applyFill="1" applyAlignment="1">
      <alignment horizontal="center"/>
    </xf>
    <xf numFmtId="49" fontId="9" fillId="0" borderId="7" xfId="105" applyNumberFormat="1" applyFont="1" applyFill="1" applyBorder="1" applyAlignment="1">
      <alignment horizontal="center" vertical="center"/>
    </xf>
    <xf numFmtId="16" fontId="9" fillId="0" borderId="7" xfId="105" applyNumberFormat="1"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1" fillId="0" borderId="7" xfId="113" applyFont="1" applyFill="1" applyBorder="1"/>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1" fillId="0" borderId="7" xfId="114" applyFont="1" applyFill="1" applyBorder="1"/>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49" fontId="76" fillId="0" borderId="7"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49" fontId="0"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87"/>
  <sheetViews>
    <sheetView showGridLines="0" view="pageBreakPreview" topLeftCell="M31" zoomScale="59" zoomScaleNormal="100" zoomScaleSheetLayoutView="59" workbookViewId="0">
      <selection activeCell="AD90" sqref="AD90"/>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3" width="13.7109375" style="88" customWidth="1"/>
    <col min="24" max="28" width="13.7109375" style="88" hidden="1" customWidth="1"/>
    <col min="29" max="33" width="13.7109375" style="88" customWidth="1"/>
    <col min="34" max="38" width="13.7109375" style="88" hidden="1" customWidth="1"/>
    <col min="39" max="39" width="20.7109375" style="90" customWidth="1"/>
    <col min="40" max="16384" width="9.140625" style="88"/>
  </cols>
  <sheetData>
    <row r="1" spans="1:39" hidden="1">
      <c r="A1" s="892"/>
      <c r="B1" s="892"/>
      <c r="C1" s="892"/>
      <c r="D1" s="892"/>
      <c r="E1" s="892"/>
      <c r="F1" s="892"/>
      <c r="G1" s="892"/>
      <c r="H1" s="892"/>
      <c r="I1" s="892"/>
      <c r="J1" s="892"/>
      <c r="K1" s="892"/>
      <c r="L1" s="862"/>
      <c r="M1" s="862"/>
      <c r="N1" s="862"/>
      <c r="O1" s="892"/>
      <c r="P1" s="892"/>
      <c r="Q1" s="892"/>
      <c r="R1" s="892"/>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862"/>
    </row>
    <row r="2" spans="1:39" hidden="1">
      <c r="A2" s="892"/>
      <c r="B2" s="892"/>
      <c r="C2" s="892"/>
      <c r="D2" s="892"/>
      <c r="E2" s="892"/>
      <c r="F2" s="892"/>
      <c r="G2" s="892"/>
      <c r="H2" s="892"/>
      <c r="I2" s="892"/>
      <c r="J2" s="892"/>
      <c r="K2" s="892"/>
      <c r="L2" s="862"/>
      <c r="M2" s="862"/>
      <c r="N2" s="862"/>
      <c r="O2" s="892"/>
      <c r="P2" s="892"/>
      <c r="Q2" s="892"/>
      <c r="R2" s="892"/>
      <c r="S2" s="892" t="s">
        <v>286</v>
      </c>
      <c r="T2" s="892" t="s">
        <v>286</v>
      </c>
      <c r="U2" s="892" t="s">
        <v>286</v>
      </c>
      <c r="V2" s="892" t="s">
        <v>286</v>
      </c>
      <c r="W2" s="892" t="s">
        <v>286</v>
      </c>
      <c r="X2" s="892" t="s">
        <v>286</v>
      </c>
      <c r="Y2" s="892" t="s">
        <v>286</v>
      </c>
      <c r="Z2" s="892" t="s">
        <v>286</v>
      </c>
      <c r="AA2" s="892" t="s">
        <v>286</v>
      </c>
      <c r="AB2" s="892" t="s">
        <v>286</v>
      </c>
      <c r="AC2" s="892" t="s">
        <v>285</v>
      </c>
      <c r="AD2" s="892" t="s">
        <v>285</v>
      </c>
      <c r="AE2" s="892" t="s">
        <v>285</v>
      </c>
      <c r="AF2" s="892" t="s">
        <v>285</v>
      </c>
      <c r="AG2" s="892" t="s">
        <v>285</v>
      </c>
      <c r="AH2" s="892" t="s">
        <v>285</v>
      </c>
      <c r="AI2" s="892" t="s">
        <v>285</v>
      </c>
      <c r="AJ2" s="892" t="s">
        <v>285</v>
      </c>
      <c r="AK2" s="892" t="s">
        <v>285</v>
      </c>
      <c r="AL2" s="892" t="s">
        <v>285</v>
      </c>
      <c r="AM2" s="862"/>
    </row>
    <row r="3" spans="1:39" hidden="1">
      <c r="A3" s="892"/>
      <c r="B3" s="892"/>
      <c r="C3" s="892"/>
      <c r="D3" s="892"/>
      <c r="E3" s="892"/>
      <c r="F3" s="892"/>
      <c r="G3" s="892"/>
      <c r="H3" s="892"/>
      <c r="I3" s="892"/>
      <c r="J3" s="892"/>
      <c r="K3" s="892"/>
      <c r="L3" s="862"/>
      <c r="M3" s="862"/>
      <c r="N3" s="862"/>
      <c r="O3" s="892"/>
      <c r="P3" s="892"/>
      <c r="Q3" s="892"/>
      <c r="R3" s="892"/>
      <c r="S3" s="892" t="s">
        <v>2624</v>
      </c>
      <c r="T3" s="892" t="s">
        <v>2629</v>
      </c>
      <c r="U3" s="892" t="s">
        <v>2631</v>
      </c>
      <c r="V3" s="892" t="s">
        <v>2633</v>
      </c>
      <c r="W3" s="892" t="s">
        <v>2635</v>
      </c>
      <c r="X3" s="892" t="s">
        <v>2637</v>
      </c>
      <c r="Y3" s="892" t="s">
        <v>2639</v>
      </c>
      <c r="Z3" s="892" t="s">
        <v>2641</v>
      </c>
      <c r="AA3" s="892" t="s">
        <v>2643</v>
      </c>
      <c r="AB3" s="892" t="s">
        <v>2645</v>
      </c>
      <c r="AC3" s="892" t="s">
        <v>2625</v>
      </c>
      <c r="AD3" s="892" t="s">
        <v>2630</v>
      </c>
      <c r="AE3" s="892" t="s">
        <v>2632</v>
      </c>
      <c r="AF3" s="892" t="s">
        <v>2634</v>
      </c>
      <c r="AG3" s="892" t="s">
        <v>2636</v>
      </c>
      <c r="AH3" s="892" t="s">
        <v>2638</v>
      </c>
      <c r="AI3" s="892" t="s">
        <v>2640</v>
      </c>
      <c r="AJ3" s="892" t="s">
        <v>2642</v>
      </c>
      <c r="AK3" s="892" t="s">
        <v>2644</v>
      </c>
      <c r="AL3" s="892" t="s">
        <v>2646</v>
      </c>
      <c r="AM3" s="862"/>
    </row>
    <row r="4" spans="1:39" hidden="1">
      <c r="A4" s="892"/>
      <c r="B4" s="892"/>
      <c r="C4" s="892"/>
      <c r="D4" s="892"/>
      <c r="E4" s="892"/>
      <c r="F4" s="892"/>
      <c r="G4" s="892"/>
      <c r="H4" s="892"/>
      <c r="I4" s="892"/>
      <c r="J4" s="892"/>
      <c r="K4" s="892"/>
      <c r="L4" s="862"/>
      <c r="M4" s="862"/>
      <c r="N4" s="86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62"/>
    </row>
    <row r="5" spans="1:39" hidden="1">
      <c r="A5" s="892"/>
      <c r="B5" s="892"/>
      <c r="C5" s="892"/>
      <c r="D5" s="892"/>
      <c r="E5" s="892"/>
      <c r="F5" s="892"/>
      <c r="G5" s="892"/>
      <c r="H5" s="892"/>
      <c r="I5" s="892"/>
      <c r="J5" s="892"/>
      <c r="K5" s="892"/>
      <c r="L5" s="862"/>
      <c r="M5" s="862"/>
      <c r="N5" s="86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62"/>
    </row>
    <row r="6" spans="1:39" hidden="1">
      <c r="A6" s="892"/>
      <c r="B6" s="892"/>
      <c r="C6" s="892"/>
      <c r="D6" s="892"/>
      <c r="E6" s="892"/>
      <c r="F6" s="892"/>
      <c r="G6" s="892"/>
      <c r="H6" s="892"/>
      <c r="I6" s="892"/>
      <c r="J6" s="892"/>
      <c r="K6" s="892"/>
      <c r="L6" s="862"/>
      <c r="M6" s="862"/>
      <c r="N6" s="86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62"/>
    </row>
    <row r="7" spans="1:39" hidden="1">
      <c r="A7" s="892"/>
      <c r="B7" s="892"/>
      <c r="C7" s="892"/>
      <c r="D7" s="892"/>
      <c r="E7" s="892"/>
      <c r="F7" s="892"/>
      <c r="G7" s="892"/>
      <c r="H7" s="892"/>
      <c r="I7" s="892"/>
      <c r="J7" s="892"/>
      <c r="K7" s="892"/>
      <c r="L7" s="862"/>
      <c r="M7" s="862"/>
      <c r="N7" s="862"/>
      <c r="O7" s="892"/>
      <c r="P7" s="892"/>
      <c r="Q7" s="892"/>
      <c r="R7" s="892"/>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62"/>
    </row>
    <row r="8" spans="1:39" hidden="1">
      <c r="A8" s="892"/>
      <c r="B8" s="892"/>
      <c r="C8" s="892"/>
      <c r="D8" s="892"/>
      <c r="E8" s="892"/>
      <c r="F8" s="892"/>
      <c r="G8" s="892"/>
      <c r="H8" s="892"/>
      <c r="I8" s="892"/>
      <c r="J8" s="892"/>
      <c r="K8" s="892"/>
      <c r="L8" s="862"/>
      <c r="M8" s="862"/>
      <c r="N8" s="86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62"/>
    </row>
    <row r="9" spans="1:39" hidden="1">
      <c r="A9" s="892"/>
      <c r="B9" s="892"/>
      <c r="C9" s="892"/>
      <c r="D9" s="892"/>
      <c r="E9" s="892"/>
      <c r="F9" s="892"/>
      <c r="G9" s="892"/>
      <c r="H9" s="892"/>
      <c r="I9" s="892"/>
      <c r="J9" s="892"/>
      <c r="K9" s="892"/>
      <c r="L9" s="862"/>
      <c r="M9" s="862"/>
      <c r="N9" s="86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62"/>
    </row>
    <row r="10" spans="1:39" hidden="1">
      <c r="A10" s="892"/>
      <c r="B10" s="892"/>
      <c r="C10" s="892"/>
      <c r="D10" s="892"/>
      <c r="E10" s="892"/>
      <c r="F10" s="892"/>
      <c r="G10" s="892"/>
      <c r="H10" s="892"/>
      <c r="I10" s="892"/>
      <c r="J10" s="892"/>
      <c r="K10" s="892"/>
      <c r="L10" s="862"/>
      <c r="M10" s="862"/>
      <c r="N10" s="86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62"/>
    </row>
    <row r="11" spans="1:39" ht="15" hidden="1" customHeight="1">
      <c r="A11" s="892"/>
      <c r="B11" s="892"/>
      <c r="C11" s="892"/>
      <c r="D11" s="892"/>
      <c r="E11" s="892"/>
      <c r="F11" s="892"/>
      <c r="G11" s="892"/>
      <c r="H11" s="892"/>
      <c r="I11" s="892"/>
      <c r="J11" s="892"/>
      <c r="K11" s="892"/>
      <c r="L11" s="862"/>
      <c r="M11" s="850"/>
      <c r="N11" s="86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62"/>
    </row>
    <row r="12" spans="1:39" s="89" customFormat="1" ht="20.100000000000001" customHeight="1">
      <c r="A12" s="893"/>
      <c r="B12" s="893"/>
      <c r="C12" s="893"/>
      <c r="D12" s="893"/>
      <c r="E12" s="893"/>
      <c r="F12" s="893"/>
      <c r="G12" s="893"/>
      <c r="H12" s="893"/>
      <c r="I12" s="893"/>
      <c r="J12" s="893"/>
      <c r="K12" s="893"/>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92"/>
      <c r="B13" s="892"/>
      <c r="C13" s="892"/>
      <c r="D13" s="892"/>
      <c r="E13" s="892"/>
      <c r="F13" s="892"/>
      <c r="G13" s="892"/>
      <c r="H13" s="892"/>
      <c r="I13" s="892"/>
      <c r="J13" s="892"/>
      <c r="K13" s="892"/>
      <c r="L13" s="862"/>
      <c r="M13" s="862"/>
      <c r="N13" s="862"/>
      <c r="O13" s="892"/>
      <c r="P13" s="892"/>
      <c r="Q13" s="892"/>
      <c r="R13" s="892"/>
      <c r="S13" s="892"/>
      <c r="T13" s="892"/>
      <c r="U13" s="892"/>
      <c r="V13" s="892"/>
      <c r="W13" s="892"/>
      <c r="X13" s="892"/>
      <c r="Y13" s="892"/>
      <c r="Z13" s="892"/>
      <c r="AA13" s="892"/>
      <c r="AB13" s="892"/>
      <c r="AC13" s="892"/>
      <c r="AD13" s="892"/>
      <c r="AE13" s="892"/>
      <c r="AF13" s="892"/>
      <c r="AG13" s="892"/>
      <c r="AH13" s="892"/>
      <c r="AI13" s="892"/>
      <c r="AJ13" s="892"/>
      <c r="AK13" s="892"/>
      <c r="AL13" s="892"/>
      <c r="AM13" s="862"/>
    </row>
    <row r="14" spans="1:39" s="89" customFormat="1" ht="15" hidden="1" customHeight="1">
      <c r="A14" s="893"/>
      <c r="B14" s="893"/>
      <c r="C14" s="893"/>
      <c r="D14" s="893"/>
      <c r="E14" s="893"/>
      <c r="F14" s="893"/>
      <c r="G14" s="893" t="b">
        <v>0</v>
      </c>
      <c r="H14" s="893"/>
      <c r="I14" s="893"/>
      <c r="J14" s="893"/>
      <c r="K14" s="893"/>
      <c r="L14" s="894" t="s">
        <v>1282</v>
      </c>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row>
    <row r="15" spans="1:39" s="90" customFormat="1" ht="15" hidden="1" customHeight="1">
      <c r="A15" s="862"/>
      <c r="B15" s="862"/>
      <c r="C15" s="862"/>
      <c r="D15" s="862"/>
      <c r="E15" s="862"/>
      <c r="F15" s="862"/>
      <c r="G15" s="893" t="b">
        <v>0</v>
      </c>
      <c r="H15" s="862"/>
      <c r="I15" s="862"/>
      <c r="J15" s="862"/>
      <c r="K15" s="862"/>
      <c r="L15" s="895" t="s">
        <v>16</v>
      </c>
      <c r="M15" s="896" t="s">
        <v>121</v>
      </c>
      <c r="N15" s="859" t="s">
        <v>143</v>
      </c>
      <c r="O15" s="897" t="s">
        <v>2616</v>
      </c>
      <c r="P15" s="897" t="s">
        <v>2616</v>
      </c>
      <c r="Q15" s="897" t="s">
        <v>2616</v>
      </c>
      <c r="R15" s="898" t="s">
        <v>2617</v>
      </c>
      <c r="S15" s="899" t="s">
        <v>2618</v>
      </c>
      <c r="T15" s="899" t="s">
        <v>2647</v>
      </c>
      <c r="U15" s="899" t="s">
        <v>2648</v>
      </c>
      <c r="V15" s="899" t="s">
        <v>2649</v>
      </c>
      <c r="W15" s="899" t="s">
        <v>2650</v>
      </c>
      <c r="X15" s="899" t="s">
        <v>2651</v>
      </c>
      <c r="Y15" s="899" t="s">
        <v>2652</v>
      </c>
      <c r="Z15" s="899" t="s">
        <v>2653</v>
      </c>
      <c r="AA15" s="899" t="s">
        <v>2654</v>
      </c>
      <c r="AB15" s="899" t="s">
        <v>2655</v>
      </c>
      <c r="AC15" s="899" t="s">
        <v>2618</v>
      </c>
      <c r="AD15" s="899" t="s">
        <v>2647</v>
      </c>
      <c r="AE15" s="899" t="s">
        <v>2648</v>
      </c>
      <c r="AF15" s="899" t="s">
        <v>2649</v>
      </c>
      <c r="AG15" s="899" t="s">
        <v>2650</v>
      </c>
      <c r="AH15" s="899" t="s">
        <v>2651</v>
      </c>
      <c r="AI15" s="899" t="s">
        <v>2652</v>
      </c>
      <c r="AJ15" s="899" t="s">
        <v>2653</v>
      </c>
      <c r="AK15" s="899" t="s">
        <v>2654</v>
      </c>
      <c r="AL15" s="899" t="s">
        <v>2655</v>
      </c>
      <c r="AM15" s="900" t="s">
        <v>322</v>
      </c>
    </row>
    <row r="16" spans="1:39" s="90" customFormat="1" ht="69.95" hidden="1" customHeight="1">
      <c r="A16" s="862"/>
      <c r="B16" s="862"/>
      <c r="C16" s="862"/>
      <c r="D16" s="862"/>
      <c r="E16" s="862"/>
      <c r="F16" s="862"/>
      <c r="G16" s="893" t="b">
        <v>0</v>
      </c>
      <c r="H16" s="862"/>
      <c r="I16" s="862"/>
      <c r="J16" s="862"/>
      <c r="K16" s="862"/>
      <c r="L16" s="895"/>
      <c r="M16" s="901"/>
      <c r="N16" s="859"/>
      <c r="O16" s="899" t="s">
        <v>285</v>
      </c>
      <c r="P16" s="899" t="s">
        <v>323</v>
      </c>
      <c r="Q16" s="899" t="s">
        <v>303</v>
      </c>
      <c r="R16" s="899" t="s">
        <v>285</v>
      </c>
      <c r="S16" s="902" t="s">
        <v>286</v>
      </c>
      <c r="T16" s="902" t="s">
        <v>286</v>
      </c>
      <c r="U16" s="902" t="s">
        <v>286</v>
      </c>
      <c r="V16" s="902" t="s">
        <v>286</v>
      </c>
      <c r="W16" s="902" t="s">
        <v>286</v>
      </c>
      <c r="X16" s="902" t="s">
        <v>286</v>
      </c>
      <c r="Y16" s="902" t="s">
        <v>286</v>
      </c>
      <c r="Z16" s="902" t="s">
        <v>286</v>
      </c>
      <c r="AA16" s="902" t="s">
        <v>286</v>
      </c>
      <c r="AB16" s="902" t="s">
        <v>286</v>
      </c>
      <c r="AC16" s="902" t="s">
        <v>285</v>
      </c>
      <c r="AD16" s="902" t="s">
        <v>285</v>
      </c>
      <c r="AE16" s="902" t="s">
        <v>285</v>
      </c>
      <c r="AF16" s="902" t="s">
        <v>285</v>
      </c>
      <c r="AG16" s="902" t="s">
        <v>285</v>
      </c>
      <c r="AH16" s="902" t="s">
        <v>285</v>
      </c>
      <c r="AI16" s="902" t="s">
        <v>285</v>
      </c>
      <c r="AJ16" s="902" t="s">
        <v>285</v>
      </c>
      <c r="AK16" s="902" t="s">
        <v>285</v>
      </c>
      <c r="AL16" s="902" t="s">
        <v>285</v>
      </c>
      <c r="AM16" s="900"/>
    </row>
    <row r="17" spans="1:39" s="90" customFormat="1" hidden="1">
      <c r="A17" s="862"/>
      <c r="B17" s="862"/>
      <c r="C17" s="862"/>
      <c r="D17" s="862"/>
      <c r="E17" s="862"/>
      <c r="F17" s="862"/>
      <c r="G17" s="893" t="b">
        <v>0</v>
      </c>
      <c r="H17" s="862"/>
      <c r="I17" s="862"/>
      <c r="J17" s="862"/>
      <c r="K17" s="862"/>
      <c r="L17" s="903"/>
      <c r="M17" s="903"/>
      <c r="N17" s="903"/>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5"/>
    </row>
    <row r="18" spans="1:39" s="89" customFormat="1" ht="15" hidden="1" customHeight="1">
      <c r="A18" s="893"/>
      <c r="B18" s="893"/>
      <c r="C18" s="893"/>
      <c r="D18" s="893"/>
      <c r="E18" s="893"/>
      <c r="F18" s="893"/>
      <c r="G18" s="893" t="b">
        <v>0</v>
      </c>
      <c r="H18" s="893"/>
      <c r="I18" s="893"/>
      <c r="J18" s="893"/>
      <c r="K18" s="893"/>
      <c r="L18" s="894" t="s">
        <v>1283</v>
      </c>
      <c r="M18" s="906"/>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row>
    <row r="19" spans="1:39" s="90" customFormat="1" ht="15" hidden="1" customHeight="1">
      <c r="A19" s="862"/>
      <c r="B19" s="862"/>
      <c r="C19" s="862"/>
      <c r="D19" s="862"/>
      <c r="E19" s="862"/>
      <c r="F19" s="862"/>
      <c r="G19" s="893" t="b">
        <v>0</v>
      </c>
      <c r="H19" s="862"/>
      <c r="I19" s="862"/>
      <c r="J19" s="862"/>
      <c r="K19" s="862"/>
      <c r="L19" s="907" t="s">
        <v>16</v>
      </c>
      <c r="M19" s="908" t="s">
        <v>121</v>
      </c>
      <c r="N19" s="909" t="s">
        <v>143</v>
      </c>
      <c r="O19" s="897" t="s">
        <v>2616</v>
      </c>
      <c r="P19" s="897" t="s">
        <v>2616</v>
      </c>
      <c r="Q19" s="897" t="s">
        <v>2616</v>
      </c>
      <c r="R19" s="898" t="s">
        <v>2617</v>
      </c>
      <c r="S19" s="899" t="s">
        <v>2618</v>
      </c>
      <c r="T19" s="899" t="s">
        <v>2647</v>
      </c>
      <c r="U19" s="899" t="s">
        <v>2648</v>
      </c>
      <c r="V19" s="899" t="s">
        <v>2649</v>
      </c>
      <c r="W19" s="899" t="s">
        <v>2650</v>
      </c>
      <c r="X19" s="899" t="s">
        <v>2651</v>
      </c>
      <c r="Y19" s="899" t="s">
        <v>2652</v>
      </c>
      <c r="Z19" s="899" t="s">
        <v>2653</v>
      </c>
      <c r="AA19" s="899" t="s">
        <v>2654</v>
      </c>
      <c r="AB19" s="899" t="s">
        <v>2655</v>
      </c>
      <c r="AC19" s="899" t="s">
        <v>2618</v>
      </c>
      <c r="AD19" s="899" t="s">
        <v>2647</v>
      </c>
      <c r="AE19" s="899" t="s">
        <v>2648</v>
      </c>
      <c r="AF19" s="899" t="s">
        <v>2649</v>
      </c>
      <c r="AG19" s="899" t="s">
        <v>2650</v>
      </c>
      <c r="AH19" s="899" t="s">
        <v>2651</v>
      </c>
      <c r="AI19" s="899" t="s">
        <v>2652</v>
      </c>
      <c r="AJ19" s="899" t="s">
        <v>2653</v>
      </c>
      <c r="AK19" s="899" t="s">
        <v>2654</v>
      </c>
      <c r="AL19" s="899" t="s">
        <v>2655</v>
      </c>
      <c r="AM19" s="900" t="s">
        <v>322</v>
      </c>
    </row>
    <row r="20" spans="1:39" s="90" customFormat="1" ht="69.95" hidden="1" customHeight="1">
      <c r="A20" s="862"/>
      <c r="B20" s="862"/>
      <c r="C20" s="862"/>
      <c r="D20" s="862"/>
      <c r="E20" s="862"/>
      <c r="F20" s="862"/>
      <c r="G20" s="893" t="b">
        <v>0</v>
      </c>
      <c r="H20" s="862"/>
      <c r="I20" s="862"/>
      <c r="J20" s="862"/>
      <c r="K20" s="862"/>
      <c r="L20" s="907"/>
      <c r="M20" s="908"/>
      <c r="N20" s="909"/>
      <c r="O20" s="899" t="s">
        <v>285</v>
      </c>
      <c r="P20" s="899" t="s">
        <v>323</v>
      </c>
      <c r="Q20" s="899" t="s">
        <v>303</v>
      </c>
      <c r="R20" s="899" t="s">
        <v>285</v>
      </c>
      <c r="S20" s="902" t="s">
        <v>286</v>
      </c>
      <c r="T20" s="902" t="s">
        <v>286</v>
      </c>
      <c r="U20" s="902" t="s">
        <v>286</v>
      </c>
      <c r="V20" s="902" t="s">
        <v>286</v>
      </c>
      <c r="W20" s="902" t="s">
        <v>286</v>
      </c>
      <c r="X20" s="902" t="s">
        <v>286</v>
      </c>
      <c r="Y20" s="902" t="s">
        <v>286</v>
      </c>
      <c r="Z20" s="902" t="s">
        <v>286</v>
      </c>
      <c r="AA20" s="902" t="s">
        <v>286</v>
      </c>
      <c r="AB20" s="902" t="s">
        <v>286</v>
      </c>
      <c r="AC20" s="902" t="s">
        <v>285</v>
      </c>
      <c r="AD20" s="902" t="s">
        <v>285</v>
      </c>
      <c r="AE20" s="902" t="s">
        <v>285</v>
      </c>
      <c r="AF20" s="902" t="s">
        <v>285</v>
      </c>
      <c r="AG20" s="902" t="s">
        <v>285</v>
      </c>
      <c r="AH20" s="902" t="s">
        <v>285</v>
      </c>
      <c r="AI20" s="902" t="s">
        <v>285</v>
      </c>
      <c r="AJ20" s="902" t="s">
        <v>285</v>
      </c>
      <c r="AK20" s="902" t="s">
        <v>285</v>
      </c>
      <c r="AL20" s="902" t="s">
        <v>285</v>
      </c>
      <c r="AM20" s="900"/>
    </row>
    <row r="21" spans="1:39" ht="15" hidden="1" customHeight="1">
      <c r="A21" s="892"/>
      <c r="B21" s="892"/>
      <c r="C21" s="892"/>
      <c r="D21" s="892"/>
      <c r="E21" s="892"/>
      <c r="F21" s="892"/>
      <c r="G21" s="893" t="b">
        <v>0</v>
      </c>
      <c r="H21" s="892"/>
      <c r="I21" s="892"/>
      <c r="J21" s="892"/>
      <c r="K21" s="892"/>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row>
    <row r="22" spans="1:39" s="89" customFormat="1" ht="15" customHeight="1">
      <c r="A22" s="893"/>
      <c r="B22" s="893"/>
      <c r="C22" s="893"/>
      <c r="D22" s="893"/>
      <c r="E22" s="893"/>
      <c r="F22" s="893"/>
      <c r="G22" s="893" t="b">
        <v>1</v>
      </c>
      <c r="H22" s="893"/>
      <c r="I22" s="893"/>
      <c r="J22" s="893"/>
      <c r="K22" s="893"/>
      <c r="L22" s="894" t="s">
        <v>1284</v>
      </c>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row>
    <row r="23" spans="1:39" s="90" customFormat="1" ht="15" customHeight="1">
      <c r="A23" s="862"/>
      <c r="B23" s="862"/>
      <c r="C23" s="862"/>
      <c r="D23" s="862"/>
      <c r="E23" s="862"/>
      <c r="F23" s="862"/>
      <c r="G23" s="893" t="b">
        <v>1</v>
      </c>
      <c r="H23" s="862"/>
      <c r="I23" s="862"/>
      <c r="J23" s="862"/>
      <c r="K23" s="862"/>
      <c r="L23" s="895" t="s">
        <v>16</v>
      </c>
      <c r="M23" s="896" t="s">
        <v>121</v>
      </c>
      <c r="N23" s="859" t="s">
        <v>143</v>
      </c>
      <c r="O23" s="897" t="s">
        <v>2616</v>
      </c>
      <c r="P23" s="897" t="s">
        <v>2616</v>
      </c>
      <c r="Q23" s="897" t="s">
        <v>2616</v>
      </c>
      <c r="R23" s="898" t="s">
        <v>2617</v>
      </c>
      <c r="S23" s="899" t="s">
        <v>2618</v>
      </c>
      <c r="T23" s="899" t="s">
        <v>2647</v>
      </c>
      <c r="U23" s="899" t="s">
        <v>2648</v>
      </c>
      <c r="V23" s="899" t="s">
        <v>2649</v>
      </c>
      <c r="W23" s="899" t="s">
        <v>2650</v>
      </c>
      <c r="X23" s="899" t="s">
        <v>2651</v>
      </c>
      <c r="Y23" s="899" t="s">
        <v>2652</v>
      </c>
      <c r="Z23" s="899" t="s">
        <v>2653</v>
      </c>
      <c r="AA23" s="899" t="s">
        <v>2654</v>
      </c>
      <c r="AB23" s="899" t="s">
        <v>2655</v>
      </c>
      <c r="AC23" s="899" t="s">
        <v>2618</v>
      </c>
      <c r="AD23" s="899" t="s">
        <v>2647</v>
      </c>
      <c r="AE23" s="899" t="s">
        <v>2648</v>
      </c>
      <c r="AF23" s="899" t="s">
        <v>2649</v>
      </c>
      <c r="AG23" s="899" t="s">
        <v>2650</v>
      </c>
      <c r="AH23" s="899" t="s">
        <v>2651</v>
      </c>
      <c r="AI23" s="899" t="s">
        <v>2652</v>
      </c>
      <c r="AJ23" s="899" t="s">
        <v>2653</v>
      </c>
      <c r="AK23" s="899" t="s">
        <v>2654</v>
      </c>
      <c r="AL23" s="899" t="s">
        <v>2655</v>
      </c>
      <c r="AM23" s="900" t="s">
        <v>322</v>
      </c>
    </row>
    <row r="24" spans="1:39" s="90" customFormat="1" ht="69.95" hidden="1" customHeight="1">
      <c r="A24" s="862"/>
      <c r="B24" s="862"/>
      <c r="C24" s="862"/>
      <c r="D24" s="862"/>
      <c r="E24" s="862"/>
      <c r="F24" s="862"/>
      <c r="G24" s="893" t="b">
        <v>1</v>
      </c>
      <c r="H24" s="862"/>
      <c r="I24" s="862"/>
      <c r="J24" s="862"/>
      <c r="K24" s="862"/>
      <c r="L24" s="895"/>
      <c r="M24" s="901"/>
      <c r="N24" s="859"/>
      <c r="O24" s="899" t="s">
        <v>285</v>
      </c>
      <c r="P24" s="899" t="s">
        <v>323</v>
      </c>
      <c r="Q24" s="899" t="s">
        <v>303</v>
      </c>
      <c r="R24" s="899" t="s">
        <v>285</v>
      </c>
      <c r="S24" s="902" t="s">
        <v>286</v>
      </c>
      <c r="T24" s="902" t="s">
        <v>286</v>
      </c>
      <c r="U24" s="902" t="s">
        <v>286</v>
      </c>
      <c r="V24" s="902" t="s">
        <v>286</v>
      </c>
      <c r="W24" s="902" t="s">
        <v>286</v>
      </c>
      <c r="X24" s="902" t="s">
        <v>286</v>
      </c>
      <c r="Y24" s="902" t="s">
        <v>286</v>
      </c>
      <c r="Z24" s="902" t="s">
        <v>286</v>
      </c>
      <c r="AA24" s="902" t="s">
        <v>286</v>
      </c>
      <c r="AB24" s="902" t="s">
        <v>286</v>
      </c>
      <c r="AC24" s="902" t="s">
        <v>285</v>
      </c>
      <c r="AD24" s="902" t="s">
        <v>285</v>
      </c>
      <c r="AE24" s="902" t="s">
        <v>285</v>
      </c>
      <c r="AF24" s="902" t="s">
        <v>285</v>
      </c>
      <c r="AG24" s="902" t="s">
        <v>285</v>
      </c>
      <c r="AH24" s="902" t="s">
        <v>285</v>
      </c>
      <c r="AI24" s="902" t="s">
        <v>285</v>
      </c>
      <c r="AJ24" s="902" t="s">
        <v>285</v>
      </c>
      <c r="AK24" s="902" t="s">
        <v>285</v>
      </c>
      <c r="AL24" s="902" t="s">
        <v>285</v>
      </c>
      <c r="AM24" s="900"/>
    </row>
    <row r="25" spans="1:39" hidden="1">
      <c r="A25" s="910" t="s">
        <v>18</v>
      </c>
      <c r="B25" s="892"/>
      <c r="C25" s="892"/>
      <c r="D25" s="892"/>
      <c r="E25" s="892"/>
      <c r="F25" s="892"/>
      <c r="G25" s="892"/>
      <c r="H25" s="892"/>
      <c r="I25" s="892"/>
      <c r="J25" s="892"/>
      <c r="K25" s="892"/>
      <c r="L25" s="826" t="s">
        <v>2611</v>
      </c>
      <c r="M25" s="808"/>
      <c r="N25" s="808"/>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808"/>
    </row>
    <row r="26" spans="1:39">
      <c r="A26" s="910" t="s">
        <v>18</v>
      </c>
      <c r="B26" s="892"/>
      <c r="C26" s="892"/>
      <c r="D26" s="892"/>
      <c r="E26" s="892"/>
      <c r="F26" s="892"/>
      <c r="G26" s="892"/>
      <c r="H26" s="892"/>
      <c r="I26" s="892"/>
      <c r="J26" s="892"/>
      <c r="K26" s="892"/>
      <c r="L26" s="912" t="s">
        <v>18</v>
      </c>
      <c r="M26" s="913" t="s">
        <v>354</v>
      </c>
      <c r="N26" s="914"/>
      <c r="O26" s="915" t="s">
        <v>1420</v>
      </c>
      <c r="P26" s="916"/>
      <c r="Q26" s="916"/>
      <c r="R26" s="916"/>
      <c r="S26" s="916"/>
      <c r="T26" s="916"/>
      <c r="U26" s="916"/>
      <c r="V26" s="916"/>
      <c r="W26" s="916"/>
      <c r="X26" s="916"/>
      <c r="Y26" s="916"/>
      <c r="Z26" s="916"/>
      <c r="AA26" s="916"/>
      <c r="AB26" s="916"/>
      <c r="AC26" s="916"/>
      <c r="AD26" s="916"/>
      <c r="AE26" s="916"/>
      <c r="AF26" s="916"/>
      <c r="AG26" s="916"/>
      <c r="AH26" s="916"/>
      <c r="AI26" s="916"/>
      <c r="AJ26" s="916"/>
      <c r="AK26" s="916"/>
      <c r="AL26" s="917"/>
      <c r="AM26" s="918"/>
    </row>
    <row r="27" spans="1:39">
      <c r="A27" s="910" t="s">
        <v>18</v>
      </c>
      <c r="B27" s="892"/>
      <c r="C27" s="892"/>
      <c r="D27" s="892"/>
      <c r="E27" s="892"/>
      <c r="F27" s="892"/>
      <c r="G27" s="892"/>
      <c r="H27" s="892"/>
      <c r="I27" s="892"/>
      <c r="J27" s="892"/>
      <c r="K27" s="892"/>
      <c r="L27" s="912" t="s">
        <v>102</v>
      </c>
      <c r="M27" s="919" t="s">
        <v>324</v>
      </c>
      <c r="N27" s="899" t="s">
        <v>325</v>
      </c>
      <c r="O27" s="920">
        <v>100</v>
      </c>
      <c r="P27" s="920">
        <v>100</v>
      </c>
      <c r="Q27" s="920">
        <v>100</v>
      </c>
      <c r="R27" s="920">
        <v>100</v>
      </c>
      <c r="S27" s="920">
        <v>100</v>
      </c>
      <c r="T27" s="920">
        <v>100</v>
      </c>
      <c r="U27" s="920">
        <v>100</v>
      </c>
      <c r="V27" s="920">
        <v>100</v>
      </c>
      <c r="W27" s="920">
        <v>100</v>
      </c>
      <c r="X27" s="920"/>
      <c r="Y27" s="920"/>
      <c r="Z27" s="920"/>
      <c r="AA27" s="920"/>
      <c r="AB27" s="920"/>
      <c r="AC27" s="920">
        <v>100</v>
      </c>
      <c r="AD27" s="920">
        <v>100</v>
      </c>
      <c r="AE27" s="920">
        <v>100</v>
      </c>
      <c r="AF27" s="920">
        <v>100</v>
      </c>
      <c r="AG27" s="920">
        <v>100</v>
      </c>
      <c r="AH27" s="920"/>
      <c r="AI27" s="920"/>
      <c r="AJ27" s="920"/>
      <c r="AK27" s="920"/>
      <c r="AL27" s="920"/>
      <c r="AM27" s="918"/>
    </row>
    <row r="28" spans="1:39">
      <c r="A28" s="910" t="s">
        <v>18</v>
      </c>
      <c r="B28" s="892"/>
      <c r="C28" s="892"/>
      <c r="D28" s="892"/>
      <c r="E28" s="892"/>
      <c r="F28" s="892"/>
      <c r="G28" s="892"/>
      <c r="H28" s="892"/>
      <c r="I28" s="892"/>
      <c r="J28" s="892"/>
      <c r="K28" s="892"/>
      <c r="L28" s="912" t="s">
        <v>103</v>
      </c>
      <c r="M28" s="919" t="s">
        <v>326</v>
      </c>
      <c r="N28" s="899" t="s">
        <v>325</v>
      </c>
      <c r="O28" s="920">
        <v>23.33</v>
      </c>
      <c r="P28" s="920">
        <v>23.33</v>
      </c>
      <c r="Q28" s="920">
        <v>23.33</v>
      </c>
      <c r="R28" s="920">
        <v>23.33</v>
      </c>
      <c r="S28" s="920">
        <v>23.33</v>
      </c>
      <c r="T28" s="920">
        <v>23.33</v>
      </c>
      <c r="U28" s="920">
        <v>23.33</v>
      </c>
      <c r="V28" s="920">
        <v>23.33</v>
      </c>
      <c r="W28" s="920">
        <v>23.33</v>
      </c>
      <c r="X28" s="920"/>
      <c r="Y28" s="920"/>
      <c r="Z28" s="920"/>
      <c r="AA28" s="920"/>
      <c r="AB28" s="920"/>
      <c r="AC28" s="920">
        <v>23.33</v>
      </c>
      <c r="AD28" s="920">
        <v>23.33</v>
      </c>
      <c r="AE28" s="920">
        <v>23.33</v>
      </c>
      <c r="AF28" s="920">
        <v>23.33</v>
      </c>
      <c r="AG28" s="920">
        <v>23.33</v>
      </c>
      <c r="AH28" s="920"/>
      <c r="AI28" s="920"/>
      <c r="AJ28" s="920"/>
      <c r="AK28" s="920"/>
      <c r="AL28" s="920"/>
      <c r="AM28" s="918"/>
    </row>
    <row r="29" spans="1:39">
      <c r="A29" s="910" t="s">
        <v>18</v>
      </c>
      <c r="B29" s="892"/>
      <c r="C29" s="892"/>
      <c r="D29" s="892"/>
      <c r="E29" s="892"/>
      <c r="F29" s="892"/>
      <c r="G29" s="892"/>
      <c r="H29" s="892"/>
      <c r="I29" s="892"/>
      <c r="J29" s="892"/>
      <c r="K29" s="892"/>
      <c r="L29" s="912" t="s">
        <v>104</v>
      </c>
      <c r="M29" s="913" t="s">
        <v>355</v>
      </c>
      <c r="N29" s="860" t="s">
        <v>328</v>
      </c>
      <c r="O29" s="921">
        <v>164.99799999999999</v>
      </c>
      <c r="P29" s="921">
        <v>164.99799999999999</v>
      </c>
      <c r="Q29" s="921">
        <v>164.99799999999999</v>
      </c>
      <c r="R29" s="921">
        <v>164.99799999999999</v>
      </c>
      <c r="S29" s="921">
        <v>164.99799999999999</v>
      </c>
      <c r="T29" s="921">
        <v>164.99799999999999</v>
      </c>
      <c r="U29" s="921">
        <v>164.99799999999999</v>
      </c>
      <c r="V29" s="921">
        <v>164.99799999999999</v>
      </c>
      <c r="W29" s="921">
        <v>164.99799999999999</v>
      </c>
      <c r="X29" s="921">
        <v>0</v>
      </c>
      <c r="Y29" s="921">
        <v>0</v>
      </c>
      <c r="Z29" s="921">
        <v>0</v>
      </c>
      <c r="AA29" s="921">
        <v>0</v>
      </c>
      <c r="AB29" s="921">
        <v>0</v>
      </c>
      <c r="AC29" s="921">
        <v>164.99799999999999</v>
      </c>
      <c r="AD29" s="921">
        <v>164.99799999999999</v>
      </c>
      <c r="AE29" s="921">
        <v>164.99799999999999</v>
      </c>
      <c r="AF29" s="921">
        <v>164.99799999999999</v>
      </c>
      <c r="AG29" s="921">
        <v>164.99799999999999</v>
      </c>
      <c r="AH29" s="921">
        <v>0</v>
      </c>
      <c r="AI29" s="921">
        <v>0</v>
      </c>
      <c r="AJ29" s="921">
        <v>0</v>
      </c>
      <c r="AK29" s="921">
        <v>0</v>
      </c>
      <c r="AL29" s="921">
        <v>0</v>
      </c>
      <c r="AM29" s="918"/>
    </row>
    <row r="30" spans="1:39">
      <c r="A30" s="910" t="s">
        <v>18</v>
      </c>
      <c r="B30" s="892"/>
      <c r="C30" s="892"/>
      <c r="D30" s="892"/>
      <c r="E30" s="892"/>
      <c r="F30" s="892"/>
      <c r="G30" s="892"/>
      <c r="H30" s="892"/>
      <c r="I30" s="892"/>
      <c r="J30" s="892"/>
      <c r="K30" s="892"/>
      <c r="L30" s="912" t="s">
        <v>120</v>
      </c>
      <c r="M30" s="913" t="s">
        <v>356</v>
      </c>
      <c r="N30" s="860" t="s">
        <v>328</v>
      </c>
      <c r="O30" s="920">
        <v>0</v>
      </c>
      <c r="P30" s="920">
        <v>0</v>
      </c>
      <c r="Q30" s="920">
        <v>0</v>
      </c>
      <c r="R30" s="920">
        <v>0</v>
      </c>
      <c r="S30" s="920">
        <v>0</v>
      </c>
      <c r="T30" s="920">
        <v>0</v>
      </c>
      <c r="U30" s="920">
        <v>0</v>
      </c>
      <c r="V30" s="920">
        <v>0</v>
      </c>
      <c r="W30" s="920">
        <v>0</v>
      </c>
      <c r="X30" s="920"/>
      <c r="Y30" s="920"/>
      <c r="Z30" s="920"/>
      <c r="AA30" s="920"/>
      <c r="AB30" s="920"/>
      <c r="AC30" s="920">
        <v>0</v>
      </c>
      <c r="AD30" s="920">
        <v>0</v>
      </c>
      <c r="AE30" s="920">
        <v>0</v>
      </c>
      <c r="AF30" s="920">
        <v>0</v>
      </c>
      <c r="AG30" s="920">
        <v>0</v>
      </c>
      <c r="AH30" s="920"/>
      <c r="AI30" s="920"/>
      <c r="AJ30" s="920"/>
      <c r="AK30" s="920"/>
      <c r="AL30" s="920"/>
      <c r="AM30" s="918"/>
    </row>
    <row r="31" spans="1:39">
      <c r="A31" s="910" t="s">
        <v>18</v>
      </c>
      <c r="B31" s="892" t="s">
        <v>1160</v>
      </c>
      <c r="C31" s="892"/>
      <c r="D31" s="892"/>
      <c r="E31" s="892"/>
      <c r="F31" s="892"/>
      <c r="G31" s="892"/>
      <c r="H31" s="892"/>
      <c r="I31" s="892"/>
      <c r="J31" s="892"/>
      <c r="K31" s="892"/>
      <c r="L31" s="912" t="s">
        <v>124</v>
      </c>
      <c r="M31" s="886" t="s">
        <v>357</v>
      </c>
      <c r="N31" s="860" t="s">
        <v>328</v>
      </c>
      <c r="O31" s="922">
        <v>164.99799999999999</v>
      </c>
      <c r="P31" s="922">
        <v>164.99799999999999</v>
      </c>
      <c r="Q31" s="922">
        <v>164.99799999999999</v>
      </c>
      <c r="R31" s="922">
        <v>164.99799999999999</v>
      </c>
      <c r="S31" s="922">
        <v>164.99799999999999</v>
      </c>
      <c r="T31" s="922">
        <v>164.99799999999999</v>
      </c>
      <c r="U31" s="922">
        <v>164.99799999999999</v>
      </c>
      <c r="V31" s="922">
        <v>164.99799999999999</v>
      </c>
      <c r="W31" s="922">
        <v>164.99799999999999</v>
      </c>
      <c r="X31" s="922">
        <v>0</v>
      </c>
      <c r="Y31" s="922">
        <v>0</v>
      </c>
      <c r="Z31" s="922">
        <v>0</v>
      </c>
      <c r="AA31" s="922">
        <v>0</v>
      </c>
      <c r="AB31" s="922">
        <v>0</v>
      </c>
      <c r="AC31" s="922">
        <v>164.99799999999999</v>
      </c>
      <c r="AD31" s="922">
        <v>164.99799999999999</v>
      </c>
      <c r="AE31" s="922">
        <v>164.99799999999999</v>
      </c>
      <c r="AF31" s="922">
        <v>164.99799999999999</v>
      </c>
      <c r="AG31" s="922">
        <v>164.99799999999999</v>
      </c>
      <c r="AH31" s="922">
        <v>0</v>
      </c>
      <c r="AI31" s="922">
        <v>0</v>
      </c>
      <c r="AJ31" s="922">
        <v>0</v>
      </c>
      <c r="AK31" s="922">
        <v>0</v>
      </c>
      <c r="AL31" s="922">
        <v>0</v>
      </c>
      <c r="AM31" s="918"/>
    </row>
    <row r="32" spans="1:39">
      <c r="A32" s="910" t="s">
        <v>18</v>
      </c>
      <c r="B32" s="892"/>
      <c r="C32" s="892"/>
      <c r="D32" s="892"/>
      <c r="E32" s="892"/>
      <c r="F32" s="892"/>
      <c r="G32" s="892"/>
      <c r="H32" s="892"/>
      <c r="I32" s="892"/>
      <c r="J32" s="892"/>
      <c r="K32" s="892"/>
      <c r="L32" s="912" t="s">
        <v>195</v>
      </c>
      <c r="M32" s="882" t="s">
        <v>348</v>
      </c>
      <c r="N32" s="860" t="s">
        <v>328</v>
      </c>
      <c r="O32" s="922">
        <v>0</v>
      </c>
      <c r="P32" s="922">
        <v>0</v>
      </c>
      <c r="Q32" s="922">
        <v>0</v>
      </c>
      <c r="R32" s="922">
        <v>0</v>
      </c>
      <c r="S32" s="922">
        <v>0</v>
      </c>
      <c r="T32" s="922">
        <v>0</v>
      </c>
      <c r="U32" s="922">
        <v>0</v>
      </c>
      <c r="V32" s="922">
        <v>0</v>
      </c>
      <c r="W32" s="922">
        <v>0</v>
      </c>
      <c r="X32" s="922">
        <v>0</v>
      </c>
      <c r="Y32" s="922">
        <v>0</v>
      </c>
      <c r="Z32" s="922">
        <v>0</v>
      </c>
      <c r="AA32" s="922">
        <v>0</v>
      </c>
      <c r="AB32" s="922">
        <v>0</v>
      </c>
      <c r="AC32" s="922">
        <v>0</v>
      </c>
      <c r="AD32" s="922">
        <v>0</v>
      </c>
      <c r="AE32" s="922">
        <v>0</v>
      </c>
      <c r="AF32" s="922">
        <v>0</v>
      </c>
      <c r="AG32" s="922">
        <v>0</v>
      </c>
      <c r="AH32" s="922">
        <v>0</v>
      </c>
      <c r="AI32" s="922">
        <v>0</v>
      </c>
      <c r="AJ32" s="922">
        <v>0</v>
      </c>
      <c r="AK32" s="922">
        <v>0</v>
      </c>
      <c r="AL32" s="922">
        <v>0</v>
      </c>
      <c r="AM32" s="918"/>
    </row>
    <row r="33" spans="1:39">
      <c r="A33" s="910" t="s">
        <v>18</v>
      </c>
      <c r="B33" s="892"/>
      <c r="C33" s="892"/>
      <c r="D33" s="892"/>
      <c r="E33" s="892"/>
      <c r="F33" s="892"/>
      <c r="G33" s="892"/>
      <c r="H33" s="892"/>
      <c r="I33" s="892"/>
      <c r="J33" s="892"/>
      <c r="K33" s="892"/>
      <c r="L33" s="912" t="s">
        <v>1304</v>
      </c>
      <c r="M33" s="923" t="s">
        <v>346</v>
      </c>
      <c r="N33" s="860" t="s">
        <v>328</v>
      </c>
      <c r="O33" s="920">
        <v>0</v>
      </c>
      <c r="P33" s="920">
        <v>0</v>
      </c>
      <c r="Q33" s="920">
        <v>0</v>
      </c>
      <c r="R33" s="920">
        <v>0</v>
      </c>
      <c r="S33" s="920">
        <v>0</v>
      </c>
      <c r="T33" s="920">
        <v>0</v>
      </c>
      <c r="U33" s="920">
        <v>0</v>
      </c>
      <c r="V33" s="920">
        <v>0</v>
      </c>
      <c r="W33" s="920">
        <v>0</v>
      </c>
      <c r="X33" s="920"/>
      <c r="Y33" s="920"/>
      <c r="Z33" s="920"/>
      <c r="AA33" s="920"/>
      <c r="AB33" s="920"/>
      <c r="AC33" s="920">
        <v>0</v>
      </c>
      <c r="AD33" s="920">
        <v>0</v>
      </c>
      <c r="AE33" s="920">
        <v>0</v>
      </c>
      <c r="AF33" s="920">
        <v>0</v>
      </c>
      <c r="AG33" s="920">
        <v>0</v>
      </c>
      <c r="AH33" s="920"/>
      <c r="AI33" s="920"/>
      <c r="AJ33" s="920"/>
      <c r="AK33" s="920"/>
      <c r="AL33" s="920"/>
      <c r="AM33" s="918"/>
    </row>
    <row r="34" spans="1:39">
      <c r="A34" s="910" t="s">
        <v>18</v>
      </c>
      <c r="B34" s="892"/>
      <c r="C34" s="892"/>
      <c r="D34" s="892"/>
      <c r="E34" s="892"/>
      <c r="F34" s="892"/>
      <c r="G34" s="892"/>
      <c r="H34" s="892"/>
      <c r="I34" s="892"/>
      <c r="J34" s="892"/>
      <c r="K34" s="892"/>
      <c r="L34" s="912" t="s">
        <v>1305</v>
      </c>
      <c r="M34" s="923" t="s">
        <v>347</v>
      </c>
      <c r="N34" s="860" t="s">
        <v>328</v>
      </c>
      <c r="O34" s="920">
        <v>0</v>
      </c>
      <c r="P34" s="920">
        <v>0</v>
      </c>
      <c r="Q34" s="920">
        <v>0</v>
      </c>
      <c r="R34" s="920">
        <v>0</v>
      </c>
      <c r="S34" s="920">
        <v>0</v>
      </c>
      <c r="T34" s="920">
        <v>0</v>
      </c>
      <c r="U34" s="920">
        <v>0</v>
      </c>
      <c r="V34" s="920">
        <v>0</v>
      </c>
      <c r="W34" s="920">
        <v>0</v>
      </c>
      <c r="X34" s="920"/>
      <c r="Y34" s="920"/>
      <c r="Z34" s="920"/>
      <c r="AA34" s="920"/>
      <c r="AB34" s="920"/>
      <c r="AC34" s="920">
        <v>0</v>
      </c>
      <c r="AD34" s="920">
        <v>0</v>
      </c>
      <c r="AE34" s="920">
        <v>0</v>
      </c>
      <c r="AF34" s="920">
        <v>0</v>
      </c>
      <c r="AG34" s="920">
        <v>0</v>
      </c>
      <c r="AH34" s="920"/>
      <c r="AI34" s="920"/>
      <c r="AJ34" s="920"/>
      <c r="AK34" s="920"/>
      <c r="AL34" s="920"/>
      <c r="AM34" s="918"/>
    </row>
    <row r="35" spans="1:39">
      <c r="A35" s="910" t="s">
        <v>18</v>
      </c>
      <c r="B35" s="892" t="s">
        <v>1161</v>
      </c>
      <c r="C35" s="892"/>
      <c r="D35" s="892"/>
      <c r="E35" s="892"/>
      <c r="F35" s="892"/>
      <c r="G35" s="892"/>
      <c r="H35" s="892"/>
      <c r="I35" s="892"/>
      <c r="J35" s="892"/>
      <c r="K35" s="892"/>
      <c r="L35" s="912" t="s">
        <v>196</v>
      </c>
      <c r="M35" s="882" t="s">
        <v>349</v>
      </c>
      <c r="N35" s="860" t="s">
        <v>328</v>
      </c>
      <c r="O35" s="922">
        <v>0</v>
      </c>
      <c r="P35" s="922">
        <v>0</v>
      </c>
      <c r="Q35" s="922">
        <v>0</v>
      </c>
      <c r="R35" s="922">
        <v>0</v>
      </c>
      <c r="S35" s="922">
        <v>0</v>
      </c>
      <c r="T35" s="922">
        <v>0</v>
      </c>
      <c r="U35" s="922">
        <v>0</v>
      </c>
      <c r="V35" s="922">
        <v>0</v>
      </c>
      <c r="W35" s="922">
        <v>0</v>
      </c>
      <c r="X35" s="922">
        <v>0</v>
      </c>
      <c r="Y35" s="922">
        <v>0</v>
      </c>
      <c r="Z35" s="922">
        <v>0</v>
      </c>
      <c r="AA35" s="922">
        <v>0</v>
      </c>
      <c r="AB35" s="922">
        <v>0</v>
      </c>
      <c r="AC35" s="922">
        <v>0</v>
      </c>
      <c r="AD35" s="922">
        <v>0</v>
      </c>
      <c r="AE35" s="922">
        <v>0</v>
      </c>
      <c r="AF35" s="922">
        <v>0</v>
      </c>
      <c r="AG35" s="922">
        <v>0</v>
      </c>
      <c r="AH35" s="922">
        <v>0</v>
      </c>
      <c r="AI35" s="922">
        <v>0</v>
      </c>
      <c r="AJ35" s="922">
        <v>0</v>
      </c>
      <c r="AK35" s="922">
        <v>0</v>
      </c>
      <c r="AL35" s="922">
        <v>0</v>
      </c>
      <c r="AM35" s="918"/>
    </row>
    <row r="36" spans="1:39">
      <c r="A36" s="910" t="s">
        <v>18</v>
      </c>
      <c r="B36" s="892"/>
      <c r="C36" s="892"/>
      <c r="D36" s="892"/>
      <c r="E36" s="892"/>
      <c r="F36" s="892"/>
      <c r="G36" s="892"/>
      <c r="H36" s="892"/>
      <c r="I36" s="892"/>
      <c r="J36" s="892"/>
      <c r="K36" s="892"/>
      <c r="L36" s="912" t="s">
        <v>1306</v>
      </c>
      <c r="M36" s="923" t="s">
        <v>346</v>
      </c>
      <c r="N36" s="860" t="s">
        <v>328</v>
      </c>
      <c r="O36" s="920">
        <v>0</v>
      </c>
      <c r="P36" s="920">
        <v>0</v>
      </c>
      <c r="Q36" s="920">
        <v>0</v>
      </c>
      <c r="R36" s="920">
        <v>0</v>
      </c>
      <c r="S36" s="920">
        <v>0</v>
      </c>
      <c r="T36" s="920">
        <v>0</v>
      </c>
      <c r="U36" s="920">
        <v>0</v>
      </c>
      <c r="V36" s="920">
        <v>0</v>
      </c>
      <c r="W36" s="920">
        <v>0</v>
      </c>
      <c r="X36" s="920"/>
      <c r="Y36" s="920"/>
      <c r="Z36" s="920"/>
      <c r="AA36" s="920"/>
      <c r="AB36" s="920"/>
      <c r="AC36" s="920">
        <v>0</v>
      </c>
      <c r="AD36" s="920">
        <v>0</v>
      </c>
      <c r="AE36" s="920">
        <v>0</v>
      </c>
      <c r="AF36" s="920">
        <v>0</v>
      </c>
      <c r="AG36" s="920">
        <v>0</v>
      </c>
      <c r="AH36" s="920"/>
      <c r="AI36" s="920"/>
      <c r="AJ36" s="920"/>
      <c r="AK36" s="920"/>
      <c r="AL36" s="920"/>
      <c r="AM36" s="918"/>
    </row>
    <row r="37" spans="1:39">
      <c r="A37" s="910" t="s">
        <v>18</v>
      </c>
      <c r="B37" s="892"/>
      <c r="C37" s="892"/>
      <c r="D37" s="892"/>
      <c r="E37" s="892"/>
      <c r="F37" s="892"/>
      <c r="G37" s="892"/>
      <c r="H37" s="892"/>
      <c r="I37" s="892"/>
      <c r="J37" s="892"/>
      <c r="K37" s="892"/>
      <c r="L37" s="912" t="s">
        <v>1307</v>
      </c>
      <c r="M37" s="923" t="s">
        <v>347</v>
      </c>
      <c r="N37" s="860" t="s">
        <v>328</v>
      </c>
      <c r="O37" s="920">
        <v>0</v>
      </c>
      <c r="P37" s="920">
        <v>0</v>
      </c>
      <c r="Q37" s="920">
        <v>0</v>
      </c>
      <c r="R37" s="920">
        <v>0</v>
      </c>
      <c r="S37" s="920">
        <v>0</v>
      </c>
      <c r="T37" s="920">
        <v>0</v>
      </c>
      <c r="U37" s="920">
        <v>0</v>
      </c>
      <c r="V37" s="920">
        <v>0</v>
      </c>
      <c r="W37" s="920">
        <v>0</v>
      </c>
      <c r="X37" s="920"/>
      <c r="Y37" s="920"/>
      <c r="Z37" s="920"/>
      <c r="AA37" s="920"/>
      <c r="AB37" s="920"/>
      <c r="AC37" s="920">
        <v>0</v>
      </c>
      <c r="AD37" s="920">
        <v>0</v>
      </c>
      <c r="AE37" s="920">
        <v>0</v>
      </c>
      <c r="AF37" s="920">
        <v>0</v>
      </c>
      <c r="AG37" s="920">
        <v>0</v>
      </c>
      <c r="AH37" s="920"/>
      <c r="AI37" s="920"/>
      <c r="AJ37" s="920"/>
      <c r="AK37" s="920"/>
      <c r="AL37" s="920"/>
      <c r="AM37" s="918"/>
    </row>
    <row r="38" spans="1:39">
      <c r="A38" s="910" t="s">
        <v>18</v>
      </c>
      <c r="B38" s="892"/>
      <c r="C38" s="892"/>
      <c r="D38" s="892"/>
      <c r="E38" s="892"/>
      <c r="F38" s="892"/>
      <c r="G38" s="892"/>
      <c r="H38" s="892"/>
      <c r="I38" s="892"/>
      <c r="J38" s="892"/>
      <c r="K38" s="892"/>
      <c r="L38" s="912" t="s">
        <v>400</v>
      </c>
      <c r="M38" s="882" t="s">
        <v>350</v>
      </c>
      <c r="N38" s="860" t="s">
        <v>328</v>
      </c>
      <c r="O38" s="922">
        <v>164.99799999999999</v>
      </c>
      <c r="P38" s="922">
        <v>164.99799999999999</v>
      </c>
      <c r="Q38" s="922">
        <v>164.99799999999999</v>
      </c>
      <c r="R38" s="922">
        <v>164.99799999999999</v>
      </c>
      <c r="S38" s="922">
        <v>164.99799999999999</v>
      </c>
      <c r="T38" s="922">
        <v>164.99799999999999</v>
      </c>
      <c r="U38" s="922">
        <v>164.99799999999999</v>
      </c>
      <c r="V38" s="922">
        <v>164.99799999999999</v>
      </c>
      <c r="W38" s="922">
        <v>164.99799999999999</v>
      </c>
      <c r="X38" s="922">
        <v>0</v>
      </c>
      <c r="Y38" s="922">
        <v>0</v>
      </c>
      <c r="Z38" s="922">
        <v>0</v>
      </c>
      <c r="AA38" s="922">
        <v>0</v>
      </c>
      <c r="AB38" s="922">
        <v>0</v>
      </c>
      <c r="AC38" s="922">
        <v>164.99799999999999</v>
      </c>
      <c r="AD38" s="922">
        <v>164.99799999999999</v>
      </c>
      <c r="AE38" s="922">
        <v>164.99799999999999</v>
      </c>
      <c r="AF38" s="922">
        <v>164.99799999999999</v>
      </c>
      <c r="AG38" s="922">
        <v>164.99799999999999</v>
      </c>
      <c r="AH38" s="922">
        <v>0</v>
      </c>
      <c r="AI38" s="922">
        <v>0</v>
      </c>
      <c r="AJ38" s="922">
        <v>0</v>
      </c>
      <c r="AK38" s="922">
        <v>0</v>
      </c>
      <c r="AL38" s="922">
        <v>0</v>
      </c>
      <c r="AM38" s="918"/>
    </row>
    <row r="39" spans="1:39">
      <c r="A39" s="910" t="s">
        <v>18</v>
      </c>
      <c r="B39" s="892"/>
      <c r="C39" s="892"/>
      <c r="D39" s="892"/>
      <c r="E39" s="892"/>
      <c r="F39" s="892"/>
      <c r="G39" s="892"/>
      <c r="H39" s="892"/>
      <c r="I39" s="892"/>
      <c r="J39" s="892"/>
      <c r="K39" s="892"/>
      <c r="L39" s="912" t="s">
        <v>1308</v>
      </c>
      <c r="M39" s="923" t="s">
        <v>346</v>
      </c>
      <c r="N39" s="860" t="s">
        <v>328</v>
      </c>
      <c r="O39" s="920">
        <v>164.99799999999999</v>
      </c>
      <c r="P39" s="920">
        <v>164.99799999999999</v>
      </c>
      <c r="Q39" s="920">
        <v>164.99799999999999</v>
      </c>
      <c r="R39" s="920">
        <v>164.99799999999999</v>
      </c>
      <c r="S39" s="920">
        <v>164.99799999999999</v>
      </c>
      <c r="T39" s="920">
        <v>164.99799999999999</v>
      </c>
      <c r="U39" s="920">
        <v>164.99799999999999</v>
      </c>
      <c r="V39" s="920">
        <v>164.99799999999999</v>
      </c>
      <c r="W39" s="920">
        <v>164.99799999999999</v>
      </c>
      <c r="X39" s="920"/>
      <c r="Y39" s="920"/>
      <c r="Z39" s="920"/>
      <c r="AA39" s="920"/>
      <c r="AB39" s="920"/>
      <c r="AC39" s="920">
        <v>164.99799999999999</v>
      </c>
      <c r="AD39" s="920">
        <v>164.99799999999999</v>
      </c>
      <c r="AE39" s="920">
        <v>164.99799999999999</v>
      </c>
      <c r="AF39" s="920">
        <v>164.99799999999999</v>
      </c>
      <c r="AG39" s="920">
        <v>164.99799999999999</v>
      </c>
      <c r="AH39" s="920"/>
      <c r="AI39" s="920"/>
      <c r="AJ39" s="920"/>
      <c r="AK39" s="920"/>
      <c r="AL39" s="920"/>
      <c r="AM39" s="918"/>
    </row>
    <row r="40" spans="1:39">
      <c r="A40" s="910" t="s">
        <v>18</v>
      </c>
      <c r="B40" s="892"/>
      <c r="C40" s="892"/>
      <c r="D40" s="892"/>
      <c r="E40" s="892"/>
      <c r="F40" s="892"/>
      <c r="G40" s="892"/>
      <c r="H40" s="892"/>
      <c r="I40" s="892"/>
      <c r="J40" s="892"/>
      <c r="K40" s="892"/>
      <c r="L40" s="912" t="s">
        <v>1309</v>
      </c>
      <c r="M40" s="923" t="s">
        <v>347</v>
      </c>
      <c r="N40" s="860" t="s">
        <v>328</v>
      </c>
      <c r="O40" s="920">
        <v>0</v>
      </c>
      <c r="P40" s="920">
        <v>0</v>
      </c>
      <c r="Q40" s="920">
        <v>0</v>
      </c>
      <c r="R40" s="920">
        <v>0</v>
      </c>
      <c r="S40" s="920">
        <v>0</v>
      </c>
      <c r="T40" s="920">
        <v>0</v>
      </c>
      <c r="U40" s="920">
        <v>0</v>
      </c>
      <c r="V40" s="920">
        <v>0</v>
      </c>
      <c r="W40" s="920">
        <v>0</v>
      </c>
      <c r="X40" s="920"/>
      <c r="Y40" s="920"/>
      <c r="Z40" s="920"/>
      <c r="AA40" s="920"/>
      <c r="AB40" s="920"/>
      <c r="AC40" s="920">
        <v>0</v>
      </c>
      <c r="AD40" s="920">
        <v>0</v>
      </c>
      <c r="AE40" s="920">
        <v>0</v>
      </c>
      <c r="AF40" s="920">
        <v>0</v>
      </c>
      <c r="AG40" s="920">
        <v>0</v>
      </c>
      <c r="AH40" s="920"/>
      <c r="AI40" s="920"/>
      <c r="AJ40" s="920"/>
      <c r="AK40" s="920"/>
      <c r="AL40" s="920"/>
      <c r="AM40" s="918"/>
    </row>
    <row r="41" spans="1:39">
      <c r="A41" s="910" t="s">
        <v>18</v>
      </c>
      <c r="B41" s="892"/>
      <c r="C41" s="892"/>
      <c r="D41" s="892"/>
      <c r="E41" s="892"/>
      <c r="F41" s="892"/>
      <c r="G41" s="892"/>
      <c r="H41" s="892"/>
      <c r="I41" s="892"/>
      <c r="J41" s="892"/>
      <c r="K41" s="892"/>
      <c r="L41" s="912" t="s">
        <v>401</v>
      </c>
      <c r="M41" s="882" t="s">
        <v>358</v>
      </c>
      <c r="N41" s="860" t="s">
        <v>328</v>
      </c>
      <c r="O41" s="922">
        <v>0</v>
      </c>
      <c r="P41" s="922">
        <v>0</v>
      </c>
      <c r="Q41" s="922">
        <v>0</v>
      </c>
      <c r="R41" s="922">
        <v>0</v>
      </c>
      <c r="S41" s="922">
        <v>0</v>
      </c>
      <c r="T41" s="922">
        <v>0</v>
      </c>
      <c r="U41" s="922">
        <v>0</v>
      </c>
      <c r="V41" s="922">
        <v>0</v>
      </c>
      <c r="W41" s="922">
        <v>0</v>
      </c>
      <c r="X41" s="922">
        <v>0</v>
      </c>
      <c r="Y41" s="922">
        <v>0</v>
      </c>
      <c r="Z41" s="922">
        <v>0</v>
      </c>
      <c r="AA41" s="922">
        <v>0</v>
      </c>
      <c r="AB41" s="922">
        <v>0</v>
      </c>
      <c r="AC41" s="922">
        <v>0</v>
      </c>
      <c r="AD41" s="922">
        <v>0</v>
      </c>
      <c r="AE41" s="922">
        <v>0</v>
      </c>
      <c r="AF41" s="922">
        <v>0</v>
      </c>
      <c r="AG41" s="922">
        <v>0</v>
      </c>
      <c r="AH41" s="922">
        <v>0</v>
      </c>
      <c r="AI41" s="922">
        <v>0</v>
      </c>
      <c r="AJ41" s="922">
        <v>0</v>
      </c>
      <c r="AK41" s="922">
        <v>0</v>
      </c>
      <c r="AL41" s="922">
        <v>0</v>
      </c>
      <c r="AM41" s="918"/>
    </row>
    <row r="42" spans="1:39">
      <c r="A42" s="910" t="s">
        <v>18</v>
      </c>
      <c r="B42" s="892"/>
      <c r="C42" s="892"/>
      <c r="D42" s="892"/>
      <c r="E42" s="892"/>
      <c r="F42" s="892"/>
      <c r="G42" s="892"/>
      <c r="H42" s="892"/>
      <c r="I42" s="892"/>
      <c r="J42" s="892"/>
      <c r="K42" s="892"/>
      <c r="L42" s="912" t="s">
        <v>1310</v>
      </c>
      <c r="M42" s="924" t="s">
        <v>346</v>
      </c>
      <c r="N42" s="860" t="s">
        <v>328</v>
      </c>
      <c r="O42" s="920">
        <v>0</v>
      </c>
      <c r="P42" s="920">
        <v>0</v>
      </c>
      <c r="Q42" s="920">
        <v>0</v>
      </c>
      <c r="R42" s="920">
        <v>0</v>
      </c>
      <c r="S42" s="920">
        <v>0</v>
      </c>
      <c r="T42" s="920">
        <v>0</v>
      </c>
      <c r="U42" s="920">
        <v>0</v>
      </c>
      <c r="V42" s="920">
        <v>0</v>
      </c>
      <c r="W42" s="920">
        <v>0</v>
      </c>
      <c r="X42" s="920"/>
      <c r="Y42" s="920"/>
      <c r="Z42" s="920"/>
      <c r="AA42" s="920"/>
      <c r="AB42" s="920"/>
      <c r="AC42" s="920">
        <v>0</v>
      </c>
      <c r="AD42" s="920">
        <v>0</v>
      </c>
      <c r="AE42" s="920">
        <v>0</v>
      </c>
      <c r="AF42" s="920">
        <v>0</v>
      </c>
      <c r="AG42" s="920">
        <v>0</v>
      </c>
      <c r="AH42" s="920"/>
      <c r="AI42" s="920"/>
      <c r="AJ42" s="920"/>
      <c r="AK42" s="920"/>
      <c r="AL42" s="920"/>
      <c r="AM42" s="918"/>
    </row>
    <row r="43" spans="1:39">
      <c r="A43" s="910" t="s">
        <v>18</v>
      </c>
      <c r="B43" s="892"/>
      <c r="C43" s="892"/>
      <c r="D43" s="892"/>
      <c r="E43" s="892"/>
      <c r="F43" s="892"/>
      <c r="G43" s="892"/>
      <c r="H43" s="892"/>
      <c r="I43" s="892"/>
      <c r="J43" s="892"/>
      <c r="K43" s="892"/>
      <c r="L43" s="912" t="s">
        <v>1311</v>
      </c>
      <c r="M43" s="924" t="s">
        <v>347</v>
      </c>
      <c r="N43" s="860" t="s">
        <v>328</v>
      </c>
      <c r="O43" s="920">
        <v>0</v>
      </c>
      <c r="P43" s="920">
        <v>0</v>
      </c>
      <c r="Q43" s="920">
        <v>0</v>
      </c>
      <c r="R43" s="920">
        <v>0</v>
      </c>
      <c r="S43" s="920">
        <v>0</v>
      </c>
      <c r="T43" s="920">
        <v>0</v>
      </c>
      <c r="U43" s="920">
        <v>0</v>
      </c>
      <c r="V43" s="920">
        <v>0</v>
      </c>
      <c r="W43" s="920">
        <v>0</v>
      </c>
      <c r="X43" s="920"/>
      <c r="Y43" s="920"/>
      <c r="Z43" s="920"/>
      <c r="AA43" s="920"/>
      <c r="AB43" s="920"/>
      <c r="AC43" s="920">
        <v>0</v>
      </c>
      <c r="AD43" s="920">
        <v>0</v>
      </c>
      <c r="AE43" s="920">
        <v>0</v>
      </c>
      <c r="AF43" s="920">
        <v>0</v>
      </c>
      <c r="AG43" s="920">
        <v>0</v>
      </c>
      <c r="AH43" s="920"/>
      <c r="AI43" s="920"/>
      <c r="AJ43" s="920"/>
      <c r="AK43" s="920"/>
      <c r="AL43" s="920"/>
      <c r="AM43" s="918"/>
    </row>
    <row r="44" spans="1:39" ht="22.5">
      <c r="A44" s="910" t="s">
        <v>18</v>
      </c>
      <c r="B44" s="892"/>
      <c r="C44" s="892"/>
      <c r="D44" s="892"/>
      <c r="E44" s="892"/>
      <c r="F44" s="892"/>
      <c r="G44" s="892"/>
      <c r="H44" s="892"/>
      <c r="I44" s="892"/>
      <c r="J44" s="892"/>
      <c r="K44" s="892"/>
      <c r="L44" s="912" t="s">
        <v>402</v>
      </c>
      <c r="M44" s="925" t="s">
        <v>1163</v>
      </c>
      <c r="N44" s="860" t="s">
        <v>328</v>
      </c>
      <c r="O44" s="920">
        <v>0</v>
      </c>
      <c r="P44" s="920">
        <v>0</v>
      </c>
      <c r="Q44" s="920">
        <v>0</v>
      </c>
      <c r="R44" s="920">
        <v>0</v>
      </c>
      <c r="S44" s="920">
        <v>0</v>
      </c>
      <c r="T44" s="920">
        <v>0</v>
      </c>
      <c r="U44" s="920">
        <v>0</v>
      </c>
      <c r="V44" s="920">
        <v>0</v>
      </c>
      <c r="W44" s="920">
        <v>0</v>
      </c>
      <c r="X44" s="920"/>
      <c r="Y44" s="920"/>
      <c r="Z44" s="920"/>
      <c r="AA44" s="920"/>
      <c r="AB44" s="920"/>
      <c r="AC44" s="920">
        <v>0</v>
      </c>
      <c r="AD44" s="920">
        <v>0</v>
      </c>
      <c r="AE44" s="920">
        <v>0</v>
      </c>
      <c r="AF44" s="920">
        <v>0</v>
      </c>
      <c r="AG44" s="920">
        <v>0</v>
      </c>
      <c r="AH44" s="920"/>
      <c r="AI44" s="920"/>
      <c r="AJ44" s="920"/>
      <c r="AK44" s="920"/>
      <c r="AL44" s="920"/>
      <c r="AM44" s="918"/>
    </row>
    <row r="45" spans="1:39">
      <c r="A45" s="910" t="s">
        <v>18</v>
      </c>
      <c r="B45" s="892"/>
      <c r="C45" s="892"/>
      <c r="D45" s="892"/>
      <c r="E45" s="892"/>
      <c r="F45" s="892"/>
      <c r="G45" s="892"/>
      <c r="H45" s="892"/>
      <c r="I45" s="892"/>
      <c r="J45" s="892"/>
      <c r="K45" s="892"/>
      <c r="L45" s="912" t="s">
        <v>125</v>
      </c>
      <c r="M45" s="913" t="s">
        <v>359</v>
      </c>
      <c r="N45" s="860" t="s">
        <v>328</v>
      </c>
      <c r="O45" s="920">
        <v>0</v>
      </c>
      <c r="P45" s="920">
        <v>0</v>
      </c>
      <c r="Q45" s="920">
        <v>0</v>
      </c>
      <c r="R45" s="920">
        <v>0</v>
      </c>
      <c r="S45" s="920">
        <v>0</v>
      </c>
      <c r="T45" s="920">
        <v>0</v>
      </c>
      <c r="U45" s="920">
        <v>0</v>
      </c>
      <c r="V45" s="920">
        <v>0</v>
      </c>
      <c r="W45" s="920">
        <v>0</v>
      </c>
      <c r="X45" s="920"/>
      <c r="Y45" s="920"/>
      <c r="Z45" s="920"/>
      <c r="AA45" s="920"/>
      <c r="AB45" s="920"/>
      <c r="AC45" s="920">
        <v>0</v>
      </c>
      <c r="AD45" s="920">
        <v>0</v>
      </c>
      <c r="AE45" s="920">
        <v>0</v>
      </c>
      <c r="AF45" s="920">
        <v>0</v>
      </c>
      <c r="AG45" s="920">
        <v>0</v>
      </c>
      <c r="AH45" s="920"/>
      <c r="AI45" s="920"/>
      <c r="AJ45" s="920"/>
      <c r="AK45" s="920"/>
      <c r="AL45" s="920"/>
      <c r="AM45" s="918"/>
    </row>
    <row r="46" spans="1:39">
      <c r="A46" s="910" t="s">
        <v>18</v>
      </c>
      <c r="B46" s="892"/>
      <c r="C46" s="892"/>
      <c r="D46" s="892"/>
      <c r="E46" s="892"/>
      <c r="F46" s="892"/>
      <c r="G46" s="892"/>
      <c r="H46" s="892"/>
      <c r="I46" s="892"/>
      <c r="J46" s="892"/>
      <c r="K46" s="892"/>
      <c r="L46" s="912" t="s">
        <v>126</v>
      </c>
      <c r="M46" s="913" t="s">
        <v>360</v>
      </c>
      <c r="N46" s="860" t="s">
        <v>328</v>
      </c>
      <c r="O46" s="920">
        <v>164.99799999999999</v>
      </c>
      <c r="P46" s="920">
        <v>164.99799999999999</v>
      </c>
      <c r="Q46" s="920">
        <v>164.99799999999999</v>
      </c>
      <c r="R46" s="920">
        <v>164.99799999999999</v>
      </c>
      <c r="S46" s="920">
        <v>164.99799999999999</v>
      </c>
      <c r="T46" s="920">
        <v>164.99799999999999</v>
      </c>
      <c r="U46" s="920">
        <v>164.99799999999999</v>
      </c>
      <c r="V46" s="920">
        <v>164.99799999999999</v>
      </c>
      <c r="W46" s="920">
        <v>164.99799999999999</v>
      </c>
      <c r="X46" s="920"/>
      <c r="Y46" s="920"/>
      <c r="Z46" s="920"/>
      <c r="AA46" s="920"/>
      <c r="AB46" s="920"/>
      <c r="AC46" s="920">
        <v>164.99799999999999</v>
      </c>
      <c r="AD46" s="920">
        <v>164.99799999999999</v>
      </c>
      <c r="AE46" s="920">
        <v>164.99799999999999</v>
      </c>
      <c r="AF46" s="920">
        <v>164.99799999999999</v>
      </c>
      <c r="AG46" s="920">
        <v>164.99799999999999</v>
      </c>
      <c r="AH46" s="920"/>
      <c r="AI46" s="920"/>
      <c r="AJ46" s="920"/>
      <c r="AK46" s="920"/>
      <c r="AL46" s="920"/>
      <c r="AM46" s="918"/>
    </row>
    <row r="47" spans="1:39">
      <c r="A47" s="910" t="s">
        <v>18</v>
      </c>
      <c r="B47" s="892"/>
      <c r="C47" s="892"/>
      <c r="D47" s="892"/>
      <c r="E47" s="892"/>
      <c r="F47" s="892"/>
      <c r="G47" s="892"/>
      <c r="H47" s="892"/>
      <c r="I47" s="892"/>
      <c r="J47" s="892"/>
      <c r="K47" s="892"/>
      <c r="L47" s="912" t="s">
        <v>127</v>
      </c>
      <c r="M47" s="913" t="s">
        <v>1121</v>
      </c>
      <c r="N47" s="860" t="s">
        <v>328</v>
      </c>
      <c r="O47" s="920">
        <v>164.99799999999999</v>
      </c>
      <c r="P47" s="920">
        <v>164.99799999999999</v>
      </c>
      <c r="Q47" s="920">
        <v>164.99799999999999</v>
      </c>
      <c r="R47" s="920">
        <v>164.99799999999999</v>
      </c>
      <c r="S47" s="920">
        <v>164.99799999999999</v>
      </c>
      <c r="T47" s="920">
        <v>164.99799999999999</v>
      </c>
      <c r="U47" s="920">
        <v>164.99799999999999</v>
      </c>
      <c r="V47" s="920">
        <v>164.99799999999999</v>
      </c>
      <c r="W47" s="920">
        <v>164.99799999999999</v>
      </c>
      <c r="X47" s="920"/>
      <c r="Y47" s="920"/>
      <c r="Z47" s="920"/>
      <c r="AA47" s="920"/>
      <c r="AB47" s="920"/>
      <c r="AC47" s="920">
        <v>164.99799999999999</v>
      </c>
      <c r="AD47" s="920">
        <v>164.99799999999999</v>
      </c>
      <c r="AE47" s="920">
        <v>164.99799999999999</v>
      </c>
      <c r="AF47" s="920">
        <v>164.99799999999999</v>
      </c>
      <c r="AG47" s="920">
        <v>164.99799999999999</v>
      </c>
      <c r="AH47" s="920"/>
      <c r="AI47" s="920"/>
      <c r="AJ47" s="920"/>
      <c r="AK47" s="920"/>
      <c r="AL47" s="920"/>
      <c r="AM47" s="918"/>
    </row>
    <row r="48" spans="1:39">
      <c r="A48" s="910" t="s">
        <v>18</v>
      </c>
      <c r="B48" s="892"/>
      <c r="C48" s="892"/>
      <c r="D48" s="892"/>
      <c r="E48" s="892"/>
      <c r="F48" s="892"/>
      <c r="G48" s="892"/>
      <c r="H48" s="892"/>
      <c r="I48" s="892"/>
      <c r="J48" s="892"/>
      <c r="K48" s="892"/>
      <c r="L48" s="912" t="s">
        <v>128</v>
      </c>
      <c r="M48" s="886" t="s">
        <v>361</v>
      </c>
      <c r="N48" s="860" t="s">
        <v>328</v>
      </c>
      <c r="O48" s="922">
        <v>0</v>
      </c>
      <c r="P48" s="922">
        <v>0</v>
      </c>
      <c r="Q48" s="922">
        <v>0</v>
      </c>
      <c r="R48" s="922">
        <v>0</v>
      </c>
      <c r="S48" s="922">
        <v>0</v>
      </c>
      <c r="T48" s="922">
        <v>0</v>
      </c>
      <c r="U48" s="922">
        <v>0</v>
      </c>
      <c r="V48" s="922">
        <v>0</v>
      </c>
      <c r="W48" s="922">
        <v>0</v>
      </c>
      <c r="X48" s="922">
        <v>0</v>
      </c>
      <c r="Y48" s="922">
        <v>0</v>
      </c>
      <c r="Z48" s="922">
        <v>0</v>
      </c>
      <c r="AA48" s="922">
        <v>0</v>
      </c>
      <c r="AB48" s="922">
        <v>0</v>
      </c>
      <c r="AC48" s="922">
        <v>0</v>
      </c>
      <c r="AD48" s="922">
        <v>0</v>
      </c>
      <c r="AE48" s="922">
        <v>0</v>
      </c>
      <c r="AF48" s="922">
        <v>0</v>
      </c>
      <c r="AG48" s="922">
        <v>0</v>
      </c>
      <c r="AH48" s="922">
        <v>0</v>
      </c>
      <c r="AI48" s="922">
        <v>0</v>
      </c>
      <c r="AJ48" s="922">
        <v>0</v>
      </c>
      <c r="AK48" s="922">
        <v>0</v>
      </c>
      <c r="AL48" s="922">
        <v>0</v>
      </c>
      <c r="AM48" s="918"/>
    </row>
    <row r="49" spans="1:39">
      <c r="A49" s="910" t="s">
        <v>18</v>
      </c>
      <c r="B49" s="892"/>
      <c r="C49" s="892"/>
      <c r="D49" s="892"/>
      <c r="E49" s="892"/>
      <c r="F49" s="892"/>
      <c r="G49" s="892"/>
      <c r="H49" s="892"/>
      <c r="I49" s="892"/>
      <c r="J49" s="892"/>
      <c r="K49" s="892"/>
      <c r="L49" s="912" t="s">
        <v>1232</v>
      </c>
      <c r="M49" s="882" t="s">
        <v>362</v>
      </c>
      <c r="N49" s="860" t="s">
        <v>328</v>
      </c>
      <c r="O49" s="920">
        <v>0</v>
      </c>
      <c r="P49" s="920">
        <v>0</v>
      </c>
      <c r="Q49" s="920">
        <v>0</v>
      </c>
      <c r="R49" s="920">
        <v>0</v>
      </c>
      <c r="S49" s="920">
        <v>0</v>
      </c>
      <c r="T49" s="920">
        <v>0</v>
      </c>
      <c r="U49" s="920">
        <v>0</v>
      </c>
      <c r="V49" s="920">
        <v>0</v>
      </c>
      <c r="W49" s="920">
        <v>0</v>
      </c>
      <c r="X49" s="920"/>
      <c r="Y49" s="920"/>
      <c r="Z49" s="920"/>
      <c r="AA49" s="920"/>
      <c r="AB49" s="920"/>
      <c r="AC49" s="920">
        <v>0</v>
      </c>
      <c r="AD49" s="920">
        <v>0</v>
      </c>
      <c r="AE49" s="920">
        <v>0</v>
      </c>
      <c r="AF49" s="920">
        <v>0</v>
      </c>
      <c r="AG49" s="920">
        <v>0</v>
      </c>
      <c r="AH49" s="920"/>
      <c r="AI49" s="920"/>
      <c r="AJ49" s="920"/>
      <c r="AK49" s="920"/>
      <c r="AL49" s="920"/>
      <c r="AM49" s="918"/>
    </row>
    <row r="50" spans="1:39">
      <c r="A50" s="910" t="s">
        <v>18</v>
      </c>
      <c r="B50" s="892"/>
      <c r="C50" s="892"/>
      <c r="D50" s="892"/>
      <c r="E50" s="892"/>
      <c r="F50" s="892"/>
      <c r="G50" s="892"/>
      <c r="H50" s="892"/>
      <c r="I50" s="892"/>
      <c r="J50" s="892"/>
      <c r="K50" s="892"/>
      <c r="L50" s="912" t="s">
        <v>1290</v>
      </c>
      <c r="M50" s="882" t="s">
        <v>363</v>
      </c>
      <c r="N50" s="860" t="s">
        <v>328</v>
      </c>
      <c r="O50" s="920">
        <v>0</v>
      </c>
      <c r="P50" s="920">
        <v>0</v>
      </c>
      <c r="Q50" s="920">
        <v>0</v>
      </c>
      <c r="R50" s="920">
        <v>0</v>
      </c>
      <c r="S50" s="920">
        <v>0</v>
      </c>
      <c r="T50" s="920">
        <v>0</v>
      </c>
      <c r="U50" s="920">
        <v>0</v>
      </c>
      <c r="V50" s="920">
        <v>0</v>
      </c>
      <c r="W50" s="920">
        <v>0</v>
      </c>
      <c r="X50" s="920"/>
      <c r="Y50" s="920"/>
      <c r="Z50" s="920"/>
      <c r="AA50" s="920"/>
      <c r="AB50" s="920"/>
      <c r="AC50" s="920">
        <v>0</v>
      </c>
      <c r="AD50" s="920">
        <v>0</v>
      </c>
      <c r="AE50" s="920">
        <v>0</v>
      </c>
      <c r="AF50" s="920">
        <v>0</v>
      </c>
      <c r="AG50" s="920">
        <v>0</v>
      </c>
      <c r="AH50" s="920"/>
      <c r="AI50" s="920"/>
      <c r="AJ50" s="920"/>
      <c r="AK50" s="920"/>
      <c r="AL50" s="920"/>
      <c r="AM50" s="918"/>
    </row>
    <row r="51" spans="1:39" ht="22.5">
      <c r="A51" s="910" t="s">
        <v>18</v>
      </c>
      <c r="B51" s="892"/>
      <c r="C51" s="892"/>
      <c r="D51" s="892"/>
      <c r="E51" s="892"/>
      <c r="F51" s="892"/>
      <c r="G51" s="892"/>
      <c r="H51" s="892"/>
      <c r="I51" s="892"/>
      <c r="J51" s="892"/>
      <c r="K51" s="892"/>
      <c r="L51" s="912" t="s">
        <v>129</v>
      </c>
      <c r="M51" s="926" t="s">
        <v>1146</v>
      </c>
      <c r="N51" s="860" t="s">
        <v>328</v>
      </c>
      <c r="O51" s="920">
        <v>0</v>
      </c>
      <c r="P51" s="920">
        <v>0</v>
      </c>
      <c r="Q51" s="920">
        <v>0</v>
      </c>
      <c r="R51" s="920">
        <v>0</v>
      </c>
      <c r="S51" s="920">
        <v>0</v>
      </c>
      <c r="T51" s="920">
        <v>0</v>
      </c>
      <c r="U51" s="920">
        <v>0</v>
      </c>
      <c r="V51" s="920">
        <v>0</v>
      </c>
      <c r="W51" s="920">
        <v>0</v>
      </c>
      <c r="X51" s="920"/>
      <c r="Y51" s="920"/>
      <c r="Z51" s="920"/>
      <c r="AA51" s="920"/>
      <c r="AB51" s="920"/>
      <c r="AC51" s="920">
        <v>0</v>
      </c>
      <c r="AD51" s="920">
        <v>0</v>
      </c>
      <c r="AE51" s="920">
        <v>0</v>
      </c>
      <c r="AF51" s="920">
        <v>0</v>
      </c>
      <c r="AG51" s="920">
        <v>0</v>
      </c>
      <c r="AH51" s="920"/>
      <c r="AI51" s="920"/>
      <c r="AJ51" s="920"/>
      <c r="AK51" s="920"/>
      <c r="AL51" s="920"/>
      <c r="AM51" s="918"/>
    </row>
    <row r="52" spans="1:39">
      <c r="A52" s="910" t="s">
        <v>18</v>
      </c>
      <c r="B52" s="892"/>
      <c r="C52" s="892"/>
      <c r="D52" s="892"/>
      <c r="E52" s="892"/>
      <c r="F52" s="892"/>
      <c r="G52" s="892"/>
      <c r="H52" s="892"/>
      <c r="I52" s="892"/>
      <c r="J52" s="892"/>
      <c r="K52" s="892"/>
      <c r="L52" s="912" t="s">
        <v>130</v>
      </c>
      <c r="M52" s="913" t="s">
        <v>364</v>
      </c>
      <c r="N52" s="860" t="s">
        <v>328</v>
      </c>
      <c r="O52" s="920">
        <v>0</v>
      </c>
      <c r="P52" s="920">
        <v>0</v>
      </c>
      <c r="Q52" s="920">
        <v>0</v>
      </c>
      <c r="R52" s="920">
        <v>0</v>
      </c>
      <c r="S52" s="920">
        <v>0</v>
      </c>
      <c r="T52" s="920">
        <v>0</v>
      </c>
      <c r="U52" s="920">
        <v>0</v>
      </c>
      <c r="V52" s="920">
        <v>0</v>
      </c>
      <c r="W52" s="920">
        <v>0</v>
      </c>
      <c r="X52" s="920"/>
      <c r="Y52" s="920"/>
      <c r="Z52" s="920"/>
      <c r="AA52" s="920"/>
      <c r="AB52" s="920"/>
      <c r="AC52" s="920">
        <v>0</v>
      </c>
      <c r="AD52" s="920">
        <v>0</v>
      </c>
      <c r="AE52" s="920">
        <v>0</v>
      </c>
      <c r="AF52" s="920">
        <v>0</v>
      </c>
      <c r="AG52" s="920">
        <v>0</v>
      </c>
      <c r="AH52" s="920"/>
      <c r="AI52" s="920"/>
      <c r="AJ52" s="920"/>
      <c r="AK52" s="920"/>
      <c r="AL52" s="920"/>
      <c r="AM52" s="918"/>
    </row>
    <row r="53" spans="1:39">
      <c r="A53" s="910" t="s">
        <v>102</v>
      </c>
      <c r="B53" s="892"/>
      <c r="C53" s="892"/>
      <c r="D53" s="892"/>
      <c r="E53" s="892"/>
      <c r="F53" s="892"/>
      <c r="G53" s="892"/>
      <c r="H53" s="892"/>
      <c r="I53" s="892"/>
      <c r="J53" s="892"/>
      <c r="K53" s="892"/>
      <c r="L53" s="826" t="s">
        <v>2615</v>
      </c>
      <c r="M53" s="808"/>
      <c r="N53" s="808"/>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808"/>
    </row>
    <row r="54" spans="1:39">
      <c r="A54" s="910" t="s">
        <v>102</v>
      </c>
      <c r="B54" s="892"/>
      <c r="C54" s="892"/>
      <c r="D54" s="892"/>
      <c r="E54" s="892"/>
      <c r="F54" s="892"/>
      <c r="G54" s="892"/>
      <c r="H54" s="892"/>
      <c r="I54" s="892"/>
      <c r="J54" s="892"/>
      <c r="K54" s="892"/>
      <c r="L54" s="912" t="s">
        <v>18</v>
      </c>
      <c r="M54" s="913" t="s">
        <v>354</v>
      </c>
      <c r="N54" s="914"/>
      <c r="O54" s="915" t="s">
        <v>1419</v>
      </c>
      <c r="P54" s="916"/>
      <c r="Q54" s="916"/>
      <c r="R54" s="916"/>
      <c r="S54" s="916"/>
      <c r="T54" s="916"/>
      <c r="U54" s="916"/>
      <c r="V54" s="916"/>
      <c r="W54" s="916"/>
      <c r="X54" s="916"/>
      <c r="Y54" s="916"/>
      <c r="Z54" s="916"/>
      <c r="AA54" s="916"/>
      <c r="AB54" s="916"/>
      <c r="AC54" s="916"/>
      <c r="AD54" s="916"/>
      <c r="AE54" s="916"/>
      <c r="AF54" s="916"/>
      <c r="AG54" s="916"/>
      <c r="AH54" s="916"/>
      <c r="AI54" s="916"/>
      <c r="AJ54" s="916"/>
      <c r="AK54" s="916"/>
      <c r="AL54" s="917"/>
      <c r="AM54" s="918"/>
    </row>
    <row r="55" spans="1:39">
      <c r="A55" s="910" t="s">
        <v>102</v>
      </c>
      <c r="B55" s="892"/>
      <c r="C55" s="892"/>
      <c r="D55" s="892"/>
      <c r="E55" s="892"/>
      <c r="F55" s="892"/>
      <c r="G55" s="892"/>
      <c r="H55" s="892"/>
      <c r="I55" s="892"/>
      <c r="J55" s="892"/>
      <c r="K55" s="892"/>
      <c r="L55" s="912" t="s">
        <v>102</v>
      </c>
      <c r="M55" s="919" t="s">
        <v>324</v>
      </c>
      <c r="N55" s="899" t="s">
        <v>325</v>
      </c>
      <c r="O55" s="920">
        <v>2850</v>
      </c>
      <c r="P55" s="920">
        <v>2850</v>
      </c>
      <c r="Q55" s="920">
        <v>2850</v>
      </c>
      <c r="R55" s="920">
        <v>2850</v>
      </c>
      <c r="S55" s="920">
        <v>2850</v>
      </c>
      <c r="T55" s="920">
        <v>2850</v>
      </c>
      <c r="U55" s="920">
        <v>2850</v>
      </c>
      <c r="V55" s="920">
        <v>2850</v>
      </c>
      <c r="W55" s="920">
        <v>2850</v>
      </c>
      <c r="X55" s="920"/>
      <c r="Y55" s="920"/>
      <c r="Z55" s="920"/>
      <c r="AA55" s="920"/>
      <c r="AB55" s="920"/>
      <c r="AC55" s="920">
        <v>2850</v>
      </c>
      <c r="AD55" s="920">
        <v>2850</v>
      </c>
      <c r="AE55" s="920">
        <v>2850</v>
      </c>
      <c r="AF55" s="920">
        <v>2850</v>
      </c>
      <c r="AG55" s="920">
        <v>2850</v>
      </c>
      <c r="AH55" s="920"/>
      <c r="AI55" s="920"/>
      <c r="AJ55" s="920"/>
      <c r="AK55" s="920"/>
      <c r="AL55" s="920"/>
      <c r="AM55" s="918"/>
    </row>
    <row r="56" spans="1:39">
      <c r="A56" s="910" t="s">
        <v>102</v>
      </c>
      <c r="B56" s="892"/>
      <c r="C56" s="892"/>
      <c r="D56" s="892"/>
      <c r="E56" s="892"/>
      <c r="F56" s="892"/>
      <c r="G56" s="892"/>
      <c r="H56" s="892"/>
      <c r="I56" s="892"/>
      <c r="J56" s="892"/>
      <c r="K56" s="892"/>
      <c r="L56" s="912" t="s">
        <v>103</v>
      </c>
      <c r="M56" s="919" t="s">
        <v>326</v>
      </c>
      <c r="N56" s="899" t="s">
        <v>325</v>
      </c>
      <c r="O56" s="920">
        <v>125</v>
      </c>
      <c r="P56" s="920">
        <v>125</v>
      </c>
      <c r="Q56" s="920">
        <v>125</v>
      </c>
      <c r="R56" s="920">
        <v>125</v>
      </c>
      <c r="S56" s="920">
        <v>125</v>
      </c>
      <c r="T56" s="920">
        <v>125</v>
      </c>
      <c r="U56" s="920">
        <v>125</v>
      </c>
      <c r="V56" s="920">
        <v>125</v>
      </c>
      <c r="W56" s="920">
        <v>125</v>
      </c>
      <c r="X56" s="920"/>
      <c r="Y56" s="920"/>
      <c r="Z56" s="920"/>
      <c r="AA56" s="920"/>
      <c r="AB56" s="920"/>
      <c r="AC56" s="920">
        <v>125</v>
      </c>
      <c r="AD56" s="920">
        <v>125</v>
      </c>
      <c r="AE56" s="920">
        <v>125</v>
      </c>
      <c r="AF56" s="920">
        <v>125</v>
      </c>
      <c r="AG56" s="920">
        <v>125</v>
      </c>
      <c r="AH56" s="920"/>
      <c r="AI56" s="920"/>
      <c r="AJ56" s="920"/>
      <c r="AK56" s="920"/>
      <c r="AL56" s="920"/>
      <c r="AM56" s="918"/>
    </row>
    <row r="57" spans="1:39">
      <c r="A57" s="910" t="s">
        <v>102</v>
      </c>
      <c r="B57" s="892"/>
      <c r="C57" s="892"/>
      <c r="D57" s="892"/>
      <c r="E57" s="892"/>
      <c r="F57" s="892"/>
      <c r="G57" s="892"/>
      <c r="H57" s="892"/>
      <c r="I57" s="892"/>
      <c r="J57" s="892"/>
      <c r="K57" s="892"/>
      <c r="L57" s="912" t="s">
        <v>104</v>
      </c>
      <c r="M57" s="913" t="s">
        <v>355</v>
      </c>
      <c r="N57" s="860" t="s">
        <v>328</v>
      </c>
      <c r="O57" s="921">
        <v>75.555999999999997</v>
      </c>
      <c r="P57" s="921">
        <v>75.555999999999997</v>
      </c>
      <c r="Q57" s="921">
        <v>75.555999999999997</v>
      </c>
      <c r="R57" s="921">
        <v>75.555999999999997</v>
      </c>
      <c r="S57" s="921">
        <v>75.555999999999997</v>
      </c>
      <c r="T57" s="921">
        <v>75.555999999999997</v>
      </c>
      <c r="U57" s="921">
        <v>75.555999999999997</v>
      </c>
      <c r="V57" s="921">
        <v>75.555999999999997</v>
      </c>
      <c r="W57" s="921">
        <v>75.555999999999997</v>
      </c>
      <c r="X57" s="921">
        <v>0</v>
      </c>
      <c r="Y57" s="921">
        <v>0</v>
      </c>
      <c r="Z57" s="921">
        <v>0</v>
      </c>
      <c r="AA57" s="921">
        <v>0</v>
      </c>
      <c r="AB57" s="921">
        <v>0</v>
      </c>
      <c r="AC57" s="921">
        <v>75.555999999999997</v>
      </c>
      <c r="AD57" s="921">
        <v>75.555999999999997</v>
      </c>
      <c r="AE57" s="921">
        <v>75.555999999999997</v>
      </c>
      <c r="AF57" s="921">
        <v>75.555999999999997</v>
      </c>
      <c r="AG57" s="921">
        <v>75.555999999999997</v>
      </c>
      <c r="AH57" s="921">
        <v>0</v>
      </c>
      <c r="AI57" s="921">
        <v>0</v>
      </c>
      <c r="AJ57" s="921">
        <v>0</v>
      </c>
      <c r="AK57" s="921">
        <v>0</v>
      </c>
      <c r="AL57" s="921">
        <v>0</v>
      </c>
      <c r="AM57" s="918"/>
    </row>
    <row r="58" spans="1:39">
      <c r="A58" s="910" t="s">
        <v>102</v>
      </c>
      <c r="B58" s="892"/>
      <c r="C58" s="892"/>
      <c r="D58" s="892"/>
      <c r="E58" s="892"/>
      <c r="F58" s="892"/>
      <c r="G58" s="892"/>
      <c r="H58" s="892"/>
      <c r="I58" s="892"/>
      <c r="J58" s="892"/>
      <c r="K58" s="892"/>
      <c r="L58" s="912" t="s">
        <v>120</v>
      </c>
      <c r="M58" s="913" t="s">
        <v>356</v>
      </c>
      <c r="N58" s="860" t="s">
        <v>328</v>
      </c>
      <c r="O58" s="920">
        <v>0</v>
      </c>
      <c r="P58" s="920">
        <v>0</v>
      </c>
      <c r="Q58" s="920">
        <v>0</v>
      </c>
      <c r="R58" s="920">
        <v>0</v>
      </c>
      <c r="S58" s="920">
        <v>0</v>
      </c>
      <c r="T58" s="920">
        <v>0</v>
      </c>
      <c r="U58" s="920">
        <v>0</v>
      </c>
      <c r="V58" s="920">
        <v>0</v>
      </c>
      <c r="W58" s="920">
        <v>0</v>
      </c>
      <c r="X58" s="920"/>
      <c r="Y58" s="920"/>
      <c r="Z58" s="920"/>
      <c r="AA58" s="920"/>
      <c r="AB58" s="920"/>
      <c r="AC58" s="920">
        <v>0</v>
      </c>
      <c r="AD58" s="920">
        <v>0</v>
      </c>
      <c r="AE58" s="920">
        <v>0</v>
      </c>
      <c r="AF58" s="920">
        <v>0</v>
      </c>
      <c r="AG58" s="920">
        <v>0</v>
      </c>
      <c r="AH58" s="920"/>
      <c r="AI58" s="920"/>
      <c r="AJ58" s="920"/>
      <c r="AK58" s="920"/>
      <c r="AL58" s="920"/>
      <c r="AM58" s="918"/>
    </row>
    <row r="59" spans="1:39">
      <c r="A59" s="910" t="s">
        <v>102</v>
      </c>
      <c r="B59" s="892" t="s">
        <v>1160</v>
      </c>
      <c r="C59" s="892"/>
      <c r="D59" s="892"/>
      <c r="E59" s="892"/>
      <c r="F59" s="892"/>
      <c r="G59" s="892"/>
      <c r="H59" s="892"/>
      <c r="I59" s="892"/>
      <c r="J59" s="892"/>
      <c r="K59" s="892"/>
      <c r="L59" s="912" t="s">
        <v>124</v>
      </c>
      <c r="M59" s="886" t="s">
        <v>357</v>
      </c>
      <c r="N59" s="860" t="s">
        <v>328</v>
      </c>
      <c r="O59" s="922">
        <v>75.555999999999997</v>
      </c>
      <c r="P59" s="922">
        <v>75.555999999999997</v>
      </c>
      <c r="Q59" s="922">
        <v>75.555999999999997</v>
      </c>
      <c r="R59" s="922">
        <v>75.555999999999997</v>
      </c>
      <c r="S59" s="922">
        <v>75.555999999999997</v>
      </c>
      <c r="T59" s="922">
        <v>75.555999999999997</v>
      </c>
      <c r="U59" s="922">
        <v>75.555999999999997</v>
      </c>
      <c r="V59" s="922">
        <v>75.555999999999997</v>
      </c>
      <c r="W59" s="922">
        <v>75.555999999999997</v>
      </c>
      <c r="X59" s="922">
        <v>0</v>
      </c>
      <c r="Y59" s="922">
        <v>0</v>
      </c>
      <c r="Z59" s="922">
        <v>0</v>
      </c>
      <c r="AA59" s="922">
        <v>0</v>
      </c>
      <c r="AB59" s="922">
        <v>0</v>
      </c>
      <c r="AC59" s="922">
        <v>75.555999999999997</v>
      </c>
      <c r="AD59" s="922">
        <v>75.555999999999997</v>
      </c>
      <c r="AE59" s="922">
        <v>75.555999999999997</v>
      </c>
      <c r="AF59" s="922">
        <v>75.555999999999997</v>
      </c>
      <c r="AG59" s="922">
        <v>75.555999999999997</v>
      </c>
      <c r="AH59" s="922">
        <v>0</v>
      </c>
      <c r="AI59" s="922">
        <v>0</v>
      </c>
      <c r="AJ59" s="922">
        <v>0</v>
      </c>
      <c r="AK59" s="922">
        <v>0</v>
      </c>
      <c r="AL59" s="922">
        <v>0</v>
      </c>
      <c r="AM59" s="918"/>
    </row>
    <row r="60" spans="1:39">
      <c r="A60" s="910" t="s">
        <v>102</v>
      </c>
      <c r="B60" s="892"/>
      <c r="C60" s="892"/>
      <c r="D60" s="892"/>
      <c r="E60" s="892"/>
      <c r="F60" s="892"/>
      <c r="G60" s="892"/>
      <c r="H60" s="892"/>
      <c r="I60" s="892"/>
      <c r="J60" s="892"/>
      <c r="K60" s="892"/>
      <c r="L60" s="912" t="s">
        <v>195</v>
      </c>
      <c r="M60" s="882" t="s">
        <v>348</v>
      </c>
      <c r="N60" s="860" t="s">
        <v>328</v>
      </c>
      <c r="O60" s="922">
        <v>0</v>
      </c>
      <c r="P60" s="922">
        <v>0</v>
      </c>
      <c r="Q60" s="922">
        <v>0</v>
      </c>
      <c r="R60" s="922">
        <v>0</v>
      </c>
      <c r="S60" s="922">
        <v>0</v>
      </c>
      <c r="T60" s="922">
        <v>0</v>
      </c>
      <c r="U60" s="922">
        <v>0</v>
      </c>
      <c r="V60" s="922">
        <v>0</v>
      </c>
      <c r="W60" s="922">
        <v>0</v>
      </c>
      <c r="X60" s="922">
        <v>0</v>
      </c>
      <c r="Y60" s="922">
        <v>0</v>
      </c>
      <c r="Z60" s="922">
        <v>0</v>
      </c>
      <c r="AA60" s="922">
        <v>0</v>
      </c>
      <c r="AB60" s="922">
        <v>0</v>
      </c>
      <c r="AC60" s="922">
        <v>0</v>
      </c>
      <c r="AD60" s="922">
        <v>0</v>
      </c>
      <c r="AE60" s="922">
        <v>0</v>
      </c>
      <c r="AF60" s="922">
        <v>0</v>
      </c>
      <c r="AG60" s="922">
        <v>0</v>
      </c>
      <c r="AH60" s="922">
        <v>0</v>
      </c>
      <c r="AI60" s="922">
        <v>0</v>
      </c>
      <c r="AJ60" s="922">
        <v>0</v>
      </c>
      <c r="AK60" s="922">
        <v>0</v>
      </c>
      <c r="AL60" s="922">
        <v>0</v>
      </c>
      <c r="AM60" s="918"/>
    </row>
    <row r="61" spans="1:39">
      <c r="A61" s="910" t="s">
        <v>102</v>
      </c>
      <c r="B61" s="892"/>
      <c r="C61" s="892"/>
      <c r="D61" s="892"/>
      <c r="E61" s="892"/>
      <c r="F61" s="892"/>
      <c r="G61" s="892"/>
      <c r="H61" s="892"/>
      <c r="I61" s="892"/>
      <c r="J61" s="892"/>
      <c r="K61" s="892"/>
      <c r="L61" s="912" t="s">
        <v>1304</v>
      </c>
      <c r="M61" s="923" t="s">
        <v>346</v>
      </c>
      <c r="N61" s="860" t="s">
        <v>328</v>
      </c>
      <c r="O61" s="920">
        <v>0</v>
      </c>
      <c r="P61" s="920">
        <v>0</v>
      </c>
      <c r="Q61" s="920">
        <v>0</v>
      </c>
      <c r="R61" s="920">
        <v>0</v>
      </c>
      <c r="S61" s="920">
        <v>0</v>
      </c>
      <c r="T61" s="920">
        <v>0</v>
      </c>
      <c r="U61" s="920">
        <v>0</v>
      </c>
      <c r="V61" s="920">
        <v>0</v>
      </c>
      <c r="W61" s="920">
        <v>0</v>
      </c>
      <c r="X61" s="920"/>
      <c r="Y61" s="920"/>
      <c r="Z61" s="920"/>
      <c r="AA61" s="920"/>
      <c r="AB61" s="920"/>
      <c r="AC61" s="920">
        <v>0</v>
      </c>
      <c r="AD61" s="920">
        <v>0</v>
      </c>
      <c r="AE61" s="920">
        <v>0</v>
      </c>
      <c r="AF61" s="920">
        <v>0</v>
      </c>
      <c r="AG61" s="920">
        <v>0</v>
      </c>
      <c r="AH61" s="920"/>
      <c r="AI61" s="920"/>
      <c r="AJ61" s="920"/>
      <c r="AK61" s="920"/>
      <c r="AL61" s="920"/>
      <c r="AM61" s="918"/>
    </row>
    <row r="62" spans="1:39">
      <c r="A62" s="910" t="s">
        <v>102</v>
      </c>
      <c r="B62" s="892"/>
      <c r="C62" s="892"/>
      <c r="D62" s="892"/>
      <c r="E62" s="892"/>
      <c r="F62" s="892"/>
      <c r="G62" s="892"/>
      <c r="H62" s="892"/>
      <c r="I62" s="892"/>
      <c r="J62" s="892"/>
      <c r="K62" s="892"/>
      <c r="L62" s="912" t="s">
        <v>1305</v>
      </c>
      <c r="M62" s="923" t="s">
        <v>347</v>
      </c>
      <c r="N62" s="860" t="s">
        <v>328</v>
      </c>
      <c r="O62" s="920">
        <v>0</v>
      </c>
      <c r="P62" s="920">
        <v>0</v>
      </c>
      <c r="Q62" s="920">
        <v>0</v>
      </c>
      <c r="R62" s="920">
        <v>0</v>
      </c>
      <c r="S62" s="920">
        <v>0</v>
      </c>
      <c r="T62" s="920">
        <v>0</v>
      </c>
      <c r="U62" s="920">
        <v>0</v>
      </c>
      <c r="V62" s="920">
        <v>0</v>
      </c>
      <c r="W62" s="920">
        <v>0</v>
      </c>
      <c r="X62" s="920"/>
      <c r="Y62" s="920"/>
      <c r="Z62" s="920"/>
      <c r="AA62" s="920"/>
      <c r="AB62" s="920"/>
      <c r="AC62" s="920">
        <v>0</v>
      </c>
      <c r="AD62" s="920">
        <v>0</v>
      </c>
      <c r="AE62" s="920">
        <v>0</v>
      </c>
      <c r="AF62" s="920">
        <v>0</v>
      </c>
      <c r="AG62" s="920">
        <v>0</v>
      </c>
      <c r="AH62" s="920"/>
      <c r="AI62" s="920"/>
      <c r="AJ62" s="920"/>
      <c r="AK62" s="920"/>
      <c r="AL62" s="920"/>
      <c r="AM62" s="918"/>
    </row>
    <row r="63" spans="1:39">
      <c r="A63" s="910" t="s">
        <v>102</v>
      </c>
      <c r="B63" s="892" t="s">
        <v>1161</v>
      </c>
      <c r="C63" s="892"/>
      <c r="D63" s="892"/>
      <c r="E63" s="892"/>
      <c r="F63" s="892"/>
      <c r="G63" s="892"/>
      <c r="H63" s="892"/>
      <c r="I63" s="892"/>
      <c r="J63" s="892"/>
      <c r="K63" s="892"/>
      <c r="L63" s="912" t="s">
        <v>196</v>
      </c>
      <c r="M63" s="882" t="s">
        <v>349</v>
      </c>
      <c r="N63" s="860" t="s">
        <v>328</v>
      </c>
      <c r="O63" s="922">
        <v>0</v>
      </c>
      <c r="P63" s="922">
        <v>0</v>
      </c>
      <c r="Q63" s="922">
        <v>0</v>
      </c>
      <c r="R63" s="922">
        <v>0</v>
      </c>
      <c r="S63" s="922">
        <v>0</v>
      </c>
      <c r="T63" s="922">
        <v>0</v>
      </c>
      <c r="U63" s="922">
        <v>0</v>
      </c>
      <c r="V63" s="922">
        <v>0</v>
      </c>
      <c r="W63" s="922">
        <v>0</v>
      </c>
      <c r="X63" s="922">
        <v>0</v>
      </c>
      <c r="Y63" s="922">
        <v>0</v>
      </c>
      <c r="Z63" s="922">
        <v>0</v>
      </c>
      <c r="AA63" s="922">
        <v>0</v>
      </c>
      <c r="AB63" s="922">
        <v>0</v>
      </c>
      <c r="AC63" s="922">
        <v>0</v>
      </c>
      <c r="AD63" s="922">
        <v>0</v>
      </c>
      <c r="AE63" s="922">
        <v>0</v>
      </c>
      <c r="AF63" s="922">
        <v>0</v>
      </c>
      <c r="AG63" s="922">
        <v>0</v>
      </c>
      <c r="AH63" s="922">
        <v>0</v>
      </c>
      <c r="AI63" s="922">
        <v>0</v>
      </c>
      <c r="AJ63" s="922">
        <v>0</v>
      </c>
      <c r="AK63" s="922">
        <v>0</v>
      </c>
      <c r="AL63" s="922">
        <v>0</v>
      </c>
      <c r="AM63" s="918"/>
    </row>
    <row r="64" spans="1:39">
      <c r="A64" s="910" t="s">
        <v>102</v>
      </c>
      <c r="B64" s="892"/>
      <c r="C64" s="892"/>
      <c r="D64" s="892"/>
      <c r="E64" s="892"/>
      <c r="F64" s="892"/>
      <c r="G64" s="892"/>
      <c r="H64" s="892"/>
      <c r="I64" s="892"/>
      <c r="J64" s="892"/>
      <c r="K64" s="892"/>
      <c r="L64" s="912" t="s">
        <v>1306</v>
      </c>
      <c r="M64" s="923" t="s">
        <v>346</v>
      </c>
      <c r="N64" s="860" t="s">
        <v>328</v>
      </c>
      <c r="O64" s="920">
        <v>0</v>
      </c>
      <c r="P64" s="920">
        <v>0</v>
      </c>
      <c r="Q64" s="920">
        <v>0</v>
      </c>
      <c r="R64" s="920">
        <v>0</v>
      </c>
      <c r="S64" s="920">
        <v>0</v>
      </c>
      <c r="T64" s="920">
        <v>0</v>
      </c>
      <c r="U64" s="920">
        <v>0</v>
      </c>
      <c r="V64" s="920">
        <v>0</v>
      </c>
      <c r="W64" s="920">
        <v>0</v>
      </c>
      <c r="X64" s="920"/>
      <c r="Y64" s="920"/>
      <c r="Z64" s="920"/>
      <c r="AA64" s="920"/>
      <c r="AB64" s="920"/>
      <c r="AC64" s="920">
        <v>0</v>
      </c>
      <c r="AD64" s="920">
        <v>0</v>
      </c>
      <c r="AE64" s="920">
        <v>0</v>
      </c>
      <c r="AF64" s="920">
        <v>0</v>
      </c>
      <c r="AG64" s="920">
        <v>0</v>
      </c>
      <c r="AH64" s="920"/>
      <c r="AI64" s="920"/>
      <c r="AJ64" s="920"/>
      <c r="AK64" s="920"/>
      <c r="AL64" s="920"/>
      <c r="AM64" s="918"/>
    </row>
    <row r="65" spans="1:39">
      <c r="A65" s="910" t="s">
        <v>102</v>
      </c>
      <c r="B65" s="892"/>
      <c r="C65" s="892"/>
      <c r="D65" s="892"/>
      <c r="E65" s="892"/>
      <c r="F65" s="892"/>
      <c r="G65" s="892"/>
      <c r="H65" s="892"/>
      <c r="I65" s="892"/>
      <c r="J65" s="892"/>
      <c r="K65" s="892"/>
      <c r="L65" s="912" t="s">
        <v>1307</v>
      </c>
      <c r="M65" s="923" t="s">
        <v>347</v>
      </c>
      <c r="N65" s="860" t="s">
        <v>328</v>
      </c>
      <c r="O65" s="920">
        <v>0</v>
      </c>
      <c r="P65" s="920">
        <v>0</v>
      </c>
      <c r="Q65" s="920">
        <v>0</v>
      </c>
      <c r="R65" s="920">
        <v>0</v>
      </c>
      <c r="S65" s="920">
        <v>0</v>
      </c>
      <c r="T65" s="920">
        <v>0</v>
      </c>
      <c r="U65" s="920">
        <v>0</v>
      </c>
      <c r="V65" s="920">
        <v>0</v>
      </c>
      <c r="W65" s="920">
        <v>0</v>
      </c>
      <c r="X65" s="920"/>
      <c r="Y65" s="920"/>
      <c r="Z65" s="920"/>
      <c r="AA65" s="920"/>
      <c r="AB65" s="920"/>
      <c r="AC65" s="920">
        <v>0</v>
      </c>
      <c r="AD65" s="920">
        <v>0</v>
      </c>
      <c r="AE65" s="920">
        <v>0</v>
      </c>
      <c r="AF65" s="920">
        <v>0</v>
      </c>
      <c r="AG65" s="920">
        <v>0</v>
      </c>
      <c r="AH65" s="920"/>
      <c r="AI65" s="920"/>
      <c r="AJ65" s="920"/>
      <c r="AK65" s="920"/>
      <c r="AL65" s="920"/>
      <c r="AM65" s="918"/>
    </row>
    <row r="66" spans="1:39">
      <c r="A66" s="910" t="s">
        <v>102</v>
      </c>
      <c r="B66" s="892"/>
      <c r="C66" s="892"/>
      <c r="D66" s="892"/>
      <c r="E66" s="892"/>
      <c r="F66" s="892"/>
      <c r="G66" s="892"/>
      <c r="H66" s="892"/>
      <c r="I66" s="892"/>
      <c r="J66" s="892"/>
      <c r="K66" s="892"/>
      <c r="L66" s="912" t="s">
        <v>400</v>
      </c>
      <c r="M66" s="882" t="s">
        <v>350</v>
      </c>
      <c r="N66" s="860" t="s">
        <v>328</v>
      </c>
      <c r="O66" s="922">
        <v>75.555999999999997</v>
      </c>
      <c r="P66" s="922">
        <v>75.555999999999997</v>
      </c>
      <c r="Q66" s="922">
        <v>75.555999999999997</v>
      </c>
      <c r="R66" s="922">
        <v>75.555999999999997</v>
      </c>
      <c r="S66" s="922">
        <v>75.555999999999997</v>
      </c>
      <c r="T66" s="922">
        <v>75.555999999999997</v>
      </c>
      <c r="U66" s="922">
        <v>75.555999999999997</v>
      </c>
      <c r="V66" s="922">
        <v>75.555999999999997</v>
      </c>
      <c r="W66" s="922">
        <v>75.555999999999997</v>
      </c>
      <c r="X66" s="922">
        <v>0</v>
      </c>
      <c r="Y66" s="922">
        <v>0</v>
      </c>
      <c r="Z66" s="922">
        <v>0</v>
      </c>
      <c r="AA66" s="922">
        <v>0</v>
      </c>
      <c r="AB66" s="922">
        <v>0</v>
      </c>
      <c r="AC66" s="922">
        <v>75.555999999999997</v>
      </c>
      <c r="AD66" s="922">
        <v>75.555999999999997</v>
      </c>
      <c r="AE66" s="922">
        <v>75.555999999999997</v>
      </c>
      <c r="AF66" s="922">
        <v>75.555999999999997</v>
      </c>
      <c r="AG66" s="922">
        <v>75.555999999999997</v>
      </c>
      <c r="AH66" s="922">
        <v>0</v>
      </c>
      <c r="AI66" s="922">
        <v>0</v>
      </c>
      <c r="AJ66" s="922">
        <v>0</v>
      </c>
      <c r="AK66" s="922">
        <v>0</v>
      </c>
      <c r="AL66" s="922">
        <v>0</v>
      </c>
      <c r="AM66" s="918"/>
    </row>
    <row r="67" spans="1:39">
      <c r="A67" s="910" t="s">
        <v>102</v>
      </c>
      <c r="B67" s="892"/>
      <c r="C67" s="892"/>
      <c r="D67" s="892"/>
      <c r="E67" s="892"/>
      <c r="F67" s="892"/>
      <c r="G67" s="892"/>
      <c r="H67" s="892"/>
      <c r="I67" s="892"/>
      <c r="J67" s="892"/>
      <c r="K67" s="892"/>
      <c r="L67" s="912" t="s">
        <v>1308</v>
      </c>
      <c r="M67" s="923" t="s">
        <v>346</v>
      </c>
      <c r="N67" s="860" t="s">
        <v>328</v>
      </c>
      <c r="O67" s="920">
        <v>75.555999999999997</v>
      </c>
      <c r="P67" s="920">
        <v>75.555999999999997</v>
      </c>
      <c r="Q67" s="920">
        <v>75.555999999999997</v>
      </c>
      <c r="R67" s="920">
        <v>75.555999999999997</v>
      </c>
      <c r="S67" s="920">
        <v>75.555999999999997</v>
      </c>
      <c r="T67" s="920">
        <v>75.555999999999997</v>
      </c>
      <c r="U67" s="920">
        <v>75.555999999999997</v>
      </c>
      <c r="V67" s="920">
        <v>75.555999999999997</v>
      </c>
      <c r="W67" s="920">
        <v>75.555999999999997</v>
      </c>
      <c r="X67" s="920"/>
      <c r="Y67" s="920"/>
      <c r="Z67" s="920"/>
      <c r="AA67" s="920"/>
      <c r="AB67" s="920"/>
      <c r="AC67" s="920">
        <v>75.555999999999997</v>
      </c>
      <c r="AD67" s="920">
        <v>75.555999999999997</v>
      </c>
      <c r="AE67" s="920">
        <v>75.555999999999997</v>
      </c>
      <c r="AF67" s="920">
        <v>75.555999999999997</v>
      </c>
      <c r="AG67" s="920">
        <v>75.555999999999997</v>
      </c>
      <c r="AH67" s="920"/>
      <c r="AI67" s="920"/>
      <c r="AJ67" s="920"/>
      <c r="AK67" s="920"/>
      <c r="AL67" s="920"/>
      <c r="AM67" s="918"/>
    </row>
    <row r="68" spans="1:39">
      <c r="A68" s="910" t="s">
        <v>102</v>
      </c>
      <c r="B68" s="892"/>
      <c r="C68" s="892"/>
      <c r="D68" s="892"/>
      <c r="E68" s="892"/>
      <c r="F68" s="892"/>
      <c r="G68" s="892"/>
      <c r="H68" s="892"/>
      <c r="I68" s="892"/>
      <c r="J68" s="892"/>
      <c r="K68" s="892"/>
      <c r="L68" s="912" t="s">
        <v>1309</v>
      </c>
      <c r="M68" s="923" t="s">
        <v>347</v>
      </c>
      <c r="N68" s="860" t="s">
        <v>328</v>
      </c>
      <c r="O68" s="920">
        <v>0</v>
      </c>
      <c r="P68" s="920">
        <v>0</v>
      </c>
      <c r="Q68" s="920">
        <v>0</v>
      </c>
      <c r="R68" s="920">
        <v>0</v>
      </c>
      <c r="S68" s="920">
        <v>0</v>
      </c>
      <c r="T68" s="920">
        <v>0</v>
      </c>
      <c r="U68" s="920">
        <v>0</v>
      </c>
      <c r="V68" s="920">
        <v>0</v>
      </c>
      <c r="W68" s="920">
        <v>0</v>
      </c>
      <c r="X68" s="920"/>
      <c r="Y68" s="920"/>
      <c r="Z68" s="920"/>
      <c r="AA68" s="920"/>
      <c r="AB68" s="920"/>
      <c r="AC68" s="920">
        <v>0</v>
      </c>
      <c r="AD68" s="920">
        <v>0</v>
      </c>
      <c r="AE68" s="920">
        <v>0</v>
      </c>
      <c r="AF68" s="920">
        <v>0</v>
      </c>
      <c r="AG68" s="920">
        <v>0</v>
      </c>
      <c r="AH68" s="920"/>
      <c r="AI68" s="920"/>
      <c r="AJ68" s="920"/>
      <c r="AK68" s="920"/>
      <c r="AL68" s="920"/>
      <c r="AM68" s="918"/>
    </row>
    <row r="69" spans="1:39">
      <c r="A69" s="910" t="s">
        <v>102</v>
      </c>
      <c r="B69" s="892"/>
      <c r="C69" s="892"/>
      <c r="D69" s="892"/>
      <c r="E69" s="892"/>
      <c r="F69" s="892"/>
      <c r="G69" s="892"/>
      <c r="H69" s="892"/>
      <c r="I69" s="892"/>
      <c r="J69" s="892"/>
      <c r="K69" s="892"/>
      <c r="L69" s="912" t="s">
        <v>401</v>
      </c>
      <c r="M69" s="882" t="s">
        <v>358</v>
      </c>
      <c r="N69" s="860" t="s">
        <v>328</v>
      </c>
      <c r="O69" s="922">
        <v>0</v>
      </c>
      <c r="P69" s="922">
        <v>0</v>
      </c>
      <c r="Q69" s="922">
        <v>0</v>
      </c>
      <c r="R69" s="922">
        <v>0</v>
      </c>
      <c r="S69" s="922">
        <v>0</v>
      </c>
      <c r="T69" s="922">
        <v>0</v>
      </c>
      <c r="U69" s="922">
        <v>0</v>
      </c>
      <c r="V69" s="922">
        <v>0</v>
      </c>
      <c r="W69" s="922">
        <v>0</v>
      </c>
      <c r="X69" s="922">
        <v>0</v>
      </c>
      <c r="Y69" s="922">
        <v>0</v>
      </c>
      <c r="Z69" s="922">
        <v>0</v>
      </c>
      <c r="AA69" s="922">
        <v>0</v>
      </c>
      <c r="AB69" s="922">
        <v>0</v>
      </c>
      <c r="AC69" s="922">
        <v>0</v>
      </c>
      <c r="AD69" s="922">
        <v>0</v>
      </c>
      <c r="AE69" s="922">
        <v>0</v>
      </c>
      <c r="AF69" s="922">
        <v>0</v>
      </c>
      <c r="AG69" s="922">
        <v>0</v>
      </c>
      <c r="AH69" s="922">
        <v>0</v>
      </c>
      <c r="AI69" s="922">
        <v>0</v>
      </c>
      <c r="AJ69" s="922">
        <v>0</v>
      </c>
      <c r="AK69" s="922">
        <v>0</v>
      </c>
      <c r="AL69" s="922">
        <v>0</v>
      </c>
      <c r="AM69" s="918"/>
    </row>
    <row r="70" spans="1:39">
      <c r="A70" s="910" t="s">
        <v>102</v>
      </c>
      <c r="B70" s="892"/>
      <c r="C70" s="892"/>
      <c r="D70" s="892"/>
      <c r="E70" s="892"/>
      <c r="F70" s="892"/>
      <c r="G70" s="892"/>
      <c r="H70" s="892"/>
      <c r="I70" s="892"/>
      <c r="J70" s="892"/>
      <c r="K70" s="892"/>
      <c r="L70" s="912" t="s">
        <v>1310</v>
      </c>
      <c r="M70" s="924" t="s">
        <v>346</v>
      </c>
      <c r="N70" s="860" t="s">
        <v>328</v>
      </c>
      <c r="O70" s="920">
        <v>0</v>
      </c>
      <c r="P70" s="920">
        <v>0</v>
      </c>
      <c r="Q70" s="920">
        <v>0</v>
      </c>
      <c r="R70" s="920">
        <v>0</v>
      </c>
      <c r="S70" s="920">
        <v>0</v>
      </c>
      <c r="T70" s="920">
        <v>0</v>
      </c>
      <c r="U70" s="920">
        <v>0</v>
      </c>
      <c r="V70" s="920">
        <v>0</v>
      </c>
      <c r="W70" s="920">
        <v>0</v>
      </c>
      <c r="X70" s="920"/>
      <c r="Y70" s="920"/>
      <c r="Z70" s="920"/>
      <c r="AA70" s="920"/>
      <c r="AB70" s="920"/>
      <c r="AC70" s="920">
        <v>0</v>
      </c>
      <c r="AD70" s="920">
        <v>0</v>
      </c>
      <c r="AE70" s="920">
        <v>0</v>
      </c>
      <c r="AF70" s="920">
        <v>0</v>
      </c>
      <c r="AG70" s="920">
        <v>0</v>
      </c>
      <c r="AH70" s="920"/>
      <c r="AI70" s="920"/>
      <c r="AJ70" s="920"/>
      <c r="AK70" s="920"/>
      <c r="AL70" s="920"/>
      <c r="AM70" s="918"/>
    </row>
    <row r="71" spans="1:39">
      <c r="A71" s="910" t="s">
        <v>102</v>
      </c>
      <c r="B71" s="892"/>
      <c r="C71" s="892"/>
      <c r="D71" s="892"/>
      <c r="E71" s="892"/>
      <c r="F71" s="892"/>
      <c r="G71" s="892"/>
      <c r="H71" s="892"/>
      <c r="I71" s="892"/>
      <c r="J71" s="892"/>
      <c r="K71" s="892"/>
      <c r="L71" s="912" t="s">
        <v>1311</v>
      </c>
      <c r="M71" s="924" t="s">
        <v>347</v>
      </c>
      <c r="N71" s="860" t="s">
        <v>328</v>
      </c>
      <c r="O71" s="920">
        <v>0</v>
      </c>
      <c r="P71" s="920">
        <v>0</v>
      </c>
      <c r="Q71" s="920">
        <v>0</v>
      </c>
      <c r="R71" s="920">
        <v>0</v>
      </c>
      <c r="S71" s="920">
        <v>0</v>
      </c>
      <c r="T71" s="920">
        <v>0</v>
      </c>
      <c r="U71" s="920">
        <v>0</v>
      </c>
      <c r="V71" s="920">
        <v>0</v>
      </c>
      <c r="W71" s="920">
        <v>0</v>
      </c>
      <c r="X71" s="920"/>
      <c r="Y71" s="920"/>
      <c r="Z71" s="920"/>
      <c r="AA71" s="920"/>
      <c r="AB71" s="920"/>
      <c r="AC71" s="920">
        <v>0</v>
      </c>
      <c r="AD71" s="920">
        <v>0</v>
      </c>
      <c r="AE71" s="920">
        <v>0</v>
      </c>
      <c r="AF71" s="920">
        <v>0</v>
      </c>
      <c r="AG71" s="920">
        <v>0</v>
      </c>
      <c r="AH71" s="920"/>
      <c r="AI71" s="920"/>
      <c r="AJ71" s="920"/>
      <c r="AK71" s="920"/>
      <c r="AL71" s="920"/>
      <c r="AM71" s="918"/>
    </row>
    <row r="72" spans="1:39" ht="22.5">
      <c r="A72" s="910" t="s">
        <v>102</v>
      </c>
      <c r="B72" s="892"/>
      <c r="C72" s="892"/>
      <c r="D72" s="892"/>
      <c r="E72" s="892"/>
      <c r="F72" s="892"/>
      <c r="G72" s="892"/>
      <c r="H72" s="892"/>
      <c r="I72" s="892"/>
      <c r="J72" s="892"/>
      <c r="K72" s="892"/>
      <c r="L72" s="912" t="s">
        <v>402</v>
      </c>
      <c r="M72" s="925" t="s">
        <v>1163</v>
      </c>
      <c r="N72" s="860" t="s">
        <v>328</v>
      </c>
      <c r="O72" s="920">
        <v>0</v>
      </c>
      <c r="P72" s="920">
        <v>0</v>
      </c>
      <c r="Q72" s="920">
        <v>0</v>
      </c>
      <c r="R72" s="920">
        <v>0</v>
      </c>
      <c r="S72" s="920">
        <v>0</v>
      </c>
      <c r="T72" s="920">
        <v>0</v>
      </c>
      <c r="U72" s="920">
        <v>0</v>
      </c>
      <c r="V72" s="920">
        <v>0</v>
      </c>
      <c r="W72" s="920">
        <v>0</v>
      </c>
      <c r="X72" s="920"/>
      <c r="Y72" s="920"/>
      <c r="Z72" s="920"/>
      <c r="AA72" s="920"/>
      <c r="AB72" s="920"/>
      <c r="AC72" s="920">
        <v>0</v>
      </c>
      <c r="AD72" s="920">
        <v>0</v>
      </c>
      <c r="AE72" s="920">
        <v>0</v>
      </c>
      <c r="AF72" s="920">
        <v>0</v>
      </c>
      <c r="AG72" s="920">
        <v>0</v>
      </c>
      <c r="AH72" s="920"/>
      <c r="AI72" s="920"/>
      <c r="AJ72" s="920"/>
      <c r="AK72" s="920"/>
      <c r="AL72" s="920"/>
      <c r="AM72" s="918"/>
    </row>
    <row r="73" spans="1:39">
      <c r="A73" s="910" t="s">
        <v>102</v>
      </c>
      <c r="B73" s="892"/>
      <c r="C73" s="892"/>
      <c r="D73" s="892"/>
      <c r="E73" s="892"/>
      <c r="F73" s="892"/>
      <c r="G73" s="892"/>
      <c r="H73" s="892"/>
      <c r="I73" s="892"/>
      <c r="J73" s="892"/>
      <c r="K73" s="892"/>
      <c r="L73" s="912" t="s">
        <v>125</v>
      </c>
      <c r="M73" s="913" t="s">
        <v>359</v>
      </c>
      <c r="N73" s="860" t="s">
        <v>328</v>
      </c>
      <c r="O73" s="920">
        <v>0</v>
      </c>
      <c r="P73" s="920">
        <v>0</v>
      </c>
      <c r="Q73" s="920">
        <v>0</v>
      </c>
      <c r="R73" s="920">
        <v>0</v>
      </c>
      <c r="S73" s="920">
        <v>0</v>
      </c>
      <c r="T73" s="920">
        <v>0</v>
      </c>
      <c r="U73" s="920">
        <v>0</v>
      </c>
      <c r="V73" s="920">
        <v>0</v>
      </c>
      <c r="W73" s="920">
        <v>0</v>
      </c>
      <c r="X73" s="920"/>
      <c r="Y73" s="920"/>
      <c r="Z73" s="920"/>
      <c r="AA73" s="920"/>
      <c r="AB73" s="920"/>
      <c r="AC73" s="920">
        <v>0</v>
      </c>
      <c r="AD73" s="920">
        <v>0</v>
      </c>
      <c r="AE73" s="920">
        <v>0</v>
      </c>
      <c r="AF73" s="920">
        <v>0</v>
      </c>
      <c r="AG73" s="920">
        <v>0</v>
      </c>
      <c r="AH73" s="920"/>
      <c r="AI73" s="920"/>
      <c r="AJ73" s="920"/>
      <c r="AK73" s="920"/>
      <c r="AL73" s="920"/>
      <c r="AM73" s="918"/>
    </row>
    <row r="74" spans="1:39">
      <c r="A74" s="910" t="s">
        <v>102</v>
      </c>
      <c r="B74" s="892"/>
      <c r="C74" s="892"/>
      <c r="D74" s="892"/>
      <c r="E74" s="892"/>
      <c r="F74" s="892"/>
      <c r="G74" s="892"/>
      <c r="H74" s="892"/>
      <c r="I74" s="892"/>
      <c r="J74" s="892"/>
      <c r="K74" s="892"/>
      <c r="L74" s="912" t="s">
        <v>126</v>
      </c>
      <c r="M74" s="913" t="s">
        <v>360</v>
      </c>
      <c r="N74" s="860" t="s">
        <v>328</v>
      </c>
      <c r="O74" s="920">
        <v>75.555999999999997</v>
      </c>
      <c r="P74" s="920">
        <v>75.555999999999997</v>
      </c>
      <c r="Q74" s="920">
        <v>75.555999999999997</v>
      </c>
      <c r="R74" s="920">
        <v>75.555999999999997</v>
      </c>
      <c r="S74" s="920">
        <v>75.555999999999997</v>
      </c>
      <c r="T74" s="920">
        <v>75.555999999999997</v>
      </c>
      <c r="U74" s="920">
        <v>75.555999999999997</v>
      </c>
      <c r="V74" s="920">
        <v>75.555999999999997</v>
      </c>
      <c r="W74" s="920">
        <v>75.555999999999997</v>
      </c>
      <c r="X74" s="920"/>
      <c r="Y74" s="920"/>
      <c r="Z74" s="920"/>
      <c r="AA74" s="920"/>
      <c r="AB74" s="920"/>
      <c r="AC74" s="920">
        <v>75.555999999999997</v>
      </c>
      <c r="AD74" s="920">
        <v>75.555999999999997</v>
      </c>
      <c r="AE74" s="920">
        <v>75.555999999999997</v>
      </c>
      <c r="AF74" s="920">
        <v>75.555999999999997</v>
      </c>
      <c r="AG74" s="920">
        <v>75.555999999999997</v>
      </c>
      <c r="AH74" s="920"/>
      <c r="AI74" s="920"/>
      <c r="AJ74" s="920"/>
      <c r="AK74" s="920"/>
      <c r="AL74" s="920"/>
      <c r="AM74" s="918"/>
    </row>
    <row r="75" spans="1:39">
      <c r="A75" s="910" t="s">
        <v>102</v>
      </c>
      <c r="B75" s="892"/>
      <c r="C75" s="892"/>
      <c r="D75" s="892"/>
      <c r="E75" s="892"/>
      <c r="F75" s="892"/>
      <c r="G75" s="892"/>
      <c r="H75" s="892"/>
      <c r="I75" s="892"/>
      <c r="J75" s="892"/>
      <c r="K75" s="892"/>
      <c r="L75" s="912" t="s">
        <v>127</v>
      </c>
      <c r="M75" s="913" t="s">
        <v>1121</v>
      </c>
      <c r="N75" s="860" t="s">
        <v>328</v>
      </c>
      <c r="O75" s="920">
        <v>75.555999999999997</v>
      </c>
      <c r="P75" s="920">
        <v>75.555999999999997</v>
      </c>
      <c r="Q75" s="920">
        <v>75.555999999999997</v>
      </c>
      <c r="R75" s="920">
        <v>75.555999999999997</v>
      </c>
      <c r="S75" s="920">
        <v>75.555999999999997</v>
      </c>
      <c r="T75" s="920">
        <v>75.555999999999997</v>
      </c>
      <c r="U75" s="920">
        <v>75.555999999999997</v>
      </c>
      <c r="V75" s="920">
        <v>75.555999999999997</v>
      </c>
      <c r="W75" s="920">
        <v>75.555999999999997</v>
      </c>
      <c r="X75" s="920"/>
      <c r="Y75" s="920"/>
      <c r="Z75" s="920"/>
      <c r="AA75" s="920"/>
      <c r="AB75" s="920"/>
      <c r="AC75" s="920">
        <v>75.555999999999997</v>
      </c>
      <c r="AD75" s="920">
        <v>75.555999999999997</v>
      </c>
      <c r="AE75" s="920">
        <v>75.555999999999997</v>
      </c>
      <c r="AF75" s="920">
        <v>75.555999999999997</v>
      </c>
      <c r="AG75" s="920">
        <v>75.555999999999997</v>
      </c>
      <c r="AH75" s="920"/>
      <c r="AI75" s="920"/>
      <c r="AJ75" s="920"/>
      <c r="AK75" s="920"/>
      <c r="AL75" s="920"/>
      <c r="AM75" s="918"/>
    </row>
    <row r="76" spans="1:39">
      <c r="A76" s="910" t="s">
        <v>102</v>
      </c>
      <c r="B76" s="892"/>
      <c r="C76" s="892"/>
      <c r="D76" s="892"/>
      <c r="E76" s="892"/>
      <c r="F76" s="892"/>
      <c r="G76" s="892"/>
      <c r="H76" s="892"/>
      <c r="I76" s="892"/>
      <c r="J76" s="892"/>
      <c r="K76" s="892"/>
      <c r="L76" s="912" t="s">
        <v>128</v>
      </c>
      <c r="M76" s="886" t="s">
        <v>361</v>
      </c>
      <c r="N76" s="860" t="s">
        <v>328</v>
      </c>
      <c r="O76" s="922">
        <v>0</v>
      </c>
      <c r="P76" s="922">
        <v>0</v>
      </c>
      <c r="Q76" s="922">
        <v>0</v>
      </c>
      <c r="R76" s="922">
        <v>0</v>
      </c>
      <c r="S76" s="922">
        <v>0</v>
      </c>
      <c r="T76" s="922">
        <v>0</v>
      </c>
      <c r="U76" s="922">
        <v>0</v>
      </c>
      <c r="V76" s="922">
        <v>0</v>
      </c>
      <c r="W76" s="922">
        <v>0</v>
      </c>
      <c r="X76" s="922">
        <v>0</v>
      </c>
      <c r="Y76" s="922">
        <v>0</v>
      </c>
      <c r="Z76" s="922">
        <v>0</v>
      </c>
      <c r="AA76" s="922">
        <v>0</v>
      </c>
      <c r="AB76" s="922">
        <v>0</v>
      </c>
      <c r="AC76" s="922">
        <v>0</v>
      </c>
      <c r="AD76" s="922">
        <v>0</v>
      </c>
      <c r="AE76" s="922">
        <v>0</v>
      </c>
      <c r="AF76" s="922">
        <v>0</v>
      </c>
      <c r="AG76" s="922">
        <v>0</v>
      </c>
      <c r="AH76" s="922">
        <v>0</v>
      </c>
      <c r="AI76" s="922">
        <v>0</v>
      </c>
      <c r="AJ76" s="922">
        <v>0</v>
      </c>
      <c r="AK76" s="922">
        <v>0</v>
      </c>
      <c r="AL76" s="922">
        <v>0</v>
      </c>
      <c r="AM76" s="918"/>
    </row>
    <row r="77" spans="1:39">
      <c r="A77" s="910" t="s">
        <v>102</v>
      </c>
      <c r="B77" s="892"/>
      <c r="C77" s="892"/>
      <c r="D77" s="892"/>
      <c r="E77" s="892"/>
      <c r="F77" s="892"/>
      <c r="G77" s="892"/>
      <c r="H77" s="892"/>
      <c r="I77" s="892"/>
      <c r="J77" s="892"/>
      <c r="K77" s="892"/>
      <c r="L77" s="912" t="s">
        <v>1232</v>
      </c>
      <c r="M77" s="882" t="s">
        <v>362</v>
      </c>
      <c r="N77" s="860" t="s">
        <v>328</v>
      </c>
      <c r="O77" s="920">
        <v>0</v>
      </c>
      <c r="P77" s="920">
        <v>0</v>
      </c>
      <c r="Q77" s="920">
        <v>0</v>
      </c>
      <c r="R77" s="920">
        <v>0</v>
      </c>
      <c r="S77" s="920">
        <v>0</v>
      </c>
      <c r="T77" s="920">
        <v>0</v>
      </c>
      <c r="U77" s="920">
        <v>0</v>
      </c>
      <c r="V77" s="920">
        <v>0</v>
      </c>
      <c r="W77" s="920">
        <v>0</v>
      </c>
      <c r="X77" s="920"/>
      <c r="Y77" s="920"/>
      <c r="Z77" s="920"/>
      <c r="AA77" s="920"/>
      <c r="AB77" s="920"/>
      <c r="AC77" s="920">
        <v>0</v>
      </c>
      <c r="AD77" s="920">
        <v>0</v>
      </c>
      <c r="AE77" s="920">
        <v>0</v>
      </c>
      <c r="AF77" s="920">
        <v>0</v>
      </c>
      <c r="AG77" s="920">
        <v>0</v>
      </c>
      <c r="AH77" s="920"/>
      <c r="AI77" s="920"/>
      <c r="AJ77" s="920"/>
      <c r="AK77" s="920"/>
      <c r="AL77" s="920"/>
      <c r="AM77" s="918"/>
    </row>
    <row r="78" spans="1:39">
      <c r="A78" s="910" t="s">
        <v>102</v>
      </c>
      <c r="B78" s="892"/>
      <c r="C78" s="892"/>
      <c r="D78" s="892"/>
      <c r="E78" s="892"/>
      <c r="F78" s="892"/>
      <c r="G78" s="892"/>
      <c r="H78" s="892"/>
      <c r="I78" s="892"/>
      <c r="J78" s="892"/>
      <c r="K78" s="892"/>
      <c r="L78" s="912" t="s">
        <v>1290</v>
      </c>
      <c r="M78" s="882" t="s">
        <v>363</v>
      </c>
      <c r="N78" s="860" t="s">
        <v>328</v>
      </c>
      <c r="O78" s="920">
        <v>0</v>
      </c>
      <c r="P78" s="920">
        <v>0</v>
      </c>
      <c r="Q78" s="920">
        <v>0</v>
      </c>
      <c r="R78" s="920">
        <v>0</v>
      </c>
      <c r="S78" s="920">
        <v>0</v>
      </c>
      <c r="T78" s="920">
        <v>0</v>
      </c>
      <c r="U78" s="920">
        <v>0</v>
      </c>
      <c r="V78" s="920">
        <v>0</v>
      </c>
      <c r="W78" s="920">
        <v>0</v>
      </c>
      <c r="X78" s="920"/>
      <c r="Y78" s="920"/>
      <c r="Z78" s="920"/>
      <c r="AA78" s="920"/>
      <c r="AB78" s="920"/>
      <c r="AC78" s="920">
        <v>0</v>
      </c>
      <c r="AD78" s="920">
        <v>0</v>
      </c>
      <c r="AE78" s="920">
        <v>0</v>
      </c>
      <c r="AF78" s="920">
        <v>0</v>
      </c>
      <c r="AG78" s="920">
        <v>0</v>
      </c>
      <c r="AH78" s="920"/>
      <c r="AI78" s="920"/>
      <c r="AJ78" s="920"/>
      <c r="AK78" s="920"/>
      <c r="AL78" s="920"/>
      <c r="AM78" s="918"/>
    </row>
    <row r="79" spans="1:39" ht="22.5">
      <c r="A79" s="910" t="s">
        <v>102</v>
      </c>
      <c r="B79" s="892"/>
      <c r="C79" s="892"/>
      <c r="D79" s="892"/>
      <c r="E79" s="892"/>
      <c r="F79" s="892"/>
      <c r="G79" s="892"/>
      <c r="H79" s="892"/>
      <c r="I79" s="892"/>
      <c r="J79" s="892"/>
      <c r="K79" s="892"/>
      <c r="L79" s="912" t="s">
        <v>129</v>
      </c>
      <c r="M79" s="926" t="s">
        <v>1146</v>
      </c>
      <c r="N79" s="860" t="s">
        <v>328</v>
      </c>
      <c r="O79" s="920">
        <v>0</v>
      </c>
      <c r="P79" s="920">
        <v>0</v>
      </c>
      <c r="Q79" s="920">
        <v>0</v>
      </c>
      <c r="R79" s="920">
        <v>0</v>
      </c>
      <c r="S79" s="920">
        <v>0</v>
      </c>
      <c r="T79" s="920">
        <v>0</v>
      </c>
      <c r="U79" s="920">
        <v>0</v>
      </c>
      <c r="V79" s="920">
        <v>0</v>
      </c>
      <c r="W79" s="920">
        <v>0</v>
      </c>
      <c r="X79" s="920"/>
      <c r="Y79" s="920"/>
      <c r="Z79" s="920"/>
      <c r="AA79" s="920"/>
      <c r="AB79" s="920"/>
      <c r="AC79" s="920">
        <v>0</v>
      </c>
      <c r="AD79" s="920">
        <v>0</v>
      </c>
      <c r="AE79" s="920">
        <v>0</v>
      </c>
      <c r="AF79" s="920">
        <v>0</v>
      </c>
      <c r="AG79" s="920">
        <v>0</v>
      </c>
      <c r="AH79" s="920"/>
      <c r="AI79" s="920"/>
      <c r="AJ79" s="920"/>
      <c r="AK79" s="920"/>
      <c r="AL79" s="920"/>
      <c r="AM79" s="918"/>
    </row>
    <row r="80" spans="1:39">
      <c r="A80" s="910" t="s">
        <v>102</v>
      </c>
      <c r="B80" s="892"/>
      <c r="C80" s="892"/>
      <c r="D80" s="892"/>
      <c r="E80" s="892"/>
      <c r="F80" s="892"/>
      <c r="G80" s="892"/>
      <c r="H80" s="892"/>
      <c r="I80" s="892"/>
      <c r="J80" s="892"/>
      <c r="K80" s="892"/>
      <c r="L80" s="912" t="s">
        <v>130</v>
      </c>
      <c r="M80" s="913" t="s">
        <v>364</v>
      </c>
      <c r="N80" s="860" t="s">
        <v>328</v>
      </c>
      <c r="O80" s="920">
        <v>0</v>
      </c>
      <c r="P80" s="920">
        <v>0</v>
      </c>
      <c r="Q80" s="920">
        <v>0</v>
      </c>
      <c r="R80" s="920">
        <v>0</v>
      </c>
      <c r="S80" s="920">
        <v>0</v>
      </c>
      <c r="T80" s="920">
        <v>0</v>
      </c>
      <c r="U80" s="920">
        <v>0</v>
      </c>
      <c r="V80" s="920">
        <v>0</v>
      </c>
      <c r="W80" s="920">
        <v>0</v>
      </c>
      <c r="X80" s="920"/>
      <c r="Y80" s="920"/>
      <c r="Z80" s="920"/>
      <c r="AA80" s="920"/>
      <c r="AB80" s="920"/>
      <c r="AC80" s="920">
        <v>0</v>
      </c>
      <c r="AD80" s="920">
        <v>0</v>
      </c>
      <c r="AE80" s="920">
        <v>0</v>
      </c>
      <c r="AF80" s="920">
        <v>0</v>
      </c>
      <c r="AG80" s="920">
        <v>0</v>
      </c>
      <c r="AH80" s="920"/>
      <c r="AI80" s="920"/>
      <c r="AJ80" s="920"/>
      <c r="AK80" s="920"/>
      <c r="AL80" s="920"/>
      <c r="AM80" s="918"/>
    </row>
    <row r="81" spans="1:39" ht="15" customHeight="1">
      <c r="A81" s="892"/>
      <c r="B81" s="892"/>
      <c r="C81" s="892"/>
      <c r="D81" s="892"/>
      <c r="E81" s="892"/>
      <c r="F81" s="892"/>
      <c r="G81" s="893" t="b">
        <v>1</v>
      </c>
      <c r="H81" s="892"/>
      <c r="I81" s="892"/>
      <c r="J81" s="892"/>
      <c r="K81" s="892"/>
      <c r="L81" s="862"/>
      <c r="M81" s="862"/>
      <c r="N81" s="862"/>
      <c r="O81" s="892"/>
      <c r="P81" s="892"/>
      <c r="Q81" s="892"/>
      <c r="R81" s="892"/>
      <c r="S81" s="892"/>
      <c r="T81" s="892"/>
      <c r="U81" s="892"/>
      <c r="V81" s="892"/>
      <c r="W81" s="892"/>
      <c r="X81" s="892"/>
      <c r="Y81" s="892"/>
      <c r="Z81" s="892"/>
      <c r="AA81" s="892"/>
      <c r="AB81" s="892"/>
      <c r="AC81" s="892"/>
      <c r="AD81" s="892"/>
      <c r="AE81" s="892"/>
      <c r="AF81" s="892"/>
      <c r="AG81" s="892"/>
      <c r="AH81" s="892"/>
      <c r="AI81" s="892"/>
      <c r="AJ81" s="892"/>
      <c r="AK81" s="892"/>
      <c r="AL81" s="892"/>
      <c r="AM81" s="862"/>
    </row>
    <row r="82" spans="1:39" s="89" customFormat="1" ht="15" hidden="1" customHeight="1">
      <c r="A82" s="893"/>
      <c r="B82" s="893"/>
      <c r="C82" s="893"/>
      <c r="D82" s="893"/>
      <c r="E82" s="893"/>
      <c r="F82" s="893"/>
      <c r="G82" s="893" t="b">
        <v>0</v>
      </c>
      <c r="H82" s="893"/>
      <c r="I82" s="893"/>
      <c r="J82" s="893"/>
      <c r="K82" s="893"/>
      <c r="L82" s="927" t="s">
        <v>1285</v>
      </c>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c r="AK82" s="927"/>
      <c r="AL82" s="927"/>
      <c r="AM82" s="927"/>
    </row>
    <row r="83" spans="1:39" s="90" customFormat="1" ht="15" hidden="1" customHeight="1">
      <c r="A83" s="862"/>
      <c r="B83" s="862"/>
      <c r="C83" s="862"/>
      <c r="D83" s="862"/>
      <c r="E83" s="862"/>
      <c r="F83" s="862"/>
      <c r="G83" s="893" t="b">
        <v>0</v>
      </c>
      <c r="H83" s="862"/>
      <c r="I83" s="862"/>
      <c r="J83" s="862"/>
      <c r="K83" s="862"/>
      <c r="L83" s="895" t="s">
        <v>16</v>
      </c>
      <c r="M83" s="896" t="s">
        <v>121</v>
      </c>
      <c r="N83" s="859" t="s">
        <v>143</v>
      </c>
      <c r="O83" s="897" t="s">
        <v>2616</v>
      </c>
      <c r="P83" s="897" t="s">
        <v>2616</v>
      </c>
      <c r="Q83" s="897" t="s">
        <v>2616</v>
      </c>
      <c r="R83" s="898" t="s">
        <v>2617</v>
      </c>
      <c r="S83" s="899" t="s">
        <v>2618</v>
      </c>
      <c r="T83" s="899" t="s">
        <v>2647</v>
      </c>
      <c r="U83" s="899" t="s">
        <v>2648</v>
      </c>
      <c r="V83" s="899" t="s">
        <v>2649</v>
      </c>
      <c r="W83" s="899" t="s">
        <v>2650</v>
      </c>
      <c r="X83" s="899" t="s">
        <v>2651</v>
      </c>
      <c r="Y83" s="899" t="s">
        <v>2652</v>
      </c>
      <c r="Z83" s="899" t="s">
        <v>2653</v>
      </c>
      <c r="AA83" s="899" t="s">
        <v>2654</v>
      </c>
      <c r="AB83" s="899" t="s">
        <v>2655</v>
      </c>
      <c r="AC83" s="899" t="s">
        <v>2618</v>
      </c>
      <c r="AD83" s="899" t="s">
        <v>2647</v>
      </c>
      <c r="AE83" s="899" t="s">
        <v>2648</v>
      </c>
      <c r="AF83" s="899" t="s">
        <v>2649</v>
      </c>
      <c r="AG83" s="899" t="s">
        <v>2650</v>
      </c>
      <c r="AH83" s="899" t="s">
        <v>2651</v>
      </c>
      <c r="AI83" s="899" t="s">
        <v>2652</v>
      </c>
      <c r="AJ83" s="899" t="s">
        <v>2653</v>
      </c>
      <c r="AK83" s="899" t="s">
        <v>2654</v>
      </c>
      <c r="AL83" s="899" t="s">
        <v>2655</v>
      </c>
      <c r="AM83" s="900" t="s">
        <v>322</v>
      </c>
    </row>
    <row r="84" spans="1:39" s="90" customFormat="1" ht="69.95" hidden="1" customHeight="1">
      <c r="A84" s="862"/>
      <c r="B84" s="862"/>
      <c r="C84" s="862"/>
      <c r="D84" s="862"/>
      <c r="E84" s="862"/>
      <c r="F84" s="862"/>
      <c r="G84" s="893" t="b">
        <v>0</v>
      </c>
      <c r="H84" s="862"/>
      <c r="I84" s="862"/>
      <c r="J84" s="862"/>
      <c r="K84" s="862"/>
      <c r="L84" s="895"/>
      <c r="M84" s="901"/>
      <c r="N84" s="859"/>
      <c r="O84" s="899" t="s">
        <v>285</v>
      </c>
      <c r="P84" s="899" t="s">
        <v>323</v>
      </c>
      <c r="Q84" s="899" t="s">
        <v>303</v>
      </c>
      <c r="R84" s="899" t="s">
        <v>285</v>
      </c>
      <c r="S84" s="902" t="s">
        <v>286</v>
      </c>
      <c r="T84" s="902" t="s">
        <v>286</v>
      </c>
      <c r="U84" s="902" t="s">
        <v>286</v>
      </c>
      <c r="V84" s="902" t="s">
        <v>286</v>
      </c>
      <c r="W84" s="902" t="s">
        <v>286</v>
      </c>
      <c r="X84" s="902" t="s">
        <v>286</v>
      </c>
      <c r="Y84" s="902" t="s">
        <v>286</v>
      </c>
      <c r="Z84" s="902" t="s">
        <v>286</v>
      </c>
      <c r="AA84" s="902" t="s">
        <v>286</v>
      </c>
      <c r="AB84" s="902" t="s">
        <v>286</v>
      </c>
      <c r="AC84" s="902" t="s">
        <v>285</v>
      </c>
      <c r="AD84" s="902" t="s">
        <v>285</v>
      </c>
      <c r="AE84" s="902" t="s">
        <v>285</v>
      </c>
      <c r="AF84" s="902" t="s">
        <v>285</v>
      </c>
      <c r="AG84" s="902" t="s">
        <v>285</v>
      </c>
      <c r="AH84" s="902" t="s">
        <v>285</v>
      </c>
      <c r="AI84" s="902" t="s">
        <v>285</v>
      </c>
      <c r="AJ84" s="902" t="s">
        <v>285</v>
      </c>
      <c r="AK84" s="902" t="s">
        <v>285</v>
      </c>
      <c r="AL84" s="902" t="s">
        <v>285</v>
      </c>
      <c r="AM84" s="900"/>
    </row>
    <row r="85" spans="1:39" hidden="1">
      <c r="A85" s="892"/>
      <c r="B85" s="892"/>
      <c r="C85" s="892"/>
      <c r="D85" s="892"/>
      <c r="E85" s="892"/>
      <c r="F85" s="892"/>
      <c r="G85" s="893" t="b">
        <v>0</v>
      </c>
      <c r="H85" s="892"/>
      <c r="I85" s="892"/>
      <c r="J85" s="892"/>
      <c r="K85" s="892"/>
      <c r="L85" s="862"/>
      <c r="M85" s="862"/>
      <c r="N85" s="862"/>
      <c r="O85" s="892"/>
      <c r="P85" s="892"/>
      <c r="Q85" s="892"/>
      <c r="R85" s="892"/>
      <c r="S85" s="892"/>
      <c r="T85" s="892"/>
      <c r="U85" s="892"/>
      <c r="V85" s="892"/>
      <c r="W85" s="892"/>
      <c r="X85" s="892"/>
      <c r="Y85" s="892"/>
      <c r="Z85" s="892"/>
      <c r="AA85" s="892"/>
      <c r="AB85" s="892"/>
      <c r="AC85" s="892"/>
      <c r="AD85" s="892"/>
      <c r="AE85" s="892"/>
      <c r="AF85" s="892"/>
      <c r="AG85" s="892"/>
      <c r="AH85" s="892"/>
      <c r="AI85" s="892"/>
      <c r="AJ85" s="892"/>
      <c r="AK85" s="892"/>
      <c r="AL85" s="892"/>
      <c r="AM85" s="862"/>
    </row>
    <row r="86" spans="1:39" ht="15" customHeight="1">
      <c r="A86" s="892"/>
      <c r="B86" s="892"/>
      <c r="C86" s="892"/>
      <c r="D86" s="892"/>
      <c r="E86" s="892"/>
      <c r="F86" s="892"/>
      <c r="G86" s="893"/>
      <c r="H86" s="892"/>
      <c r="I86" s="892"/>
      <c r="J86" s="892"/>
      <c r="K86" s="892"/>
      <c r="L86" s="928" t="s">
        <v>1469</v>
      </c>
      <c r="M86" s="928"/>
      <c r="N86" s="928"/>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929"/>
    </row>
    <row r="87" spans="1:39" ht="15" customHeight="1">
      <c r="A87" s="892"/>
      <c r="B87" s="892"/>
      <c r="C87" s="892"/>
      <c r="D87" s="892"/>
      <c r="E87" s="892"/>
      <c r="F87" s="892"/>
      <c r="G87" s="893"/>
      <c r="H87" s="892"/>
      <c r="I87" s="892"/>
      <c r="J87" s="892"/>
      <c r="K87" s="780"/>
      <c r="L87" s="930"/>
      <c r="M87" s="931"/>
      <c r="N87" s="931"/>
      <c r="O87" s="931"/>
      <c r="P87" s="931"/>
      <c r="Q87" s="931"/>
      <c r="R87" s="931"/>
      <c r="S87" s="931"/>
      <c r="T87" s="931"/>
      <c r="U87" s="931"/>
      <c r="V87" s="931"/>
      <c r="W87" s="931"/>
      <c r="X87" s="931"/>
      <c r="Y87" s="931"/>
      <c r="Z87" s="931"/>
      <c r="AA87" s="931"/>
      <c r="AB87" s="931"/>
      <c r="AC87" s="931"/>
      <c r="AD87" s="931"/>
      <c r="AE87" s="931"/>
      <c r="AF87" s="931"/>
      <c r="AG87" s="931"/>
      <c r="AH87" s="931"/>
      <c r="AI87" s="931"/>
      <c r="AJ87" s="931"/>
      <c r="AK87" s="931"/>
      <c r="AL87" s="931"/>
      <c r="AM87" s="932"/>
    </row>
  </sheetData>
  <sheetProtection formatColumns="0" formatRows="0" autoFilter="0"/>
  <mergeCells count="22">
    <mergeCell ref="L83:L84"/>
    <mergeCell ref="M83:M84"/>
    <mergeCell ref="L18:AM18"/>
    <mergeCell ref="N19:N20"/>
    <mergeCell ref="L86:AM86"/>
    <mergeCell ref="L87:AM87"/>
    <mergeCell ref="AM83:AM84"/>
    <mergeCell ref="AM19:AM20"/>
    <mergeCell ref="L19:L20"/>
    <mergeCell ref="M19:M20"/>
    <mergeCell ref="L82:AM82"/>
    <mergeCell ref="N83:N84"/>
    <mergeCell ref="L22:AM22"/>
    <mergeCell ref="AM23:AM24"/>
    <mergeCell ref="N23:N24"/>
    <mergeCell ref="L23:L24"/>
    <mergeCell ref="M23:M24"/>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27:AL28 O33:AL34 O36:AL37 O39:AL40 O42:AL47 O30:AL30 O49:AL52 O55:AL56 O61:AL62 O64:AL65 O67:AL68 O70:AL75 O77:AL80 O58:AL5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16384" width="9.140625" style="88"/>
  </cols>
  <sheetData>
    <row r="1" spans="1:39" hidden="1">
      <c r="A1" s="892"/>
      <c r="B1" s="892"/>
      <c r="C1" s="892"/>
      <c r="D1" s="892"/>
      <c r="E1" s="892"/>
      <c r="F1" s="892"/>
      <c r="G1" s="892"/>
      <c r="H1" s="892"/>
      <c r="I1" s="892"/>
      <c r="J1" s="892"/>
      <c r="K1" s="892"/>
      <c r="L1" s="892"/>
      <c r="M1" s="892"/>
      <c r="N1" s="892"/>
      <c r="O1" s="892"/>
      <c r="P1" s="892"/>
      <c r="Q1" s="892"/>
      <c r="R1" s="892"/>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892"/>
    </row>
    <row r="2" spans="1:39" hidden="1">
      <c r="A2" s="892"/>
      <c r="B2" s="892"/>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c r="AJ2" s="892"/>
      <c r="AK2" s="892"/>
      <c r="AL2" s="892"/>
      <c r="AM2" s="892"/>
    </row>
    <row r="3" spans="1:39" hidden="1">
      <c r="A3" s="892"/>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row>
    <row r="4" spans="1:39" hidden="1">
      <c r="A4" s="892"/>
      <c r="B4" s="892"/>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row>
    <row r="5" spans="1:39" hidden="1">
      <c r="A5" s="892"/>
      <c r="B5" s="892"/>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row>
    <row r="6" spans="1:39" hidden="1">
      <c r="A6" s="892"/>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row>
    <row r="7" spans="1:39" hidden="1">
      <c r="A7" s="892"/>
      <c r="B7" s="892"/>
      <c r="C7" s="892"/>
      <c r="D7" s="892"/>
      <c r="E7" s="892"/>
      <c r="F7" s="892"/>
      <c r="G7" s="892"/>
      <c r="H7" s="892"/>
      <c r="I7" s="892"/>
      <c r="J7" s="892"/>
      <c r="K7" s="892"/>
      <c r="L7" s="892"/>
      <c r="M7" s="892"/>
      <c r="N7" s="892"/>
      <c r="O7" s="892"/>
      <c r="P7" s="892"/>
      <c r="Q7" s="892"/>
      <c r="R7" s="892"/>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92"/>
    </row>
    <row r="8" spans="1:39" hidden="1">
      <c r="A8" s="892"/>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row>
    <row r="9" spans="1:39" hidden="1">
      <c r="A9" s="892"/>
      <c r="B9" s="892"/>
      <c r="C9" s="892"/>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row>
    <row r="10" spans="1:39" hidden="1">
      <c r="A10" s="892"/>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row>
    <row r="11" spans="1:39" ht="15" hidden="1" customHeight="1">
      <c r="A11" s="892"/>
      <c r="B11" s="892"/>
      <c r="C11" s="892"/>
      <c r="D11" s="892"/>
      <c r="E11" s="892"/>
      <c r="F11" s="892"/>
      <c r="G11" s="892"/>
      <c r="H11" s="892"/>
      <c r="I11" s="892"/>
      <c r="J11" s="892"/>
      <c r="K11" s="892"/>
      <c r="L11" s="892"/>
      <c r="M11" s="850"/>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row>
    <row r="12" spans="1:39" s="89" customFormat="1" ht="15" customHeight="1">
      <c r="A12" s="893"/>
      <c r="B12" s="893"/>
      <c r="C12" s="893"/>
      <c r="D12" s="893"/>
      <c r="E12" s="893"/>
      <c r="F12" s="893"/>
      <c r="G12" s="893"/>
      <c r="H12" s="893"/>
      <c r="I12" s="893"/>
      <c r="J12" s="893"/>
      <c r="K12" s="893"/>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2"/>
      <c r="B14" s="862"/>
      <c r="C14" s="862"/>
      <c r="D14" s="862"/>
      <c r="E14" s="862"/>
      <c r="F14" s="862"/>
      <c r="G14" s="862"/>
      <c r="H14" s="862"/>
      <c r="I14" s="862"/>
      <c r="J14" s="862"/>
      <c r="K14" s="862"/>
      <c r="L14" s="933" t="s">
        <v>16</v>
      </c>
      <c r="M14" s="933" t="s">
        <v>121</v>
      </c>
      <c r="N14" s="933" t="s">
        <v>143</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900" t="s">
        <v>322</v>
      </c>
    </row>
    <row r="15" spans="1:39" s="90" customFormat="1" ht="50.1" customHeight="1">
      <c r="A15" s="862" t="s">
        <v>1151</v>
      </c>
      <c r="B15" s="862"/>
      <c r="C15" s="862"/>
      <c r="D15" s="862"/>
      <c r="E15" s="862"/>
      <c r="F15" s="862"/>
      <c r="G15" s="862"/>
      <c r="H15" s="862"/>
      <c r="I15" s="862"/>
      <c r="J15" s="862"/>
      <c r="K15" s="862"/>
      <c r="L15" s="933"/>
      <c r="M15" s="933"/>
      <c r="N15" s="933"/>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900"/>
    </row>
    <row r="16" spans="1:39" s="90" customFormat="1">
      <c r="A16" s="910" t="s">
        <v>18</v>
      </c>
      <c r="B16" s="862"/>
      <c r="C16" s="862"/>
      <c r="D16" s="862"/>
      <c r="E16" s="862"/>
      <c r="F16" s="862"/>
      <c r="G16" s="862"/>
      <c r="H16" s="862"/>
      <c r="I16" s="862"/>
      <c r="J16" s="862"/>
      <c r="K16" s="862"/>
      <c r="L16" s="826" t="s">
        <v>2611</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row>
    <row r="17" spans="1:39" s="92" customFormat="1">
      <c r="A17" s="934" t="s">
        <v>18</v>
      </c>
      <c r="B17" s="935"/>
      <c r="C17" s="935"/>
      <c r="D17" s="935"/>
      <c r="E17" s="935"/>
      <c r="F17" s="935"/>
      <c r="G17" s="935"/>
      <c r="H17" s="935"/>
      <c r="I17" s="935"/>
      <c r="J17" s="935"/>
      <c r="K17" s="935"/>
      <c r="L17" s="936"/>
      <c r="M17" s="191" t="s">
        <v>1052</v>
      </c>
      <c r="N17" s="173" t="s">
        <v>369</v>
      </c>
      <c r="O17" s="937">
        <v>0</v>
      </c>
      <c r="P17" s="937">
        <v>0</v>
      </c>
      <c r="Q17" s="937">
        <v>0</v>
      </c>
      <c r="R17" s="937">
        <v>0</v>
      </c>
      <c r="S17" s="937">
        <v>0</v>
      </c>
      <c r="T17" s="937">
        <v>0</v>
      </c>
      <c r="U17" s="937">
        <v>0</v>
      </c>
      <c r="V17" s="937">
        <v>0</v>
      </c>
      <c r="W17" s="937">
        <v>0</v>
      </c>
      <c r="X17" s="937">
        <v>0</v>
      </c>
      <c r="Y17" s="937">
        <v>0</v>
      </c>
      <c r="Z17" s="937">
        <v>0</v>
      </c>
      <c r="AA17" s="937">
        <v>0</v>
      </c>
      <c r="AB17" s="937">
        <v>0</v>
      </c>
      <c r="AC17" s="937">
        <v>0</v>
      </c>
      <c r="AD17" s="937">
        <v>0</v>
      </c>
      <c r="AE17" s="937">
        <v>0</v>
      </c>
      <c r="AF17" s="937">
        <v>0</v>
      </c>
      <c r="AG17" s="937">
        <v>0</v>
      </c>
      <c r="AH17" s="937">
        <v>0</v>
      </c>
      <c r="AI17" s="937">
        <v>0</v>
      </c>
      <c r="AJ17" s="937">
        <v>0</v>
      </c>
      <c r="AK17" s="937">
        <v>0</v>
      </c>
      <c r="AL17" s="937">
        <v>0</v>
      </c>
      <c r="AM17" s="918"/>
    </row>
    <row r="18" spans="1:39" s="92" customFormat="1" ht="0.2" customHeight="1">
      <c r="A18" s="934" t="s">
        <v>18</v>
      </c>
      <c r="B18" s="935"/>
      <c r="C18" s="935"/>
      <c r="D18" s="935"/>
      <c r="E18" s="935"/>
      <c r="F18" s="935"/>
      <c r="G18" s="935"/>
      <c r="H18" s="935"/>
      <c r="I18" s="935"/>
      <c r="J18" s="935"/>
      <c r="K18" s="935"/>
      <c r="L18" s="936"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s="90" customFormat="1">
      <c r="A19" s="910" t="s">
        <v>102</v>
      </c>
      <c r="B19" s="862"/>
      <c r="C19" s="862"/>
      <c r="D19" s="862"/>
      <c r="E19" s="862"/>
      <c r="F19" s="862"/>
      <c r="G19" s="862"/>
      <c r="H19" s="862"/>
      <c r="I19" s="862"/>
      <c r="J19" s="862"/>
      <c r="K19" s="862"/>
      <c r="L19" s="826" t="s">
        <v>2615</v>
      </c>
      <c r="M19" s="808"/>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row>
    <row r="20" spans="1:39" s="92" customFormat="1">
      <c r="A20" s="934" t="s">
        <v>102</v>
      </c>
      <c r="B20" s="935"/>
      <c r="C20" s="935"/>
      <c r="D20" s="935"/>
      <c r="E20" s="935"/>
      <c r="F20" s="935"/>
      <c r="G20" s="935"/>
      <c r="H20" s="935"/>
      <c r="I20" s="935"/>
      <c r="J20" s="935"/>
      <c r="K20" s="935"/>
      <c r="L20" s="936"/>
      <c r="M20" s="191" t="s">
        <v>1052</v>
      </c>
      <c r="N20" s="173" t="s">
        <v>369</v>
      </c>
      <c r="O20" s="937">
        <v>0</v>
      </c>
      <c r="P20" s="937">
        <v>0</v>
      </c>
      <c r="Q20" s="937">
        <v>0</v>
      </c>
      <c r="R20" s="937">
        <v>0</v>
      </c>
      <c r="S20" s="937">
        <v>0</v>
      </c>
      <c r="T20" s="937">
        <v>0</v>
      </c>
      <c r="U20" s="937">
        <v>0</v>
      </c>
      <c r="V20" s="937">
        <v>0</v>
      </c>
      <c r="W20" s="937">
        <v>0</v>
      </c>
      <c r="X20" s="937">
        <v>0</v>
      </c>
      <c r="Y20" s="937">
        <v>0</v>
      </c>
      <c r="Z20" s="937">
        <v>0</v>
      </c>
      <c r="AA20" s="937">
        <v>0</v>
      </c>
      <c r="AB20" s="937">
        <v>0</v>
      </c>
      <c r="AC20" s="937">
        <v>0</v>
      </c>
      <c r="AD20" s="937">
        <v>0</v>
      </c>
      <c r="AE20" s="937">
        <v>0</v>
      </c>
      <c r="AF20" s="937">
        <v>0</v>
      </c>
      <c r="AG20" s="937">
        <v>0</v>
      </c>
      <c r="AH20" s="937">
        <v>0</v>
      </c>
      <c r="AI20" s="937">
        <v>0</v>
      </c>
      <c r="AJ20" s="937">
        <v>0</v>
      </c>
      <c r="AK20" s="937">
        <v>0</v>
      </c>
      <c r="AL20" s="937">
        <v>0</v>
      </c>
      <c r="AM20" s="918"/>
    </row>
    <row r="21" spans="1:39" s="92" customFormat="1" ht="0.2" customHeight="1">
      <c r="A21" s="934" t="s">
        <v>102</v>
      </c>
      <c r="B21" s="935"/>
      <c r="C21" s="935"/>
      <c r="D21" s="935"/>
      <c r="E21" s="935"/>
      <c r="F21" s="935"/>
      <c r="G21" s="935"/>
      <c r="H21" s="935"/>
      <c r="I21" s="935"/>
      <c r="J21" s="935"/>
      <c r="K21" s="935"/>
      <c r="L21" s="936" t="s">
        <v>1051</v>
      </c>
      <c r="M21" s="191"/>
      <c r="N21" s="17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4"/>
    </row>
    <row r="22" spans="1:39">
      <c r="A22" s="892"/>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row>
    <row r="23" spans="1:39" ht="15" customHeight="1">
      <c r="A23" s="892"/>
      <c r="B23" s="892"/>
      <c r="C23" s="892"/>
      <c r="D23" s="892"/>
      <c r="E23" s="892"/>
      <c r="F23" s="892"/>
      <c r="G23" s="892"/>
      <c r="H23" s="892"/>
      <c r="I23" s="892"/>
      <c r="J23" s="892"/>
      <c r="K23" s="892"/>
      <c r="L23" s="908" t="s">
        <v>1469</v>
      </c>
      <c r="M23" s="908"/>
      <c r="N23" s="908"/>
      <c r="O23" s="908"/>
      <c r="P23" s="908"/>
      <c r="Q23" s="908"/>
      <c r="R23" s="908"/>
      <c r="S23" s="938"/>
      <c r="T23" s="938"/>
      <c r="U23" s="938"/>
      <c r="V23" s="938"/>
      <c r="W23" s="938"/>
      <c r="X23" s="938"/>
      <c r="Y23" s="938"/>
      <c r="Z23" s="938"/>
      <c r="AA23" s="938"/>
      <c r="AB23" s="938"/>
      <c r="AC23" s="938"/>
      <c r="AD23" s="938"/>
      <c r="AE23" s="938"/>
      <c r="AF23" s="938"/>
      <c r="AG23" s="938"/>
      <c r="AH23" s="938"/>
      <c r="AI23" s="938"/>
      <c r="AJ23" s="938"/>
      <c r="AK23" s="938"/>
      <c r="AL23" s="938"/>
      <c r="AM23" s="938"/>
    </row>
    <row r="24" spans="1:39" ht="15" customHeight="1">
      <c r="A24" s="892"/>
      <c r="B24" s="892"/>
      <c r="C24" s="892"/>
      <c r="D24" s="892"/>
      <c r="E24" s="892"/>
      <c r="F24" s="892"/>
      <c r="G24" s="892"/>
      <c r="H24" s="892"/>
      <c r="I24" s="892"/>
      <c r="J24" s="892"/>
      <c r="K24" s="780"/>
      <c r="L24" s="939"/>
      <c r="M24" s="939"/>
      <c r="N24" s="939"/>
      <c r="O24" s="939"/>
      <c r="P24" s="939"/>
      <c r="Q24" s="939"/>
      <c r="R24" s="939"/>
      <c r="S24" s="940"/>
      <c r="T24" s="940"/>
      <c r="U24" s="940"/>
      <c r="V24" s="940"/>
      <c r="W24" s="940"/>
      <c r="X24" s="940"/>
      <c r="Y24" s="940"/>
      <c r="Z24" s="940"/>
      <c r="AA24" s="940"/>
      <c r="AB24" s="940"/>
      <c r="AC24" s="940"/>
      <c r="AD24" s="940"/>
      <c r="AE24" s="940"/>
      <c r="AF24" s="940"/>
      <c r="AG24" s="940"/>
      <c r="AH24" s="940"/>
      <c r="AI24" s="940"/>
      <c r="AJ24" s="940"/>
      <c r="AK24" s="940"/>
      <c r="AL24" s="940"/>
      <c r="AM24" s="940"/>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1"/>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W42" sqref="W4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40" width="13.140625" style="88" customWidth="1"/>
    <col min="41" max="16384" width="9.140625" style="88"/>
  </cols>
  <sheetData>
    <row r="1" spans="1:39" hidden="1">
      <c r="A1" s="892"/>
      <c r="B1" s="892"/>
      <c r="C1" s="892"/>
      <c r="D1" s="892"/>
      <c r="E1" s="892"/>
      <c r="F1" s="892"/>
      <c r="G1" s="892"/>
      <c r="H1" s="892"/>
      <c r="I1" s="892"/>
      <c r="J1" s="892"/>
      <c r="K1" s="892"/>
      <c r="L1" s="892"/>
      <c r="M1" s="892"/>
      <c r="N1" s="892"/>
      <c r="O1" s="892">
        <v>2022</v>
      </c>
      <c r="P1" s="892">
        <v>2022</v>
      </c>
      <c r="Q1" s="892">
        <v>2022</v>
      </c>
      <c r="R1" s="892">
        <v>2023</v>
      </c>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892"/>
    </row>
    <row r="2" spans="1:39" hidden="1">
      <c r="A2" s="892"/>
      <c r="B2" s="892"/>
      <c r="C2" s="892"/>
      <c r="D2" s="892"/>
      <c r="E2" s="892"/>
      <c r="F2" s="892"/>
      <c r="G2" s="892"/>
      <c r="H2" s="892"/>
      <c r="I2" s="892"/>
      <c r="J2" s="892"/>
      <c r="K2" s="892"/>
      <c r="L2" s="892"/>
      <c r="M2" s="892"/>
      <c r="N2" s="892"/>
      <c r="O2" s="892" t="s">
        <v>285</v>
      </c>
      <c r="P2" s="892" t="s">
        <v>323</v>
      </c>
      <c r="Q2" s="892" t="s">
        <v>303</v>
      </c>
      <c r="R2" s="892" t="s">
        <v>285</v>
      </c>
      <c r="S2" s="892" t="s">
        <v>286</v>
      </c>
      <c r="T2" s="892" t="s">
        <v>286</v>
      </c>
      <c r="U2" s="892" t="s">
        <v>286</v>
      </c>
      <c r="V2" s="892" t="s">
        <v>286</v>
      </c>
      <c r="W2" s="892" t="s">
        <v>286</v>
      </c>
      <c r="X2" s="892" t="s">
        <v>286</v>
      </c>
      <c r="Y2" s="892" t="s">
        <v>286</v>
      </c>
      <c r="Z2" s="892" t="s">
        <v>286</v>
      </c>
      <c r="AA2" s="892" t="s">
        <v>286</v>
      </c>
      <c r="AB2" s="892" t="s">
        <v>286</v>
      </c>
      <c r="AC2" s="892" t="s">
        <v>285</v>
      </c>
      <c r="AD2" s="892" t="s">
        <v>285</v>
      </c>
      <c r="AE2" s="892" t="s">
        <v>285</v>
      </c>
      <c r="AF2" s="892" t="s">
        <v>285</v>
      </c>
      <c r="AG2" s="892" t="s">
        <v>285</v>
      </c>
      <c r="AH2" s="892" t="s">
        <v>285</v>
      </c>
      <c r="AI2" s="892" t="s">
        <v>285</v>
      </c>
      <c r="AJ2" s="892" t="s">
        <v>285</v>
      </c>
      <c r="AK2" s="892" t="s">
        <v>285</v>
      </c>
      <c r="AL2" s="892" t="s">
        <v>285</v>
      </c>
      <c r="AM2" s="892"/>
    </row>
    <row r="3" spans="1:39" hidden="1">
      <c r="A3" s="892"/>
      <c r="B3" s="892"/>
      <c r="C3" s="892"/>
      <c r="D3" s="892"/>
      <c r="E3" s="892"/>
      <c r="F3" s="892"/>
      <c r="G3" s="892"/>
      <c r="H3" s="892"/>
      <c r="I3" s="892"/>
      <c r="J3" s="892"/>
      <c r="K3" s="892"/>
      <c r="L3" s="892"/>
      <c r="M3" s="892"/>
      <c r="N3" s="892"/>
      <c r="O3" s="892" t="s">
        <v>2619</v>
      </c>
      <c r="P3" s="892" t="s">
        <v>2620</v>
      </c>
      <c r="Q3" s="892" t="s">
        <v>2621</v>
      </c>
      <c r="R3" s="892" t="s">
        <v>2623</v>
      </c>
      <c r="S3" s="892" t="s">
        <v>2624</v>
      </c>
      <c r="T3" s="892" t="s">
        <v>2629</v>
      </c>
      <c r="U3" s="892" t="s">
        <v>2631</v>
      </c>
      <c r="V3" s="892" t="s">
        <v>2633</v>
      </c>
      <c r="W3" s="892" t="s">
        <v>2635</v>
      </c>
      <c r="X3" s="892" t="s">
        <v>2637</v>
      </c>
      <c r="Y3" s="892" t="s">
        <v>2639</v>
      </c>
      <c r="Z3" s="892" t="s">
        <v>2641</v>
      </c>
      <c r="AA3" s="892" t="s">
        <v>2643</v>
      </c>
      <c r="AB3" s="892" t="s">
        <v>2645</v>
      </c>
      <c r="AC3" s="892" t="s">
        <v>2625</v>
      </c>
      <c r="AD3" s="892" t="s">
        <v>2630</v>
      </c>
      <c r="AE3" s="892" t="s">
        <v>2632</v>
      </c>
      <c r="AF3" s="892" t="s">
        <v>2634</v>
      </c>
      <c r="AG3" s="892" t="s">
        <v>2636</v>
      </c>
      <c r="AH3" s="892" t="s">
        <v>2638</v>
      </c>
      <c r="AI3" s="892" t="s">
        <v>2640</v>
      </c>
      <c r="AJ3" s="892" t="s">
        <v>2642</v>
      </c>
      <c r="AK3" s="892" t="s">
        <v>2644</v>
      </c>
      <c r="AL3" s="892" t="s">
        <v>2646</v>
      </c>
      <c r="AM3" s="892"/>
    </row>
    <row r="4" spans="1:39" hidden="1">
      <c r="A4" s="892"/>
      <c r="B4" s="892"/>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row>
    <row r="5" spans="1:39" hidden="1">
      <c r="A5" s="892"/>
      <c r="B5" s="892"/>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row>
    <row r="6" spans="1:39" hidden="1">
      <c r="A6" s="892"/>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row>
    <row r="7" spans="1:39" hidden="1">
      <c r="A7" s="892"/>
      <c r="B7" s="892"/>
      <c r="C7" s="892"/>
      <c r="D7" s="892"/>
      <c r="E7" s="892"/>
      <c r="F7" s="892"/>
      <c r="G7" s="892"/>
      <c r="H7" s="892"/>
      <c r="I7" s="892"/>
      <c r="J7" s="892"/>
      <c r="K7" s="892"/>
      <c r="L7" s="892"/>
      <c r="M7" s="892"/>
      <c r="N7" s="892"/>
      <c r="O7" s="892"/>
      <c r="P7" s="892"/>
      <c r="Q7" s="892"/>
      <c r="R7" s="892"/>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92"/>
    </row>
    <row r="8" spans="1:39" hidden="1">
      <c r="A8" s="892"/>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row>
    <row r="9" spans="1:39" hidden="1">
      <c r="A9" s="892"/>
      <c r="B9" s="892"/>
      <c r="C9" s="892"/>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row>
    <row r="10" spans="1:39" hidden="1">
      <c r="A10" s="892"/>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row>
    <row r="11" spans="1:39" ht="15" hidden="1" customHeight="1">
      <c r="A11" s="892"/>
      <c r="B11" s="892"/>
      <c r="C11" s="892"/>
      <c r="D11" s="892"/>
      <c r="E11" s="892"/>
      <c r="F11" s="892"/>
      <c r="G11" s="892"/>
      <c r="H11" s="892"/>
      <c r="I11" s="892"/>
      <c r="J11" s="892"/>
      <c r="K11" s="892"/>
      <c r="L11" s="892"/>
      <c r="M11" s="850"/>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row>
    <row r="12" spans="1:39" s="89" customFormat="1" ht="20.100000000000001" customHeight="1">
      <c r="A12" s="893"/>
      <c r="B12" s="893"/>
      <c r="C12" s="893"/>
      <c r="D12" s="893"/>
      <c r="E12" s="893"/>
      <c r="F12" s="893"/>
      <c r="G12" s="893"/>
      <c r="H12" s="893"/>
      <c r="I12" s="893"/>
      <c r="J12" s="893"/>
      <c r="K12" s="893"/>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2"/>
      <c r="B14" s="862"/>
      <c r="C14" s="862"/>
      <c r="D14" s="862"/>
      <c r="E14" s="862"/>
      <c r="F14" s="862"/>
      <c r="G14" s="862"/>
      <c r="H14" s="862"/>
      <c r="I14" s="862"/>
      <c r="J14" s="862"/>
      <c r="K14" s="862"/>
      <c r="L14" s="933" t="s">
        <v>16</v>
      </c>
      <c r="M14" s="933" t="s">
        <v>121</v>
      </c>
      <c r="N14" s="933" t="s">
        <v>143</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900" t="s">
        <v>322</v>
      </c>
    </row>
    <row r="15" spans="1:39" s="90" customFormat="1" ht="50.1" customHeight="1">
      <c r="A15" s="862"/>
      <c r="B15" s="862"/>
      <c r="C15" s="862"/>
      <c r="D15" s="862"/>
      <c r="E15" s="862"/>
      <c r="F15" s="862"/>
      <c r="G15" s="862"/>
      <c r="H15" s="862"/>
      <c r="I15" s="862"/>
      <c r="J15" s="862"/>
      <c r="K15" s="862"/>
      <c r="L15" s="933"/>
      <c r="M15" s="933"/>
      <c r="N15" s="933"/>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900"/>
    </row>
    <row r="16" spans="1:39" s="90" customFormat="1">
      <c r="A16" s="910" t="s">
        <v>18</v>
      </c>
      <c r="B16" s="862"/>
      <c r="C16" s="862"/>
      <c r="D16" s="862"/>
      <c r="E16" s="862"/>
      <c r="F16" s="862"/>
      <c r="G16" s="862"/>
      <c r="H16" s="862"/>
      <c r="I16" s="862"/>
      <c r="J16" s="862"/>
      <c r="K16" s="862"/>
      <c r="L16" s="826" t="s">
        <v>2611</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63"/>
    </row>
    <row r="17" spans="1:39" s="92" customFormat="1">
      <c r="A17" s="941">
        <v>1</v>
      </c>
      <c r="B17" s="935"/>
      <c r="C17" s="935"/>
      <c r="D17" s="935"/>
      <c r="E17" s="935"/>
      <c r="F17" s="935"/>
      <c r="G17" s="935"/>
      <c r="H17" s="935"/>
      <c r="I17" s="935"/>
      <c r="J17" s="935"/>
      <c r="K17" s="935"/>
      <c r="L17" s="936" t="s">
        <v>18</v>
      </c>
      <c r="M17" s="191" t="s">
        <v>1052</v>
      </c>
      <c r="N17" s="942" t="s">
        <v>369</v>
      </c>
      <c r="O17" s="193">
        <v>0</v>
      </c>
      <c r="P17" s="193">
        <v>0</v>
      </c>
      <c r="Q17" s="193">
        <v>0</v>
      </c>
      <c r="R17" s="193">
        <v>0</v>
      </c>
      <c r="S17" s="193">
        <v>0</v>
      </c>
      <c r="T17" s="193">
        <v>0</v>
      </c>
      <c r="U17" s="193">
        <v>0</v>
      </c>
      <c r="V17" s="193">
        <v>0</v>
      </c>
      <c r="W17" s="193">
        <v>0</v>
      </c>
      <c r="X17" s="193">
        <v>0</v>
      </c>
      <c r="Y17" s="193">
        <v>0</v>
      </c>
      <c r="Z17" s="193">
        <v>0</v>
      </c>
      <c r="AA17" s="193">
        <v>0</v>
      </c>
      <c r="AB17" s="193">
        <v>0</v>
      </c>
      <c r="AC17" s="193">
        <v>0</v>
      </c>
      <c r="AD17" s="193">
        <v>0</v>
      </c>
      <c r="AE17" s="193">
        <v>0</v>
      </c>
      <c r="AF17" s="193">
        <v>0</v>
      </c>
      <c r="AG17" s="193">
        <v>0</v>
      </c>
      <c r="AH17" s="193">
        <v>0</v>
      </c>
      <c r="AI17" s="193">
        <v>0</v>
      </c>
      <c r="AJ17" s="193">
        <v>0</v>
      </c>
      <c r="AK17" s="193">
        <v>0</v>
      </c>
      <c r="AL17" s="193">
        <v>0</v>
      </c>
      <c r="AM17" s="918"/>
    </row>
    <row r="18" spans="1:39" s="92" customFormat="1" ht="22.5">
      <c r="A18" s="941">
        <v>1</v>
      </c>
      <c r="B18" s="935"/>
      <c r="C18" s="935"/>
      <c r="D18" s="935"/>
      <c r="E18" s="935"/>
      <c r="F18" s="935"/>
      <c r="G18" s="935"/>
      <c r="H18" s="935"/>
      <c r="I18" s="935"/>
      <c r="J18" s="935"/>
      <c r="K18" s="935"/>
      <c r="L18" s="936" t="s">
        <v>102</v>
      </c>
      <c r="M18" s="191" t="s">
        <v>1167</v>
      </c>
      <c r="N18" s="899" t="s">
        <v>1239</v>
      </c>
      <c r="O18" s="193">
        <v>0</v>
      </c>
      <c r="P18" s="193">
        <v>0</v>
      </c>
      <c r="Q18" s="193">
        <v>0</v>
      </c>
      <c r="R18" s="193">
        <v>0</v>
      </c>
      <c r="S18" s="193">
        <v>0</v>
      </c>
      <c r="T18" s="193">
        <v>0</v>
      </c>
      <c r="U18" s="193">
        <v>0</v>
      </c>
      <c r="V18" s="193">
        <v>0</v>
      </c>
      <c r="W18" s="193">
        <v>0</v>
      </c>
      <c r="X18" s="193">
        <v>0</v>
      </c>
      <c r="Y18" s="193">
        <v>0</v>
      </c>
      <c r="Z18" s="193">
        <v>0</v>
      </c>
      <c r="AA18" s="193">
        <v>0</v>
      </c>
      <c r="AB18" s="193">
        <v>0</v>
      </c>
      <c r="AC18" s="193">
        <v>0</v>
      </c>
      <c r="AD18" s="193">
        <v>0</v>
      </c>
      <c r="AE18" s="193">
        <v>0</v>
      </c>
      <c r="AF18" s="193">
        <v>0</v>
      </c>
      <c r="AG18" s="193">
        <v>0</v>
      </c>
      <c r="AH18" s="193">
        <v>0</v>
      </c>
      <c r="AI18" s="193">
        <v>0</v>
      </c>
      <c r="AJ18" s="193">
        <v>0</v>
      </c>
      <c r="AK18" s="193">
        <v>0</v>
      </c>
      <c r="AL18" s="193">
        <v>0</v>
      </c>
      <c r="AM18" s="918"/>
    </row>
    <row r="19" spans="1:39" s="92" customFormat="1">
      <c r="A19" s="941">
        <v>1</v>
      </c>
      <c r="B19" s="935"/>
      <c r="C19" s="935"/>
      <c r="D19" s="935"/>
      <c r="E19" s="935"/>
      <c r="F19" s="935"/>
      <c r="G19" s="935"/>
      <c r="H19" s="935"/>
      <c r="I19" s="935"/>
      <c r="J19" s="935"/>
      <c r="K19" s="935"/>
      <c r="L19" s="936" t="s">
        <v>103</v>
      </c>
      <c r="M19" s="191" t="s">
        <v>1168</v>
      </c>
      <c r="N19" s="899" t="s">
        <v>371</v>
      </c>
      <c r="O19" s="943"/>
      <c r="P19" s="943"/>
      <c r="Q19" s="943"/>
      <c r="R19" s="943"/>
      <c r="S19" s="943"/>
      <c r="T19" s="943"/>
      <c r="U19" s="943"/>
      <c r="V19" s="943"/>
      <c r="W19" s="943"/>
      <c r="X19" s="943"/>
      <c r="Y19" s="943"/>
      <c r="Z19" s="943"/>
      <c r="AA19" s="943"/>
      <c r="AB19" s="943"/>
      <c r="AC19" s="943">
        <v>0</v>
      </c>
      <c r="AD19" s="943"/>
      <c r="AE19" s="943"/>
      <c r="AF19" s="943"/>
      <c r="AG19" s="943"/>
      <c r="AH19" s="943"/>
      <c r="AI19" s="943"/>
      <c r="AJ19" s="943"/>
      <c r="AK19" s="943"/>
      <c r="AL19" s="943"/>
      <c r="AM19" s="918"/>
    </row>
    <row r="20" spans="1:39" s="92" customFormat="1">
      <c r="A20" s="941">
        <v>1</v>
      </c>
      <c r="B20" s="935"/>
      <c r="C20" s="935"/>
      <c r="D20" s="935"/>
      <c r="E20" s="935"/>
      <c r="F20" s="935"/>
      <c r="G20" s="935"/>
      <c r="H20" s="935"/>
      <c r="I20" s="935"/>
      <c r="J20" s="935"/>
      <c r="K20" s="935"/>
      <c r="L20" s="936" t="s">
        <v>104</v>
      </c>
      <c r="M20" s="191" t="s">
        <v>372</v>
      </c>
      <c r="N20" s="899" t="s">
        <v>506</v>
      </c>
      <c r="O20" s="193">
        <v>0</v>
      </c>
      <c r="P20" s="193">
        <v>0</v>
      </c>
      <c r="Q20" s="193">
        <v>0</v>
      </c>
      <c r="R20" s="193">
        <v>0</v>
      </c>
      <c r="S20" s="193">
        <v>0</v>
      </c>
      <c r="T20" s="193">
        <v>0</v>
      </c>
      <c r="U20" s="193">
        <v>0</v>
      </c>
      <c r="V20" s="193">
        <v>0</v>
      </c>
      <c r="W20" s="193">
        <v>0</v>
      </c>
      <c r="X20" s="193">
        <v>0</v>
      </c>
      <c r="Y20" s="193">
        <v>0</v>
      </c>
      <c r="Z20" s="193">
        <v>0</v>
      </c>
      <c r="AA20" s="193">
        <v>0</v>
      </c>
      <c r="AB20" s="193">
        <v>0</v>
      </c>
      <c r="AC20" s="193">
        <v>0</v>
      </c>
      <c r="AD20" s="193">
        <v>0</v>
      </c>
      <c r="AE20" s="193">
        <v>0</v>
      </c>
      <c r="AF20" s="193">
        <v>0</v>
      </c>
      <c r="AG20" s="193">
        <v>0</v>
      </c>
      <c r="AH20" s="193">
        <v>0</v>
      </c>
      <c r="AI20" s="193">
        <v>0</v>
      </c>
      <c r="AJ20" s="193">
        <v>0</v>
      </c>
      <c r="AK20" s="193">
        <v>0</v>
      </c>
      <c r="AL20" s="193">
        <v>0</v>
      </c>
      <c r="AM20" s="918"/>
    </row>
    <row r="21" spans="1:39" s="92" customFormat="1">
      <c r="A21" s="941">
        <v>1</v>
      </c>
      <c r="B21" s="935"/>
      <c r="C21" s="935"/>
      <c r="D21" s="935"/>
      <c r="E21" s="935"/>
      <c r="F21" s="935"/>
      <c r="G21" s="935"/>
      <c r="H21" s="935"/>
      <c r="I21" s="935"/>
      <c r="J21" s="935"/>
      <c r="K21" s="935"/>
      <c r="L21" s="936" t="s">
        <v>120</v>
      </c>
      <c r="M21" s="191" t="s">
        <v>373</v>
      </c>
      <c r="N21" s="899" t="s">
        <v>502</v>
      </c>
      <c r="O21" s="944">
        <v>0</v>
      </c>
      <c r="P21" s="944">
        <v>0</v>
      </c>
      <c r="Q21" s="944">
        <v>0</v>
      </c>
      <c r="R21" s="944">
        <v>0</v>
      </c>
      <c r="S21" s="944">
        <v>0</v>
      </c>
      <c r="T21" s="944">
        <v>0</v>
      </c>
      <c r="U21" s="944">
        <v>0</v>
      </c>
      <c r="V21" s="944">
        <v>0</v>
      </c>
      <c r="W21" s="944">
        <v>0</v>
      </c>
      <c r="X21" s="944">
        <v>0</v>
      </c>
      <c r="Y21" s="944">
        <v>0</v>
      </c>
      <c r="Z21" s="944">
        <v>0</v>
      </c>
      <c r="AA21" s="944">
        <v>0</v>
      </c>
      <c r="AB21" s="944">
        <v>0</v>
      </c>
      <c r="AC21" s="944">
        <v>0</v>
      </c>
      <c r="AD21" s="944">
        <v>0</v>
      </c>
      <c r="AE21" s="944">
        <v>0</v>
      </c>
      <c r="AF21" s="944">
        <v>0</v>
      </c>
      <c r="AG21" s="944">
        <v>0</v>
      </c>
      <c r="AH21" s="944">
        <v>0</v>
      </c>
      <c r="AI21" s="944">
        <v>0</v>
      </c>
      <c r="AJ21" s="944">
        <v>0</v>
      </c>
      <c r="AK21" s="944">
        <v>0</v>
      </c>
      <c r="AL21" s="944">
        <v>0</v>
      </c>
      <c r="AM21" s="918"/>
    </row>
    <row r="22" spans="1:39" s="92" customFormat="1" ht="22.5">
      <c r="A22" s="941">
        <v>1</v>
      </c>
      <c r="B22" s="935"/>
      <c r="C22" s="935"/>
      <c r="D22" s="935"/>
      <c r="E22" s="935"/>
      <c r="F22" s="935"/>
      <c r="G22" s="935"/>
      <c r="H22" s="935"/>
      <c r="I22" s="935"/>
      <c r="J22" s="945" t="s">
        <v>1056</v>
      </c>
      <c r="K22" s="935"/>
      <c r="L22" s="946"/>
      <c r="M22" s="947" t="s">
        <v>1153</v>
      </c>
      <c r="N22" s="948"/>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50"/>
    </row>
    <row r="23" spans="1:39" s="92" customFormat="1" ht="14.25">
      <c r="A23" s="810">
        <v>1</v>
      </c>
      <c r="B23" s="935"/>
      <c r="C23" s="935"/>
      <c r="D23" s="935"/>
      <c r="E23" s="935"/>
      <c r="F23" s="935"/>
      <c r="G23" s="935"/>
      <c r="H23" s="935"/>
      <c r="I23" s="935"/>
      <c r="J23" s="951" t="s">
        <v>195</v>
      </c>
      <c r="K23" s="780"/>
      <c r="L23" s="936" t="s">
        <v>195</v>
      </c>
      <c r="M23" s="952" t="s">
        <v>1221</v>
      </c>
      <c r="N23" s="942" t="s">
        <v>369</v>
      </c>
      <c r="O23" s="953"/>
      <c r="P23" s="953"/>
      <c r="Q23" s="953"/>
      <c r="R23" s="953"/>
      <c r="S23" s="953"/>
      <c r="T23" s="953"/>
      <c r="U23" s="953"/>
      <c r="V23" s="953"/>
      <c r="W23" s="953"/>
      <c r="X23" s="953"/>
      <c r="Y23" s="953"/>
      <c r="Z23" s="953"/>
      <c r="AA23" s="953"/>
      <c r="AB23" s="953"/>
      <c r="AC23" s="953">
        <v>0</v>
      </c>
      <c r="AD23" s="953"/>
      <c r="AE23" s="953"/>
      <c r="AF23" s="953"/>
      <c r="AG23" s="953"/>
      <c r="AH23" s="953"/>
      <c r="AI23" s="953"/>
      <c r="AJ23" s="953"/>
      <c r="AK23" s="953"/>
      <c r="AL23" s="953"/>
      <c r="AM23" s="918"/>
    </row>
    <row r="24" spans="1:39" s="92" customFormat="1">
      <c r="A24" s="810">
        <v>1</v>
      </c>
      <c r="B24" s="935"/>
      <c r="C24" s="935"/>
      <c r="D24" s="935"/>
      <c r="E24" s="935"/>
      <c r="F24" s="935"/>
      <c r="G24" s="935"/>
      <c r="H24" s="935"/>
      <c r="I24" s="935"/>
      <c r="J24" s="951"/>
      <c r="K24" s="935"/>
      <c r="L24" s="954" t="s">
        <v>1304</v>
      </c>
      <c r="M24" s="210" t="s">
        <v>1057</v>
      </c>
      <c r="N24" s="899" t="s">
        <v>506</v>
      </c>
      <c r="O24" s="937">
        <v>0</v>
      </c>
      <c r="P24" s="937">
        <v>0</v>
      </c>
      <c r="Q24" s="937">
        <v>0</v>
      </c>
      <c r="R24" s="937">
        <v>0</v>
      </c>
      <c r="S24" s="937">
        <v>0</v>
      </c>
      <c r="T24" s="937">
        <v>0</v>
      </c>
      <c r="U24" s="937">
        <v>0</v>
      </c>
      <c r="V24" s="937">
        <v>0</v>
      </c>
      <c r="W24" s="937">
        <v>0</v>
      </c>
      <c r="X24" s="937">
        <v>0</v>
      </c>
      <c r="Y24" s="937">
        <v>0</v>
      </c>
      <c r="Z24" s="937">
        <v>0</v>
      </c>
      <c r="AA24" s="937">
        <v>0</v>
      </c>
      <c r="AB24" s="937">
        <v>0</v>
      </c>
      <c r="AC24" s="937">
        <v>0</v>
      </c>
      <c r="AD24" s="937">
        <v>0</v>
      </c>
      <c r="AE24" s="937">
        <v>0</v>
      </c>
      <c r="AF24" s="937">
        <v>0</v>
      </c>
      <c r="AG24" s="937">
        <v>0</v>
      </c>
      <c r="AH24" s="937">
        <v>0</v>
      </c>
      <c r="AI24" s="937">
        <v>0</v>
      </c>
      <c r="AJ24" s="937">
        <v>0</v>
      </c>
      <c r="AK24" s="937">
        <v>0</v>
      </c>
      <c r="AL24" s="937">
        <v>0</v>
      </c>
      <c r="AM24" s="918"/>
    </row>
    <row r="25" spans="1:39" s="92" customFormat="1">
      <c r="A25" s="810">
        <v>1</v>
      </c>
      <c r="B25" s="935"/>
      <c r="C25" s="935"/>
      <c r="D25" s="935"/>
      <c r="E25" s="935"/>
      <c r="F25" s="935"/>
      <c r="G25" s="935"/>
      <c r="H25" s="935"/>
      <c r="I25" s="935"/>
      <c r="J25" s="951"/>
      <c r="K25" s="935"/>
      <c r="L25" s="954" t="s">
        <v>1305</v>
      </c>
      <c r="M25" s="210" t="s">
        <v>1169</v>
      </c>
      <c r="N25" s="899" t="s">
        <v>1239</v>
      </c>
      <c r="O25" s="953"/>
      <c r="P25" s="953"/>
      <c r="Q25" s="953"/>
      <c r="R25" s="953"/>
      <c r="S25" s="953"/>
      <c r="T25" s="953"/>
      <c r="U25" s="953"/>
      <c r="V25" s="953"/>
      <c r="W25" s="953"/>
      <c r="X25" s="953"/>
      <c r="Y25" s="953"/>
      <c r="Z25" s="953"/>
      <c r="AA25" s="953"/>
      <c r="AB25" s="953"/>
      <c r="AC25" s="953">
        <v>0</v>
      </c>
      <c r="AD25" s="953"/>
      <c r="AE25" s="953"/>
      <c r="AF25" s="953"/>
      <c r="AG25" s="953"/>
      <c r="AH25" s="953"/>
      <c r="AI25" s="953"/>
      <c r="AJ25" s="953"/>
      <c r="AK25" s="953"/>
      <c r="AL25" s="953"/>
      <c r="AM25" s="918"/>
    </row>
    <row r="26" spans="1:39" s="92" customFormat="1" ht="22.5">
      <c r="A26" s="941">
        <v>1</v>
      </c>
      <c r="B26" s="935"/>
      <c r="C26" s="935"/>
      <c r="D26" s="935"/>
      <c r="E26" s="935"/>
      <c r="F26" s="935"/>
      <c r="G26" s="935"/>
      <c r="H26" s="935"/>
      <c r="I26" s="935"/>
      <c r="J26" s="945" t="s">
        <v>1137</v>
      </c>
      <c r="K26" s="935"/>
      <c r="L26" s="946"/>
      <c r="M26" s="947" t="s">
        <v>1154</v>
      </c>
      <c r="N26" s="948"/>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50"/>
    </row>
    <row r="27" spans="1:39" s="90" customFormat="1">
      <c r="A27" s="910" t="s">
        <v>102</v>
      </c>
      <c r="B27" s="862"/>
      <c r="C27" s="862"/>
      <c r="D27" s="862"/>
      <c r="E27" s="862"/>
      <c r="F27" s="862"/>
      <c r="G27" s="862"/>
      <c r="H27" s="862"/>
      <c r="I27" s="862"/>
      <c r="J27" s="862"/>
      <c r="K27" s="862"/>
      <c r="L27" s="826" t="s">
        <v>2615</v>
      </c>
      <c r="M27" s="808"/>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63"/>
    </row>
    <row r="28" spans="1:39" s="92" customFormat="1">
      <c r="A28" s="941">
        <v>2</v>
      </c>
      <c r="B28" s="935"/>
      <c r="C28" s="935"/>
      <c r="D28" s="935"/>
      <c r="E28" s="935"/>
      <c r="F28" s="935"/>
      <c r="G28" s="935"/>
      <c r="H28" s="935"/>
      <c r="I28" s="935"/>
      <c r="J28" s="935"/>
      <c r="K28" s="935"/>
      <c r="L28" s="936" t="s">
        <v>18</v>
      </c>
      <c r="M28" s="191" t="s">
        <v>1052</v>
      </c>
      <c r="N28" s="942" t="s">
        <v>369</v>
      </c>
      <c r="O28" s="193">
        <v>0</v>
      </c>
      <c r="P28" s="193">
        <v>0</v>
      </c>
      <c r="Q28" s="193">
        <v>0</v>
      </c>
      <c r="R28" s="193">
        <v>0</v>
      </c>
      <c r="S28" s="193">
        <v>0</v>
      </c>
      <c r="T28" s="193">
        <v>0</v>
      </c>
      <c r="U28" s="193">
        <v>0</v>
      </c>
      <c r="V28" s="193">
        <v>0</v>
      </c>
      <c r="W28" s="193">
        <v>0</v>
      </c>
      <c r="X28" s="193">
        <v>0</v>
      </c>
      <c r="Y28" s="193">
        <v>0</v>
      </c>
      <c r="Z28" s="193">
        <v>0</v>
      </c>
      <c r="AA28" s="193">
        <v>0</v>
      </c>
      <c r="AB28" s="193">
        <v>0</v>
      </c>
      <c r="AC28" s="193">
        <v>0</v>
      </c>
      <c r="AD28" s="193">
        <v>0</v>
      </c>
      <c r="AE28" s="193">
        <v>0</v>
      </c>
      <c r="AF28" s="193">
        <v>0</v>
      </c>
      <c r="AG28" s="193">
        <v>0</v>
      </c>
      <c r="AH28" s="193">
        <v>0</v>
      </c>
      <c r="AI28" s="193">
        <v>0</v>
      </c>
      <c r="AJ28" s="193">
        <v>0</v>
      </c>
      <c r="AK28" s="193">
        <v>0</v>
      </c>
      <c r="AL28" s="193">
        <v>0</v>
      </c>
      <c r="AM28" s="918"/>
    </row>
    <row r="29" spans="1:39" s="92" customFormat="1" ht="22.5">
      <c r="A29" s="941">
        <v>2</v>
      </c>
      <c r="B29" s="935"/>
      <c r="C29" s="935"/>
      <c r="D29" s="935"/>
      <c r="E29" s="935"/>
      <c r="F29" s="935"/>
      <c r="G29" s="935"/>
      <c r="H29" s="935"/>
      <c r="I29" s="935"/>
      <c r="J29" s="935"/>
      <c r="K29" s="935"/>
      <c r="L29" s="936" t="s">
        <v>102</v>
      </c>
      <c r="M29" s="191" t="s">
        <v>1167</v>
      </c>
      <c r="N29" s="899" t="s">
        <v>1239</v>
      </c>
      <c r="O29" s="193">
        <v>0</v>
      </c>
      <c r="P29" s="193">
        <v>0</v>
      </c>
      <c r="Q29" s="193">
        <v>0</v>
      </c>
      <c r="R29" s="193">
        <v>0</v>
      </c>
      <c r="S29" s="193">
        <v>0</v>
      </c>
      <c r="T29" s="193">
        <v>0</v>
      </c>
      <c r="U29" s="193">
        <v>0</v>
      </c>
      <c r="V29" s="193">
        <v>0</v>
      </c>
      <c r="W29" s="193">
        <v>0</v>
      </c>
      <c r="X29" s="193">
        <v>0</v>
      </c>
      <c r="Y29" s="193">
        <v>0</v>
      </c>
      <c r="Z29" s="193">
        <v>0</v>
      </c>
      <c r="AA29" s="193">
        <v>0</v>
      </c>
      <c r="AB29" s="193">
        <v>0</v>
      </c>
      <c r="AC29" s="193">
        <v>0</v>
      </c>
      <c r="AD29" s="193">
        <v>0</v>
      </c>
      <c r="AE29" s="193">
        <v>0</v>
      </c>
      <c r="AF29" s="193">
        <v>0</v>
      </c>
      <c r="AG29" s="193">
        <v>0</v>
      </c>
      <c r="AH29" s="193">
        <v>0</v>
      </c>
      <c r="AI29" s="193">
        <v>0</v>
      </c>
      <c r="AJ29" s="193">
        <v>0</v>
      </c>
      <c r="AK29" s="193">
        <v>0</v>
      </c>
      <c r="AL29" s="193">
        <v>0</v>
      </c>
      <c r="AM29" s="918"/>
    </row>
    <row r="30" spans="1:39" s="92" customFormat="1">
      <c r="A30" s="941">
        <v>2</v>
      </c>
      <c r="B30" s="935"/>
      <c r="C30" s="935"/>
      <c r="D30" s="935"/>
      <c r="E30" s="935"/>
      <c r="F30" s="935"/>
      <c r="G30" s="935"/>
      <c r="H30" s="935"/>
      <c r="I30" s="935"/>
      <c r="J30" s="935"/>
      <c r="K30" s="935"/>
      <c r="L30" s="936" t="s">
        <v>103</v>
      </c>
      <c r="M30" s="191" t="s">
        <v>1168</v>
      </c>
      <c r="N30" s="899" t="s">
        <v>371</v>
      </c>
      <c r="O30" s="943"/>
      <c r="P30" s="943"/>
      <c r="Q30" s="943"/>
      <c r="R30" s="943"/>
      <c r="S30" s="943"/>
      <c r="T30" s="943"/>
      <c r="U30" s="943"/>
      <c r="V30" s="943"/>
      <c r="W30" s="943"/>
      <c r="X30" s="943"/>
      <c r="Y30" s="943"/>
      <c r="Z30" s="943"/>
      <c r="AA30" s="943"/>
      <c r="AB30" s="943"/>
      <c r="AC30" s="943">
        <v>0</v>
      </c>
      <c r="AD30" s="943"/>
      <c r="AE30" s="943"/>
      <c r="AF30" s="943"/>
      <c r="AG30" s="943"/>
      <c r="AH30" s="943"/>
      <c r="AI30" s="943"/>
      <c r="AJ30" s="943"/>
      <c r="AK30" s="943"/>
      <c r="AL30" s="943"/>
      <c r="AM30" s="918"/>
    </row>
    <row r="31" spans="1:39" s="92" customFormat="1">
      <c r="A31" s="941">
        <v>2</v>
      </c>
      <c r="B31" s="935"/>
      <c r="C31" s="935"/>
      <c r="D31" s="935"/>
      <c r="E31" s="935"/>
      <c r="F31" s="935"/>
      <c r="G31" s="935"/>
      <c r="H31" s="935"/>
      <c r="I31" s="935"/>
      <c r="J31" s="935"/>
      <c r="K31" s="935"/>
      <c r="L31" s="936" t="s">
        <v>104</v>
      </c>
      <c r="M31" s="191" t="s">
        <v>372</v>
      </c>
      <c r="N31" s="899" t="s">
        <v>506</v>
      </c>
      <c r="O31" s="193">
        <v>0</v>
      </c>
      <c r="P31" s="193">
        <v>0</v>
      </c>
      <c r="Q31" s="193">
        <v>0</v>
      </c>
      <c r="R31" s="193">
        <v>0</v>
      </c>
      <c r="S31" s="193">
        <v>0</v>
      </c>
      <c r="T31" s="193">
        <v>0</v>
      </c>
      <c r="U31" s="193">
        <v>0</v>
      </c>
      <c r="V31" s="193">
        <v>0</v>
      </c>
      <c r="W31" s="193">
        <v>0</v>
      </c>
      <c r="X31" s="193">
        <v>0</v>
      </c>
      <c r="Y31" s="193">
        <v>0</v>
      </c>
      <c r="Z31" s="193">
        <v>0</v>
      </c>
      <c r="AA31" s="193">
        <v>0</v>
      </c>
      <c r="AB31" s="193">
        <v>0</v>
      </c>
      <c r="AC31" s="193">
        <v>0</v>
      </c>
      <c r="AD31" s="193">
        <v>0</v>
      </c>
      <c r="AE31" s="193">
        <v>0</v>
      </c>
      <c r="AF31" s="193">
        <v>0</v>
      </c>
      <c r="AG31" s="193">
        <v>0</v>
      </c>
      <c r="AH31" s="193">
        <v>0</v>
      </c>
      <c r="AI31" s="193">
        <v>0</v>
      </c>
      <c r="AJ31" s="193">
        <v>0</v>
      </c>
      <c r="AK31" s="193">
        <v>0</v>
      </c>
      <c r="AL31" s="193">
        <v>0</v>
      </c>
      <c r="AM31" s="918"/>
    </row>
    <row r="32" spans="1:39" s="92" customFormat="1">
      <c r="A32" s="941">
        <v>2</v>
      </c>
      <c r="B32" s="935"/>
      <c r="C32" s="935"/>
      <c r="D32" s="935"/>
      <c r="E32" s="935"/>
      <c r="F32" s="935"/>
      <c r="G32" s="935"/>
      <c r="H32" s="935"/>
      <c r="I32" s="935"/>
      <c r="J32" s="935"/>
      <c r="K32" s="935"/>
      <c r="L32" s="936" t="s">
        <v>120</v>
      </c>
      <c r="M32" s="191" t="s">
        <v>373</v>
      </c>
      <c r="N32" s="899" t="s">
        <v>502</v>
      </c>
      <c r="O32" s="944">
        <v>0</v>
      </c>
      <c r="P32" s="944">
        <v>0</v>
      </c>
      <c r="Q32" s="944">
        <v>0</v>
      </c>
      <c r="R32" s="944">
        <v>0</v>
      </c>
      <c r="S32" s="944">
        <v>0</v>
      </c>
      <c r="T32" s="944">
        <v>0</v>
      </c>
      <c r="U32" s="944">
        <v>0</v>
      </c>
      <c r="V32" s="944">
        <v>0</v>
      </c>
      <c r="W32" s="944">
        <v>0</v>
      </c>
      <c r="X32" s="944">
        <v>0</v>
      </c>
      <c r="Y32" s="944">
        <v>0</v>
      </c>
      <c r="Z32" s="944">
        <v>0</v>
      </c>
      <c r="AA32" s="944">
        <v>0</v>
      </c>
      <c r="AB32" s="944">
        <v>0</v>
      </c>
      <c r="AC32" s="944">
        <v>0</v>
      </c>
      <c r="AD32" s="944">
        <v>0</v>
      </c>
      <c r="AE32" s="944">
        <v>0</v>
      </c>
      <c r="AF32" s="944">
        <v>0</v>
      </c>
      <c r="AG32" s="944">
        <v>0</v>
      </c>
      <c r="AH32" s="944">
        <v>0</v>
      </c>
      <c r="AI32" s="944">
        <v>0</v>
      </c>
      <c r="AJ32" s="944">
        <v>0</v>
      </c>
      <c r="AK32" s="944">
        <v>0</v>
      </c>
      <c r="AL32" s="944">
        <v>0</v>
      </c>
      <c r="AM32" s="918"/>
    </row>
    <row r="33" spans="1:39" s="92" customFormat="1" ht="22.5">
      <c r="A33" s="941">
        <v>2</v>
      </c>
      <c r="B33" s="935"/>
      <c r="C33" s="935"/>
      <c r="D33" s="935"/>
      <c r="E33" s="935"/>
      <c r="F33" s="935"/>
      <c r="G33" s="935"/>
      <c r="H33" s="935"/>
      <c r="I33" s="935"/>
      <c r="J33" s="945" t="s">
        <v>1056</v>
      </c>
      <c r="K33" s="935"/>
      <c r="L33" s="946"/>
      <c r="M33" s="947" t="s">
        <v>1153</v>
      </c>
      <c r="N33" s="948"/>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50"/>
    </row>
    <row r="34" spans="1:39" s="92" customFormat="1" ht="14.25">
      <c r="A34" s="810">
        <v>2</v>
      </c>
      <c r="B34" s="935"/>
      <c r="C34" s="935"/>
      <c r="D34" s="935"/>
      <c r="E34" s="935"/>
      <c r="F34" s="935"/>
      <c r="G34" s="935"/>
      <c r="H34" s="935"/>
      <c r="I34" s="935"/>
      <c r="J34" s="951" t="s">
        <v>195</v>
      </c>
      <c r="K34" s="780"/>
      <c r="L34" s="936" t="s">
        <v>195</v>
      </c>
      <c r="M34" s="952" t="s">
        <v>1221</v>
      </c>
      <c r="N34" s="942" t="s">
        <v>369</v>
      </c>
      <c r="O34" s="953"/>
      <c r="P34" s="953"/>
      <c r="Q34" s="953"/>
      <c r="R34" s="953"/>
      <c r="S34" s="953"/>
      <c r="T34" s="953"/>
      <c r="U34" s="953"/>
      <c r="V34" s="953"/>
      <c r="W34" s="953"/>
      <c r="X34" s="953"/>
      <c r="Y34" s="953"/>
      <c r="Z34" s="953"/>
      <c r="AA34" s="953"/>
      <c r="AB34" s="953"/>
      <c r="AC34" s="953">
        <v>0</v>
      </c>
      <c r="AD34" s="953"/>
      <c r="AE34" s="953"/>
      <c r="AF34" s="953"/>
      <c r="AG34" s="953"/>
      <c r="AH34" s="953"/>
      <c r="AI34" s="953"/>
      <c r="AJ34" s="953"/>
      <c r="AK34" s="953"/>
      <c r="AL34" s="953"/>
      <c r="AM34" s="918"/>
    </row>
    <row r="35" spans="1:39" s="92" customFormat="1">
      <c r="A35" s="810">
        <v>2</v>
      </c>
      <c r="B35" s="935"/>
      <c r="C35" s="935"/>
      <c r="D35" s="935"/>
      <c r="E35" s="935"/>
      <c r="F35" s="935"/>
      <c r="G35" s="935"/>
      <c r="H35" s="935"/>
      <c r="I35" s="935"/>
      <c r="J35" s="951"/>
      <c r="K35" s="935"/>
      <c r="L35" s="954" t="s">
        <v>1304</v>
      </c>
      <c r="M35" s="210" t="s">
        <v>1057</v>
      </c>
      <c r="N35" s="899" t="s">
        <v>506</v>
      </c>
      <c r="O35" s="937">
        <v>0</v>
      </c>
      <c r="P35" s="937">
        <v>0</v>
      </c>
      <c r="Q35" s="937">
        <v>0</v>
      </c>
      <c r="R35" s="937">
        <v>0</v>
      </c>
      <c r="S35" s="937">
        <v>0</v>
      </c>
      <c r="T35" s="937">
        <v>0</v>
      </c>
      <c r="U35" s="937">
        <v>0</v>
      </c>
      <c r="V35" s="937">
        <v>0</v>
      </c>
      <c r="W35" s="937">
        <v>0</v>
      </c>
      <c r="X35" s="937">
        <v>0</v>
      </c>
      <c r="Y35" s="937">
        <v>0</v>
      </c>
      <c r="Z35" s="937">
        <v>0</v>
      </c>
      <c r="AA35" s="937">
        <v>0</v>
      </c>
      <c r="AB35" s="937">
        <v>0</v>
      </c>
      <c r="AC35" s="937">
        <v>0</v>
      </c>
      <c r="AD35" s="937">
        <v>0</v>
      </c>
      <c r="AE35" s="937">
        <v>0</v>
      </c>
      <c r="AF35" s="937">
        <v>0</v>
      </c>
      <c r="AG35" s="937">
        <v>0</v>
      </c>
      <c r="AH35" s="937">
        <v>0</v>
      </c>
      <c r="AI35" s="937">
        <v>0</v>
      </c>
      <c r="AJ35" s="937">
        <v>0</v>
      </c>
      <c r="AK35" s="937">
        <v>0</v>
      </c>
      <c r="AL35" s="937">
        <v>0</v>
      </c>
      <c r="AM35" s="918"/>
    </row>
    <row r="36" spans="1:39" s="92" customFormat="1">
      <c r="A36" s="810">
        <v>2</v>
      </c>
      <c r="B36" s="935"/>
      <c r="C36" s="935"/>
      <c r="D36" s="935"/>
      <c r="E36" s="935"/>
      <c r="F36" s="935"/>
      <c r="G36" s="935"/>
      <c r="H36" s="935"/>
      <c r="I36" s="935"/>
      <c r="J36" s="951"/>
      <c r="K36" s="935"/>
      <c r="L36" s="954" t="s">
        <v>1305</v>
      </c>
      <c r="M36" s="210" t="s">
        <v>1169</v>
      </c>
      <c r="N36" s="899" t="s">
        <v>1239</v>
      </c>
      <c r="O36" s="953"/>
      <c r="P36" s="953"/>
      <c r="Q36" s="953"/>
      <c r="R36" s="953"/>
      <c r="S36" s="953"/>
      <c r="T36" s="953"/>
      <c r="U36" s="953"/>
      <c r="V36" s="953"/>
      <c r="W36" s="953"/>
      <c r="X36" s="953"/>
      <c r="Y36" s="953"/>
      <c r="Z36" s="953"/>
      <c r="AA36" s="953"/>
      <c r="AB36" s="953"/>
      <c r="AC36" s="953">
        <v>0</v>
      </c>
      <c r="AD36" s="953"/>
      <c r="AE36" s="953"/>
      <c r="AF36" s="953"/>
      <c r="AG36" s="953"/>
      <c r="AH36" s="953"/>
      <c r="AI36" s="953"/>
      <c r="AJ36" s="953"/>
      <c r="AK36" s="953"/>
      <c r="AL36" s="953"/>
      <c r="AM36" s="918"/>
    </row>
    <row r="37" spans="1:39" s="92" customFormat="1" ht="22.5">
      <c r="A37" s="941">
        <v>2</v>
      </c>
      <c r="B37" s="935"/>
      <c r="C37" s="935"/>
      <c r="D37" s="935"/>
      <c r="E37" s="935"/>
      <c r="F37" s="935"/>
      <c r="G37" s="935"/>
      <c r="H37" s="935"/>
      <c r="I37" s="935"/>
      <c r="J37" s="945" t="s">
        <v>1137</v>
      </c>
      <c r="K37" s="935"/>
      <c r="L37" s="946"/>
      <c r="M37" s="947" t="s">
        <v>1154</v>
      </c>
      <c r="N37" s="948"/>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50"/>
    </row>
    <row r="38" spans="1:39">
      <c r="A38" s="892"/>
      <c r="B38" s="892"/>
      <c r="C38" s="892"/>
      <c r="D38" s="892"/>
      <c r="E38" s="892"/>
      <c r="F38" s="892"/>
      <c r="G38" s="892"/>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c r="AG38" s="892"/>
      <c r="AH38" s="892"/>
      <c r="AI38" s="892"/>
      <c r="AJ38" s="892"/>
      <c r="AK38" s="892"/>
      <c r="AL38" s="892"/>
      <c r="AM38" s="892"/>
    </row>
    <row r="39" spans="1:39">
      <c r="A39" s="892"/>
      <c r="B39" s="892"/>
      <c r="C39" s="892"/>
      <c r="D39" s="892"/>
      <c r="E39" s="892"/>
      <c r="F39" s="892"/>
      <c r="G39" s="892"/>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2"/>
      <c r="AI39" s="892"/>
      <c r="AJ39" s="892"/>
      <c r="AK39" s="892"/>
      <c r="AL39" s="892"/>
      <c r="AM39" s="892"/>
    </row>
    <row r="40" spans="1:39" ht="15" customHeight="1">
      <c r="A40" s="892"/>
      <c r="B40" s="892"/>
      <c r="C40" s="892"/>
      <c r="D40" s="892"/>
      <c r="E40" s="892"/>
      <c r="F40" s="892"/>
      <c r="G40" s="892"/>
      <c r="H40" s="892"/>
      <c r="I40" s="892"/>
      <c r="J40" s="892"/>
      <c r="K40" s="892"/>
      <c r="L40" s="908" t="s">
        <v>1469</v>
      </c>
      <c r="M40" s="908"/>
      <c r="N40" s="908"/>
      <c r="O40" s="908"/>
      <c r="P40" s="908"/>
      <c r="Q40" s="908"/>
      <c r="R40" s="908"/>
      <c r="S40" s="938"/>
      <c r="T40" s="938"/>
      <c r="U40" s="938"/>
      <c r="V40" s="938"/>
      <c r="W40" s="938"/>
      <c r="X40" s="938"/>
      <c r="Y40" s="938"/>
      <c r="Z40" s="938"/>
      <c r="AA40" s="938"/>
      <c r="AB40" s="938"/>
      <c r="AC40" s="938"/>
      <c r="AD40" s="938"/>
      <c r="AE40" s="938"/>
      <c r="AF40" s="938"/>
      <c r="AG40" s="938"/>
      <c r="AH40" s="938"/>
      <c r="AI40" s="938"/>
      <c r="AJ40" s="938"/>
      <c r="AK40" s="938"/>
      <c r="AL40" s="938"/>
      <c r="AM40" s="938"/>
    </row>
    <row r="41" spans="1:39" ht="48.75" customHeight="1">
      <c r="A41" s="892"/>
      <c r="B41" s="892"/>
      <c r="C41" s="892"/>
      <c r="D41" s="892"/>
      <c r="E41" s="892"/>
      <c r="F41" s="892"/>
      <c r="G41" s="892"/>
      <c r="H41" s="892"/>
      <c r="I41" s="892"/>
      <c r="J41" s="892"/>
      <c r="K41" s="780"/>
      <c r="L41" s="955" t="s">
        <v>2590</v>
      </c>
      <c r="M41" s="939"/>
      <c r="N41" s="939"/>
      <c r="O41" s="939"/>
      <c r="P41" s="939"/>
      <c r="Q41" s="939"/>
      <c r="R41" s="939"/>
      <c r="S41" s="940"/>
      <c r="T41" s="940"/>
      <c r="U41" s="940"/>
      <c r="V41" s="940"/>
      <c r="W41" s="940"/>
      <c r="X41" s="940"/>
      <c r="Y41" s="940"/>
      <c r="Z41" s="940"/>
      <c r="AA41" s="940"/>
      <c r="AB41" s="940"/>
      <c r="AC41" s="940"/>
      <c r="AD41" s="940"/>
      <c r="AE41" s="940"/>
      <c r="AF41" s="940"/>
      <c r="AG41" s="940"/>
      <c r="AH41" s="940"/>
      <c r="AI41" s="940"/>
      <c r="AJ41" s="940"/>
      <c r="AK41" s="940"/>
      <c r="AL41" s="940"/>
      <c r="AM41" s="940"/>
    </row>
  </sheetData>
  <sheetProtection formatColumns="0" formatRows="0" autoFilter="0"/>
  <mergeCells count="8">
    <mergeCell ref="J34:J36"/>
    <mergeCell ref="L40:AM40"/>
    <mergeCell ref="L41:AM41"/>
    <mergeCell ref="L14:L15"/>
    <mergeCell ref="M14:M15"/>
    <mergeCell ref="N14:N15"/>
    <mergeCell ref="AM14:AM15"/>
    <mergeCell ref="J23:J25"/>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3:AL23 O25:AL25 O34:AL34 O36:AL3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6"/>
  <sheetViews>
    <sheetView showGridLines="0" view="pageBreakPreview" topLeftCell="A11" zoomScale="60" zoomScaleNormal="100" workbookViewId="0">
      <pane xSplit="14" ySplit="5" topLeftCell="O97" activePane="bottomRight" state="frozen"/>
      <selection activeCell="M11" sqref="M11"/>
      <selection pane="topRight" activeCell="M11" sqref="M11"/>
      <selection pane="bottomLeft" activeCell="M11" sqref="M11"/>
      <selection pane="bottomRight" activeCell="M127" sqref="M127"/>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3" width="13.28515625" style="94" customWidth="1"/>
    <col min="24" max="28" width="13.28515625" style="94" hidden="1" customWidth="1"/>
    <col min="29" max="33" width="13.28515625" style="94" customWidth="1"/>
    <col min="34" max="38" width="13.28515625" style="94" hidden="1" customWidth="1"/>
    <col min="39" max="39" width="20.7109375" style="93" customWidth="1"/>
    <col min="40" max="16384" width="8.7109375" style="93"/>
  </cols>
  <sheetData>
    <row r="1" spans="1:39" hidden="1">
      <c r="A1" s="956"/>
      <c r="B1" s="956"/>
      <c r="C1" s="956"/>
      <c r="D1" s="956"/>
      <c r="E1" s="956"/>
      <c r="F1" s="956"/>
      <c r="G1" s="956"/>
      <c r="H1" s="956"/>
      <c r="I1" s="956"/>
      <c r="J1" s="956"/>
      <c r="K1" s="956"/>
      <c r="L1" s="956"/>
      <c r="M1" s="956"/>
      <c r="N1" s="957"/>
      <c r="O1" s="957"/>
      <c r="P1" s="957"/>
      <c r="Q1" s="957"/>
      <c r="R1" s="957"/>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956"/>
    </row>
    <row r="2" spans="1:39" hidden="1">
      <c r="A2" s="956"/>
      <c r="B2" s="956"/>
      <c r="C2" s="956"/>
      <c r="D2" s="956"/>
      <c r="E2" s="956"/>
      <c r="F2" s="956"/>
      <c r="G2" s="956"/>
      <c r="H2" s="956"/>
      <c r="I2" s="956"/>
      <c r="J2" s="956"/>
      <c r="K2" s="956"/>
      <c r="L2" s="956"/>
      <c r="M2" s="956"/>
      <c r="N2" s="957"/>
      <c r="O2" s="957"/>
      <c r="P2" s="957"/>
      <c r="Q2" s="957"/>
      <c r="R2" s="957"/>
      <c r="S2" s="892"/>
      <c r="T2" s="892"/>
      <c r="U2" s="892"/>
      <c r="V2" s="892"/>
      <c r="W2" s="892"/>
      <c r="X2" s="892"/>
      <c r="Y2" s="892"/>
      <c r="Z2" s="892"/>
      <c r="AA2" s="892"/>
      <c r="AB2" s="892"/>
      <c r="AC2" s="892"/>
      <c r="AD2" s="892"/>
      <c r="AE2" s="892"/>
      <c r="AF2" s="892"/>
      <c r="AG2" s="892"/>
      <c r="AH2" s="892"/>
      <c r="AI2" s="892"/>
      <c r="AJ2" s="892"/>
      <c r="AK2" s="892"/>
      <c r="AL2" s="892"/>
      <c r="AM2" s="956"/>
    </row>
    <row r="3" spans="1:39" hidden="1">
      <c r="A3" s="956"/>
      <c r="B3" s="956"/>
      <c r="C3" s="956"/>
      <c r="D3" s="956"/>
      <c r="E3" s="956"/>
      <c r="F3" s="956"/>
      <c r="G3" s="956"/>
      <c r="H3" s="956"/>
      <c r="I3" s="956"/>
      <c r="J3" s="956"/>
      <c r="K3" s="956"/>
      <c r="L3" s="956"/>
      <c r="M3" s="956"/>
      <c r="N3" s="957"/>
      <c r="O3" s="957"/>
      <c r="P3" s="957"/>
      <c r="Q3" s="957"/>
      <c r="R3" s="957"/>
      <c r="S3" s="892"/>
      <c r="T3" s="892"/>
      <c r="U3" s="892"/>
      <c r="V3" s="892"/>
      <c r="W3" s="892"/>
      <c r="X3" s="892"/>
      <c r="Y3" s="892"/>
      <c r="Z3" s="892"/>
      <c r="AA3" s="892"/>
      <c r="AB3" s="892"/>
      <c r="AC3" s="892"/>
      <c r="AD3" s="892"/>
      <c r="AE3" s="892"/>
      <c r="AF3" s="892"/>
      <c r="AG3" s="892"/>
      <c r="AH3" s="892"/>
      <c r="AI3" s="892"/>
      <c r="AJ3" s="892"/>
      <c r="AK3" s="892"/>
      <c r="AL3" s="892"/>
      <c r="AM3" s="956"/>
    </row>
    <row r="4" spans="1:39" hidden="1">
      <c r="A4" s="956"/>
      <c r="B4" s="956"/>
      <c r="C4" s="956"/>
      <c r="D4" s="956"/>
      <c r="E4" s="956"/>
      <c r="F4" s="956"/>
      <c r="G4" s="956"/>
      <c r="H4" s="956"/>
      <c r="I4" s="956"/>
      <c r="J4" s="956"/>
      <c r="K4" s="956"/>
      <c r="L4" s="956"/>
      <c r="M4" s="956"/>
      <c r="N4" s="957"/>
      <c r="O4" s="957"/>
      <c r="P4" s="957"/>
      <c r="Q4" s="957"/>
      <c r="R4" s="957"/>
      <c r="S4" s="892"/>
      <c r="T4" s="892"/>
      <c r="U4" s="892"/>
      <c r="V4" s="892"/>
      <c r="W4" s="892"/>
      <c r="X4" s="892"/>
      <c r="Y4" s="892"/>
      <c r="Z4" s="892"/>
      <c r="AA4" s="892"/>
      <c r="AB4" s="892"/>
      <c r="AC4" s="892"/>
      <c r="AD4" s="892"/>
      <c r="AE4" s="892"/>
      <c r="AF4" s="892"/>
      <c r="AG4" s="892"/>
      <c r="AH4" s="892"/>
      <c r="AI4" s="892"/>
      <c r="AJ4" s="892"/>
      <c r="AK4" s="892"/>
      <c r="AL4" s="892"/>
      <c r="AM4" s="956"/>
    </row>
    <row r="5" spans="1:39" hidden="1">
      <c r="A5" s="956"/>
      <c r="B5" s="956"/>
      <c r="C5" s="956"/>
      <c r="D5" s="956"/>
      <c r="E5" s="956"/>
      <c r="F5" s="956"/>
      <c r="G5" s="956"/>
      <c r="H5" s="956"/>
      <c r="I5" s="956"/>
      <c r="J5" s="956"/>
      <c r="K5" s="956"/>
      <c r="L5" s="956"/>
      <c r="M5" s="956"/>
      <c r="N5" s="957"/>
      <c r="O5" s="957"/>
      <c r="P5" s="957"/>
      <c r="Q5" s="957"/>
      <c r="R5" s="957"/>
      <c r="S5" s="892"/>
      <c r="T5" s="892"/>
      <c r="U5" s="892"/>
      <c r="V5" s="892"/>
      <c r="W5" s="892"/>
      <c r="X5" s="892"/>
      <c r="Y5" s="892"/>
      <c r="Z5" s="892"/>
      <c r="AA5" s="892"/>
      <c r="AB5" s="892"/>
      <c r="AC5" s="892"/>
      <c r="AD5" s="892"/>
      <c r="AE5" s="892"/>
      <c r="AF5" s="892"/>
      <c r="AG5" s="892"/>
      <c r="AH5" s="892"/>
      <c r="AI5" s="892"/>
      <c r="AJ5" s="892"/>
      <c r="AK5" s="892"/>
      <c r="AL5" s="892"/>
      <c r="AM5" s="956"/>
    </row>
    <row r="6" spans="1:39" hidden="1">
      <c r="A6" s="956"/>
      <c r="B6" s="956"/>
      <c r="C6" s="956"/>
      <c r="D6" s="956"/>
      <c r="E6" s="956"/>
      <c r="F6" s="956"/>
      <c r="G6" s="956"/>
      <c r="H6" s="956"/>
      <c r="I6" s="956"/>
      <c r="J6" s="956"/>
      <c r="K6" s="956"/>
      <c r="L6" s="956"/>
      <c r="M6" s="956"/>
      <c r="N6" s="957"/>
      <c r="O6" s="957"/>
      <c r="P6" s="957"/>
      <c r="Q6" s="957"/>
      <c r="R6" s="957"/>
      <c r="S6" s="892"/>
      <c r="T6" s="892"/>
      <c r="U6" s="892"/>
      <c r="V6" s="892"/>
      <c r="W6" s="892"/>
      <c r="X6" s="892"/>
      <c r="Y6" s="892"/>
      <c r="Z6" s="892"/>
      <c r="AA6" s="892"/>
      <c r="AB6" s="892"/>
      <c r="AC6" s="892"/>
      <c r="AD6" s="892"/>
      <c r="AE6" s="892"/>
      <c r="AF6" s="892"/>
      <c r="AG6" s="892"/>
      <c r="AH6" s="892"/>
      <c r="AI6" s="892"/>
      <c r="AJ6" s="892"/>
      <c r="AK6" s="892"/>
      <c r="AL6" s="892"/>
      <c r="AM6" s="956"/>
    </row>
    <row r="7" spans="1:39" hidden="1">
      <c r="A7" s="956"/>
      <c r="B7" s="956"/>
      <c r="C7" s="956"/>
      <c r="D7" s="956"/>
      <c r="E7" s="956"/>
      <c r="F7" s="956"/>
      <c r="G7" s="956"/>
      <c r="H7" s="956"/>
      <c r="I7" s="956"/>
      <c r="J7" s="956"/>
      <c r="K7" s="956"/>
      <c r="L7" s="956"/>
      <c r="M7" s="956"/>
      <c r="N7" s="957"/>
      <c r="O7" s="957"/>
      <c r="P7" s="957"/>
      <c r="Q7" s="957"/>
      <c r="R7" s="957"/>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956"/>
    </row>
    <row r="8" spans="1:39" hidden="1">
      <c r="A8" s="956"/>
      <c r="B8" s="956"/>
      <c r="C8" s="956"/>
      <c r="D8" s="956"/>
      <c r="E8" s="956"/>
      <c r="F8" s="956"/>
      <c r="G8" s="956"/>
      <c r="H8" s="956"/>
      <c r="I8" s="956"/>
      <c r="J8" s="956"/>
      <c r="K8" s="956"/>
      <c r="L8" s="956"/>
      <c r="M8" s="956"/>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6"/>
    </row>
    <row r="9" spans="1:39" hidden="1">
      <c r="A9" s="956"/>
      <c r="B9" s="956"/>
      <c r="C9" s="956"/>
      <c r="D9" s="956"/>
      <c r="E9" s="956"/>
      <c r="F9" s="956"/>
      <c r="G9" s="956"/>
      <c r="H9" s="956"/>
      <c r="I9" s="956"/>
      <c r="J9" s="956"/>
      <c r="K9" s="956"/>
      <c r="L9" s="956"/>
      <c r="M9" s="956"/>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6"/>
    </row>
    <row r="10" spans="1:39" hidden="1">
      <c r="A10" s="956"/>
      <c r="B10" s="956"/>
      <c r="C10" s="956"/>
      <c r="D10" s="956"/>
      <c r="E10" s="956"/>
      <c r="F10" s="956"/>
      <c r="G10" s="956"/>
      <c r="H10" s="956"/>
      <c r="I10" s="956"/>
      <c r="J10" s="956"/>
      <c r="K10" s="956"/>
      <c r="L10" s="956"/>
      <c r="M10" s="956"/>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6"/>
    </row>
    <row r="11" spans="1:39" ht="15" hidden="1" customHeight="1">
      <c r="A11" s="956"/>
      <c r="B11" s="956"/>
      <c r="C11" s="956"/>
      <c r="D11" s="956"/>
      <c r="E11" s="956"/>
      <c r="F11" s="956"/>
      <c r="G11" s="956"/>
      <c r="H11" s="956"/>
      <c r="I11" s="956"/>
      <c r="J11" s="956"/>
      <c r="K11" s="956"/>
      <c r="L11" s="956"/>
      <c r="M11" s="958"/>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6"/>
    </row>
    <row r="12" spans="1:39" s="213" customFormat="1" ht="20.100000000000001" customHeight="1">
      <c r="A12" s="959"/>
      <c r="B12" s="959"/>
      <c r="C12" s="959"/>
      <c r="D12" s="959"/>
      <c r="E12" s="959"/>
      <c r="F12" s="959"/>
      <c r="G12" s="959"/>
      <c r="H12" s="959"/>
      <c r="I12" s="959"/>
      <c r="J12" s="959"/>
      <c r="K12" s="959"/>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959"/>
      <c r="B13" s="959"/>
      <c r="C13" s="959"/>
      <c r="D13" s="959"/>
      <c r="E13" s="959"/>
      <c r="F13" s="959"/>
      <c r="G13" s="959"/>
      <c r="H13" s="959"/>
      <c r="I13" s="959"/>
      <c r="J13" s="959"/>
      <c r="K13" s="959"/>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59"/>
    </row>
    <row r="14" spans="1:39" ht="15" customHeight="1">
      <c r="A14" s="956"/>
      <c r="B14" s="956"/>
      <c r="C14" s="956"/>
      <c r="D14" s="956"/>
      <c r="E14" s="956"/>
      <c r="F14" s="956"/>
      <c r="G14" s="956"/>
      <c r="H14" s="956"/>
      <c r="I14" s="956"/>
      <c r="J14" s="956"/>
      <c r="K14" s="956"/>
      <c r="L14" s="961" t="s">
        <v>374</v>
      </c>
      <c r="M14" s="962" t="s">
        <v>230</v>
      </c>
      <c r="N14" s="961" t="s">
        <v>143</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963" t="s">
        <v>322</v>
      </c>
    </row>
    <row r="15" spans="1:39" ht="50.1" customHeight="1">
      <c r="A15" s="956"/>
      <c r="B15" s="956"/>
      <c r="C15" s="956"/>
      <c r="D15" s="956"/>
      <c r="E15" s="956"/>
      <c r="F15" s="956"/>
      <c r="G15" s="956"/>
      <c r="H15" s="956"/>
      <c r="I15" s="956"/>
      <c r="J15" s="956"/>
      <c r="K15" s="956"/>
      <c r="L15" s="961"/>
      <c r="M15" s="962"/>
      <c r="N15" s="961"/>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964"/>
    </row>
    <row r="16" spans="1:39">
      <c r="A16" s="910" t="s">
        <v>18</v>
      </c>
      <c r="B16" s="956"/>
      <c r="C16" s="956"/>
      <c r="D16" s="956"/>
      <c r="E16" s="956"/>
      <c r="F16" s="956"/>
      <c r="G16" s="956"/>
      <c r="H16" s="956"/>
      <c r="I16" s="956"/>
      <c r="J16" s="956"/>
      <c r="K16" s="956"/>
      <c r="L16" s="965" t="s">
        <v>2611</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966"/>
    </row>
    <row r="17" spans="1:39" s="95" customFormat="1" ht="22.5">
      <c r="A17" s="941">
        <v>1</v>
      </c>
      <c r="B17" s="967"/>
      <c r="C17" s="967"/>
      <c r="D17" s="967"/>
      <c r="E17" s="967"/>
      <c r="F17" s="967"/>
      <c r="G17" s="967"/>
      <c r="H17" s="967"/>
      <c r="I17" s="967"/>
      <c r="J17" s="967"/>
      <c r="K17" s="967"/>
      <c r="L17" s="968">
        <v>1</v>
      </c>
      <c r="M17" s="219" t="s">
        <v>375</v>
      </c>
      <c r="N17" s="942" t="s">
        <v>369</v>
      </c>
      <c r="O17" s="969">
        <v>0</v>
      </c>
      <c r="P17" s="969">
        <v>0</v>
      </c>
      <c r="Q17" s="969">
        <v>0</v>
      </c>
      <c r="R17" s="969">
        <v>0</v>
      </c>
      <c r="S17" s="969">
        <v>0</v>
      </c>
      <c r="T17" s="969">
        <v>0</v>
      </c>
      <c r="U17" s="969">
        <v>0</v>
      </c>
      <c r="V17" s="969">
        <v>0</v>
      </c>
      <c r="W17" s="969">
        <v>0</v>
      </c>
      <c r="X17" s="969">
        <v>0</v>
      </c>
      <c r="Y17" s="969">
        <v>0</v>
      </c>
      <c r="Z17" s="969">
        <v>0</v>
      </c>
      <c r="AA17" s="969">
        <v>0</v>
      </c>
      <c r="AB17" s="969">
        <v>0</v>
      </c>
      <c r="AC17" s="969">
        <v>171.43</v>
      </c>
      <c r="AD17" s="969">
        <v>171.43</v>
      </c>
      <c r="AE17" s="969">
        <v>171.43</v>
      </c>
      <c r="AF17" s="969">
        <v>171.43</v>
      </c>
      <c r="AG17" s="969">
        <v>171.43</v>
      </c>
      <c r="AH17" s="969">
        <v>171.43</v>
      </c>
      <c r="AI17" s="969">
        <v>171.43</v>
      </c>
      <c r="AJ17" s="969">
        <v>171.43</v>
      </c>
      <c r="AK17" s="969">
        <v>171.43</v>
      </c>
      <c r="AL17" s="969">
        <v>171.43</v>
      </c>
      <c r="AM17" s="918"/>
    </row>
    <row r="18" spans="1:39">
      <c r="A18" s="941">
        <v>1</v>
      </c>
      <c r="B18" s="956"/>
      <c r="C18" s="956"/>
      <c r="D18" s="956"/>
      <c r="E18" s="956"/>
      <c r="F18" s="956"/>
      <c r="G18" s="956"/>
      <c r="H18" s="956"/>
      <c r="I18" s="956"/>
      <c r="J18" s="956"/>
      <c r="K18" s="956"/>
      <c r="L18" s="970">
        <v>1.1000000000000001</v>
      </c>
      <c r="M18" s="223" t="s">
        <v>376</v>
      </c>
      <c r="N18" s="942" t="s">
        <v>369</v>
      </c>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c r="AM18" s="918"/>
    </row>
    <row r="19" spans="1:39">
      <c r="A19" s="941">
        <v>1</v>
      </c>
      <c r="B19" s="956"/>
      <c r="C19" s="956"/>
      <c r="D19" s="956"/>
      <c r="E19" s="956"/>
      <c r="F19" s="956"/>
      <c r="G19" s="956"/>
      <c r="H19" s="956"/>
      <c r="I19" s="956"/>
      <c r="J19" s="956"/>
      <c r="K19" s="956"/>
      <c r="L19" s="970">
        <v>1.2</v>
      </c>
      <c r="M19" s="223" t="s">
        <v>377</v>
      </c>
      <c r="N19" s="942" t="s">
        <v>369</v>
      </c>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18"/>
    </row>
    <row r="20" spans="1:39">
      <c r="A20" s="941">
        <v>1</v>
      </c>
      <c r="B20" s="956"/>
      <c r="C20" s="956"/>
      <c r="D20" s="956"/>
      <c r="E20" s="956"/>
      <c r="F20" s="956"/>
      <c r="G20" s="956"/>
      <c r="H20" s="956"/>
      <c r="I20" s="956"/>
      <c r="J20" s="956"/>
      <c r="K20" s="956"/>
      <c r="L20" s="970">
        <v>1.3</v>
      </c>
      <c r="M20" s="223" t="s">
        <v>379</v>
      </c>
      <c r="N20" s="942" t="s">
        <v>369</v>
      </c>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18"/>
    </row>
    <row r="21" spans="1:39">
      <c r="A21" s="941">
        <v>1</v>
      </c>
      <c r="B21" s="956"/>
      <c r="C21" s="956"/>
      <c r="D21" s="956"/>
      <c r="E21" s="956"/>
      <c r="F21" s="956"/>
      <c r="G21" s="956"/>
      <c r="H21" s="956"/>
      <c r="I21" s="956"/>
      <c r="J21" s="956"/>
      <c r="K21" s="956"/>
      <c r="L21" s="970">
        <v>1.4</v>
      </c>
      <c r="M21" s="223" t="s">
        <v>381</v>
      </c>
      <c r="N21" s="942" t="s">
        <v>369</v>
      </c>
      <c r="O21" s="971"/>
      <c r="P21" s="971"/>
      <c r="Q21" s="971"/>
      <c r="R21" s="971"/>
      <c r="S21" s="971"/>
      <c r="T21" s="971"/>
      <c r="U21" s="971"/>
      <c r="V21" s="971"/>
      <c r="W21" s="971"/>
      <c r="X21" s="971"/>
      <c r="Y21" s="971"/>
      <c r="Z21" s="971"/>
      <c r="AA21" s="971"/>
      <c r="AB21" s="971"/>
      <c r="AC21" s="971">
        <v>0</v>
      </c>
      <c r="AD21" s="971">
        <v>0</v>
      </c>
      <c r="AE21" s="971">
        <v>0</v>
      </c>
      <c r="AF21" s="971">
        <v>0</v>
      </c>
      <c r="AG21" s="971">
        <v>0</v>
      </c>
      <c r="AH21" s="971"/>
      <c r="AI21" s="971"/>
      <c r="AJ21" s="971"/>
      <c r="AK21" s="971"/>
      <c r="AL21" s="971"/>
      <c r="AM21" s="918"/>
    </row>
    <row r="22" spans="1:39">
      <c r="A22" s="941">
        <v>1</v>
      </c>
      <c r="B22" s="956"/>
      <c r="C22" s="956"/>
      <c r="D22" s="956"/>
      <c r="E22" s="956"/>
      <c r="F22" s="956"/>
      <c r="G22" s="956"/>
      <c r="H22" s="956"/>
      <c r="I22" s="956"/>
      <c r="J22" s="956"/>
      <c r="K22" s="956"/>
      <c r="L22" s="970">
        <v>1.5</v>
      </c>
      <c r="M22" s="223" t="s">
        <v>383</v>
      </c>
      <c r="N22" s="942" t="s">
        <v>369</v>
      </c>
      <c r="O22" s="971"/>
      <c r="P22" s="971"/>
      <c r="Q22" s="971"/>
      <c r="R22" s="971"/>
      <c r="S22" s="971"/>
      <c r="T22" s="971"/>
      <c r="U22" s="971"/>
      <c r="V22" s="971"/>
      <c r="W22" s="971"/>
      <c r="X22" s="971"/>
      <c r="Y22" s="971"/>
      <c r="Z22" s="971"/>
      <c r="AA22" s="971"/>
      <c r="AB22" s="971"/>
      <c r="AC22" s="971">
        <v>171.43</v>
      </c>
      <c r="AD22" s="971">
        <v>171.43</v>
      </c>
      <c r="AE22" s="971">
        <v>171.43</v>
      </c>
      <c r="AF22" s="971">
        <v>171.43</v>
      </c>
      <c r="AG22" s="971">
        <v>171.43</v>
      </c>
      <c r="AH22" s="971">
        <v>171.43</v>
      </c>
      <c r="AI22" s="971">
        <v>171.43</v>
      </c>
      <c r="AJ22" s="971">
        <v>171.43</v>
      </c>
      <c r="AK22" s="971">
        <v>171.43</v>
      </c>
      <c r="AL22" s="971">
        <v>171.43</v>
      </c>
      <c r="AM22" s="918"/>
    </row>
    <row r="23" spans="1:39" s="95" customFormat="1">
      <c r="A23" s="941">
        <v>1</v>
      </c>
      <c r="B23" s="967"/>
      <c r="C23" s="967"/>
      <c r="D23" s="967"/>
      <c r="E23" s="967"/>
      <c r="F23" s="967"/>
      <c r="G23" s="967"/>
      <c r="H23" s="967"/>
      <c r="I23" s="967"/>
      <c r="J23" s="967"/>
      <c r="K23" s="967"/>
      <c r="L23" s="968">
        <v>2</v>
      </c>
      <c r="M23" s="219" t="s">
        <v>384</v>
      </c>
      <c r="N23" s="942" t="s">
        <v>369</v>
      </c>
      <c r="O23" s="969">
        <v>0</v>
      </c>
      <c r="P23" s="969">
        <v>0</v>
      </c>
      <c r="Q23" s="969">
        <v>0</v>
      </c>
      <c r="R23" s="969">
        <v>0</v>
      </c>
      <c r="S23" s="969">
        <v>0</v>
      </c>
      <c r="T23" s="969">
        <v>0</v>
      </c>
      <c r="U23" s="969">
        <v>0</v>
      </c>
      <c r="V23" s="969">
        <v>0</v>
      </c>
      <c r="W23" s="969">
        <v>0</v>
      </c>
      <c r="X23" s="969">
        <v>0</v>
      </c>
      <c r="Y23" s="969">
        <v>0</v>
      </c>
      <c r="Z23" s="969">
        <v>0</v>
      </c>
      <c r="AA23" s="969">
        <v>0</v>
      </c>
      <c r="AB23" s="969">
        <v>0</v>
      </c>
      <c r="AC23" s="969">
        <v>0</v>
      </c>
      <c r="AD23" s="969">
        <v>0</v>
      </c>
      <c r="AE23" s="969">
        <v>0</v>
      </c>
      <c r="AF23" s="969">
        <v>0</v>
      </c>
      <c r="AG23" s="969">
        <v>0</v>
      </c>
      <c r="AH23" s="969">
        <v>0</v>
      </c>
      <c r="AI23" s="969">
        <v>0</v>
      </c>
      <c r="AJ23" s="969">
        <v>0</v>
      </c>
      <c r="AK23" s="969">
        <v>0</v>
      </c>
      <c r="AL23" s="969">
        <v>0</v>
      </c>
      <c r="AM23" s="918"/>
    </row>
    <row r="24" spans="1:39">
      <c r="A24" s="941">
        <v>1</v>
      </c>
      <c r="B24" s="956"/>
      <c r="C24" s="956"/>
      <c r="D24" s="956"/>
      <c r="E24" s="956"/>
      <c r="F24" s="956"/>
      <c r="G24" s="956"/>
      <c r="H24" s="956"/>
      <c r="I24" s="956"/>
      <c r="J24" s="956"/>
      <c r="K24" s="956"/>
      <c r="L24" s="970">
        <v>2.1</v>
      </c>
      <c r="M24" s="223" t="s">
        <v>376</v>
      </c>
      <c r="N24" s="942" t="s">
        <v>369</v>
      </c>
      <c r="O24" s="971">
        <v>0</v>
      </c>
      <c r="P24" s="971">
        <v>0</v>
      </c>
      <c r="Q24" s="971">
        <v>0</v>
      </c>
      <c r="R24" s="971">
        <v>0</v>
      </c>
      <c r="S24" s="971">
        <v>0</v>
      </c>
      <c r="T24" s="971">
        <v>0</v>
      </c>
      <c r="U24" s="971">
        <v>0</v>
      </c>
      <c r="V24" s="971">
        <v>0</v>
      </c>
      <c r="W24" s="971">
        <v>0</v>
      </c>
      <c r="X24" s="971"/>
      <c r="Y24" s="971"/>
      <c r="Z24" s="971"/>
      <c r="AA24" s="971"/>
      <c r="AB24" s="971"/>
      <c r="AC24" s="971">
        <v>0</v>
      </c>
      <c r="AD24" s="971">
        <v>0</v>
      </c>
      <c r="AE24" s="971">
        <v>0</v>
      </c>
      <c r="AF24" s="971">
        <v>0</v>
      </c>
      <c r="AG24" s="971">
        <v>0</v>
      </c>
      <c r="AH24" s="971"/>
      <c r="AI24" s="971"/>
      <c r="AJ24" s="971"/>
      <c r="AK24" s="971"/>
      <c r="AL24" s="971"/>
      <c r="AM24" s="918"/>
    </row>
    <row r="25" spans="1:39">
      <c r="A25" s="941">
        <v>1</v>
      </c>
      <c r="B25" s="956"/>
      <c r="C25" s="956"/>
      <c r="D25" s="956"/>
      <c r="E25" s="956"/>
      <c r="F25" s="956"/>
      <c r="G25" s="956"/>
      <c r="H25" s="956"/>
      <c r="I25" s="956"/>
      <c r="J25" s="956"/>
      <c r="K25" s="956"/>
      <c r="L25" s="970">
        <v>2.2000000000000002</v>
      </c>
      <c r="M25" s="223" t="s">
        <v>377</v>
      </c>
      <c r="N25" s="942" t="s">
        <v>369</v>
      </c>
      <c r="O25" s="971">
        <v>0</v>
      </c>
      <c r="P25" s="971">
        <v>0</v>
      </c>
      <c r="Q25" s="971">
        <v>0</v>
      </c>
      <c r="R25" s="971">
        <v>0</v>
      </c>
      <c r="S25" s="971">
        <v>0</v>
      </c>
      <c r="T25" s="971">
        <v>0</v>
      </c>
      <c r="U25" s="971">
        <v>0</v>
      </c>
      <c r="V25" s="971">
        <v>0</v>
      </c>
      <c r="W25" s="971">
        <v>0</v>
      </c>
      <c r="X25" s="971"/>
      <c r="Y25" s="971"/>
      <c r="Z25" s="971"/>
      <c r="AA25" s="971"/>
      <c r="AB25" s="971"/>
      <c r="AC25" s="971">
        <v>0</v>
      </c>
      <c r="AD25" s="971">
        <v>0</v>
      </c>
      <c r="AE25" s="971">
        <v>0</v>
      </c>
      <c r="AF25" s="971">
        <v>0</v>
      </c>
      <c r="AG25" s="971">
        <v>0</v>
      </c>
      <c r="AH25" s="971"/>
      <c r="AI25" s="971"/>
      <c r="AJ25" s="971"/>
      <c r="AK25" s="971"/>
      <c r="AL25" s="971"/>
      <c r="AM25" s="918"/>
    </row>
    <row r="26" spans="1:39">
      <c r="A26" s="941">
        <v>1</v>
      </c>
      <c r="B26" s="956"/>
      <c r="C26" s="956"/>
      <c r="D26" s="956"/>
      <c r="E26" s="956"/>
      <c r="F26" s="956"/>
      <c r="G26" s="956"/>
      <c r="H26" s="956"/>
      <c r="I26" s="956"/>
      <c r="J26" s="956"/>
      <c r="K26" s="956"/>
      <c r="L26" s="970">
        <v>2.2999999999999998</v>
      </c>
      <c r="M26" s="223" t="s">
        <v>379</v>
      </c>
      <c r="N26" s="942" t="s">
        <v>369</v>
      </c>
      <c r="O26" s="971">
        <v>0</v>
      </c>
      <c r="P26" s="971">
        <v>0</v>
      </c>
      <c r="Q26" s="971">
        <v>0</v>
      </c>
      <c r="R26" s="971">
        <v>0</v>
      </c>
      <c r="S26" s="971">
        <v>0</v>
      </c>
      <c r="T26" s="971">
        <v>0</v>
      </c>
      <c r="U26" s="971">
        <v>0</v>
      </c>
      <c r="V26" s="971">
        <v>0</v>
      </c>
      <c r="W26" s="971">
        <v>0</v>
      </c>
      <c r="X26" s="971"/>
      <c r="Y26" s="971"/>
      <c r="Z26" s="971"/>
      <c r="AA26" s="971"/>
      <c r="AB26" s="971"/>
      <c r="AC26" s="971">
        <v>0</v>
      </c>
      <c r="AD26" s="971">
        <v>0</v>
      </c>
      <c r="AE26" s="971">
        <v>0</v>
      </c>
      <c r="AF26" s="971">
        <v>0</v>
      </c>
      <c r="AG26" s="971">
        <v>0</v>
      </c>
      <c r="AH26" s="971"/>
      <c r="AI26" s="971"/>
      <c r="AJ26" s="971"/>
      <c r="AK26" s="971"/>
      <c r="AL26" s="971"/>
      <c r="AM26" s="918"/>
    </row>
    <row r="27" spans="1:39">
      <c r="A27" s="941">
        <v>1</v>
      </c>
      <c r="B27" s="956"/>
      <c r="C27" s="956"/>
      <c r="D27" s="956"/>
      <c r="E27" s="956"/>
      <c r="F27" s="956"/>
      <c r="G27" s="956"/>
      <c r="H27" s="956"/>
      <c r="I27" s="956"/>
      <c r="J27" s="956"/>
      <c r="K27" s="956"/>
      <c r="L27" s="970">
        <v>2.4</v>
      </c>
      <c r="M27" s="223" t="s">
        <v>381</v>
      </c>
      <c r="N27" s="942" t="s">
        <v>369</v>
      </c>
      <c r="O27" s="971">
        <v>0</v>
      </c>
      <c r="P27" s="971">
        <v>0</v>
      </c>
      <c r="Q27" s="971">
        <v>0</v>
      </c>
      <c r="R27" s="971">
        <v>0</v>
      </c>
      <c r="S27" s="971">
        <v>0</v>
      </c>
      <c r="T27" s="971">
        <v>0</v>
      </c>
      <c r="U27" s="971">
        <v>0</v>
      </c>
      <c r="V27" s="971">
        <v>0</v>
      </c>
      <c r="W27" s="971">
        <v>0</v>
      </c>
      <c r="X27" s="971"/>
      <c r="Y27" s="971"/>
      <c r="Z27" s="971"/>
      <c r="AA27" s="971"/>
      <c r="AB27" s="971"/>
      <c r="AC27" s="971">
        <v>0</v>
      </c>
      <c r="AD27" s="971">
        <v>0</v>
      </c>
      <c r="AE27" s="971">
        <v>0</v>
      </c>
      <c r="AF27" s="971">
        <v>0</v>
      </c>
      <c r="AG27" s="971">
        <v>0</v>
      </c>
      <c r="AH27" s="971"/>
      <c r="AI27" s="971"/>
      <c r="AJ27" s="971"/>
      <c r="AK27" s="971"/>
      <c r="AL27" s="971"/>
      <c r="AM27" s="918"/>
    </row>
    <row r="28" spans="1:39">
      <c r="A28" s="941">
        <v>1</v>
      </c>
      <c r="B28" s="956"/>
      <c r="C28" s="956"/>
      <c r="D28" s="956"/>
      <c r="E28" s="956"/>
      <c r="F28" s="956"/>
      <c r="G28" s="956"/>
      <c r="H28" s="956"/>
      <c r="I28" s="956"/>
      <c r="J28" s="956"/>
      <c r="K28" s="956"/>
      <c r="L28" s="970">
        <v>2.5</v>
      </c>
      <c r="M28" s="223" t="s">
        <v>383</v>
      </c>
      <c r="N28" s="942" t="s">
        <v>369</v>
      </c>
      <c r="O28" s="971">
        <v>0</v>
      </c>
      <c r="P28" s="971">
        <v>0</v>
      </c>
      <c r="Q28" s="971">
        <v>0</v>
      </c>
      <c r="R28" s="971">
        <v>0</v>
      </c>
      <c r="S28" s="971">
        <v>0</v>
      </c>
      <c r="T28" s="971">
        <v>0</v>
      </c>
      <c r="U28" s="971">
        <v>0</v>
      </c>
      <c r="V28" s="971">
        <v>0</v>
      </c>
      <c r="W28" s="971">
        <v>0</v>
      </c>
      <c r="X28" s="971"/>
      <c r="Y28" s="971"/>
      <c r="Z28" s="971"/>
      <c r="AA28" s="971"/>
      <c r="AB28" s="971"/>
      <c r="AC28" s="971">
        <v>0</v>
      </c>
      <c r="AD28" s="971">
        <v>0</v>
      </c>
      <c r="AE28" s="971">
        <v>0</v>
      </c>
      <c r="AF28" s="971">
        <v>0</v>
      </c>
      <c r="AG28" s="971">
        <v>0</v>
      </c>
      <c r="AH28" s="971"/>
      <c r="AI28" s="971"/>
      <c r="AJ28" s="971"/>
      <c r="AK28" s="971"/>
      <c r="AL28" s="971"/>
      <c r="AM28" s="918"/>
    </row>
    <row r="29" spans="1:39" s="95" customFormat="1">
      <c r="A29" s="941">
        <v>1</v>
      </c>
      <c r="B29" s="967"/>
      <c r="C29" s="967"/>
      <c r="D29" s="967"/>
      <c r="E29" s="967"/>
      <c r="F29" s="967"/>
      <c r="G29" s="967"/>
      <c r="H29" s="967"/>
      <c r="I29" s="967"/>
      <c r="J29" s="967"/>
      <c r="K29" s="967"/>
      <c r="L29" s="968">
        <v>3</v>
      </c>
      <c r="M29" s="219" t="s">
        <v>386</v>
      </c>
      <c r="N29" s="942" t="s">
        <v>369</v>
      </c>
      <c r="O29" s="969">
        <v>0</v>
      </c>
      <c r="P29" s="969">
        <v>0</v>
      </c>
      <c r="Q29" s="969">
        <v>0</v>
      </c>
      <c r="R29" s="969">
        <v>0</v>
      </c>
      <c r="S29" s="969">
        <v>0</v>
      </c>
      <c r="T29" s="969">
        <v>0</v>
      </c>
      <c r="U29" s="969">
        <v>0</v>
      </c>
      <c r="V29" s="969">
        <v>0</v>
      </c>
      <c r="W29" s="969">
        <v>0</v>
      </c>
      <c r="X29" s="969">
        <v>0</v>
      </c>
      <c r="Y29" s="969">
        <v>0</v>
      </c>
      <c r="Z29" s="969">
        <v>0</v>
      </c>
      <c r="AA29" s="969">
        <v>0</v>
      </c>
      <c r="AB29" s="969">
        <v>0</v>
      </c>
      <c r="AC29" s="969">
        <v>0</v>
      </c>
      <c r="AD29" s="969">
        <v>0</v>
      </c>
      <c r="AE29" s="969">
        <v>0</v>
      </c>
      <c r="AF29" s="969">
        <v>0</v>
      </c>
      <c r="AG29" s="969">
        <v>0</v>
      </c>
      <c r="AH29" s="969">
        <v>0</v>
      </c>
      <c r="AI29" s="969">
        <v>0</v>
      </c>
      <c r="AJ29" s="969">
        <v>0</v>
      </c>
      <c r="AK29" s="969">
        <v>0</v>
      </c>
      <c r="AL29" s="969">
        <v>0</v>
      </c>
      <c r="AM29" s="918"/>
    </row>
    <row r="30" spans="1:39">
      <c r="A30" s="941">
        <v>1</v>
      </c>
      <c r="B30" s="956"/>
      <c r="C30" s="956"/>
      <c r="D30" s="956"/>
      <c r="E30" s="956"/>
      <c r="F30" s="956"/>
      <c r="G30" s="956"/>
      <c r="H30" s="956"/>
      <c r="I30" s="956"/>
      <c r="J30" s="956"/>
      <c r="K30" s="956"/>
      <c r="L30" s="970">
        <v>3.1</v>
      </c>
      <c r="M30" s="223" t="s">
        <v>376</v>
      </c>
      <c r="N30" s="942" t="s">
        <v>369</v>
      </c>
      <c r="O30" s="971">
        <v>0</v>
      </c>
      <c r="P30" s="971">
        <v>0</v>
      </c>
      <c r="Q30" s="971">
        <v>0</v>
      </c>
      <c r="R30" s="971">
        <v>0</v>
      </c>
      <c r="S30" s="971">
        <v>0</v>
      </c>
      <c r="T30" s="971">
        <v>0</v>
      </c>
      <c r="U30" s="971">
        <v>0</v>
      </c>
      <c r="V30" s="971">
        <v>0</v>
      </c>
      <c r="W30" s="971">
        <v>0</v>
      </c>
      <c r="X30" s="971"/>
      <c r="Y30" s="971"/>
      <c r="Z30" s="971"/>
      <c r="AA30" s="971"/>
      <c r="AB30" s="971"/>
      <c r="AC30" s="971">
        <v>0</v>
      </c>
      <c r="AD30" s="971">
        <v>0</v>
      </c>
      <c r="AE30" s="971">
        <v>0</v>
      </c>
      <c r="AF30" s="971">
        <v>0</v>
      </c>
      <c r="AG30" s="971">
        <v>0</v>
      </c>
      <c r="AH30" s="971"/>
      <c r="AI30" s="971"/>
      <c r="AJ30" s="971"/>
      <c r="AK30" s="971"/>
      <c r="AL30" s="971"/>
      <c r="AM30" s="918"/>
    </row>
    <row r="31" spans="1:39">
      <c r="A31" s="941">
        <v>1</v>
      </c>
      <c r="B31" s="956"/>
      <c r="C31" s="956"/>
      <c r="D31" s="956"/>
      <c r="E31" s="956"/>
      <c r="F31" s="956"/>
      <c r="G31" s="956"/>
      <c r="H31" s="956"/>
      <c r="I31" s="956"/>
      <c r="J31" s="956"/>
      <c r="K31" s="956"/>
      <c r="L31" s="970">
        <v>3.2</v>
      </c>
      <c r="M31" s="223" t="s">
        <v>377</v>
      </c>
      <c r="N31" s="942" t="s">
        <v>369</v>
      </c>
      <c r="O31" s="971">
        <v>0</v>
      </c>
      <c r="P31" s="971">
        <v>0</v>
      </c>
      <c r="Q31" s="971">
        <v>0</v>
      </c>
      <c r="R31" s="971">
        <v>0</v>
      </c>
      <c r="S31" s="971">
        <v>0</v>
      </c>
      <c r="T31" s="971">
        <v>0</v>
      </c>
      <c r="U31" s="971">
        <v>0</v>
      </c>
      <c r="V31" s="971">
        <v>0</v>
      </c>
      <c r="W31" s="971">
        <v>0</v>
      </c>
      <c r="X31" s="971"/>
      <c r="Y31" s="971"/>
      <c r="Z31" s="971"/>
      <c r="AA31" s="971"/>
      <c r="AB31" s="971"/>
      <c r="AC31" s="971">
        <v>0</v>
      </c>
      <c r="AD31" s="971">
        <v>0</v>
      </c>
      <c r="AE31" s="971">
        <v>0</v>
      </c>
      <c r="AF31" s="971">
        <v>0</v>
      </c>
      <c r="AG31" s="971">
        <v>0</v>
      </c>
      <c r="AH31" s="971"/>
      <c r="AI31" s="971"/>
      <c r="AJ31" s="971"/>
      <c r="AK31" s="971"/>
      <c r="AL31" s="971"/>
      <c r="AM31" s="918"/>
    </row>
    <row r="32" spans="1:39">
      <c r="A32" s="941">
        <v>1</v>
      </c>
      <c r="B32" s="956"/>
      <c r="C32" s="956"/>
      <c r="D32" s="956"/>
      <c r="E32" s="956"/>
      <c r="F32" s="956"/>
      <c r="G32" s="956"/>
      <c r="H32" s="956"/>
      <c r="I32" s="956"/>
      <c r="J32" s="956"/>
      <c r="K32" s="956"/>
      <c r="L32" s="970">
        <v>3.3</v>
      </c>
      <c r="M32" s="223" t="s">
        <v>379</v>
      </c>
      <c r="N32" s="942" t="s">
        <v>369</v>
      </c>
      <c r="O32" s="971">
        <v>0</v>
      </c>
      <c r="P32" s="971">
        <v>0</v>
      </c>
      <c r="Q32" s="971">
        <v>0</v>
      </c>
      <c r="R32" s="971">
        <v>0</v>
      </c>
      <c r="S32" s="971">
        <v>0</v>
      </c>
      <c r="T32" s="971">
        <v>0</v>
      </c>
      <c r="U32" s="971">
        <v>0</v>
      </c>
      <c r="V32" s="971">
        <v>0</v>
      </c>
      <c r="W32" s="971">
        <v>0</v>
      </c>
      <c r="X32" s="971"/>
      <c r="Y32" s="971"/>
      <c r="Z32" s="971"/>
      <c r="AA32" s="971"/>
      <c r="AB32" s="971"/>
      <c r="AC32" s="971">
        <v>0</v>
      </c>
      <c r="AD32" s="971">
        <v>0</v>
      </c>
      <c r="AE32" s="971">
        <v>0</v>
      </c>
      <c r="AF32" s="971">
        <v>0</v>
      </c>
      <c r="AG32" s="971">
        <v>0</v>
      </c>
      <c r="AH32" s="971"/>
      <c r="AI32" s="971"/>
      <c r="AJ32" s="971"/>
      <c r="AK32" s="971"/>
      <c r="AL32" s="971"/>
      <c r="AM32" s="918"/>
    </row>
    <row r="33" spans="1:39">
      <c r="A33" s="941">
        <v>1</v>
      </c>
      <c r="B33" s="956"/>
      <c r="C33" s="956"/>
      <c r="D33" s="956"/>
      <c r="E33" s="956"/>
      <c r="F33" s="956"/>
      <c r="G33" s="956"/>
      <c r="H33" s="956"/>
      <c r="I33" s="956"/>
      <c r="J33" s="956"/>
      <c r="K33" s="956"/>
      <c r="L33" s="970">
        <v>3.4</v>
      </c>
      <c r="M33" s="223" t="s">
        <v>381</v>
      </c>
      <c r="N33" s="942" t="s">
        <v>369</v>
      </c>
      <c r="O33" s="971">
        <v>0</v>
      </c>
      <c r="P33" s="971">
        <v>0</v>
      </c>
      <c r="Q33" s="971">
        <v>0</v>
      </c>
      <c r="R33" s="971">
        <v>0</v>
      </c>
      <c r="S33" s="971">
        <v>0</v>
      </c>
      <c r="T33" s="971">
        <v>0</v>
      </c>
      <c r="U33" s="971">
        <v>0</v>
      </c>
      <c r="V33" s="971">
        <v>0</v>
      </c>
      <c r="W33" s="971">
        <v>0</v>
      </c>
      <c r="X33" s="971"/>
      <c r="Y33" s="971"/>
      <c r="Z33" s="971"/>
      <c r="AA33" s="971"/>
      <c r="AB33" s="971"/>
      <c r="AC33" s="971">
        <v>0</v>
      </c>
      <c r="AD33" s="971">
        <v>0</v>
      </c>
      <c r="AE33" s="971">
        <v>0</v>
      </c>
      <c r="AF33" s="971">
        <v>0</v>
      </c>
      <c r="AG33" s="971">
        <v>0</v>
      </c>
      <c r="AH33" s="971"/>
      <c r="AI33" s="971"/>
      <c r="AJ33" s="971"/>
      <c r="AK33" s="971"/>
      <c r="AL33" s="971"/>
      <c r="AM33" s="918"/>
    </row>
    <row r="34" spans="1:39">
      <c r="A34" s="941">
        <v>1</v>
      </c>
      <c r="B34" s="956"/>
      <c r="C34" s="956"/>
      <c r="D34" s="956"/>
      <c r="E34" s="956"/>
      <c r="F34" s="956"/>
      <c r="G34" s="956"/>
      <c r="H34" s="956"/>
      <c r="I34" s="956"/>
      <c r="J34" s="956"/>
      <c r="K34" s="956"/>
      <c r="L34" s="970">
        <v>3.5</v>
      </c>
      <c r="M34" s="223" t="s">
        <v>383</v>
      </c>
      <c r="N34" s="942" t="s">
        <v>369</v>
      </c>
      <c r="O34" s="971">
        <v>0</v>
      </c>
      <c r="P34" s="971">
        <v>0</v>
      </c>
      <c r="Q34" s="971">
        <v>0</v>
      </c>
      <c r="R34" s="971">
        <v>0</v>
      </c>
      <c r="S34" s="971">
        <v>0</v>
      </c>
      <c r="T34" s="971">
        <v>0</v>
      </c>
      <c r="U34" s="971">
        <v>0</v>
      </c>
      <c r="V34" s="971">
        <v>0</v>
      </c>
      <c r="W34" s="971">
        <v>0</v>
      </c>
      <c r="X34" s="971"/>
      <c r="Y34" s="971"/>
      <c r="Z34" s="971"/>
      <c r="AA34" s="971"/>
      <c r="AB34" s="971"/>
      <c r="AC34" s="971"/>
      <c r="AD34" s="971">
        <v>0</v>
      </c>
      <c r="AE34" s="971">
        <v>0</v>
      </c>
      <c r="AF34" s="971">
        <v>0</v>
      </c>
      <c r="AG34" s="971">
        <v>0</v>
      </c>
      <c r="AH34" s="971"/>
      <c r="AI34" s="971"/>
      <c r="AJ34" s="971"/>
      <c r="AK34" s="971"/>
      <c r="AL34" s="971"/>
      <c r="AM34" s="918"/>
    </row>
    <row r="35" spans="1:39" s="95" customFormat="1" ht="22.5">
      <c r="A35" s="941">
        <v>1</v>
      </c>
      <c r="B35" s="967"/>
      <c r="C35" s="967"/>
      <c r="D35" s="967"/>
      <c r="E35" s="967"/>
      <c r="F35" s="967"/>
      <c r="G35" s="967"/>
      <c r="H35" s="967"/>
      <c r="I35" s="967"/>
      <c r="J35" s="967"/>
      <c r="K35" s="967"/>
      <c r="L35" s="968">
        <v>4</v>
      </c>
      <c r="M35" s="219" t="s">
        <v>390</v>
      </c>
      <c r="N35" s="942" t="s">
        <v>369</v>
      </c>
      <c r="O35" s="969">
        <v>0</v>
      </c>
      <c r="P35" s="969">
        <v>0</v>
      </c>
      <c r="Q35" s="969">
        <v>0</v>
      </c>
      <c r="R35" s="969">
        <v>0</v>
      </c>
      <c r="S35" s="969">
        <v>0</v>
      </c>
      <c r="T35" s="969">
        <v>0</v>
      </c>
      <c r="U35" s="969">
        <v>0</v>
      </c>
      <c r="V35" s="969">
        <v>0</v>
      </c>
      <c r="W35" s="969">
        <v>0</v>
      </c>
      <c r="X35" s="969">
        <v>0</v>
      </c>
      <c r="Y35" s="969">
        <v>0</v>
      </c>
      <c r="Z35" s="969">
        <v>0</v>
      </c>
      <c r="AA35" s="969">
        <v>0</v>
      </c>
      <c r="AB35" s="969">
        <v>0</v>
      </c>
      <c r="AC35" s="969">
        <v>0</v>
      </c>
      <c r="AD35" s="969">
        <v>0</v>
      </c>
      <c r="AE35" s="969">
        <v>0</v>
      </c>
      <c r="AF35" s="969">
        <v>0</v>
      </c>
      <c r="AG35" s="969">
        <v>0</v>
      </c>
      <c r="AH35" s="969">
        <v>171.43</v>
      </c>
      <c r="AI35" s="969">
        <v>171.43</v>
      </c>
      <c r="AJ35" s="969">
        <v>171.43</v>
      </c>
      <c r="AK35" s="969">
        <v>171.43</v>
      </c>
      <c r="AL35" s="969">
        <v>171.43</v>
      </c>
      <c r="AM35" s="918"/>
    </row>
    <row r="36" spans="1:39">
      <c r="A36" s="941">
        <v>1</v>
      </c>
      <c r="B36" s="956"/>
      <c r="C36" s="956"/>
      <c r="D36" s="956"/>
      <c r="E36" s="956"/>
      <c r="F36" s="956"/>
      <c r="G36" s="956"/>
      <c r="H36" s="956"/>
      <c r="I36" s="956"/>
      <c r="J36" s="956"/>
      <c r="K36" s="956"/>
      <c r="L36" s="970">
        <v>4.0999999999999996</v>
      </c>
      <c r="M36" s="223" t="s">
        <v>376</v>
      </c>
      <c r="N36" s="942" t="s">
        <v>369</v>
      </c>
      <c r="O36" s="971">
        <v>0</v>
      </c>
      <c r="P36" s="971">
        <v>0</v>
      </c>
      <c r="Q36" s="971">
        <v>0</v>
      </c>
      <c r="R36" s="971">
        <v>0</v>
      </c>
      <c r="S36" s="971">
        <v>0</v>
      </c>
      <c r="T36" s="971">
        <v>0</v>
      </c>
      <c r="U36" s="971">
        <v>0</v>
      </c>
      <c r="V36" s="971">
        <v>0</v>
      </c>
      <c r="W36" s="971">
        <v>0</v>
      </c>
      <c r="X36" s="971">
        <v>0</v>
      </c>
      <c r="Y36" s="971">
        <v>0</v>
      </c>
      <c r="Z36" s="971">
        <v>0</v>
      </c>
      <c r="AA36" s="971">
        <v>0</v>
      </c>
      <c r="AB36" s="971">
        <v>0</v>
      </c>
      <c r="AC36" s="971"/>
      <c r="AD36" s="971">
        <v>0</v>
      </c>
      <c r="AE36" s="971">
        <v>0</v>
      </c>
      <c r="AF36" s="971">
        <v>0</v>
      </c>
      <c r="AG36" s="971">
        <v>0</v>
      </c>
      <c r="AH36" s="971">
        <v>0</v>
      </c>
      <c r="AI36" s="971">
        <v>0</v>
      </c>
      <c r="AJ36" s="971">
        <v>0</v>
      </c>
      <c r="AK36" s="971">
        <v>0</v>
      </c>
      <c r="AL36" s="971">
        <v>0</v>
      </c>
      <c r="AM36" s="918"/>
    </row>
    <row r="37" spans="1:39">
      <c r="A37" s="941">
        <v>1</v>
      </c>
      <c r="B37" s="956"/>
      <c r="C37" s="956"/>
      <c r="D37" s="956"/>
      <c r="E37" s="956"/>
      <c r="F37" s="956"/>
      <c r="G37" s="956"/>
      <c r="H37" s="956"/>
      <c r="I37" s="956"/>
      <c r="J37" s="956"/>
      <c r="K37" s="956"/>
      <c r="L37" s="970">
        <v>4.2</v>
      </c>
      <c r="M37" s="223" t="s">
        <v>377</v>
      </c>
      <c r="N37" s="942" t="s">
        <v>369</v>
      </c>
      <c r="O37" s="971">
        <v>0</v>
      </c>
      <c r="P37" s="971">
        <v>0</v>
      </c>
      <c r="Q37" s="971">
        <v>0</v>
      </c>
      <c r="R37" s="971">
        <v>0</v>
      </c>
      <c r="S37" s="971">
        <v>0</v>
      </c>
      <c r="T37" s="971">
        <v>0</v>
      </c>
      <c r="U37" s="971">
        <v>0</v>
      </c>
      <c r="V37" s="971">
        <v>0</v>
      </c>
      <c r="W37" s="971">
        <v>0</v>
      </c>
      <c r="X37" s="971">
        <v>0</v>
      </c>
      <c r="Y37" s="971">
        <v>0</v>
      </c>
      <c r="Z37" s="971">
        <v>0</v>
      </c>
      <c r="AA37" s="971">
        <v>0</v>
      </c>
      <c r="AB37" s="971">
        <v>0</v>
      </c>
      <c r="AC37" s="971"/>
      <c r="AD37" s="971">
        <v>0</v>
      </c>
      <c r="AE37" s="971">
        <v>0</v>
      </c>
      <c r="AF37" s="971">
        <v>0</v>
      </c>
      <c r="AG37" s="971">
        <v>0</v>
      </c>
      <c r="AH37" s="971">
        <v>0</v>
      </c>
      <c r="AI37" s="971">
        <v>0</v>
      </c>
      <c r="AJ37" s="971">
        <v>0</v>
      </c>
      <c r="AK37" s="971">
        <v>0</v>
      </c>
      <c r="AL37" s="971">
        <v>0</v>
      </c>
      <c r="AM37" s="918"/>
    </row>
    <row r="38" spans="1:39">
      <c r="A38" s="941">
        <v>1</v>
      </c>
      <c r="B38" s="956"/>
      <c r="C38" s="956"/>
      <c r="D38" s="956"/>
      <c r="E38" s="956"/>
      <c r="F38" s="956"/>
      <c r="G38" s="956"/>
      <c r="H38" s="956"/>
      <c r="I38" s="956"/>
      <c r="J38" s="956"/>
      <c r="K38" s="956"/>
      <c r="L38" s="970">
        <v>4.3</v>
      </c>
      <c r="M38" s="223" t="s">
        <v>379</v>
      </c>
      <c r="N38" s="942" t="s">
        <v>369</v>
      </c>
      <c r="O38" s="971">
        <v>0</v>
      </c>
      <c r="P38" s="971">
        <v>0</v>
      </c>
      <c r="Q38" s="971">
        <v>0</v>
      </c>
      <c r="R38" s="971">
        <v>0</v>
      </c>
      <c r="S38" s="971">
        <v>0</v>
      </c>
      <c r="T38" s="971">
        <v>0</v>
      </c>
      <c r="U38" s="971">
        <v>0</v>
      </c>
      <c r="V38" s="971">
        <v>0</v>
      </c>
      <c r="W38" s="971">
        <v>0</v>
      </c>
      <c r="X38" s="971">
        <v>0</v>
      </c>
      <c r="Y38" s="971">
        <v>0</v>
      </c>
      <c r="Z38" s="971">
        <v>0</v>
      </c>
      <c r="AA38" s="971">
        <v>0</v>
      </c>
      <c r="AB38" s="971">
        <v>0</v>
      </c>
      <c r="AC38" s="971"/>
      <c r="AD38" s="971">
        <v>0</v>
      </c>
      <c r="AE38" s="971">
        <v>0</v>
      </c>
      <c r="AF38" s="971">
        <v>0</v>
      </c>
      <c r="AG38" s="971">
        <v>0</v>
      </c>
      <c r="AH38" s="971">
        <v>0</v>
      </c>
      <c r="AI38" s="971">
        <v>0</v>
      </c>
      <c r="AJ38" s="971">
        <v>0</v>
      </c>
      <c r="AK38" s="971">
        <v>0</v>
      </c>
      <c r="AL38" s="971">
        <v>0</v>
      </c>
      <c r="AM38" s="918"/>
    </row>
    <row r="39" spans="1:39">
      <c r="A39" s="941">
        <v>1</v>
      </c>
      <c r="B39" s="956"/>
      <c r="C39" s="956"/>
      <c r="D39" s="956"/>
      <c r="E39" s="956"/>
      <c r="F39" s="956"/>
      <c r="G39" s="956"/>
      <c r="H39" s="956"/>
      <c r="I39" s="956"/>
      <c r="J39" s="956"/>
      <c r="K39" s="956"/>
      <c r="L39" s="970">
        <v>4.4000000000000004</v>
      </c>
      <c r="M39" s="223" t="s">
        <v>381</v>
      </c>
      <c r="N39" s="942" t="s">
        <v>369</v>
      </c>
      <c r="O39" s="971">
        <v>0</v>
      </c>
      <c r="P39" s="971">
        <v>0</v>
      </c>
      <c r="Q39" s="971">
        <v>0</v>
      </c>
      <c r="R39" s="971">
        <v>0</v>
      </c>
      <c r="S39" s="971">
        <v>0</v>
      </c>
      <c r="T39" s="971">
        <v>0</v>
      </c>
      <c r="U39" s="971">
        <v>0</v>
      </c>
      <c r="V39" s="971">
        <v>0</v>
      </c>
      <c r="W39" s="971">
        <v>0</v>
      </c>
      <c r="X39" s="971">
        <v>0</v>
      </c>
      <c r="Y39" s="971">
        <v>0</v>
      </c>
      <c r="Z39" s="971">
        <v>0</v>
      </c>
      <c r="AA39" s="971">
        <v>0</v>
      </c>
      <c r="AB39" s="971">
        <v>0</v>
      </c>
      <c r="AC39" s="971">
        <v>0</v>
      </c>
      <c r="AD39" s="971">
        <v>0</v>
      </c>
      <c r="AE39" s="971">
        <v>0</v>
      </c>
      <c r="AF39" s="971">
        <v>0</v>
      </c>
      <c r="AG39" s="971">
        <v>0</v>
      </c>
      <c r="AH39" s="971">
        <v>0</v>
      </c>
      <c r="AI39" s="971">
        <v>0</v>
      </c>
      <c r="AJ39" s="971">
        <v>0</v>
      </c>
      <c r="AK39" s="971">
        <v>0</v>
      </c>
      <c r="AL39" s="971">
        <v>0</v>
      </c>
      <c r="AM39" s="918"/>
    </row>
    <row r="40" spans="1:39">
      <c r="A40" s="941">
        <v>1</v>
      </c>
      <c r="B40" s="956"/>
      <c r="C40" s="956"/>
      <c r="D40" s="956"/>
      <c r="E40" s="956"/>
      <c r="F40" s="956"/>
      <c r="G40" s="956"/>
      <c r="H40" s="956"/>
      <c r="I40" s="956"/>
      <c r="J40" s="956"/>
      <c r="K40" s="956"/>
      <c r="L40" s="970">
        <v>4.5</v>
      </c>
      <c r="M40" s="223" t="s">
        <v>383</v>
      </c>
      <c r="N40" s="942" t="s">
        <v>369</v>
      </c>
      <c r="O40" s="971">
        <v>0</v>
      </c>
      <c r="P40" s="971">
        <v>0</v>
      </c>
      <c r="Q40" s="971">
        <v>0</v>
      </c>
      <c r="R40" s="971">
        <v>0</v>
      </c>
      <c r="S40" s="971">
        <v>0</v>
      </c>
      <c r="T40" s="971">
        <v>0</v>
      </c>
      <c r="U40" s="971">
        <v>0</v>
      </c>
      <c r="V40" s="971">
        <v>0</v>
      </c>
      <c r="W40" s="971">
        <v>0</v>
      </c>
      <c r="X40" s="971">
        <v>0</v>
      </c>
      <c r="Y40" s="971">
        <v>0</v>
      </c>
      <c r="Z40" s="971">
        <v>0</v>
      </c>
      <c r="AA40" s="971">
        <v>0</v>
      </c>
      <c r="AB40" s="971">
        <v>0</v>
      </c>
      <c r="AC40" s="971"/>
      <c r="AD40" s="971"/>
      <c r="AE40" s="971"/>
      <c r="AF40" s="971"/>
      <c r="AG40" s="971"/>
      <c r="AH40" s="971">
        <v>171.43</v>
      </c>
      <c r="AI40" s="971">
        <v>171.43</v>
      </c>
      <c r="AJ40" s="971">
        <v>171.43</v>
      </c>
      <c r="AK40" s="971">
        <v>171.43</v>
      </c>
      <c r="AL40" s="971">
        <v>171.43</v>
      </c>
      <c r="AM40" s="918"/>
    </row>
    <row r="41" spans="1:39" s="95" customFormat="1">
      <c r="A41" s="941">
        <v>1</v>
      </c>
      <c r="B41" s="967"/>
      <c r="C41" s="967"/>
      <c r="D41" s="967"/>
      <c r="E41" s="967"/>
      <c r="F41" s="967"/>
      <c r="G41" s="967"/>
      <c r="H41" s="967"/>
      <c r="I41" s="967"/>
      <c r="J41" s="967"/>
      <c r="K41" s="967"/>
      <c r="L41" s="968">
        <v>5</v>
      </c>
      <c r="M41" s="219" t="s">
        <v>395</v>
      </c>
      <c r="N41" s="942" t="s">
        <v>369</v>
      </c>
      <c r="O41" s="969">
        <v>0</v>
      </c>
      <c r="P41" s="969">
        <v>0</v>
      </c>
      <c r="Q41" s="969">
        <v>0</v>
      </c>
      <c r="R41" s="969">
        <v>0</v>
      </c>
      <c r="S41" s="969">
        <v>0</v>
      </c>
      <c r="T41" s="969">
        <v>0</v>
      </c>
      <c r="U41" s="969">
        <v>0</v>
      </c>
      <c r="V41" s="969">
        <v>0</v>
      </c>
      <c r="W41" s="969">
        <v>0</v>
      </c>
      <c r="X41" s="969">
        <v>0</v>
      </c>
      <c r="Y41" s="969">
        <v>0</v>
      </c>
      <c r="Z41" s="969">
        <v>0</v>
      </c>
      <c r="AA41" s="969">
        <v>0</v>
      </c>
      <c r="AB41" s="969">
        <v>0</v>
      </c>
      <c r="AC41" s="969">
        <v>0</v>
      </c>
      <c r="AD41" s="969">
        <v>0</v>
      </c>
      <c r="AE41" s="969">
        <v>0</v>
      </c>
      <c r="AF41" s="969">
        <v>0</v>
      </c>
      <c r="AG41" s="969">
        <v>0</v>
      </c>
      <c r="AH41" s="969">
        <v>171.43</v>
      </c>
      <c r="AI41" s="969">
        <v>171.43</v>
      </c>
      <c r="AJ41" s="969">
        <v>171.43</v>
      </c>
      <c r="AK41" s="969">
        <v>171.43</v>
      </c>
      <c r="AL41" s="969">
        <v>171.43</v>
      </c>
      <c r="AM41" s="918"/>
    </row>
    <row r="42" spans="1:39">
      <c r="A42" s="941">
        <v>1</v>
      </c>
      <c r="B42" s="956"/>
      <c r="C42" s="956"/>
      <c r="D42" s="956"/>
      <c r="E42" s="956"/>
      <c r="F42" s="956"/>
      <c r="G42" s="956"/>
      <c r="H42" s="956"/>
      <c r="I42" s="956"/>
      <c r="J42" s="956"/>
      <c r="K42" s="956"/>
      <c r="L42" s="970">
        <v>5.0999999999999996</v>
      </c>
      <c r="M42" s="223" t="s">
        <v>376</v>
      </c>
      <c r="N42" s="942" t="s">
        <v>369</v>
      </c>
      <c r="O42" s="971">
        <v>0</v>
      </c>
      <c r="P42" s="971">
        <v>0</v>
      </c>
      <c r="Q42" s="971">
        <v>0</v>
      </c>
      <c r="R42" s="971">
        <v>0</v>
      </c>
      <c r="S42" s="971">
        <v>0</v>
      </c>
      <c r="T42" s="971">
        <v>0</v>
      </c>
      <c r="U42" s="971">
        <v>0</v>
      </c>
      <c r="V42" s="971">
        <v>0</v>
      </c>
      <c r="W42" s="971">
        <v>0</v>
      </c>
      <c r="X42" s="971">
        <v>0</v>
      </c>
      <c r="Y42" s="971">
        <v>0</v>
      </c>
      <c r="Z42" s="971">
        <v>0</v>
      </c>
      <c r="AA42" s="971">
        <v>0</v>
      </c>
      <c r="AB42" s="971">
        <v>0</v>
      </c>
      <c r="AC42" s="971"/>
      <c r="AD42" s="971">
        <v>0</v>
      </c>
      <c r="AE42" s="971">
        <v>0</v>
      </c>
      <c r="AF42" s="971">
        <v>0</v>
      </c>
      <c r="AG42" s="971">
        <v>0</v>
      </c>
      <c r="AH42" s="971">
        <v>0</v>
      </c>
      <c r="AI42" s="971">
        <v>0</v>
      </c>
      <c r="AJ42" s="971">
        <v>0</v>
      </c>
      <c r="AK42" s="971">
        <v>0</v>
      </c>
      <c r="AL42" s="971">
        <v>0</v>
      </c>
      <c r="AM42" s="918"/>
    </row>
    <row r="43" spans="1:39">
      <c r="A43" s="941">
        <v>1</v>
      </c>
      <c r="B43" s="956"/>
      <c r="C43" s="956"/>
      <c r="D43" s="956"/>
      <c r="E43" s="956"/>
      <c r="F43" s="956"/>
      <c r="G43" s="956"/>
      <c r="H43" s="956"/>
      <c r="I43" s="956"/>
      <c r="J43" s="956"/>
      <c r="K43" s="956"/>
      <c r="L43" s="970">
        <v>5.2</v>
      </c>
      <c r="M43" s="223" t="s">
        <v>377</v>
      </c>
      <c r="N43" s="942" t="s">
        <v>369</v>
      </c>
      <c r="O43" s="971">
        <v>0</v>
      </c>
      <c r="P43" s="971">
        <v>0</v>
      </c>
      <c r="Q43" s="971">
        <v>0</v>
      </c>
      <c r="R43" s="971">
        <v>0</v>
      </c>
      <c r="S43" s="971">
        <v>0</v>
      </c>
      <c r="T43" s="971">
        <v>0</v>
      </c>
      <c r="U43" s="971">
        <v>0</v>
      </c>
      <c r="V43" s="971">
        <v>0</v>
      </c>
      <c r="W43" s="971">
        <v>0</v>
      </c>
      <c r="X43" s="971">
        <v>0</v>
      </c>
      <c r="Y43" s="971">
        <v>0</v>
      </c>
      <c r="Z43" s="971">
        <v>0</v>
      </c>
      <c r="AA43" s="971">
        <v>0</v>
      </c>
      <c r="AB43" s="971">
        <v>0</v>
      </c>
      <c r="AC43" s="971"/>
      <c r="AD43" s="971">
        <v>0</v>
      </c>
      <c r="AE43" s="971">
        <v>0</v>
      </c>
      <c r="AF43" s="971">
        <v>0</v>
      </c>
      <c r="AG43" s="971">
        <v>0</v>
      </c>
      <c r="AH43" s="971">
        <v>0</v>
      </c>
      <c r="AI43" s="971">
        <v>0</v>
      </c>
      <c r="AJ43" s="971">
        <v>0</v>
      </c>
      <c r="AK43" s="971">
        <v>0</v>
      </c>
      <c r="AL43" s="971">
        <v>0</v>
      </c>
      <c r="AM43" s="918"/>
    </row>
    <row r="44" spans="1:39">
      <c r="A44" s="941">
        <v>1</v>
      </c>
      <c r="B44" s="956"/>
      <c r="C44" s="956"/>
      <c r="D44" s="956"/>
      <c r="E44" s="956"/>
      <c r="F44" s="956"/>
      <c r="G44" s="956"/>
      <c r="H44" s="956"/>
      <c r="I44" s="956"/>
      <c r="J44" s="956"/>
      <c r="K44" s="956"/>
      <c r="L44" s="970">
        <v>5.3</v>
      </c>
      <c r="M44" s="223" t="s">
        <v>379</v>
      </c>
      <c r="N44" s="942" t="s">
        <v>369</v>
      </c>
      <c r="O44" s="971">
        <v>0</v>
      </c>
      <c r="P44" s="971">
        <v>0</v>
      </c>
      <c r="Q44" s="971">
        <v>0</v>
      </c>
      <c r="R44" s="971">
        <v>0</v>
      </c>
      <c r="S44" s="971">
        <v>0</v>
      </c>
      <c r="T44" s="971">
        <v>0</v>
      </c>
      <c r="U44" s="971">
        <v>0</v>
      </c>
      <c r="V44" s="971">
        <v>0</v>
      </c>
      <c r="W44" s="971">
        <v>0</v>
      </c>
      <c r="X44" s="971">
        <v>0</v>
      </c>
      <c r="Y44" s="971">
        <v>0</v>
      </c>
      <c r="Z44" s="971">
        <v>0</v>
      </c>
      <c r="AA44" s="971">
        <v>0</v>
      </c>
      <c r="AB44" s="971">
        <v>0</v>
      </c>
      <c r="AC44" s="971"/>
      <c r="AD44" s="971">
        <v>0</v>
      </c>
      <c r="AE44" s="971">
        <v>0</v>
      </c>
      <c r="AF44" s="971">
        <v>0</v>
      </c>
      <c r="AG44" s="971">
        <v>0</v>
      </c>
      <c r="AH44" s="971">
        <v>0</v>
      </c>
      <c r="AI44" s="971">
        <v>0</v>
      </c>
      <c r="AJ44" s="971">
        <v>0</v>
      </c>
      <c r="AK44" s="971">
        <v>0</v>
      </c>
      <c r="AL44" s="971">
        <v>0</v>
      </c>
      <c r="AM44" s="918"/>
    </row>
    <row r="45" spans="1:39">
      <c r="A45" s="941">
        <v>1</v>
      </c>
      <c r="B45" s="956"/>
      <c r="C45" s="956"/>
      <c r="D45" s="956"/>
      <c r="E45" s="956"/>
      <c r="F45" s="956"/>
      <c r="G45" s="956"/>
      <c r="H45" s="956"/>
      <c r="I45" s="956"/>
      <c r="J45" s="956"/>
      <c r="K45" s="956"/>
      <c r="L45" s="970">
        <v>5.4</v>
      </c>
      <c r="M45" s="223" t="s">
        <v>381</v>
      </c>
      <c r="N45" s="942" t="s">
        <v>369</v>
      </c>
      <c r="O45" s="971">
        <v>0</v>
      </c>
      <c r="P45" s="971">
        <v>0</v>
      </c>
      <c r="Q45" s="971">
        <v>0</v>
      </c>
      <c r="R45" s="971">
        <v>0</v>
      </c>
      <c r="S45" s="971">
        <v>0</v>
      </c>
      <c r="T45" s="971">
        <v>0</v>
      </c>
      <c r="U45" s="971">
        <v>0</v>
      </c>
      <c r="V45" s="971">
        <v>0</v>
      </c>
      <c r="W45" s="971">
        <v>0</v>
      </c>
      <c r="X45" s="971">
        <v>0</v>
      </c>
      <c r="Y45" s="971">
        <v>0</v>
      </c>
      <c r="Z45" s="971">
        <v>0</v>
      </c>
      <c r="AA45" s="971">
        <v>0</v>
      </c>
      <c r="AB45" s="971">
        <v>0</v>
      </c>
      <c r="AC45" s="971">
        <v>0</v>
      </c>
      <c r="AD45" s="971">
        <v>0</v>
      </c>
      <c r="AE45" s="971">
        <v>0</v>
      </c>
      <c r="AF45" s="971">
        <v>0</v>
      </c>
      <c r="AG45" s="971">
        <v>0</v>
      </c>
      <c r="AH45" s="971">
        <v>0</v>
      </c>
      <c r="AI45" s="971">
        <v>0</v>
      </c>
      <c r="AJ45" s="971">
        <v>0</v>
      </c>
      <c r="AK45" s="971">
        <v>0</v>
      </c>
      <c r="AL45" s="971">
        <v>0</v>
      </c>
      <c r="AM45" s="918"/>
    </row>
    <row r="46" spans="1:39">
      <c r="A46" s="941">
        <v>1</v>
      </c>
      <c r="B46" s="956"/>
      <c r="C46" s="956"/>
      <c r="D46" s="956"/>
      <c r="E46" s="956"/>
      <c r="F46" s="956"/>
      <c r="G46" s="956"/>
      <c r="H46" s="956"/>
      <c r="I46" s="956"/>
      <c r="J46" s="956"/>
      <c r="K46" s="956"/>
      <c r="L46" s="970">
        <v>5.5</v>
      </c>
      <c r="M46" s="223" t="s">
        <v>383</v>
      </c>
      <c r="N46" s="942" t="s">
        <v>369</v>
      </c>
      <c r="O46" s="971">
        <v>0</v>
      </c>
      <c r="P46" s="971">
        <v>0</v>
      </c>
      <c r="Q46" s="971">
        <v>0</v>
      </c>
      <c r="R46" s="971">
        <v>0</v>
      </c>
      <c r="S46" s="971">
        <v>0</v>
      </c>
      <c r="T46" s="971">
        <v>0</v>
      </c>
      <c r="U46" s="971">
        <v>0</v>
      </c>
      <c r="V46" s="971">
        <v>0</v>
      </c>
      <c r="W46" s="971">
        <v>0</v>
      </c>
      <c r="X46" s="971">
        <v>0</v>
      </c>
      <c r="Y46" s="971">
        <v>0</v>
      </c>
      <c r="Z46" s="971">
        <v>0</v>
      </c>
      <c r="AA46" s="971">
        <v>0</v>
      </c>
      <c r="AB46" s="971">
        <v>0</v>
      </c>
      <c r="AC46" s="971"/>
      <c r="AD46" s="971"/>
      <c r="AE46" s="971"/>
      <c r="AF46" s="971"/>
      <c r="AG46" s="971"/>
      <c r="AH46" s="971">
        <v>171.43</v>
      </c>
      <c r="AI46" s="971">
        <v>171.43</v>
      </c>
      <c r="AJ46" s="971">
        <v>171.43</v>
      </c>
      <c r="AK46" s="971">
        <v>171.43</v>
      </c>
      <c r="AL46" s="971">
        <v>171.43</v>
      </c>
      <c r="AM46" s="918"/>
    </row>
    <row r="47" spans="1:39" s="95" customFormat="1" ht="22.5">
      <c r="A47" s="941">
        <v>1</v>
      </c>
      <c r="B47" s="967"/>
      <c r="C47" s="967"/>
      <c r="D47" s="967"/>
      <c r="E47" s="967"/>
      <c r="F47" s="967"/>
      <c r="G47" s="967"/>
      <c r="H47" s="967"/>
      <c r="I47" s="967"/>
      <c r="J47" s="967"/>
      <c r="K47" s="967"/>
      <c r="L47" s="968">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918"/>
    </row>
    <row r="48" spans="1:39">
      <c r="A48" s="941">
        <v>1</v>
      </c>
      <c r="B48" s="956"/>
      <c r="C48" s="956"/>
      <c r="D48" s="956"/>
      <c r="E48" s="956"/>
      <c r="F48" s="956"/>
      <c r="G48" s="956"/>
      <c r="H48" s="956"/>
      <c r="I48" s="956"/>
      <c r="J48" s="956"/>
      <c r="K48" s="956"/>
      <c r="L48" s="970">
        <v>6.1</v>
      </c>
      <c r="M48" s="223" t="s">
        <v>376</v>
      </c>
      <c r="N48" s="220" t="s">
        <v>145</v>
      </c>
      <c r="O48" s="971">
        <v>0</v>
      </c>
      <c r="P48" s="971">
        <v>0</v>
      </c>
      <c r="Q48" s="971">
        <v>0</v>
      </c>
      <c r="R48" s="971">
        <v>0</v>
      </c>
      <c r="S48" s="971">
        <v>0</v>
      </c>
      <c r="T48" s="971">
        <v>0</v>
      </c>
      <c r="U48" s="971">
        <v>0</v>
      </c>
      <c r="V48" s="971">
        <v>0</v>
      </c>
      <c r="W48" s="971">
        <v>0</v>
      </c>
      <c r="X48" s="971">
        <v>0</v>
      </c>
      <c r="Y48" s="971">
        <v>0</v>
      </c>
      <c r="Z48" s="971">
        <v>0</v>
      </c>
      <c r="AA48" s="971">
        <v>0</v>
      </c>
      <c r="AB48" s="971">
        <v>0</v>
      </c>
      <c r="AC48" s="971">
        <v>0</v>
      </c>
      <c r="AD48" s="971">
        <v>0</v>
      </c>
      <c r="AE48" s="971">
        <v>0</v>
      </c>
      <c r="AF48" s="971">
        <v>0</v>
      </c>
      <c r="AG48" s="971">
        <v>0</v>
      </c>
      <c r="AH48" s="971">
        <v>0</v>
      </c>
      <c r="AI48" s="971">
        <v>0</v>
      </c>
      <c r="AJ48" s="971">
        <v>0</v>
      </c>
      <c r="AK48" s="971">
        <v>0</v>
      </c>
      <c r="AL48" s="971">
        <v>0</v>
      </c>
      <c r="AM48" s="918"/>
    </row>
    <row r="49" spans="1:39">
      <c r="A49" s="941">
        <v>1</v>
      </c>
      <c r="B49" s="956"/>
      <c r="C49" s="956"/>
      <c r="D49" s="956"/>
      <c r="E49" s="956"/>
      <c r="F49" s="956"/>
      <c r="G49" s="956"/>
      <c r="H49" s="956"/>
      <c r="I49" s="956"/>
      <c r="J49" s="956"/>
      <c r="K49" s="956"/>
      <c r="L49" s="970">
        <v>6.2</v>
      </c>
      <c r="M49" s="223" t="s">
        <v>377</v>
      </c>
      <c r="N49" s="220" t="s">
        <v>145</v>
      </c>
      <c r="O49" s="971">
        <v>0</v>
      </c>
      <c r="P49" s="971">
        <v>0</v>
      </c>
      <c r="Q49" s="971">
        <v>0</v>
      </c>
      <c r="R49" s="971">
        <v>0</v>
      </c>
      <c r="S49" s="971">
        <v>0</v>
      </c>
      <c r="T49" s="971">
        <v>0</v>
      </c>
      <c r="U49" s="971">
        <v>0</v>
      </c>
      <c r="V49" s="971">
        <v>0</v>
      </c>
      <c r="W49" s="971">
        <v>0</v>
      </c>
      <c r="X49" s="971">
        <v>0</v>
      </c>
      <c r="Y49" s="971">
        <v>0</v>
      </c>
      <c r="Z49" s="971">
        <v>0</v>
      </c>
      <c r="AA49" s="971">
        <v>0</v>
      </c>
      <c r="AB49" s="971">
        <v>0</v>
      </c>
      <c r="AC49" s="971">
        <v>0</v>
      </c>
      <c r="AD49" s="971">
        <v>0</v>
      </c>
      <c r="AE49" s="971">
        <v>0</v>
      </c>
      <c r="AF49" s="971">
        <v>0</v>
      </c>
      <c r="AG49" s="971">
        <v>0</v>
      </c>
      <c r="AH49" s="971">
        <v>0</v>
      </c>
      <c r="AI49" s="971">
        <v>0</v>
      </c>
      <c r="AJ49" s="971">
        <v>0</v>
      </c>
      <c r="AK49" s="971">
        <v>0</v>
      </c>
      <c r="AL49" s="971">
        <v>0</v>
      </c>
      <c r="AM49" s="918"/>
    </row>
    <row r="50" spans="1:39">
      <c r="A50" s="941">
        <v>1</v>
      </c>
      <c r="B50" s="956"/>
      <c r="C50" s="956"/>
      <c r="D50" s="956"/>
      <c r="E50" s="956"/>
      <c r="F50" s="956"/>
      <c r="G50" s="956"/>
      <c r="H50" s="956"/>
      <c r="I50" s="956"/>
      <c r="J50" s="956"/>
      <c r="K50" s="956"/>
      <c r="L50" s="970">
        <v>6.3</v>
      </c>
      <c r="M50" s="223" t="s">
        <v>379</v>
      </c>
      <c r="N50" s="220" t="s">
        <v>145</v>
      </c>
      <c r="O50" s="971">
        <v>0</v>
      </c>
      <c r="P50" s="971">
        <v>0</v>
      </c>
      <c r="Q50" s="971">
        <v>0</v>
      </c>
      <c r="R50" s="971">
        <v>0</v>
      </c>
      <c r="S50" s="971">
        <v>0</v>
      </c>
      <c r="T50" s="971">
        <v>0</v>
      </c>
      <c r="U50" s="971">
        <v>0</v>
      </c>
      <c r="V50" s="971">
        <v>0</v>
      </c>
      <c r="W50" s="971">
        <v>0</v>
      </c>
      <c r="X50" s="971">
        <v>0</v>
      </c>
      <c r="Y50" s="971">
        <v>0</v>
      </c>
      <c r="Z50" s="971">
        <v>0</v>
      </c>
      <c r="AA50" s="971">
        <v>0</v>
      </c>
      <c r="AB50" s="971">
        <v>0</v>
      </c>
      <c r="AC50" s="971">
        <v>0</v>
      </c>
      <c r="AD50" s="971">
        <v>0</v>
      </c>
      <c r="AE50" s="971">
        <v>0</v>
      </c>
      <c r="AF50" s="971">
        <v>0</v>
      </c>
      <c r="AG50" s="971">
        <v>0</v>
      </c>
      <c r="AH50" s="971">
        <v>0</v>
      </c>
      <c r="AI50" s="971">
        <v>0</v>
      </c>
      <c r="AJ50" s="971">
        <v>0</v>
      </c>
      <c r="AK50" s="971">
        <v>0</v>
      </c>
      <c r="AL50" s="971">
        <v>0</v>
      </c>
      <c r="AM50" s="918"/>
    </row>
    <row r="51" spans="1:39">
      <c r="A51" s="941">
        <v>1</v>
      </c>
      <c r="B51" s="956"/>
      <c r="C51" s="956"/>
      <c r="D51" s="956"/>
      <c r="E51" s="956"/>
      <c r="F51" s="956"/>
      <c r="G51" s="956"/>
      <c r="H51" s="956"/>
      <c r="I51" s="956"/>
      <c r="J51" s="956"/>
      <c r="K51" s="956"/>
      <c r="L51" s="970">
        <v>6.4</v>
      </c>
      <c r="M51" s="223" t="s">
        <v>381</v>
      </c>
      <c r="N51" s="220" t="s">
        <v>145</v>
      </c>
      <c r="O51" s="971">
        <v>0</v>
      </c>
      <c r="P51" s="971">
        <v>0</v>
      </c>
      <c r="Q51" s="971">
        <v>0</v>
      </c>
      <c r="R51" s="971">
        <v>0</v>
      </c>
      <c r="S51" s="971">
        <v>0</v>
      </c>
      <c r="T51" s="971">
        <v>0</v>
      </c>
      <c r="U51" s="971">
        <v>0</v>
      </c>
      <c r="V51" s="971">
        <v>0</v>
      </c>
      <c r="W51" s="971">
        <v>0</v>
      </c>
      <c r="X51" s="971">
        <v>0</v>
      </c>
      <c r="Y51" s="971">
        <v>0</v>
      </c>
      <c r="Z51" s="971">
        <v>0</v>
      </c>
      <c r="AA51" s="971">
        <v>0</v>
      </c>
      <c r="AB51" s="971">
        <v>0</v>
      </c>
      <c r="AC51" s="971">
        <v>0</v>
      </c>
      <c r="AD51" s="971">
        <v>0</v>
      </c>
      <c r="AE51" s="971">
        <v>0</v>
      </c>
      <c r="AF51" s="971">
        <v>0</v>
      </c>
      <c r="AG51" s="971">
        <v>0</v>
      </c>
      <c r="AH51" s="971">
        <v>0</v>
      </c>
      <c r="AI51" s="971">
        <v>0</v>
      </c>
      <c r="AJ51" s="971">
        <v>0</v>
      </c>
      <c r="AK51" s="971">
        <v>0</v>
      </c>
      <c r="AL51" s="971">
        <v>0</v>
      </c>
      <c r="AM51" s="918"/>
    </row>
    <row r="52" spans="1:39">
      <c r="A52" s="941">
        <v>1</v>
      </c>
      <c r="B52" s="956"/>
      <c r="C52" s="956"/>
      <c r="D52" s="956"/>
      <c r="E52" s="956"/>
      <c r="F52" s="956"/>
      <c r="G52" s="956"/>
      <c r="H52" s="956"/>
      <c r="I52" s="956"/>
      <c r="J52" s="956"/>
      <c r="K52" s="956"/>
      <c r="L52" s="970">
        <v>6.5</v>
      </c>
      <c r="M52" s="223" t="s">
        <v>383</v>
      </c>
      <c r="N52" s="220" t="s">
        <v>145</v>
      </c>
      <c r="O52" s="971">
        <v>0</v>
      </c>
      <c r="P52" s="971">
        <v>0</v>
      </c>
      <c r="Q52" s="971">
        <v>0</v>
      </c>
      <c r="R52" s="971">
        <v>0</v>
      </c>
      <c r="S52" s="971">
        <v>0</v>
      </c>
      <c r="T52" s="971">
        <v>0</v>
      </c>
      <c r="U52" s="971">
        <v>0</v>
      </c>
      <c r="V52" s="971">
        <v>0</v>
      </c>
      <c r="W52" s="971">
        <v>0</v>
      </c>
      <c r="X52" s="971">
        <v>0</v>
      </c>
      <c r="Y52" s="971">
        <v>0</v>
      </c>
      <c r="Z52" s="971">
        <v>0</v>
      </c>
      <c r="AA52" s="971">
        <v>0</v>
      </c>
      <c r="AB52" s="971">
        <v>0</v>
      </c>
      <c r="AC52" s="971">
        <v>0</v>
      </c>
      <c r="AD52" s="971">
        <v>0</v>
      </c>
      <c r="AE52" s="971">
        <v>0</v>
      </c>
      <c r="AF52" s="971">
        <v>0</v>
      </c>
      <c r="AG52" s="971">
        <v>0</v>
      </c>
      <c r="AH52" s="971">
        <v>0</v>
      </c>
      <c r="AI52" s="971">
        <v>0</v>
      </c>
      <c r="AJ52" s="971">
        <v>0</v>
      </c>
      <c r="AK52" s="971">
        <v>0</v>
      </c>
      <c r="AL52" s="971">
        <v>0</v>
      </c>
      <c r="AM52" s="918"/>
    </row>
    <row r="53" spans="1:39" s="95" customFormat="1">
      <c r="A53" s="941">
        <v>1</v>
      </c>
      <c r="B53" s="967"/>
      <c r="C53" s="967"/>
      <c r="D53" s="967"/>
      <c r="E53" s="967"/>
      <c r="F53" s="967"/>
      <c r="G53" s="967"/>
      <c r="H53" s="967"/>
      <c r="I53" s="967"/>
      <c r="J53" s="967"/>
      <c r="K53" s="967"/>
      <c r="L53" s="968">
        <v>7</v>
      </c>
      <c r="M53" s="219" t="s">
        <v>403</v>
      </c>
      <c r="N53" s="942" t="s">
        <v>369</v>
      </c>
      <c r="O53" s="969">
        <v>0</v>
      </c>
      <c r="P53" s="969">
        <v>0</v>
      </c>
      <c r="Q53" s="969">
        <v>0</v>
      </c>
      <c r="R53" s="969">
        <v>0</v>
      </c>
      <c r="S53" s="969">
        <v>0</v>
      </c>
      <c r="T53" s="969">
        <v>0</v>
      </c>
      <c r="U53" s="969">
        <v>0</v>
      </c>
      <c r="V53" s="969">
        <v>0</v>
      </c>
      <c r="W53" s="969">
        <v>0</v>
      </c>
      <c r="X53" s="969">
        <v>0</v>
      </c>
      <c r="Y53" s="969">
        <v>0</v>
      </c>
      <c r="Z53" s="969">
        <v>0</v>
      </c>
      <c r="AA53" s="969">
        <v>0</v>
      </c>
      <c r="AB53" s="969">
        <v>0</v>
      </c>
      <c r="AC53" s="969">
        <v>171.43</v>
      </c>
      <c r="AD53" s="969">
        <v>171.43</v>
      </c>
      <c r="AE53" s="969">
        <v>171.43</v>
      </c>
      <c r="AF53" s="969">
        <v>171.43</v>
      </c>
      <c r="AG53" s="969">
        <v>171.43</v>
      </c>
      <c r="AH53" s="969">
        <v>0</v>
      </c>
      <c r="AI53" s="969">
        <v>0</v>
      </c>
      <c r="AJ53" s="969">
        <v>0</v>
      </c>
      <c r="AK53" s="969">
        <v>0</v>
      </c>
      <c r="AL53" s="969">
        <v>0</v>
      </c>
      <c r="AM53" s="918"/>
    </row>
    <row r="54" spans="1:39">
      <c r="A54" s="941">
        <v>1</v>
      </c>
      <c r="B54" s="956"/>
      <c r="C54" s="956"/>
      <c r="D54" s="956"/>
      <c r="E54" s="956"/>
      <c r="F54" s="956"/>
      <c r="G54" s="956"/>
      <c r="H54" s="956"/>
      <c r="I54" s="956"/>
      <c r="J54" s="956"/>
      <c r="K54" s="956"/>
      <c r="L54" s="970">
        <v>7.1</v>
      </c>
      <c r="M54" s="223" t="s">
        <v>376</v>
      </c>
      <c r="N54" s="942" t="s">
        <v>369</v>
      </c>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18"/>
    </row>
    <row r="55" spans="1:39">
      <c r="A55" s="941">
        <v>1</v>
      </c>
      <c r="B55" s="956"/>
      <c r="C55" s="956"/>
      <c r="D55" s="956"/>
      <c r="E55" s="956"/>
      <c r="F55" s="956"/>
      <c r="G55" s="956"/>
      <c r="H55" s="956"/>
      <c r="I55" s="956"/>
      <c r="J55" s="956"/>
      <c r="K55" s="956"/>
      <c r="L55" s="970">
        <v>7.2</v>
      </c>
      <c r="M55" s="223" t="s">
        <v>377</v>
      </c>
      <c r="N55" s="942" t="s">
        <v>369</v>
      </c>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18"/>
    </row>
    <row r="56" spans="1:39">
      <c r="A56" s="941">
        <v>1</v>
      </c>
      <c r="B56" s="956"/>
      <c r="C56" s="956"/>
      <c r="D56" s="956"/>
      <c r="E56" s="956"/>
      <c r="F56" s="956"/>
      <c r="G56" s="956"/>
      <c r="H56" s="956"/>
      <c r="I56" s="956"/>
      <c r="J56" s="956"/>
      <c r="K56" s="956"/>
      <c r="L56" s="970">
        <v>7.3</v>
      </c>
      <c r="M56" s="223" t="s">
        <v>379</v>
      </c>
      <c r="N56" s="942" t="s">
        <v>369</v>
      </c>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18"/>
    </row>
    <row r="57" spans="1:39">
      <c r="A57" s="941">
        <v>1</v>
      </c>
      <c r="B57" s="956"/>
      <c r="C57" s="956"/>
      <c r="D57" s="956"/>
      <c r="E57" s="956"/>
      <c r="F57" s="956"/>
      <c r="G57" s="956"/>
      <c r="H57" s="956"/>
      <c r="I57" s="956"/>
      <c r="J57" s="956"/>
      <c r="K57" s="956"/>
      <c r="L57" s="970">
        <v>7.4</v>
      </c>
      <c r="M57" s="223" t="s">
        <v>381</v>
      </c>
      <c r="N57" s="942" t="s">
        <v>369</v>
      </c>
      <c r="O57" s="971">
        <v>0</v>
      </c>
      <c r="P57" s="971">
        <v>0</v>
      </c>
      <c r="Q57" s="971">
        <v>0</v>
      </c>
      <c r="R57" s="971">
        <v>0</v>
      </c>
      <c r="S57" s="971">
        <v>0</v>
      </c>
      <c r="T57" s="971">
        <v>0</v>
      </c>
      <c r="U57" s="971">
        <v>0</v>
      </c>
      <c r="V57" s="971">
        <v>0</v>
      </c>
      <c r="W57" s="971">
        <v>0</v>
      </c>
      <c r="X57" s="971"/>
      <c r="Y57" s="971"/>
      <c r="Z57" s="971"/>
      <c r="AA57" s="971"/>
      <c r="AB57" s="971"/>
      <c r="AC57" s="971">
        <v>0</v>
      </c>
      <c r="AD57" s="971">
        <v>0</v>
      </c>
      <c r="AE57" s="971">
        <v>0</v>
      </c>
      <c r="AF57" s="971">
        <v>0</v>
      </c>
      <c r="AG57" s="971">
        <v>0</v>
      </c>
      <c r="AH57" s="971"/>
      <c r="AI57" s="971"/>
      <c r="AJ57" s="971"/>
      <c r="AK57" s="971"/>
      <c r="AL57" s="971"/>
      <c r="AM57" s="918"/>
    </row>
    <row r="58" spans="1:39">
      <c r="A58" s="941">
        <v>1</v>
      </c>
      <c r="B58" s="956"/>
      <c r="C58" s="956"/>
      <c r="D58" s="956"/>
      <c r="E58" s="956"/>
      <c r="F58" s="956"/>
      <c r="G58" s="956"/>
      <c r="H58" s="956"/>
      <c r="I58" s="956"/>
      <c r="J58" s="956"/>
      <c r="K58" s="956"/>
      <c r="L58" s="970">
        <v>7.5</v>
      </c>
      <c r="M58" s="223" t="s">
        <v>383</v>
      </c>
      <c r="N58" s="942" t="s">
        <v>369</v>
      </c>
      <c r="O58" s="971">
        <v>0</v>
      </c>
      <c r="P58" s="971">
        <v>0</v>
      </c>
      <c r="Q58" s="971">
        <v>0</v>
      </c>
      <c r="R58" s="971">
        <v>0</v>
      </c>
      <c r="S58" s="971">
        <v>0</v>
      </c>
      <c r="T58" s="971">
        <v>0</v>
      </c>
      <c r="U58" s="971">
        <v>0</v>
      </c>
      <c r="V58" s="971">
        <v>0</v>
      </c>
      <c r="W58" s="971">
        <v>0</v>
      </c>
      <c r="X58" s="971"/>
      <c r="Y58" s="971"/>
      <c r="Z58" s="971"/>
      <c r="AA58" s="971"/>
      <c r="AB58" s="971"/>
      <c r="AC58" s="971">
        <v>171.43</v>
      </c>
      <c r="AD58" s="971">
        <v>171.43</v>
      </c>
      <c r="AE58" s="971">
        <v>171.43</v>
      </c>
      <c r="AF58" s="971">
        <v>171.43</v>
      </c>
      <c r="AG58" s="971">
        <v>171.43</v>
      </c>
      <c r="AH58" s="971"/>
      <c r="AI58" s="971"/>
      <c r="AJ58" s="971"/>
      <c r="AK58" s="971"/>
      <c r="AL58" s="971"/>
      <c r="AM58" s="918"/>
    </row>
    <row r="59" spans="1:39" s="95" customFormat="1">
      <c r="A59" s="941">
        <v>1</v>
      </c>
      <c r="B59" s="967"/>
      <c r="C59" s="967"/>
      <c r="D59" s="967"/>
      <c r="E59" s="967"/>
      <c r="F59" s="967"/>
      <c r="G59" s="967"/>
      <c r="H59" s="967"/>
      <c r="I59" s="967"/>
      <c r="J59" s="967"/>
      <c r="K59" s="967"/>
      <c r="L59" s="968">
        <v>8</v>
      </c>
      <c r="M59" s="219" t="s">
        <v>407</v>
      </c>
      <c r="N59" s="942" t="s">
        <v>369</v>
      </c>
      <c r="O59" s="969">
        <v>0</v>
      </c>
      <c r="P59" s="969">
        <v>0</v>
      </c>
      <c r="Q59" s="969">
        <v>0</v>
      </c>
      <c r="R59" s="969">
        <v>0</v>
      </c>
      <c r="S59" s="969">
        <v>0</v>
      </c>
      <c r="T59" s="969">
        <v>0</v>
      </c>
      <c r="U59" s="969">
        <v>0</v>
      </c>
      <c r="V59" s="969">
        <v>0</v>
      </c>
      <c r="W59" s="969">
        <v>0</v>
      </c>
      <c r="X59" s="969">
        <v>0</v>
      </c>
      <c r="Y59" s="969">
        <v>0</v>
      </c>
      <c r="Z59" s="969">
        <v>0</v>
      </c>
      <c r="AA59" s="969">
        <v>0</v>
      </c>
      <c r="AB59" s="969">
        <v>0</v>
      </c>
      <c r="AC59" s="969">
        <v>171.43</v>
      </c>
      <c r="AD59" s="969">
        <v>0</v>
      </c>
      <c r="AE59" s="969">
        <v>0</v>
      </c>
      <c r="AF59" s="969">
        <v>0</v>
      </c>
      <c r="AG59" s="969">
        <v>0</v>
      </c>
      <c r="AH59" s="969">
        <v>0</v>
      </c>
      <c r="AI59" s="969">
        <v>0</v>
      </c>
      <c r="AJ59" s="969">
        <v>0</v>
      </c>
      <c r="AK59" s="969">
        <v>0</v>
      </c>
      <c r="AL59" s="969">
        <v>0</v>
      </c>
      <c r="AM59" s="918"/>
    </row>
    <row r="60" spans="1:39">
      <c r="A60" s="941">
        <v>1</v>
      </c>
      <c r="B60" s="956"/>
      <c r="C60" s="956"/>
      <c r="D60" s="956"/>
      <c r="E60" s="956"/>
      <c r="F60" s="956"/>
      <c r="G60" s="956"/>
      <c r="H60" s="956"/>
      <c r="I60" s="956"/>
      <c r="J60" s="956"/>
      <c r="K60" s="956"/>
      <c r="L60" s="970">
        <v>8.1</v>
      </c>
      <c r="M60" s="223" t="s">
        <v>376</v>
      </c>
      <c r="N60" s="942" t="s">
        <v>369</v>
      </c>
      <c r="O60" s="971">
        <v>0</v>
      </c>
      <c r="P60" s="971">
        <v>0</v>
      </c>
      <c r="Q60" s="971">
        <v>0</v>
      </c>
      <c r="R60" s="971">
        <v>0</v>
      </c>
      <c r="S60" s="971">
        <v>0</v>
      </c>
      <c r="T60" s="971">
        <v>0</v>
      </c>
      <c r="U60" s="971">
        <v>0</v>
      </c>
      <c r="V60" s="971">
        <v>0</v>
      </c>
      <c r="W60" s="971">
        <v>0</v>
      </c>
      <c r="X60" s="971"/>
      <c r="Y60" s="971"/>
      <c r="Z60" s="971"/>
      <c r="AA60" s="971"/>
      <c r="AB60" s="971"/>
      <c r="AC60" s="971">
        <v>0</v>
      </c>
      <c r="AD60" s="971">
        <v>0</v>
      </c>
      <c r="AE60" s="971">
        <v>0</v>
      </c>
      <c r="AF60" s="971">
        <v>0</v>
      </c>
      <c r="AG60" s="971">
        <v>0</v>
      </c>
      <c r="AH60" s="971"/>
      <c r="AI60" s="971"/>
      <c r="AJ60" s="971"/>
      <c r="AK60" s="971"/>
      <c r="AL60" s="971"/>
      <c r="AM60" s="918"/>
    </row>
    <row r="61" spans="1:39">
      <c r="A61" s="941">
        <v>1</v>
      </c>
      <c r="B61" s="956"/>
      <c r="C61" s="956"/>
      <c r="D61" s="956"/>
      <c r="E61" s="956"/>
      <c r="F61" s="956"/>
      <c r="G61" s="956"/>
      <c r="H61" s="956"/>
      <c r="I61" s="956"/>
      <c r="J61" s="956"/>
      <c r="K61" s="956"/>
      <c r="L61" s="970">
        <v>8.1999999999999993</v>
      </c>
      <c r="M61" s="223" t="s">
        <v>377</v>
      </c>
      <c r="N61" s="942" t="s">
        <v>369</v>
      </c>
      <c r="O61" s="971">
        <v>0</v>
      </c>
      <c r="P61" s="971">
        <v>0</v>
      </c>
      <c r="Q61" s="971">
        <v>0</v>
      </c>
      <c r="R61" s="971">
        <v>0</v>
      </c>
      <c r="S61" s="971">
        <v>0</v>
      </c>
      <c r="T61" s="971">
        <v>0</v>
      </c>
      <c r="U61" s="971">
        <v>0</v>
      </c>
      <c r="V61" s="971">
        <v>0</v>
      </c>
      <c r="W61" s="971">
        <v>0</v>
      </c>
      <c r="X61" s="971"/>
      <c r="Y61" s="971"/>
      <c r="Z61" s="971"/>
      <c r="AA61" s="971"/>
      <c r="AB61" s="971"/>
      <c r="AC61" s="971">
        <v>0</v>
      </c>
      <c r="AD61" s="971">
        <v>0</v>
      </c>
      <c r="AE61" s="971">
        <v>0</v>
      </c>
      <c r="AF61" s="971">
        <v>0</v>
      </c>
      <c r="AG61" s="971">
        <v>0</v>
      </c>
      <c r="AH61" s="971"/>
      <c r="AI61" s="971"/>
      <c r="AJ61" s="971"/>
      <c r="AK61" s="971"/>
      <c r="AL61" s="971"/>
      <c r="AM61" s="918"/>
    </row>
    <row r="62" spans="1:39">
      <c r="A62" s="941">
        <v>1</v>
      </c>
      <c r="B62" s="956"/>
      <c r="C62" s="956"/>
      <c r="D62" s="956"/>
      <c r="E62" s="956"/>
      <c r="F62" s="956"/>
      <c r="G62" s="956"/>
      <c r="H62" s="956"/>
      <c r="I62" s="956"/>
      <c r="J62" s="956"/>
      <c r="K62" s="956"/>
      <c r="L62" s="970">
        <v>8.3000000000000007</v>
      </c>
      <c r="M62" s="223" t="s">
        <v>379</v>
      </c>
      <c r="N62" s="942" t="s">
        <v>369</v>
      </c>
      <c r="O62" s="971">
        <v>0</v>
      </c>
      <c r="P62" s="971">
        <v>0</v>
      </c>
      <c r="Q62" s="971">
        <v>0</v>
      </c>
      <c r="R62" s="971">
        <v>0</v>
      </c>
      <c r="S62" s="971">
        <v>0</v>
      </c>
      <c r="T62" s="971">
        <v>0</v>
      </c>
      <c r="U62" s="971">
        <v>0</v>
      </c>
      <c r="V62" s="971">
        <v>0</v>
      </c>
      <c r="W62" s="971">
        <v>0</v>
      </c>
      <c r="X62" s="971"/>
      <c r="Y62" s="971"/>
      <c r="Z62" s="971"/>
      <c r="AA62" s="971"/>
      <c r="AB62" s="971"/>
      <c r="AC62" s="971">
        <v>0</v>
      </c>
      <c r="AD62" s="971">
        <v>0</v>
      </c>
      <c r="AE62" s="971">
        <v>0</v>
      </c>
      <c r="AF62" s="971">
        <v>0</v>
      </c>
      <c r="AG62" s="971">
        <v>0</v>
      </c>
      <c r="AH62" s="971"/>
      <c r="AI62" s="971"/>
      <c r="AJ62" s="971"/>
      <c r="AK62" s="971"/>
      <c r="AL62" s="971"/>
      <c r="AM62" s="918"/>
    </row>
    <row r="63" spans="1:39">
      <c r="A63" s="941">
        <v>1</v>
      </c>
      <c r="B63" s="956"/>
      <c r="C63" s="956"/>
      <c r="D63" s="956"/>
      <c r="E63" s="956"/>
      <c r="F63" s="956"/>
      <c r="G63" s="956"/>
      <c r="H63" s="956"/>
      <c r="I63" s="956"/>
      <c r="J63" s="956"/>
      <c r="K63" s="956"/>
      <c r="L63" s="970">
        <v>8.4</v>
      </c>
      <c r="M63" s="223" t="s">
        <v>381</v>
      </c>
      <c r="N63" s="942" t="s">
        <v>369</v>
      </c>
      <c r="O63" s="971">
        <v>0</v>
      </c>
      <c r="P63" s="971">
        <v>0</v>
      </c>
      <c r="Q63" s="971">
        <v>0</v>
      </c>
      <c r="R63" s="971">
        <v>0</v>
      </c>
      <c r="S63" s="971">
        <v>0</v>
      </c>
      <c r="T63" s="971">
        <v>0</v>
      </c>
      <c r="U63" s="971">
        <v>0</v>
      </c>
      <c r="V63" s="971">
        <v>0</v>
      </c>
      <c r="W63" s="971">
        <v>0</v>
      </c>
      <c r="X63" s="971"/>
      <c r="Y63" s="971"/>
      <c r="Z63" s="971"/>
      <c r="AA63" s="971"/>
      <c r="AB63" s="971"/>
      <c r="AC63" s="971">
        <v>0</v>
      </c>
      <c r="AD63" s="971">
        <v>0</v>
      </c>
      <c r="AE63" s="971">
        <v>0</v>
      </c>
      <c r="AF63" s="971">
        <v>0</v>
      </c>
      <c r="AG63" s="971">
        <v>0</v>
      </c>
      <c r="AH63" s="971"/>
      <c r="AI63" s="971"/>
      <c r="AJ63" s="971"/>
      <c r="AK63" s="971"/>
      <c r="AL63" s="971"/>
      <c r="AM63" s="918"/>
    </row>
    <row r="64" spans="1:39">
      <c r="A64" s="941">
        <v>1</v>
      </c>
      <c r="B64" s="956"/>
      <c r="C64" s="956"/>
      <c r="D64" s="956"/>
      <c r="E64" s="956"/>
      <c r="F64" s="956"/>
      <c r="G64" s="956"/>
      <c r="H64" s="956"/>
      <c r="I64" s="956"/>
      <c r="J64" s="956"/>
      <c r="K64" s="956"/>
      <c r="L64" s="970">
        <v>8.5</v>
      </c>
      <c r="M64" s="223" t="s">
        <v>383</v>
      </c>
      <c r="N64" s="942" t="s">
        <v>369</v>
      </c>
      <c r="O64" s="971">
        <v>0</v>
      </c>
      <c r="P64" s="971">
        <v>0</v>
      </c>
      <c r="Q64" s="971">
        <v>0</v>
      </c>
      <c r="R64" s="971">
        <v>0</v>
      </c>
      <c r="S64" s="971">
        <v>0</v>
      </c>
      <c r="T64" s="971">
        <v>0</v>
      </c>
      <c r="U64" s="971">
        <v>0</v>
      </c>
      <c r="V64" s="971">
        <v>0</v>
      </c>
      <c r="W64" s="971">
        <v>0</v>
      </c>
      <c r="X64" s="971"/>
      <c r="Y64" s="971"/>
      <c r="Z64" s="971"/>
      <c r="AA64" s="971"/>
      <c r="AB64" s="971"/>
      <c r="AC64" s="971">
        <v>171.43</v>
      </c>
      <c r="AD64" s="971">
        <v>0</v>
      </c>
      <c r="AE64" s="971">
        <v>0</v>
      </c>
      <c r="AF64" s="971">
        <v>0</v>
      </c>
      <c r="AG64" s="971">
        <v>0</v>
      </c>
      <c r="AH64" s="971"/>
      <c r="AI64" s="971"/>
      <c r="AJ64" s="971"/>
      <c r="AK64" s="971"/>
      <c r="AL64" s="971"/>
      <c r="AM64" s="918"/>
    </row>
    <row r="65" spans="1:39">
      <c r="A65" s="910" t="s">
        <v>102</v>
      </c>
      <c r="B65" s="956"/>
      <c r="C65" s="956"/>
      <c r="D65" s="956"/>
      <c r="E65" s="956"/>
      <c r="F65" s="956"/>
      <c r="G65" s="956"/>
      <c r="H65" s="956"/>
      <c r="I65" s="956"/>
      <c r="J65" s="956"/>
      <c r="K65" s="956"/>
      <c r="L65" s="965" t="s">
        <v>2615</v>
      </c>
      <c r="M65" s="808"/>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966"/>
    </row>
    <row r="66" spans="1:39" s="95" customFormat="1" ht="22.5">
      <c r="A66" s="941">
        <v>2</v>
      </c>
      <c r="B66" s="967"/>
      <c r="C66" s="967"/>
      <c r="D66" s="967"/>
      <c r="E66" s="967"/>
      <c r="F66" s="967"/>
      <c r="G66" s="967"/>
      <c r="H66" s="967"/>
      <c r="I66" s="967"/>
      <c r="J66" s="967"/>
      <c r="K66" s="967"/>
      <c r="L66" s="968">
        <v>1</v>
      </c>
      <c r="M66" s="219" t="s">
        <v>375</v>
      </c>
      <c r="N66" s="942" t="s">
        <v>369</v>
      </c>
      <c r="O66" s="969">
        <v>0</v>
      </c>
      <c r="P66" s="969">
        <v>0</v>
      </c>
      <c r="Q66" s="969">
        <v>0</v>
      </c>
      <c r="R66" s="969">
        <v>0</v>
      </c>
      <c r="S66" s="969">
        <v>0</v>
      </c>
      <c r="T66" s="969">
        <v>0</v>
      </c>
      <c r="U66" s="969">
        <v>0</v>
      </c>
      <c r="V66" s="969">
        <v>0</v>
      </c>
      <c r="W66" s="969">
        <v>0</v>
      </c>
      <c r="X66" s="969">
        <v>0</v>
      </c>
      <c r="Y66" s="969">
        <v>0</v>
      </c>
      <c r="Z66" s="969">
        <v>0</v>
      </c>
      <c r="AA66" s="969">
        <v>0</v>
      </c>
      <c r="AB66" s="969">
        <v>0</v>
      </c>
      <c r="AC66" s="969">
        <v>0</v>
      </c>
      <c r="AD66" s="969">
        <v>0</v>
      </c>
      <c r="AE66" s="969">
        <v>0</v>
      </c>
      <c r="AF66" s="969">
        <v>0</v>
      </c>
      <c r="AG66" s="969">
        <v>0</v>
      </c>
      <c r="AH66" s="969">
        <v>0</v>
      </c>
      <c r="AI66" s="969">
        <v>0</v>
      </c>
      <c r="AJ66" s="969">
        <v>0</v>
      </c>
      <c r="AK66" s="969">
        <v>0</v>
      </c>
      <c r="AL66" s="969">
        <v>0</v>
      </c>
      <c r="AM66" s="918"/>
    </row>
    <row r="67" spans="1:39">
      <c r="A67" s="941">
        <v>2</v>
      </c>
      <c r="B67" s="956"/>
      <c r="C67" s="956"/>
      <c r="D67" s="956"/>
      <c r="E67" s="956"/>
      <c r="F67" s="956"/>
      <c r="G67" s="956"/>
      <c r="H67" s="956"/>
      <c r="I67" s="956"/>
      <c r="J67" s="956"/>
      <c r="K67" s="956"/>
      <c r="L67" s="970">
        <v>1.1000000000000001</v>
      </c>
      <c r="M67" s="223" t="s">
        <v>376</v>
      </c>
      <c r="N67" s="942" t="s">
        <v>369</v>
      </c>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18"/>
    </row>
    <row r="68" spans="1:39">
      <c r="A68" s="941">
        <v>2</v>
      </c>
      <c r="B68" s="956"/>
      <c r="C68" s="956"/>
      <c r="D68" s="956"/>
      <c r="E68" s="956"/>
      <c r="F68" s="956"/>
      <c r="G68" s="956"/>
      <c r="H68" s="956"/>
      <c r="I68" s="956"/>
      <c r="J68" s="956"/>
      <c r="K68" s="956"/>
      <c r="L68" s="970">
        <v>1.2</v>
      </c>
      <c r="M68" s="223" t="s">
        <v>377</v>
      </c>
      <c r="N68" s="942" t="s">
        <v>369</v>
      </c>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18"/>
    </row>
    <row r="69" spans="1:39">
      <c r="A69" s="941">
        <v>2</v>
      </c>
      <c r="B69" s="956"/>
      <c r="C69" s="956"/>
      <c r="D69" s="956"/>
      <c r="E69" s="956"/>
      <c r="F69" s="956"/>
      <c r="G69" s="956"/>
      <c r="H69" s="956"/>
      <c r="I69" s="956"/>
      <c r="J69" s="956"/>
      <c r="K69" s="956"/>
      <c r="L69" s="970">
        <v>1.3</v>
      </c>
      <c r="M69" s="223" t="s">
        <v>379</v>
      </c>
      <c r="N69" s="942" t="s">
        <v>369</v>
      </c>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18"/>
    </row>
    <row r="70" spans="1:39">
      <c r="A70" s="941">
        <v>2</v>
      </c>
      <c r="B70" s="956"/>
      <c r="C70" s="956"/>
      <c r="D70" s="956"/>
      <c r="E70" s="956"/>
      <c r="F70" s="956"/>
      <c r="G70" s="956"/>
      <c r="H70" s="956"/>
      <c r="I70" s="956"/>
      <c r="J70" s="956"/>
      <c r="K70" s="956"/>
      <c r="L70" s="970">
        <v>1.4</v>
      </c>
      <c r="M70" s="223" t="s">
        <v>381</v>
      </c>
      <c r="N70" s="942" t="s">
        <v>369</v>
      </c>
      <c r="O70" s="971">
        <v>0</v>
      </c>
      <c r="P70" s="971">
        <v>0</v>
      </c>
      <c r="Q70" s="971">
        <v>0</v>
      </c>
      <c r="R70" s="971">
        <v>0</v>
      </c>
      <c r="S70" s="971">
        <v>0</v>
      </c>
      <c r="T70" s="971">
        <v>0</v>
      </c>
      <c r="U70" s="971">
        <v>0</v>
      </c>
      <c r="V70" s="971">
        <v>0</v>
      </c>
      <c r="W70" s="971">
        <v>0</v>
      </c>
      <c r="X70" s="971"/>
      <c r="Y70" s="971"/>
      <c r="Z70" s="971"/>
      <c r="AA70" s="971"/>
      <c r="AB70" s="971"/>
      <c r="AC70" s="971">
        <v>0</v>
      </c>
      <c r="AD70" s="971">
        <v>0</v>
      </c>
      <c r="AE70" s="971">
        <v>0</v>
      </c>
      <c r="AF70" s="971">
        <v>0</v>
      </c>
      <c r="AG70" s="971">
        <v>0</v>
      </c>
      <c r="AH70" s="971"/>
      <c r="AI70" s="971"/>
      <c r="AJ70" s="971"/>
      <c r="AK70" s="971"/>
      <c r="AL70" s="971"/>
      <c r="AM70" s="918"/>
    </row>
    <row r="71" spans="1:39">
      <c r="A71" s="941">
        <v>2</v>
      </c>
      <c r="B71" s="956"/>
      <c r="C71" s="956"/>
      <c r="D71" s="956"/>
      <c r="E71" s="956"/>
      <c r="F71" s="956"/>
      <c r="G71" s="956"/>
      <c r="H71" s="956"/>
      <c r="I71" s="956"/>
      <c r="J71" s="956"/>
      <c r="K71" s="956"/>
      <c r="L71" s="970">
        <v>1.5</v>
      </c>
      <c r="M71" s="223" t="s">
        <v>383</v>
      </c>
      <c r="N71" s="942" t="s">
        <v>369</v>
      </c>
      <c r="O71" s="971">
        <v>0</v>
      </c>
      <c r="P71" s="971">
        <v>0</v>
      </c>
      <c r="Q71" s="971">
        <v>0</v>
      </c>
      <c r="R71" s="971">
        <v>0</v>
      </c>
      <c r="S71" s="971">
        <v>0</v>
      </c>
      <c r="T71" s="971">
        <v>0</v>
      </c>
      <c r="U71" s="971">
        <v>0</v>
      </c>
      <c r="V71" s="971">
        <v>0</v>
      </c>
      <c r="W71" s="971">
        <v>0</v>
      </c>
      <c r="X71" s="971"/>
      <c r="Y71" s="971"/>
      <c r="Z71" s="971"/>
      <c r="AA71" s="971"/>
      <c r="AB71" s="971"/>
      <c r="AC71" s="971">
        <v>0</v>
      </c>
      <c r="AD71" s="971">
        <v>0</v>
      </c>
      <c r="AE71" s="971">
        <v>0</v>
      </c>
      <c r="AF71" s="971">
        <v>0</v>
      </c>
      <c r="AG71" s="971">
        <v>0</v>
      </c>
      <c r="AH71" s="971"/>
      <c r="AI71" s="971"/>
      <c r="AJ71" s="971"/>
      <c r="AK71" s="971"/>
      <c r="AL71" s="971"/>
      <c r="AM71" s="918"/>
    </row>
    <row r="72" spans="1:39" s="95" customFormat="1">
      <c r="A72" s="941">
        <v>2</v>
      </c>
      <c r="B72" s="967"/>
      <c r="C72" s="967"/>
      <c r="D72" s="967"/>
      <c r="E72" s="967"/>
      <c r="F72" s="967"/>
      <c r="G72" s="967"/>
      <c r="H72" s="967"/>
      <c r="I72" s="967"/>
      <c r="J72" s="967"/>
      <c r="K72" s="967"/>
      <c r="L72" s="968">
        <v>2</v>
      </c>
      <c r="M72" s="219" t="s">
        <v>384</v>
      </c>
      <c r="N72" s="942" t="s">
        <v>369</v>
      </c>
      <c r="O72" s="969">
        <v>0</v>
      </c>
      <c r="P72" s="969">
        <v>0</v>
      </c>
      <c r="Q72" s="969">
        <v>0</v>
      </c>
      <c r="R72" s="969">
        <v>0</v>
      </c>
      <c r="S72" s="969">
        <v>0</v>
      </c>
      <c r="T72" s="969">
        <v>0</v>
      </c>
      <c r="U72" s="969">
        <v>0</v>
      </c>
      <c r="V72" s="969">
        <v>0</v>
      </c>
      <c r="W72" s="969">
        <v>0</v>
      </c>
      <c r="X72" s="969">
        <v>0</v>
      </c>
      <c r="Y72" s="969">
        <v>0</v>
      </c>
      <c r="Z72" s="969">
        <v>0</v>
      </c>
      <c r="AA72" s="969">
        <v>0</v>
      </c>
      <c r="AB72" s="969">
        <v>0</v>
      </c>
      <c r="AC72" s="969">
        <v>0</v>
      </c>
      <c r="AD72" s="969">
        <v>0</v>
      </c>
      <c r="AE72" s="969">
        <v>0</v>
      </c>
      <c r="AF72" s="969">
        <v>0</v>
      </c>
      <c r="AG72" s="969">
        <v>0</v>
      </c>
      <c r="AH72" s="969">
        <v>0</v>
      </c>
      <c r="AI72" s="969">
        <v>0</v>
      </c>
      <c r="AJ72" s="969">
        <v>0</v>
      </c>
      <c r="AK72" s="969">
        <v>0</v>
      </c>
      <c r="AL72" s="969">
        <v>0</v>
      </c>
      <c r="AM72" s="918"/>
    </row>
    <row r="73" spans="1:39">
      <c r="A73" s="941">
        <v>2</v>
      </c>
      <c r="B73" s="956"/>
      <c r="C73" s="956"/>
      <c r="D73" s="956"/>
      <c r="E73" s="956"/>
      <c r="F73" s="956"/>
      <c r="G73" s="956"/>
      <c r="H73" s="956"/>
      <c r="I73" s="956"/>
      <c r="J73" s="956"/>
      <c r="K73" s="956"/>
      <c r="L73" s="970">
        <v>2.1</v>
      </c>
      <c r="M73" s="223" t="s">
        <v>376</v>
      </c>
      <c r="N73" s="942" t="s">
        <v>369</v>
      </c>
      <c r="O73" s="971">
        <v>0</v>
      </c>
      <c r="P73" s="971">
        <v>0</v>
      </c>
      <c r="Q73" s="971">
        <v>0</v>
      </c>
      <c r="R73" s="971">
        <v>0</v>
      </c>
      <c r="S73" s="971">
        <v>0</v>
      </c>
      <c r="T73" s="971">
        <v>0</v>
      </c>
      <c r="U73" s="971">
        <v>0</v>
      </c>
      <c r="V73" s="971">
        <v>0</v>
      </c>
      <c r="W73" s="971">
        <v>0</v>
      </c>
      <c r="X73" s="971"/>
      <c r="Y73" s="971"/>
      <c r="Z73" s="971"/>
      <c r="AA73" s="971"/>
      <c r="AB73" s="971"/>
      <c r="AC73" s="971">
        <v>0</v>
      </c>
      <c r="AD73" s="971">
        <v>0</v>
      </c>
      <c r="AE73" s="971">
        <v>0</v>
      </c>
      <c r="AF73" s="971">
        <v>0</v>
      </c>
      <c r="AG73" s="971">
        <v>0</v>
      </c>
      <c r="AH73" s="971"/>
      <c r="AI73" s="971"/>
      <c r="AJ73" s="971"/>
      <c r="AK73" s="971"/>
      <c r="AL73" s="971"/>
      <c r="AM73" s="918"/>
    </row>
    <row r="74" spans="1:39">
      <c r="A74" s="941">
        <v>2</v>
      </c>
      <c r="B74" s="956"/>
      <c r="C74" s="956"/>
      <c r="D74" s="956"/>
      <c r="E74" s="956"/>
      <c r="F74" s="956"/>
      <c r="G74" s="956"/>
      <c r="H74" s="956"/>
      <c r="I74" s="956"/>
      <c r="J74" s="956"/>
      <c r="K74" s="956"/>
      <c r="L74" s="970">
        <v>2.2000000000000002</v>
      </c>
      <c r="M74" s="223" t="s">
        <v>377</v>
      </c>
      <c r="N74" s="942" t="s">
        <v>369</v>
      </c>
      <c r="O74" s="971">
        <v>0</v>
      </c>
      <c r="P74" s="971">
        <v>0</v>
      </c>
      <c r="Q74" s="971">
        <v>0</v>
      </c>
      <c r="R74" s="971">
        <v>0</v>
      </c>
      <c r="S74" s="971">
        <v>0</v>
      </c>
      <c r="T74" s="971">
        <v>0</v>
      </c>
      <c r="U74" s="971">
        <v>0</v>
      </c>
      <c r="V74" s="971">
        <v>0</v>
      </c>
      <c r="W74" s="971">
        <v>0</v>
      </c>
      <c r="X74" s="971"/>
      <c r="Y74" s="971"/>
      <c r="Z74" s="971"/>
      <c r="AA74" s="971"/>
      <c r="AB74" s="971"/>
      <c r="AC74" s="971">
        <v>0</v>
      </c>
      <c r="AD74" s="971">
        <v>0</v>
      </c>
      <c r="AE74" s="971">
        <v>0</v>
      </c>
      <c r="AF74" s="971">
        <v>0</v>
      </c>
      <c r="AG74" s="971">
        <v>0</v>
      </c>
      <c r="AH74" s="971"/>
      <c r="AI74" s="971"/>
      <c r="AJ74" s="971"/>
      <c r="AK74" s="971"/>
      <c r="AL74" s="971"/>
      <c r="AM74" s="918"/>
    </row>
    <row r="75" spans="1:39">
      <c r="A75" s="941">
        <v>2</v>
      </c>
      <c r="B75" s="956"/>
      <c r="C75" s="956"/>
      <c r="D75" s="956"/>
      <c r="E75" s="956"/>
      <c r="F75" s="956"/>
      <c r="G75" s="956"/>
      <c r="H75" s="956"/>
      <c r="I75" s="956"/>
      <c r="J75" s="956"/>
      <c r="K75" s="956"/>
      <c r="L75" s="970">
        <v>2.2999999999999998</v>
      </c>
      <c r="M75" s="223" t="s">
        <v>379</v>
      </c>
      <c r="N75" s="942" t="s">
        <v>369</v>
      </c>
      <c r="O75" s="971">
        <v>0</v>
      </c>
      <c r="P75" s="971">
        <v>0</v>
      </c>
      <c r="Q75" s="971">
        <v>0</v>
      </c>
      <c r="R75" s="971">
        <v>0</v>
      </c>
      <c r="S75" s="971">
        <v>0</v>
      </c>
      <c r="T75" s="971">
        <v>0</v>
      </c>
      <c r="U75" s="971">
        <v>0</v>
      </c>
      <c r="V75" s="971">
        <v>0</v>
      </c>
      <c r="W75" s="971">
        <v>0</v>
      </c>
      <c r="X75" s="971"/>
      <c r="Y75" s="971"/>
      <c r="Z75" s="971"/>
      <c r="AA75" s="971"/>
      <c r="AB75" s="971"/>
      <c r="AC75" s="971">
        <v>0</v>
      </c>
      <c r="AD75" s="971">
        <v>0</v>
      </c>
      <c r="AE75" s="971">
        <v>0</v>
      </c>
      <c r="AF75" s="971">
        <v>0</v>
      </c>
      <c r="AG75" s="971">
        <v>0</v>
      </c>
      <c r="AH75" s="971"/>
      <c r="AI75" s="971"/>
      <c r="AJ75" s="971"/>
      <c r="AK75" s="971"/>
      <c r="AL75" s="971"/>
      <c r="AM75" s="918"/>
    </row>
    <row r="76" spans="1:39">
      <c r="A76" s="941">
        <v>2</v>
      </c>
      <c r="B76" s="956"/>
      <c r="C76" s="956"/>
      <c r="D76" s="956"/>
      <c r="E76" s="956"/>
      <c r="F76" s="956"/>
      <c r="G76" s="956"/>
      <c r="H76" s="956"/>
      <c r="I76" s="956"/>
      <c r="J76" s="956"/>
      <c r="K76" s="956"/>
      <c r="L76" s="970">
        <v>2.4</v>
      </c>
      <c r="M76" s="223" t="s">
        <v>381</v>
      </c>
      <c r="N76" s="942" t="s">
        <v>369</v>
      </c>
      <c r="O76" s="971">
        <v>0</v>
      </c>
      <c r="P76" s="971">
        <v>0</v>
      </c>
      <c r="Q76" s="971">
        <v>0</v>
      </c>
      <c r="R76" s="971">
        <v>0</v>
      </c>
      <c r="S76" s="971">
        <v>0</v>
      </c>
      <c r="T76" s="971">
        <v>0</v>
      </c>
      <c r="U76" s="971">
        <v>0</v>
      </c>
      <c r="V76" s="971">
        <v>0</v>
      </c>
      <c r="W76" s="971">
        <v>0</v>
      </c>
      <c r="X76" s="971"/>
      <c r="Y76" s="971"/>
      <c r="Z76" s="971"/>
      <c r="AA76" s="971"/>
      <c r="AB76" s="971"/>
      <c r="AC76" s="971">
        <v>0</v>
      </c>
      <c r="AD76" s="971">
        <v>0</v>
      </c>
      <c r="AE76" s="971">
        <v>0</v>
      </c>
      <c r="AF76" s="971">
        <v>0</v>
      </c>
      <c r="AG76" s="971">
        <v>0</v>
      </c>
      <c r="AH76" s="971"/>
      <c r="AI76" s="971"/>
      <c r="AJ76" s="971"/>
      <c r="AK76" s="971"/>
      <c r="AL76" s="971"/>
      <c r="AM76" s="918"/>
    </row>
    <row r="77" spans="1:39">
      <c r="A77" s="941">
        <v>2</v>
      </c>
      <c r="B77" s="956"/>
      <c r="C77" s="956"/>
      <c r="D77" s="956"/>
      <c r="E77" s="956"/>
      <c r="F77" s="956"/>
      <c r="G77" s="956"/>
      <c r="H77" s="956"/>
      <c r="I77" s="956"/>
      <c r="J77" s="956"/>
      <c r="K77" s="956"/>
      <c r="L77" s="970">
        <v>2.5</v>
      </c>
      <c r="M77" s="223" t="s">
        <v>383</v>
      </c>
      <c r="N77" s="942" t="s">
        <v>369</v>
      </c>
      <c r="O77" s="971">
        <v>0</v>
      </c>
      <c r="P77" s="971">
        <v>0</v>
      </c>
      <c r="Q77" s="971">
        <v>0</v>
      </c>
      <c r="R77" s="971">
        <v>0</v>
      </c>
      <c r="S77" s="971">
        <v>0</v>
      </c>
      <c r="T77" s="971">
        <v>0</v>
      </c>
      <c r="U77" s="971">
        <v>0</v>
      </c>
      <c r="V77" s="971">
        <v>0</v>
      </c>
      <c r="W77" s="971">
        <v>0</v>
      </c>
      <c r="X77" s="971"/>
      <c r="Y77" s="971"/>
      <c r="Z77" s="971"/>
      <c r="AA77" s="971"/>
      <c r="AB77" s="971"/>
      <c r="AC77" s="971">
        <v>0</v>
      </c>
      <c r="AD77" s="971">
        <v>0</v>
      </c>
      <c r="AE77" s="971">
        <v>0</v>
      </c>
      <c r="AF77" s="971">
        <v>0</v>
      </c>
      <c r="AG77" s="971">
        <v>0</v>
      </c>
      <c r="AH77" s="971"/>
      <c r="AI77" s="971"/>
      <c r="AJ77" s="971"/>
      <c r="AK77" s="971"/>
      <c r="AL77" s="971"/>
      <c r="AM77" s="918"/>
    </row>
    <row r="78" spans="1:39" s="95" customFormat="1">
      <c r="A78" s="941">
        <v>2</v>
      </c>
      <c r="B78" s="967"/>
      <c r="C78" s="967"/>
      <c r="D78" s="967"/>
      <c r="E78" s="967"/>
      <c r="F78" s="967"/>
      <c r="G78" s="967"/>
      <c r="H78" s="967"/>
      <c r="I78" s="967"/>
      <c r="J78" s="967"/>
      <c r="K78" s="967"/>
      <c r="L78" s="968">
        <v>3</v>
      </c>
      <c r="M78" s="219" t="s">
        <v>386</v>
      </c>
      <c r="N78" s="942" t="s">
        <v>369</v>
      </c>
      <c r="O78" s="969">
        <v>0</v>
      </c>
      <c r="P78" s="969">
        <v>0</v>
      </c>
      <c r="Q78" s="969">
        <v>0</v>
      </c>
      <c r="R78" s="969">
        <v>0</v>
      </c>
      <c r="S78" s="969">
        <v>0</v>
      </c>
      <c r="T78" s="969">
        <v>0</v>
      </c>
      <c r="U78" s="969">
        <v>0</v>
      </c>
      <c r="V78" s="969">
        <v>0</v>
      </c>
      <c r="W78" s="969">
        <v>0</v>
      </c>
      <c r="X78" s="969">
        <v>0</v>
      </c>
      <c r="Y78" s="969">
        <v>0</v>
      </c>
      <c r="Z78" s="969">
        <v>0</v>
      </c>
      <c r="AA78" s="969">
        <v>0</v>
      </c>
      <c r="AB78" s="969">
        <v>0</v>
      </c>
      <c r="AC78" s="969">
        <v>0</v>
      </c>
      <c r="AD78" s="969">
        <v>0</v>
      </c>
      <c r="AE78" s="969">
        <v>0</v>
      </c>
      <c r="AF78" s="969">
        <v>0</v>
      </c>
      <c r="AG78" s="969">
        <v>0</v>
      </c>
      <c r="AH78" s="969">
        <v>0</v>
      </c>
      <c r="AI78" s="969">
        <v>0</v>
      </c>
      <c r="AJ78" s="969">
        <v>0</v>
      </c>
      <c r="AK78" s="969">
        <v>0</v>
      </c>
      <c r="AL78" s="969">
        <v>0</v>
      </c>
      <c r="AM78" s="918"/>
    </row>
    <row r="79" spans="1:39">
      <c r="A79" s="941">
        <v>2</v>
      </c>
      <c r="B79" s="956"/>
      <c r="C79" s="956"/>
      <c r="D79" s="956"/>
      <c r="E79" s="956"/>
      <c r="F79" s="956"/>
      <c r="G79" s="956"/>
      <c r="H79" s="956"/>
      <c r="I79" s="956"/>
      <c r="J79" s="956"/>
      <c r="K79" s="956"/>
      <c r="L79" s="970">
        <v>3.1</v>
      </c>
      <c r="M79" s="223" t="s">
        <v>376</v>
      </c>
      <c r="N79" s="942" t="s">
        <v>369</v>
      </c>
      <c r="O79" s="971">
        <v>0</v>
      </c>
      <c r="P79" s="971">
        <v>0</v>
      </c>
      <c r="Q79" s="971">
        <v>0</v>
      </c>
      <c r="R79" s="971">
        <v>0</v>
      </c>
      <c r="S79" s="971">
        <v>0</v>
      </c>
      <c r="T79" s="971">
        <v>0</v>
      </c>
      <c r="U79" s="971">
        <v>0</v>
      </c>
      <c r="V79" s="971">
        <v>0</v>
      </c>
      <c r="W79" s="971">
        <v>0</v>
      </c>
      <c r="X79" s="971"/>
      <c r="Y79" s="971"/>
      <c r="Z79" s="971"/>
      <c r="AA79" s="971"/>
      <c r="AB79" s="971"/>
      <c r="AC79" s="971">
        <v>0</v>
      </c>
      <c r="AD79" s="971">
        <v>0</v>
      </c>
      <c r="AE79" s="971">
        <v>0</v>
      </c>
      <c r="AF79" s="971">
        <v>0</v>
      </c>
      <c r="AG79" s="971">
        <v>0</v>
      </c>
      <c r="AH79" s="971"/>
      <c r="AI79" s="971"/>
      <c r="AJ79" s="971"/>
      <c r="AK79" s="971"/>
      <c r="AL79" s="971"/>
      <c r="AM79" s="918"/>
    </row>
    <row r="80" spans="1:39">
      <c r="A80" s="941">
        <v>2</v>
      </c>
      <c r="B80" s="956"/>
      <c r="C80" s="956"/>
      <c r="D80" s="956"/>
      <c r="E80" s="956"/>
      <c r="F80" s="956"/>
      <c r="G80" s="956"/>
      <c r="H80" s="956"/>
      <c r="I80" s="956"/>
      <c r="J80" s="956"/>
      <c r="K80" s="956"/>
      <c r="L80" s="970">
        <v>3.2</v>
      </c>
      <c r="M80" s="223" t="s">
        <v>377</v>
      </c>
      <c r="N80" s="942" t="s">
        <v>369</v>
      </c>
      <c r="O80" s="971">
        <v>0</v>
      </c>
      <c r="P80" s="971">
        <v>0</v>
      </c>
      <c r="Q80" s="971">
        <v>0</v>
      </c>
      <c r="R80" s="971">
        <v>0</v>
      </c>
      <c r="S80" s="971">
        <v>0</v>
      </c>
      <c r="T80" s="971">
        <v>0</v>
      </c>
      <c r="U80" s="971">
        <v>0</v>
      </c>
      <c r="V80" s="971">
        <v>0</v>
      </c>
      <c r="W80" s="971">
        <v>0</v>
      </c>
      <c r="X80" s="971"/>
      <c r="Y80" s="971"/>
      <c r="Z80" s="971"/>
      <c r="AA80" s="971"/>
      <c r="AB80" s="971"/>
      <c r="AC80" s="971">
        <v>0</v>
      </c>
      <c r="AD80" s="971">
        <v>0</v>
      </c>
      <c r="AE80" s="971">
        <v>0</v>
      </c>
      <c r="AF80" s="971">
        <v>0</v>
      </c>
      <c r="AG80" s="971">
        <v>0</v>
      </c>
      <c r="AH80" s="971"/>
      <c r="AI80" s="971"/>
      <c r="AJ80" s="971"/>
      <c r="AK80" s="971"/>
      <c r="AL80" s="971"/>
      <c r="AM80" s="918"/>
    </row>
    <row r="81" spans="1:39">
      <c r="A81" s="941">
        <v>2</v>
      </c>
      <c r="B81" s="956"/>
      <c r="C81" s="956"/>
      <c r="D81" s="956"/>
      <c r="E81" s="956"/>
      <c r="F81" s="956"/>
      <c r="G81" s="956"/>
      <c r="H81" s="956"/>
      <c r="I81" s="956"/>
      <c r="J81" s="956"/>
      <c r="K81" s="956"/>
      <c r="L81" s="970">
        <v>3.3</v>
      </c>
      <c r="M81" s="223" t="s">
        <v>379</v>
      </c>
      <c r="N81" s="942" t="s">
        <v>369</v>
      </c>
      <c r="O81" s="971">
        <v>0</v>
      </c>
      <c r="P81" s="971">
        <v>0</v>
      </c>
      <c r="Q81" s="971">
        <v>0</v>
      </c>
      <c r="R81" s="971">
        <v>0</v>
      </c>
      <c r="S81" s="971">
        <v>0</v>
      </c>
      <c r="T81" s="971">
        <v>0</v>
      </c>
      <c r="U81" s="971">
        <v>0</v>
      </c>
      <c r="V81" s="971">
        <v>0</v>
      </c>
      <c r="W81" s="971">
        <v>0</v>
      </c>
      <c r="X81" s="971"/>
      <c r="Y81" s="971"/>
      <c r="Z81" s="971"/>
      <c r="AA81" s="971"/>
      <c r="AB81" s="971"/>
      <c r="AC81" s="971">
        <v>0</v>
      </c>
      <c r="AD81" s="971">
        <v>0</v>
      </c>
      <c r="AE81" s="971">
        <v>0</v>
      </c>
      <c r="AF81" s="971">
        <v>0</v>
      </c>
      <c r="AG81" s="971">
        <v>0</v>
      </c>
      <c r="AH81" s="971"/>
      <c r="AI81" s="971"/>
      <c r="AJ81" s="971"/>
      <c r="AK81" s="971"/>
      <c r="AL81" s="971"/>
      <c r="AM81" s="918"/>
    </row>
    <row r="82" spans="1:39">
      <c r="A82" s="941">
        <v>2</v>
      </c>
      <c r="B82" s="956"/>
      <c r="C82" s="956"/>
      <c r="D82" s="956"/>
      <c r="E82" s="956"/>
      <c r="F82" s="956"/>
      <c r="G82" s="956"/>
      <c r="H82" s="956"/>
      <c r="I82" s="956"/>
      <c r="J82" s="956"/>
      <c r="K82" s="956"/>
      <c r="L82" s="970">
        <v>3.4</v>
      </c>
      <c r="M82" s="223" t="s">
        <v>381</v>
      </c>
      <c r="N82" s="942" t="s">
        <v>369</v>
      </c>
      <c r="O82" s="971">
        <v>0</v>
      </c>
      <c r="P82" s="971">
        <v>0</v>
      </c>
      <c r="Q82" s="971">
        <v>0</v>
      </c>
      <c r="R82" s="971">
        <v>0</v>
      </c>
      <c r="S82" s="971">
        <v>0</v>
      </c>
      <c r="T82" s="971">
        <v>0</v>
      </c>
      <c r="U82" s="971">
        <v>0</v>
      </c>
      <c r="V82" s="971">
        <v>0</v>
      </c>
      <c r="W82" s="971">
        <v>0</v>
      </c>
      <c r="X82" s="971"/>
      <c r="Y82" s="971"/>
      <c r="Z82" s="971"/>
      <c r="AA82" s="971"/>
      <c r="AB82" s="971"/>
      <c r="AC82" s="971">
        <v>0</v>
      </c>
      <c r="AD82" s="971">
        <v>0</v>
      </c>
      <c r="AE82" s="971">
        <v>0</v>
      </c>
      <c r="AF82" s="971">
        <v>0</v>
      </c>
      <c r="AG82" s="971">
        <v>0</v>
      </c>
      <c r="AH82" s="971"/>
      <c r="AI82" s="971"/>
      <c r="AJ82" s="971"/>
      <c r="AK82" s="971"/>
      <c r="AL82" s="971"/>
      <c r="AM82" s="918"/>
    </row>
    <row r="83" spans="1:39">
      <c r="A83" s="941">
        <v>2</v>
      </c>
      <c r="B83" s="956"/>
      <c r="C83" s="956"/>
      <c r="D83" s="956"/>
      <c r="E83" s="956"/>
      <c r="F83" s="956"/>
      <c r="G83" s="956"/>
      <c r="H83" s="956"/>
      <c r="I83" s="956"/>
      <c r="J83" s="956"/>
      <c r="K83" s="956"/>
      <c r="L83" s="970">
        <v>3.5</v>
      </c>
      <c r="M83" s="223" t="s">
        <v>383</v>
      </c>
      <c r="N83" s="942" t="s">
        <v>369</v>
      </c>
      <c r="O83" s="971">
        <v>0</v>
      </c>
      <c r="P83" s="971">
        <v>0</v>
      </c>
      <c r="Q83" s="971">
        <v>0</v>
      </c>
      <c r="R83" s="971">
        <v>0</v>
      </c>
      <c r="S83" s="971">
        <v>0</v>
      </c>
      <c r="T83" s="971">
        <v>0</v>
      </c>
      <c r="U83" s="971">
        <v>0</v>
      </c>
      <c r="V83" s="971">
        <v>0</v>
      </c>
      <c r="W83" s="971">
        <v>0</v>
      </c>
      <c r="X83" s="971"/>
      <c r="Y83" s="971"/>
      <c r="Z83" s="971"/>
      <c r="AA83" s="971"/>
      <c r="AB83" s="971"/>
      <c r="AC83" s="971">
        <v>0</v>
      </c>
      <c r="AD83" s="971">
        <v>0</v>
      </c>
      <c r="AE83" s="971">
        <v>0</v>
      </c>
      <c r="AF83" s="971">
        <v>0</v>
      </c>
      <c r="AG83" s="971">
        <v>0</v>
      </c>
      <c r="AH83" s="971"/>
      <c r="AI83" s="971"/>
      <c r="AJ83" s="971"/>
      <c r="AK83" s="971"/>
      <c r="AL83" s="971"/>
      <c r="AM83" s="918"/>
    </row>
    <row r="84" spans="1:39" s="95" customFormat="1" ht="22.5">
      <c r="A84" s="941">
        <v>2</v>
      </c>
      <c r="B84" s="967"/>
      <c r="C84" s="967"/>
      <c r="D84" s="967"/>
      <c r="E84" s="967"/>
      <c r="F84" s="967"/>
      <c r="G84" s="967"/>
      <c r="H84" s="967"/>
      <c r="I84" s="967"/>
      <c r="J84" s="967"/>
      <c r="K84" s="967"/>
      <c r="L84" s="968">
        <v>4</v>
      </c>
      <c r="M84" s="219" t="s">
        <v>390</v>
      </c>
      <c r="N84" s="942" t="s">
        <v>369</v>
      </c>
      <c r="O84" s="969">
        <v>0</v>
      </c>
      <c r="P84" s="969">
        <v>0</v>
      </c>
      <c r="Q84" s="969">
        <v>0</v>
      </c>
      <c r="R84" s="969">
        <v>0</v>
      </c>
      <c r="S84" s="969">
        <v>0</v>
      </c>
      <c r="T84" s="969">
        <v>0</v>
      </c>
      <c r="U84" s="969">
        <v>0</v>
      </c>
      <c r="V84" s="969">
        <v>0</v>
      </c>
      <c r="W84" s="969">
        <v>0</v>
      </c>
      <c r="X84" s="969">
        <v>0</v>
      </c>
      <c r="Y84" s="969">
        <v>0</v>
      </c>
      <c r="Z84" s="969">
        <v>0</v>
      </c>
      <c r="AA84" s="969">
        <v>0</v>
      </c>
      <c r="AB84" s="969">
        <v>0</v>
      </c>
      <c r="AC84" s="969">
        <v>0</v>
      </c>
      <c r="AD84" s="969">
        <v>0</v>
      </c>
      <c r="AE84" s="969">
        <v>0</v>
      </c>
      <c r="AF84" s="969">
        <v>0</v>
      </c>
      <c r="AG84" s="969">
        <v>0</v>
      </c>
      <c r="AH84" s="969">
        <v>0</v>
      </c>
      <c r="AI84" s="969">
        <v>0</v>
      </c>
      <c r="AJ84" s="969">
        <v>0</v>
      </c>
      <c r="AK84" s="969">
        <v>0</v>
      </c>
      <c r="AL84" s="969">
        <v>0</v>
      </c>
      <c r="AM84" s="918"/>
    </row>
    <row r="85" spans="1:39">
      <c r="A85" s="941">
        <v>2</v>
      </c>
      <c r="B85" s="956"/>
      <c r="C85" s="956"/>
      <c r="D85" s="956"/>
      <c r="E85" s="956"/>
      <c r="F85" s="956"/>
      <c r="G85" s="956"/>
      <c r="H85" s="956"/>
      <c r="I85" s="956"/>
      <c r="J85" s="956"/>
      <c r="K85" s="956"/>
      <c r="L85" s="970">
        <v>4.0999999999999996</v>
      </c>
      <c r="M85" s="223" t="s">
        <v>376</v>
      </c>
      <c r="N85" s="942" t="s">
        <v>369</v>
      </c>
      <c r="O85" s="971">
        <v>0</v>
      </c>
      <c r="P85" s="971">
        <v>0</v>
      </c>
      <c r="Q85" s="971">
        <v>0</v>
      </c>
      <c r="R85" s="971">
        <v>0</v>
      </c>
      <c r="S85" s="971">
        <v>0</v>
      </c>
      <c r="T85" s="971">
        <v>0</v>
      </c>
      <c r="U85" s="971">
        <v>0</v>
      </c>
      <c r="V85" s="971">
        <v>0</v>
      </c>
      <c r="W85" s="971">
        <v>0</v>
      </c>
      <c r="X85" s="971">
        <v>0</v>
      </c>
      <c r="Y85" s="971">
        <v>0</v>
      </c>
      <c r="Z85" s="971">
        <v>0</v>
      </c>
      <c r="AA85" s="971">
        <v>0</v>
      </c>
      <c r="AB85" s="971">
        <v>0</v>
      </c>
      <c r="AC85" s="971">
        <v>0</v>
      </c>
      <c r="AD85" s="971">
        <v>0</v>
      </c>
      <c r="AE85" s="971">
        <v>0</v>
      </c>
      <c r="AF85" s="971">
        <v>0</v>
      </c>
      <c r="AG85" s="971">
        <v>0</v>
      </c>
      <c r="AH85" s="971">
        <v>0</v>
      </c>
      <c r="AI85" s="971">
        <v>0</v>
      </c>
      <c r="AJ85" s="971">
        <v>0</v>
      </c>
      <c r="AK85" s="971">
        <v>0</v>
      </c>
      <c r="AL85" s="971">
        <v>0</v>
      </c>
      <c r="AM85" s="918"/>
    </row>
    <row r="86" spans="1:39">
      <c r="A86" s="941">
        <v>2</v>
      </c>
      <c r="B86" s="956"/>
      <c r="C86" s="956"/>
      <c r="D86" s="956"/>
      <c r="E86" s="956"/>
      <c r="F86" s="956"/>
      <c r="G86" s="956"/>
      <c r="H86" s="956"/>
      <c r="I86" s="956"/>
      <c r="J86" s="956"/>
      <c r="K86" s="956"/>
      <c r="L86" s="970">
        <v>4.2</v>
      </c>
      <c r="M86" s="223" t="s">
        <v>377</v>
      </c>
      <c r="N86" s="942" t="s">
        <v>369</v>
      </c>
      <c r="O86" s="971">
        <v>0</v>
      </c>
      <c r="P86" s="971">
        <v>0</v>
      </c>
      <c r="Q86" s="971">
        <v>0</v>
      </c>
      <c r="R86" s="971">
        <v>0</v>
      </c>
      <c r="S86" s="971">
        <v>0</v>
      </c>
      <c r="T86" s="971">
        <v>0</v>
      </c>
      <c r="U86" s="971">
        <v>0</v>
      </c>
      <c r="V86" s="971">
        <v>0</v>
      </c>
      <c r="W86" s="971">
        <v>0</v>
      </c>
      <c r="X86" s="971">
        <v>0</v>
      </c>
      <c r="Y86" s="971">
        <v>0</v>
      </c>
      <c r="Z86" s="971">
        <v>0</v>
      </c>
      <c r="AA86" s="971">
        <v>0</v>
      </c>
      <c r="AB86" s="971">
        <v>0</v>
      </c>
      <c r="AC86" s="971">
        <v>0</v>
      </c>
      <c r="AD86" s="971">
        <v>0</v>
      </c>
      <c r="AE86" s="971">
        <v>0</v>
      </c>
      <c r="AF86" s="971">
        <v>0</v>
      </c>
      <c r="AG86" s="971">
        <v>0</v>
      </c>
      <c r="AH86" s="971">
        <v>0</v>
      </c>
      <c r="AI86" s="971">
        <v>0</v>
      </c>
      <c r="AJ86" s="971">
        <v>0</v>
      </c>
      <c r="AK86" s="971">
        <v>0</v>
      </c>
      <c r="AL86" s="971">
        <v>0</v>
      </c>
      <c r="AM86" s="918"/>
    </row>
    <row r="87" spans="1:39">
      <c r="A87" s="941">
        <v>2</v>
      </c>
      <c r="B87" s="956"/>
      <c r="C87" s="956"/>
      <c r="D87" s="956"/>
      <c r="E87" s="956"/>
      <c r="F87" s="956"/>
      <c r="G87" s="956"/>
      <c r="H87" s="956"/>
      <c r="I87" s="956"/>
      <c r="J87" s="956"/>
      <c r="K87" s="956"/>
      <c r="L87" s="970">
        <v>4.3</v>
      </c>
      <c r="M87" s="223" t="s">
        <v>379</v>
      </c>
      <c r="N87" s="942" t="s">
        <v>369</v>
      </c>
      <c r="O87" s="971">
        <v>0</v>
      </c>
      <c r="P87" s="971">
        <v>0</v>
      </c>
      <c r="Q87" s="971">
        <v>0</v>
      </c>
      <c r="R87" s="971">
        <v>0</v>
      </c>
      <c r="S87" s="971">
        <v>0</v>
      </c>
      <c r="T87" s="971">
        <v>0</v>
      </c>
      <c r="U87" s="971">
        <v>0</v>
      </c>
      <c r="V87" s="971">
        <v>0</v>
      </c>
      <c r="W87" s="971">
        <v>0</v>
      </c>
      <c r="X87" s="971">
        <v>0</v>
      </c>
      <c r="Y87" s="971">
        <v>0</v>
      </c>
      <c r="Z87" s="971">
        <v>0</v>
      </c>
      <c r="AA87" s="971">
        <v>0</v>
      </c>
      <c r="AB87" s="971">
        <v>0</v>
      </c>
      <c r="AC87" s="971">
        <v>0</v>
      </c>
      <c r="AD87" s="971">
        <v>0</v>
      </c>
      <c r="AE87" s="971">
        <v>0</v>
      </c>
      <c r="AF87" s="971">
        <v>0</v>
      </c>
      <c r="AG87" s="971">
        <v>0</v>
      </c>
      <c r="AH87" s="971">
        <v>0</v>
      </c>
      <c r="AI87" s="971">
        <v>0</v>
      </c>
      <c r="AJ87" s="971">
        <v>0</v>
      </c>
      <c r="AK87" s="971">
        <v>0</v>
      </c>
      <c r="AL87" s="971">
        <v>0</v>
      </c>
      <c r="AM87" s="918"/>
    </row>
    <row r="88" spans="1:39">
      <c r="A88" s="941">
        <v>2</v>
      </c>
      <c r="B88" s="956"/>
      <c r="C88" s="956"/>
      <c r="D88" s="956"/>
      <c r="E88" s="956"/>
      <c r="F88" s="956"/>
      <c r="G88" s="956"/>
      <c r="H88" s="956"/>
      <c r="I88" s="956"/>
      <c r="J88" s="956"/>
      <c r="K88" s="956"/>
      <c r="L88" s="970">
        <v>4.4000000000000004</v>
      </c>
      <c r="M88" s="223" t="s">
        <v>381</v>
      </c>
      <c r="N88" s="942" t="s">
        <v>369</v>
      </c>
      <c r="O88" s="971">
        <v>0</v>
      </c>
      <c r="P88" s="971">
        <v>0</v>
      </c>
      <c r="Q88" s="971">
        <v>0</v>
      </c>
      <c r="R88" s="971">
        <v>0</v>
      </c>
      <c r="S88" s="971">
        <v>0</v>
      </c>
      <c r="T88" s="971">
        <v>0</v>
      </c>
      <c r="U88" s="971">
        <v>0</v>
      </c>
      <c r="V88" s="971">
        <v>0</v>
      </c>
      <c r="W88" s="971">
        <v>0</v>
      </c>
      <c r="X88" s="971">
        <v>0</v>
      </c>
      <c r="Y88" s="971">
        <v>0</v>
      </c>
      <c r="Z88" s="971">
        <v>0</v>
      </c>
      <c r="AA88" s="971">
        <v>0</v>
      </c>
      <c r="AB88" s="971">
        <v>0</v>
      </c>
      <c r="AC88" s="971">
        <v>0</v>
      </c>
      <c r="AD88" s="971">
        <v>0</v>
      </c>
      <c r="AE88" s="971">
        <v>0</v>
      </c>
      <c r="AF88" s="971">
        <v>0</v>
      </c>
      <c r="AG88" s="971">
        <v>0</v>
      </c>
      <c r="AH88" s="971">
        <v>0</v>
      </c>
      <c r="AI88" s="971">
        <v>0</v>
      </c>
      <c r="AJ88" s="971">
        <v>0</v>
      </c>
      <c r="AK88" s="971">
        <v>0</v>
      </c>
      <c r="AL88" s="971">
        <v>0</v>
      </c>
      <c r="AM88" s="918"/>
    </row>
    <row r="89" spans="1:39">
      <c r="A89" s="941">
        <v>2</v>
      </c>
      <c r="B89" s="956"/>
      <c r="C89" s="956"/>
      <c r="D89" s="956"/>
      <c r="E89" s="956"/>
      <c r="F89" s="956"/>
      <c r="G89" s="956"/>
      <c r="H89" s="956"/>
      <c r="I89" s="956"/>
      <c r="J89" s="956"/>
      <c r="K89" s="956"/>
      <c r="L89" s="970">
        <v>4.5</v>
      </c>
      <c r="M89" s="223" t="s">
        <v>383</v>
      </c>
      <c r="N89" s="942" t="s">
        <v>369</v>
      </c>
      <c r="O89" s="971">
        <v>0</v>
      </c>
      <c r="P89" s="971">
        <v>0</v>
      </c>
      <c r="Q89" s="971">
        <v>0</v>
      </c>
      <c r="R89" s="971">
        <v>0</v>
      </c>
      <c r="S89" s="971">
        <v>0</v>
      </c>
      <c r="T89" s="971">
        <v>0</v>
      </c>
      <c r="U89" s="971">
        <v>0</v>
      </c>
      <c r="V89" s="971">
        <v>0</v>
      </c>
      <c r="W89" s="971">
        <v>0</v>
      </c>
      <c r="X89" s="971">
        <v>0</v>
      </c>
      <c r="Y89" s="971">
        <v>0</v>
      </c>
      <c r="Z89" s="971">
        <v>0</v>
      </c>
      <c r="AA89" s="971">
        <v>0</v>
      </c>
      <c r="AB89" s="971">
        <v>0</v>
      </c>
      <c r="AC89" s="971">
        <v>0</v>
      </c>
      <c r="AD89" s="971">
        <v>0</v>
      </c>
      <c r="AE89" s="971">
        <v>0</v>
      </c>
      <c r="AF89" s="971">
        <v>0</v>
      </c>
      <c r="AG89" s="971">
        <v>0</v>
      </c>
      <c r="AH89" s="971">
        <v>0</v>
      </c>
      <c r="AI89" s="971">
        <v>0</v>
      </c>
      <c r="AJ89" s="971">
        <v>0</v>
      </c>
      <c r="AK89" s="971">
        <v>0</v>
      </c>
      <c r="AL89" s="971">
        <v>0</v>
      </c>
      <c r="AM89" s="918"/>
    </row>
    <row r="90" spans="1:39" s="95" customFormat="1">
      <c r="A90" s="941">
        <v>2</v>
      </c>
      <c r="B90" s="967"/>
      <c r="C90" s="967"/>
      <c r="D90" s="967"/>
      <c r="E90" s="967"/>
      <c r="F90" s="967"/>
      <c r="G90" s="967"/>
      <c r="H90" s="967"/>
      <c r="I90" s="967"/>
      <c r="J90" s="967"/>
      <c r="K90" s="967"/>
      <c r="L90" s="968">
        <v>5</v>
      </c>
      <c r="M90" s="219" t="s">
        <v>395</v>
      </c>
      <c r="N90" s="942" t="s">
        <v>369</v>
      </c>
      <c r="O90" s="969">
        <v>0</v>
      </c>
      <c r="P90" s="969">
        <v>0</v>
      </c>
      <c r="Q90" s="969">
        <v>0</v>
      </c>
      <c r="R90" s="969">
        <v>0</v>
      </c>
      <c r="S90" s="969">
        <v>0</v>
      </c>
      <c r="T90" s="969">
        <v>0</v>
      </c>
      <c r="U90" s="969">
        <v>0</v>
      </c>
      <c r="V90" s="969">
        <v>0</v>
      </c>
      <c r="W90" s="969">
        <v>0</v>
      </c>
      <c r="X90" s="969">
        <v>0</v>
      </c>
      <c r="Y90" s="969">
        <v>0</v>
      </c>
      <c r="Z90" s="969">
        <v>0</v>
      </c>
      <c r="AA90" s="969">
        <v>0</v>
      </c>
      <c r="AB90" s="969">
        <v>0</v>
      </c>
      <c r="AC90" s="969">
        <v>0</v>
      </c>
      <c r="AD90" s="969">
        <v>0</v>
      </c>
      <c r="AE90" s="969">
        <v>0</v>
      </c>
      <c r="AF90" s="969">
        <v>0</v>
      </c>
      <c r="AG90" s="969">
        <v>0</v>
      </c>
      <c r="AH90" s="969">
        <v>0</v>
      </c>
      <c r="AI90" s="969">
        <v>0</v>
      </c>
      <c r="AJ90" s="969">
        <v>0</v>
      </c>
      <c r="AK90" s="969">
        <v>0</v>
      </c>
      <c r="AL90" s="969">
        <v>0</v>
      </c>
      <c r="AM90" s="918"/>
    </row>
    <row r="91" spans="1:39">
      <c r="A91" s="941">
        <v>2</v>
      </c>
      <c r="B91" s="956"/>
      <c r="C91" s="956"/>
      <c r="D91" s="956"/>
      <c r="E91" s="956"/>
      <c r="F91" s="956"/>
      <c r="G91" s="956"/>
      <c r="H91" s="956"/>
      <c r="I91" s="956"/>
      <c r="J91" s="956"/>
      <c r="K91" s="956"/>
      <c r="L91" s="970">
        <v>5.0999999999999996</v>
      </c>
      <c r="M91" s="223" t="s">
        <v>376</v>
      </c>
      <c r="N91" s="942" t="s">
        <v>369</v>
      </c>
      <c r="O91" s="971">
        <v>0</v>
      </c>
      <c r="P91" s="971">
        <v>0</v>
      </c>
      <c r="Q91" s="971">
        <v>0</v>
      </c>
      <c r="R91" s="971">
        <v>0</v>
      </c>
      <c r="S91" s="971">
        <v>0</v>
      </c>
      <c r="T91" s="971">
        <v>0</v>
      </c>
      <c r="U91" s="971">
        <v>0</v>
      </c>
      <c r="V91" s="971">
        <v>0</v>
      </c>
      <c r="W91" s="971">
        <v>0</v>
      </c>
      <c r="X91" s="971">
        <v>0</v>
      </c>
      <c r="Y91" s="971">
        <v>0</v>
      </c>
      <c r="Z91" s="971">
        <v>0</v>
      </c>
      <c r="AA91" s="971">
        <v>0</v>
      </c>
      <c r="AB91" s="971">
        <v>0</v>
      </c>
      <c r="AC91" s="971">
        <v>0</v>
      </c>
      <c r="AD91" s="971">
        <v>0</v>
      </c>
      <c r="AE91" s="971">
        <v>0</v>
      </c>
      <c r="AF91" s="971">
        <v>0</v>
      </c>
      <c r="AG91" s="971">
        <v>0</v>
      </c>
      <c r="AH91" s="971">
        <v>0</v>
      </c>
      <c r="AI91" s="971">
        <v>0</v>
      </c>
      <c r="AJ91" s="971">
        <v>0</v>
      </c>
      <c r="AK91" s="971">
        <v>0</v>
      </c>
      <c r="AL91" s="971">
        <v>0</v>
      </c>
      <c r="AM91" s="918"/>
    </row>
    <row r="92" spans="1:39">
      <c r="A92" s="941">
        <v>2</v>
      </c>
      <c r="B92" s="956"/>
      <c r="C92" s="956"/>
      <c r="D92" s="956"/>
      <c r="E92" s="956"/>
      <c r="F92" s="956"/>
      <c r="G92" s="956"/>
      <c r="H92" s="956"/>
      <c r="I92" s="956"/>
      <c r="J92" s="956"/>
      <c r="K92" s="956"/>
      <c r="L92" s="970">
        <v>5.2</v>
      </c>
      <c r="M92" s="223" t="s">
        <v>377</v>
      </c>
      <c r="N92" s="942" t="s">
        <v>369</v>
      </c>
      <c r="O92" s="971">
        <v>0</v>
      </c>
      <c r="P92" s="971">
        <v>0</v>
      </c>
      <c r="Q92" s="971">
        <v>0</v>
      </c>
      <c r="R92" s="971">
        <v>0</v>
      </c>
      <c r="S92" s="971">
        <v>0</v>
      </c>
      <c r="T92" s="971">
        <v>0</v>
      </c>
      <c r="U92" s="971">
        <v>0</v>
      </c>
      <c r="V92" s="971">
        <v>0</v>
      </c>
      <c r="W92" s="971">
        <v>0</v>
      </c>
      <c r="X92" s="971">
        <v>0</v>
      </c>
      <c r="Y92" s="971">
        <v>0</v>
      </c>
      <c r="Z92" s="971">
        <v>0</v>
      </c>
      <c r="AA92" s="971">
        <v>0</v>
      </c>
      <c r="AB92" s="971">
        <v>0</v>
      </c>
      <c r="AC92" s="971">
        <v>0</v>
      </c>
      <c r="AD92" s="971">
        <v>0</v>
      </c>
      <c r="AE92" s="971">
        <v>0</v>
      </c>
      <c r="AF92" s="971">
        <v>0</v>
      </c>
      <c r="AG92" s="971">
        <v>0</v>
      </c>
      <c r="AH92" s="971">
        <v>0</v>
      </c>
      <c r="AI92" s="971">
        <v>0</v>
      </c>
      <c r="AJ92" s="971">
        <v>0</v>
      </c>
      <c r="AK92" s="971">
        <v>0</v>
      </c>
      <c r="AL92" s="971">
        <v>0</v>
      </c>
      <c r="AM92" s="918"/>
    </row>
    <row r="93" spans="1:39">
      <c r="A93" s="941">
        <v>2</v>
      </c>
      <c r="B93" s="956"/>
      <c r="C93" s="956"/>
      <c r="D93" s="956"/>
      <c r="E93" s="956"/>
      <c r="F93" s="956"/>
      <c r="G93" s="956"/>
      <c r="H93" s="956"/>
      <c r="I93" s="956"/>
      <c r="J93" s="956"/>
      <c r="K93" s="956"/>
      <c r="L93" s="970">
        <v>5.3</v>
      </c>
      <c r="M93" s="223" t="s">
        <v>379</v>
      </c>
      <c r="N93" s="942" t="s">
        <v>369</v>
      </c>
      <c r="O93" s="971">
        <v>0</v>
      </c>
      <c r="P93" s="971">
        <v>0</v>
      </c>
      <c r="Q93" s="971">
        <v>0</v>
      </c>
      <c r="R93" s="971">
        <v>0</v>
      </c>
      <c r="S93" s="971">
        <v>0</v>
      </c>
      <c r="T93" s="971">
        <v>0</v>
      </c>
      <c r="U93" s="971">
        <v>0</v>
      </c>
      <c r="V93" s="971">
        <v>0</v>
      </c>
      <c r="W93" s="971">
        <v>0</v>
      </c>
      <c r="X93" s="971">
        <v>0</v>
      </c>
      <c r="Y93" s="971">
        <v>0</v>
      </c>
      <c r="Z93" s="971">
        <v>0</v>
      </c>
      <c r="AA93" s="971">
        <v>0</v>
      </c>
      <c r="AB93" s="971">
        <v>0</v>
      </c>
      <c r="AC93" s="971">
        <v>0</v>
      </c>
      <c r="AD93" s="971">
        <v>0</v>
      </c>
      <c r="AE93" s="971">
        <v>0</v>
      </c>
      <c r="AF93" s="971">
        <v>0</v>
      </c>
      <c r="AG93" s="971">
        <v>0</v>
      </c>
      <c r="AH93" s="971">
        <v>0</v>
      </c>
      <c r="AI93" s="971">
        <v>0</v>
      </c>
      <c r="AJ93" s="971">
        <v>0</v>
      </c>
      <c r="AK93" s="971">
        <v>0</v>
      </c>
      <c r="AL93" s="971">
        <v>0</v>
      </c>
      <c r="AM93" s="918"/>
    </row>
    <row r="94" spans="1:39">
      <c r="A94" s="941">
        <v>2</v>
      </c>
      <c r="B94" s="956"/>
      <c r="C94" s="956"/>
      <c r="D94" s="956"/>
      <c r="E94" s="956"/>
      <c r="F94" s="956"/>
      <c r="G94" s="956"/>
      <c r="H94" s="956"/>
      <c r="I94" s="956"/>
      <c r="J94" s="956"/>
      <c r="K94" s="956"/>
      <c r="L94" s="970">
        <v>5.4</v>
      </c>
      <c r="M94" s="223" t="s">
        <v>381</v>
      </c>
      <c r="N94" s="942" t="s">
        <v>369</v>
      </c>
      <c r="O94" s="971">
        <v>0</v>
      </c>
      <c r="P94" s="971">
        <v>0</v>
      </c>
      <c r="Q94" s="971">
        <v>0</v>
      </c>
      <c r="R94" s="971">
        <v>0</v>
      </c>
      <c r="S94" s="971">
        <v>0</v>
      </c>
      <c r="T94" s="971">
        <v>0</v>
      </c>
      <c r="U94" s="971">
        <v>0</v>
      </c>
      <c r="V94" s="971">
        <v>0</v>
      </c>
      <c r="W94" s="971">
        <v>0</v>
      </c>
      <c r="X94" s="971">
        <v>0</v>
      </c>
      <c r="Y94" s="971">
        <v>0</v>
      </c>
      <c r="Z94" s="971">
        <v>0</v>
      </c>
      <c r="AA94" s="971">
        <v>0</v>
      </c>
      <c r="AB94" s="971">
        <v>0</v>
      </c>
      <c r="AC94" s="971">
        <v>0</v>
      </c>
      <c r="AD94" s="971">
        <v>0</v>
      </c>
      <c r="AE94" s="971">
        <v>0</v>
      </c>
      <c r="AF94" s="971">
        <v>0</v>
      </c>
      <c r="AG94" s="971">
        <v>0</v>
      </c>
      <c r="AH94" s="971">
        <v>0</v>
      </c>
      <c r="AI94" s="971">
        <v>0</v>
      </c>
      <c r="AJ94" s="971">
        <v>0</v>
      </c>
      <c r="AK94" s="971">
        <v>0</v>
      </c>
      <c r="AL94" s="971">
        <v>0</v>
      </c>
      <c r="AM94" s="918"/>
    </row>
    <row r="95" spans="1:39">
      <c r="A95" s="941">
        <v>2</v>
      </c>
      <c r="B95" s="956"/>
      <c r="C95" s="956"/>
      <c r="D95" s="956"/>
      <c r="E95" s="956"/>
      <c r="F95" s="956"/>
      <c r="G95" s="956"/>
      <c r="H95" s="956"/>
      <c r="I95" s="956"/>
      <c r="J95" s="956"/>
      <c r="K95" s="956"/>
      <c r="L95" s="970">
        <v>5.5</v>
      </c>
      <c r="M95" s="223" t="s">
        <v>383</v>
      </c>
      <c r="N95" s="942" t="s">
        <v>369</v>
      </c>
      <c r="O95" s="971">
        <v>0</v>
      </c>
      <c r="P95" s="971">
        <v>0</v>
      </c>
      <c r="Q95" s="971">
        <v>0</v>
      </c>
      <c r="R95" s="971">
        <v>0</v>
      </c>
      <c r="S95" s="971">
        <v>0</v>
      </c>
      <c r="T95" s="971">
        <v>0</v>
      </c>
      <c r="U95" s="971">
        <v>0</v>
      </c>
      <c r="V95" s="971">
        <v>0</v>
      </c>
      <c r="W95" s="971">
        <v>0</v>
      </c>
      <c r="X95" s="971">
        <v>0</v>
      </c>
      <c r="Y95" s="971">
        <v>0</v>
      </c>
      <c r="Z95" s="971">
        <v>0</v>
      </c>
      <c r="AA95" s="971">
        <v>0</v>
      </c>
      <c r="AB95" s="971">
        <v>0</v>
      </c>
      <c r="AC95" s="971">
        <v>0</v>
      </c>
      <c r="AD95" s="971">
        <v>0</v>
      </c>
      <c r="AE95" s="971">
        <v>0</v>
      </c>
      <c r="AF95" s="971">
        <v>0</v>
      </c>
      <c r="AG95" s="971">
        <v>0</v>
      </c>
      <c r="AH95" s="971">
        <v>0</v>
      </c>
      <c r="AI95" s="971">
        <v>0</v>
      </c>
      <c r="AJ95" s="971">
        <v>0</v>
      </c>
      <c r="AK95" s="971">
        <v>0</v>
      </c>
      <c r="AL95" s="971">
        <v>0</v>
      </c>
      <c r="AM95" s="918"/>
    </row>
    <row r="96" spans="1:39" s="95" customFormat="1" ht="22.5">
      <c r="A96" s="941">
        <v>2</v>
      </c>
      <c r="B96" s="967"/>
      <c r="C96" s="967"/>
      <c r="D96" s="967"/>
      <c r="E96" s="967"/>
      <c r="F96" s="967"/>
      <c r="G96" s="967"/>
      <c r="H96" s="967"/>
      <c r="I96" s="967"/>
      <c r="J96" s="967"/>
      <c r="K96" s="967"/>
      <c r="L96" s="968">
        <v>6</v>
      </c>
      <c r="M96" s="219" t="s">
        <v>399</v>
      </c>
      <c r="N96" s="225"/>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918"/>
    </row>
    <row r="97" spans="1:39">
      <c r="A97" s="941">
        <v>2</v>
      </c>
      <c r="B97" s="956"/>
      <c r="C97" s="956"/>
      <c r="D97" s="956"/>
      <c r="E97" s="956"/>
      <c r="F97" s="956"/>
      <c r="G97" s="956"/>
      <c r="H97" s="956"/>
      <c r="I97" s="956"/>
      <c r="J97" s="956"/>
      <c r="K97" s="956"/>
      <c r="L97" s="970">
        <v>6.1</v>
      </c>
      <c r="M97" s="223" t="s">
        <v>376</v>
      </c>
      <c r="N97" s="220" t="s">
        <v>145</v>
      </c>
      <c r="O97" s="971">
        <v>0</v>
      </c>
      <c r="P97" s="971">
        <v>0</v>
      </c>
      <c r="Q97" s="971">
        <v>0</v>
      </c>
      <c r="R97" s="971">
        <v>0</v>
      </c>
      <c r="S97" s="971">
        <v>0</v>
      </c>
      <c r="T97" s="971">
        <v>0</v>
      </c>
      <c r="U97" s="971">
        <v>0</v>
      </c>
      <c r="V97" s="971">
        <v>0</v>
      </c>
      <c r="W97" s="971">
        <v>0</v>
      </c>
      <c r="X97" s="971">
        <v>0</v>
      </c>
      <c r="Y97" s="971">
        <v>0</v>
      </c>
      <c r="Z97" s="971">
        <v>0</v>
      </c>
      <c r="AA97" s="971">
        <v>0</v>
      </c>
      <c r="AB97" s="971">
        <v>0</v>
      </c>
      <c r="AC97" s="971">
        <v>0</v>
      </c>
      <c r="AD97" s="971">
        <v>0</v>
      </c>
      <c r="AE97" s="971">
        <v>0</v>
      </c>
      <c r="AF97" s="971">
        <v>0</v>
      </c>
      <c r="AG97" s="971">
        <v>0</v>
      </c>
      <c r="AH97" s="971">
        <v>0</v>
      </c>
      <c r="AI97" s="971">
        <v>0</v>
      </c>
      <c r="AJ97" s="971">
        <v>0</v>
      </c>
      <c r="AK97" s="971">
        <v>0</v>
      </c>
      <c r="AL97" s="971">
        <v>0</v>
      </c>
      <c r="AM97" s="918"/>
    </row>
    <row r="98" spans="1:39">
      <c r="A98" s="941">
        <v>2</v>
      </c>
      <c r="B98" s="956"/>
      <c r="C98" s="956"/>
      <c r="D98" s="956"/>
      <c r="E98" s="956"/>
      <c r="F98" s="956"/>
      <c r="G98" s="956"/>
      <c r="H98" s="956"/>
      <c r="I98" s="956"/>
      <c r="J98" s="956"/>
      <c r="K98" s="956"/>
      <c r="L98" s="970">
        <v>6.2</v>
      </c>
      <c r="M98" s="223" t="s">
        <v>377</v>
      </c>
      <c r="N98" s="220" t="s">
        <v>145</v>
      </c>
      <c r="O98" s="971">
        <v>0</v>
      </c>
      <c r="P98" s="971">
        <v>0</v>
      </c>
      <c r="Q98" s="971">
        <v>0</v>
      </c>
      <c r="R98" s="971">
        <v>0</v>
      </c>
      <c r="S98" s="971">
        <v>0</v>
      </c>
      <c r="T98" s="971">
        <v>0</v>
      </c>
      <c r="U98" s="971">
        <v>0</v>
      </c>
      <c r="V98" s="971">
        <v>0</v>
      </c>
      <c r="W98" s="971">
        <v>0</v>
      </c>
      <c r="X98" s="971">
        <v>0</v>
      </c>
      <c r="Y98" s="971">
        <v>0</v>
      </c>
      <c r="Z98" s="971">
        <v>0</v>
      </c>
      <c r="AA98" s="971">
        <v>0</v>
      </c>
      <c r="AB98" s="971">
        <v>0</v>
      </c>
      <c r="AC98" s="971">
        <v>0</v>
      </c>
      <c r="AD98" s="971">
        <v>0</v>
      </c>
      <c r="AE98" s="971">
        <v>0</v>
      </c>
      <c r="AF98" s="971">
        <v>0</v>
      </c>
      <c r="AG98" s="971">
        <v>0</v>
      </c>
      <c r="AH98" s="971">
        <v>0</v>
      </c>
      <c r="AI98" s="971">
        <v>0</v>
      </c>
      <c r="AJ98" s="971">
        <v>0</v>
      </c>
      <c r="AK98" s="971">
        <v>0</v>
      </c>
      <c r="AL98" s="971">
        <v>0</v>
      </c>
      <c r="AM98" s="918"/>
    </row>
    <row r="99" spans="1:39">
      <c r="A99" s="941">
        <v>2</v>
      </c>
      <c r="B99" s="956"/>
      <c r="C99" s="956"/>
      <c r="D99" s="956"/>
      <c r="E99" s="956"/>
      <c r="F99" s="956"/>
      <c r="G99" s="956"/>
      <c r="H99" s="956"/>
      <c r="I99" s="956"/>
      <c r="J99" s="956"/>
      <c r="K99" s="956"/>
      <c r="L99" s="970">
        <v>6.3</v>
      </c>
      <c r="M99" s="223" t="s">
        <v>379</v>
      </c>
      <c r="N99" s="220" t="s">
        <v>145</v>
      </c>
      <c r="O99" s="971">
        <v>0</v>
      </c>
      <c r="P99" s="971">
        <v>0</v>
      </c>
      <c r="Q99" s="971">
        <v>0</v>
      </c>
      <c r="R99" s="971">
        <v>0</v>
      </c>
      <c r="S99" s="971">
        <v>0</v>
      </c>
      <c r="T99" s="971">
        <v>0</v>
      </c>
      <c r="U99" s="971">
        <v>0</v>
      </c>
      <c r="V99" s="971">
        <v>0</v>
      </c>
      <c r="W99" s="971">
        <v>0</v>
      </c>
      <c r="X99" s="971">
        <v>0</v>
      </c>
      <c r="Y99" s="971">
        <v>0</v>
      </c>
      <c r="Z99" s="971">
        <v>0</v>
      </c>
      <c r="AA99" s="971">
        <v>0</v>
      </c>
      <c r="AB99" s="971">
        <v>0</v>
      </c>
      <c r="AC99" s="971">
        <v>0</v>
      </c>
      <c r="AD99" s="971">
        <v>0</v>
      </c>
      <c r="AE99" s="971">
        <v>0</v>
      </c>
      <c r="AF99" s="971">
        <v>0</v>
      </c>
      <c r="AG99" s="971">
        <v>0</v>
      </c>
      <c r="AH99" s="971">
        <v>0</v>
      </c>
      <c r="AI99" s="971">
        <v>0</v>
      </c>
      <c r="AJ99" s="971">
        <v>0</v>
      </c>
      <c r="AK99" s="971">
        <v>0</v>
      </c>
      <c r="AL99" s="971">
        <v>0</v>
      </c>
      <c r="AM99" s="918"/>
    </row>
    <row r="100" spans="1:39">
      <c r="A100" s="941">
        <v>2</v>
      </c>
      <c r="B100" s="956"/>
      <c r="C100" s="956"/>
      <c r="D100" s="956"/>
      <c r="E100" s="956"/>
      <c r="F100" s="956"/>
      <c r="G100" s="956"/>
      <c r="H100" s="956"/>
      <c r="I100" s="956"/>
      <c r="J100" s="956"/>
      <c r="K100" s="956"/>
      <c r="L100" s="970">
        <v>6.4</v>
      </c>
      <c r="M100" s="223" t="s">
        <v>381</v>
      </c>
      <c r="N100" s="220" t="s">
        <v>145</v>
      </c>
      <c r="O100" s="971">
        <v>0</v>
      </c>
      <c r="P100" s="971">
        <v>0</v>
      </c>
      <c r="Q100" s="971">
        <v>0</v>
      </c>
      <c r="R100" s="971">
        <v>0</v>
      </c>
      <c r="S100" s="971">
        <v>0</v>
      </c>
      <c r="T100" s="971">
        <v>0</v>
      </c>
      <c r="U100" s="971">
        <v>0</v>
      </c>
      <c r="V100" s="971">
        <v>0</v>
      </c>
      <c r="W100" s="971">
        <v>0</v>
      </c>
      <c r="X100" s="971">
        <v>0</v>
      </c>
      <c r="Y100" s="971">
        <v>0</v>
      </c>
      <c r="Z100" s="971">
        <v>0</v>
      </c>
      <c r="AA100" s="971">
        <v>0</v>
      </c>
      <c r="AB100" s="971">
        <v>0</v>
      </c>
      <c r="AC100" s="971">
        <v>0</v>
      </c>
      <c r="AD100" s="971">
        <v>0</v>
      </c>
      <c r="AE100" s="971">
        <v>0</v>
      </c>
      <c r="AF100" s="971">
        <v>0</v>
      </c>
      <c r="AG100" s="971">
        <v>0</v>
      </c>
      <c r="AH100" s="971">
        <v>0</v>
      </c>
      <c r="AI100" s="971">
        <v>0</v>
      </c>
      <c r="AJ100" s="971">
        <v>0</v>
      </c>
      <c r="AK100" s="971">
        <v>0</v>
      </c>
      <c r="AL100" s="971">
        <v>0</v>
      </c>
      <c r="AM100" s="918"/>
    </row>
    <row r="101" spans="1:39">
      <c r="A101" s="941">
        <v>2</v>
      </c>
      <c r="B101" s="956"/>
      <c r="C101" s="956"/>
      <c r="D101" s="956"/>
      <c r="E101" s="956"/>
      <c r="F101" s="956"/>
      <c r="G101" s="956"/>
      <c r="H101" s="956"/>
      <c r="I101" s="956"/>
      <c r="J101" s="956"/>
      <c r="K101" s="956"/>
      <c r="L101" s="970">
        <v>6.5</v>
      </c>
      <c r="M101" s="223" t="s">
        <v>383</v>
      </c>
      <c r="N101" s="220" t="s">
        <v>145</v>
      </c>
      <c r="O101" s="971">
        <v>0</v>
      </c>
      <c r="P101" s="971">
        <v>0</v>
      </c>
      <c r="Q101" s="971">
        <v>0</v>
      </c>
      <c r="R101" s="971">
        <v>0</v>
      </c>
      <c r="S101" s="971">
        <v>0</v>
      </c>
      <c r="T101" s="971">
        <v>0</v>
      </c>
      <c r="U101" s="971">
        <v>0</v>
      </c>
      <c r="V101" s="971">
        <v>0</v>
      </c>
      <c r="W101" s="971">
        <v>0</v>
      </c>
      <c r="X101" s="971">
        <v>0</v>
      </c>
      <c r="Y101" s="971">
        <v>0</v>
      </c>
      <c r="Z101" s="971">
        <v>0</v>
      </c>
      <c r="AA101" s="971">
        <v>0</v>
      </c>
      <c r="AB101" s="971">
        <v>0</v>
      </c>
      <c r="AC101" s="971">
        <v>0</v>
      </c>
      <c r="AD101" s="971">
        <v>0</v>
      </c>
      <c r="AE101" s="971">
        <v>0</v>
      </c>
      <c r="AF101" s="971">
        <v>0</v>
      </c>
      <c r="AG101" s="971">
        <v>0</v>
      </c>
      <c r="AH101" s="971">
        <v>0</v>
      </c>
      <c r="AI101" s="971">
        <v>0</v>
      </c>
      <c r="AJ101" s="971">
        <v>0</v>
      </c>
      <c r="AK101" s="971">
        <v>0</v>
      </c>
      <c r="AL101" s="971">
        <v>0</v>
      </c>
      <c r="AM101" s="918"/>
    </row>
    <row r="102" spans="1:39" s="95" customFormat="1">
      <c r="A102" s="941">
        <v>2</v>
      </c>
      <c r="B102" s="967"/>
      <c r="C102" s="967"/>
      <c r="D102" s="967"/>
      <c r="E102" s="967"/>
      <c r="F102" s="967"/>
      <c r="G102" s="967"/>
      <c r="H102" s="967"/>
      <c r="I102" s="967"/>
      <c r="J102" s="967"/>
      <c r="K102" s="967"/>
      <c r="L102" s="968">
        <v>7</v>
      </c>
      <c r="M102" s="219" t="s">
        <v>403</v>
      </c>
      <c r="N102" s="942" t="s">
        <v>369</v>
      </c>
      <c r="O102" s="969">
        <v>0</v>
      </c>
      <c r="P102" s="969">
        <v>0</v>
      </c>
      <c r="Q102" s="969">
        <v>0</v>
      </c>
      <c r="R102" s="969">
        <v>0</v>
      </c>
      <c r="S102" s="969">
        <v>0</v>
      </c>
      <c r="T102" s="969">
        <v>0</v>
      </c>
      <c r="U102" s="969">
        <v>0</v>
      </c>
      <c r="V102" s="969">
        <v>0</v>
      </c>
      <c r="W102" s="969">
        <v>0</v>
      </c>
      <c r="X102" s="969">
        <v>0</v>
      </c>
      <c r="Y102" s="969">
        <v>0</v>
      </c>
      <c r="Z102" s="969">
        <v>0</v>
      </c>
      <c r="AA102" s="969">
        <v>0</v>
      </c>
      <c r="AB102" s="969">
        <v>0</v>
      </c>
      <c r="AC102" s="969">
        <v>0</v>
      </c>
      <c r="AD102" s="969">
        <v>0</v>
      </c>
      <c r="AE102" s="969">
        <v>0</v>
      </c>
      <c r="AF102" s="969">
        <v>0</v>
      </c>
      <c r="AG102" s="969">
        <v>0</v>
      </c>
      <c r="AH102" s="969">
        <v>0</v>
      </c>
      <c r="AI102" s="969">
        <v>0</v>
      </c>
      <c r="AJ102" s="969">
        <v>0</v>
      </c>
      <c r="AK102" s="969">
        <v>0</v>
      </c>
      <c r="AL102" s="969">
        <v>0</v>
      </c>
      <c r="AM102" s="918"/>
    </row>
    <row r="103" spans="1:39">
      <c r="A103" s="941">
        <v>2</v>
      </c>
      <c r="B103" s="956"/>
      <c r="C103" s="956"/>
      <c r="D103" s="956"/>
      <c r="E103" s="956"/>
      <c r="F103" s="956"/>
      <c r="G103" s="956"/>
      <c r="H103" s="956"/>
      <c r="I103" s="956"/>
      <c r="J103" s="956"/>
      <c r="K103" s="956"/>
      <c r="L103" s="970">
        <v>7.1</v>
      </c>
      <c r="M103" s="223" t="s">
        <v>376</v>
      </c>
      <c r="N103" s="942" t="s">
        <v>369</v>
      </c>
      <c r="O103" s="971"/>
      <c r="P103" s="971"/>
      <c r="Q103" s="971"/>
      <c r="R103" s="971"/>
      <c r="S103" s="971"/>
      <c r="T103" s="971"/>
      <c r="U103" s="971"/>
      <c r="V103" s="971"/>
      <c r="W103" s="971"/>
      <c r="X103" s="971"/>
      <c r="Y103" s="971"/>
      <c r="Z103" s="971"/>
      <c r="AA103" s="971"/>
      <c r="AB103" s="971"/>
      <c r="AC103" s="971"/>
      <c r="AD103" s="971"/>
      <c r="AE103" s="971"/>
      <c r="AF103" s="971"/>
      <c r="AG103" s="971"/>
      <c r="AH103" s="971"/>
      <c r="AI103" s="971"/>
      <c r="AJ103" s="971"/>
      <c r="AK103" s="971"/>
      <c r="AL103" s="971"/>
      <c r="AM103" s="918"/>
    </row>
    <row r="104" spans="1:39">
      <c r="A104" s="941">
        <v>2</v>
      </c>
      <c r="B104" s="956"/>
      <c r="C104" s="956"/>
      <c r="D104" s="956"/>
      <c r="E104" s="956"/>
      <c r="F104" s="956"/>
      <c r="G104" s="956"/>
      <c r="H104" s="956"/>
      <c r="I104" s="956"/>
      <c r="J104" s="956"/>
      <c r="K104" s="956"/>
      <c r="L104" s="970">
        <v>7.2</v>
      </c>
      <c r="M104" s="223" t="s">
        <v>377</v>
      </c>
      <c r="N104" s="942" t="s">
        <v>369</v>
      </c>
      <c r="O104" s="971"/>
      <c r="P104" s="971"/>
      <c r="Q104" s="971"/>
      <c r="R104" s="971"/>
      <c r="S104" s="971"/>
      <c r="T104" s="971"/>
      <c r="U104" s="971"/>
      <c r="V104" s="971"/>
      <c r="W104" s="971"/>
      <c r="X104" s="971"/>
      <c r="Y104" s="971"/>
      <c r="Z104" s="971"/>
      <c r="AA104" s="971"/>
      <c r="AB104" s="971"/>
      <c r="AC104" s="971"/>
      <c r="AD104" s="971"/>
      <c r="AE104" s="971"/>
      <c r="AF104" s="971"/>
      <c r="AG104" s="971"/>
      <c r="AH104" s="971"/>
      <c r="AI104" s="971"/>
      <c r="AJ104" s="971"/>
      <c r="AK104" s="971"/>
      <c r="AL104" s="971"/>
      <c r="AM104" s="918"/>
    </row>
    <row r="105" spans="1:39">
      <c r="A105" s="941">
        <v>2</v>
      </c>
      <c r="B105" s="956"/>
      <c r="C105" s="956"/>
      <c r="D105" s="956"/>
      <c r="E105" s="956"/>
      <c r="F105" s="956"/>
      <c r="G105" s="956"/>
      <c r="H105" s="956"/>
      <c r="I105" s="956"/>
      <c r="J105" s="956"/>
      <c r="K105" s="956"/>
      <c r="L105" s="970">
        <v>7.3</v>
      </c>
      <c r="M105" s="223" t="s">
        <v>379</v>
      </c>
      <c r="N105" s="942" t="s">
        <v>369</v>
      </c>
      <c r="O105" s="971"/>
      <c r="P105" s="971"/>
      <c r="Q105" s="971"/>
      <c r="R105" s="971"/>
      <c r="S105" s="971"/>
      <c r="T105" s="971"/>
      <c r="U105" s="971"/>
      <c r="V105" s="971"/>
      <c r="W105" s="971"/>
      <c r="X105" s="971"/>
      <c r="Y105" s="971"/>
      <c r="Z105" s="971"/>
      <c r="AA105" s="971"/>
      <c r="AB105" s="971"/>
      <c r="AC105" s="971"/>
      <c r="AD105" s="971"/>
      <c r="AE105" s="971"/>
      <c r="AF105" s="971"/>
      <c r="AG105" s="971"/>
      <c r="AH105" s="971"/>
      <c r="AI105" s="971"/>
      <c r="AJ105" s="971"/>
      <c r="AK105" s="971"/>
      <c r="AL105" s="971"/>
      <c r="AM105" s="918"/>
    </row>
    <row r="106" spans="1:39">
      <c r="A106" s="941">
        <v>2</v>
      </c>
      <c r="B106" s="956"/>
      <c r="C106" s="956"/>
      <c r="D106" s="956"/>
      <c r="E106" s="956"/>
      <c r="F106" s="956"/>
      <c r="G106" s="956"/>
      <c r="H106" s="956"/>
      <c r="I106" s="956"/>
      <c r="J106" s="956"/>
      <c r="K106" s="956"/>
      <c r="L106" s="970">
        <v>7.4</v>
      </c>
      <c r="M106" s="223" t="s">
        <v>381</v>
      </c>
      <c r="N106" s="942" t="s">
        <v>369</v>
      </c>
      <c r="O106" s="971">
        <v>0</v>
      </c>
      <c r="P106" s="971">
        <v>0</v>
      </c>
      <c r="Q106" s="971">
        <v>0</v>
      </c>
      <c r="R106" s="971">
        <v>0</v>
      </c>
      <c r="S106" s="971">
        <v>0</v>
      </c>
      <c r="T106" s="971">
        <v>0</v>
      </c>
      <c r="U106" s="971">
        <v>0</v>
      </c>
      <c r="V106" s="971">
        <v>0</v>
      </c>
      <c r="W106" s="971">
        <v>0</v>
      </c>
      <c r="X106" s="971"/>
      <c r="Y106" s="971"/>
      <c r="Z106" s="971"/>
      <c r="AA106" s="971"/>
      <c r="AB106" s="971"/>
      <c r="AC106" s="971">
        <v>0</v>
      </c>
      <c r="AD106" s="971">
        <v>0</v>
      </c>
      <c r="AE106" s="971">
        <v>0</v>
      </c>
      <c r="AF106" s="971">
        <v>0</v>
      </c>
      <c r="AG106" s="971">
        <v>0</v>
      </c>
      <c r="AH106" s="971"/>
      <c r="AI106" s="971"/>
      <c r="AJ106" s="971"/>
      <c r="AK106" s="971"/>
      <c r="AL106" s="971"/>
      <c r="AM106" s="918"/>
    </row>
    <row r="107" spans="1:39">
      <c r="A107" s="941">
        <v>2</v>
      </c>
      <c r="B107" s="956"/>
      <c r="C107" s="956"/>
      <c r="D107" s="956"/>
      <c r="E107" s="956"/>
      <c r="F107" s="956"/>
      <c r="G107" s="956"/>
      <c r="H107" s="956"/>
      <c r="I107" s="956"/>
      <c r="J107" s="956"/>
      <c r="K107" s="956"/>
      <c r="L107" s="970">
        <v>7.5</v>
      </c>
      <c r="M107" s="223" t="s">
        <v>383</v>
      </c>
      <c r="N107" s="942" t="s">
        <v>369</v>
      </c>
      <c r="O107" s="971">
        <v>0</v>
      </c>
      <c r="P107" s="971">
        <v>0</v>
      </c>
      <c r="Q107" s="971">
        <v>0</v>
      </c>
      <c r="R107" s="971">
        <v>0</v>
      </c>
      <c r="S107" s="971">
        <v>0</v>
      </c>
      <c r="T107" s="971">
        <v>0</v>
      </c>
      <c r="U107" s="971">
        <v>0</v>
      </c>
      <c r="V107" s="971">
        <v>0</v>
      </c>
      <c r="W107" s="971">
        <v>0</v>
      </c>
      <c r="X107" s="971"/>
      <c r="Y107" s="971"/>
      <c r="Z107" s="971"/>
      <c r="AA107" s="971"/>
      <c r="AB107" s="971"/>
      <c r="AC107" s="971">
        <v>0</v>
      </c>
      <c r="AD107" s="971">
        <v>0</v>
      </c>
      <c r="AE107" s="971">
        <v>0</v>
      </c>
      <c r="AF107" s="971">
        <v>0</v>
      </c>
      <c r="AG107" s="971">
        <v>0</v>
      </c>
      <c r="AH107" s="971"/>
      <c r="AI107" s="971"/>
      <c r="AJ107" s="971"/>
      <c r="AK107" s="971"/>
      <c r="AL107" s="971"/>
      <c r="AM107" s="918"/>
    </row>
    <row r="108" spans="1:39" s="95" customFormat="1">
      <c r="A108" s="941">
        <v>2</v>
      </c>
      <c r="B108" s="967"/>
      <c r="C108" s="967"/>
      <c r="D108" s="967"/>
      <c r="E108" s="967"/>
      <c r="F108" s="967"/>
      <c r="G108" s="967"/>
      <c r="H108" s="967"/>
      <c r="I108" s="967"/>
      <c r="J108" s="967"/>
      <c r="K108" s="967"/>
      <c r="L108" s="968">
        <v>8</v>
      </c>
      <c r="M108" s="219" t="s">
        <v>407</v>
      </c>
      <c r="N108" s="942" t="s">
        <v>369</v>
      </c>
      <c r="O108" s="969">
        <v>0</v>
      </c>
      <c r="P108" s="969">
        <v>0</v>
      </c>
      <c r="Q108" s="969">
        <v>0</v>
      </c>
      <c r="R108" s="969">
        <v>0</v>
      </c>
      <c r="S108" s="969">
        <v>0</v>
      </c>
      <c r="T108" s="969">
        <v>0</v>
      </c>
      <c r="U108" s="969">
        <v>0</v>
      </c>
      <c r="V108" s="969">
        <v>0</v>
      </c>
      <c r="W108" s="969">
        <v>0</v>
      </c>
      <c r="X108" s="969">
        <v>0</v>
      </c>
      <c r="Y108" s="969">
        <v>0</v>
      </c>
      <c r="Z108" s="969">
        <v>0</v>
      </c>
      <c r="AA108" s="969">
        <v>0</v>
      </c>
      <c r="AB108" s="969">
        <v>0</v>
      </c>
      <c r="AC108" s="969">
        <v>0</v>
      </c>
      <c r="AD108" s="969">
        <v>0</v>
      </c>
      <c r="AE108" s="969">
        <v>0</v>
      </c>
      <c r="AF108" s="969">
        <v>0</v>
      </c>
      <c r="AG108" s="969">
        <v>0</v>
      </c>
      <c r="AH108" s="969">
        <v>0</v>
      </c>
      <c r="AI108" s="969">
        <v>0</v>
      </c>
      <c r="AJ108" s="969">
        <v>0</v>
      </c>
      <c r="AK108" s="969">
        <v>0</v>
      </c>
      <c r="AL108" s="969">
        <v>0</v>
      </c>
      <c r="AM108" s="918"/>
    </row>
    <row r="109" spans="1:39">
      <c r="A109" s="941">
        <v>2</v>
      </c>
      <c r="B109" s="956"/>
      <c r="C109" s="956"/>
      <c r="D109" s="956"/>
      <c r="E109" s="956"/>
      <c r="F109" s="956"/>
      <c r="G109" s="956"/>
      <c r="H109" s="956"/>
      <c r="I109" s="956"/>
      <c r="J109" s="956"/>
      <c r="K109" s="956"/>
      <c r="L109" s="970">
        <v>8.1</v>
      </c>
      <c r="M109" s="223" t="s">
        <v>376</v>
      </c>
      <c r="N109" s="942" t="s">
        <v>369</v>
      </c>
      <c r="O109" s="971">
        <v>0</v>
      </c>
      <c r="P109" s="971">
        <v>0</v>
      </c>
      <c r="Q109" s="971">
        <v>0</v>
      </c>
      <c r="R109" s="971">
        <v>0</v>
      </c>
      <c r="S109" s="971">
        <v>0</v>
      </c>
      <c r="T109" s="971">
        <v>0</v>
      </c>
      <c r="U109" s="971">
        <v>0</v>
      </c>
      <c r="V109" s="971">
        <v>0</v>
      </c>
      <c r="W109" s="971">
        <v>0</v>
      </c>
      <c r="X109" s="971"/>
      <c r="Y109" s="971"/>
      <c r="Z109" s="971"/>
      <c r="AA109" s="971"/>
      <c r="AB109" s="971"/>
      <c r="AC109" s="971">
        <v>0</v>
      </c>
      <c r="AD109" s="971">
        <v>0</v>
      </c>
      <c r="AE109" s="971">
        <v>0</v>
      </c>
      <c r="AF109" s="971">
        <v>0</v>
      </c>
      <c r="AG109" s="971">
        <v>0</v>
      </c>
      <c r="AH109" s="971"/>
      <c r="AI109" s="971"/>
      <c r="AJ109" s="971"/>
      <c r="AK109" s="971"/>
      <c r="AL109" s="971"/>
      <c r="AM109" s="918"/>
    </row>
    <row r="110" spans="1:39">
      <c r="A110" s="941">
        <v>2</v>
      </c>
      <c r="B110" s="956"/>
      <c r="C110" s="956"/>
      <c r="D110" s="956"/>
      <c r="E110" s="956"/>
      <c r="F110" s="956"/>
      <c r="G110" s="956"/>
      <c r="H110" s="956"/>
      <c r="I110" s="956"/>
      <c r="J110" s="956"/>
      <c r="K110" s="956"/>
      <c r="L110" s="970">
        <v>8.1999999999999993</v>
      </c>
      <c r="M110" s="223" t="s">
        <v>377</v>
      </c>
      <c r="N110" s="942" t="s">
        <v>369</v>
      </c>
      <c r="O110" s="971">
        <v>0</v>
      </c>
      <c r="P110" s="971">
        <v>0</v>
      </c>
      <c r="Q110" s="971">
        <v>0</v>
      </c>
      <c r="R110" s="971">
        <v>0</v>
      </c>
      <c r="S110" s="971">
        <v>0</v>
      </c>
      <c r="T110" s="971">
        <v>0</v>
      </c>
      <c r="U110" s="971">
        <v>0</v>
      </c>
      <c r="V110" s="971">
        <v>0</v>
      </c>
      <c r="W110" s="971">
        <v>0</v>
      </c>
      <c r="X110" s="971"/>
      <c r="Y110" s="971"/>
      <c r="Z110" s="971"/>
      <c r="AA110" s="971"/>
      <c r="AB110" s="971"/>
      <c r="AC110" s="971">
        <v>0</v>
      </c>
      <c r="AD110" s="971">
        <v>0</v>
      </c>
      <c r="AE110" s="971">
        <v>0</v>
      </c>
      <c r="AF110" s="971">
        <v>0</v>
      </c>
      <c r="AG110" s="971">
        <v>0</v>
      </c>
      <c r="AH110" s="971"/>
      <c r="AI110" s="971"/>
      <c r="AJ110" s="971"/>
      <c r="AK110" s="971"/>
      <c r="AL110" s="971"/>
      <c r="AM110" s="918"/>
    </row>
    <row r="111" spans="1:39">
      <c r="A111" s="941">
        <v>2</v>
      </c>
      <c r="B111" s="956"/>
      <c r="C111" s="956"/>
      <c r="D111" s="956"/>
      <c r="E111" s="956"/>
      <c r="F111" s="956"/>
      <c r="G111" s="956"/>
      <c r="H111" s="956"/>
      <c r="I111" s="956"/>
      <c r="J111" s="956"/>
      <c r="K111" s="956"/>
      <c r="L111" s="970">
        <v>8.3000000000000007</v>
      </c>
      <c r="M111" s="223" t="s">
        <v>379</v>
      </c>
      <c r="N111" s="942" t="s">
        <v>369</v>
      </c>
      <c r="O111" s="971">
        <v>0</v>
      </c>
      <c r="P111" s="971">
        <v>0</v>
      </c>
      <c r="Q111" s="971">
        <v>0</v>
      </c>
      <c r="R111" s="971">
        <v>0</v>
      </c>
      <c r="S111" s="971">
        <v>0</v>
      </c>
      <c r="T111" s="971">
        <v>0</v>
      </c>
      <c r="U111" s="971">
        <v>0</v>
      </c>
      <c r="V111" s="971">
        <v>0</v>
      </c>
      <c r="W111" s="971">
        <v>0</v>
      </c>
      <c r="X111" s="971"/>
      <c r="Y111" s="971"/>
      <c r="Z111" s="971"/>
      <c r="AA111" s="971"/>
      <c r="AB111" s="971"/>
      <c r="AC111" s="971">
        <v>0</v>
      </c>
      <c r="AD111" s="971">
        <v>0</v>
      </c>
      <c r="AE111" s="971">
        <v>0</v>
      </c>
      <c r="AF111" s="971">
        <v>0</v>
      </c>
      <c r="AG111" s="971">
        <v>0</v>
      </c>
      <c r="AH111" s="971"/>
      <c r="AI111" s="971"/>
      <c r="AJ111" s="971"/>
      <c r="AK111" s="971"/>
      <c r="AL111" s="971"/>
      <c r="AM111" s="918"/>
    </row>
    <row r="112" spans="1:39">
      <c r="A112" s="941">
        <v>2</v>
      </c>
      <c r="B112" s="956"/>
      <c r="C112" s="956"/>
      <c r="D112" s="956"/>
      <c r="E112" s="956"/>
      <c r="F112" s="956"/>
      <c r="G112" s="956"/>
      <c r="H112" s="956"/>
      <c r="I112" s="956"/>
      <c r="J112" s="956"/>
      <c r="K112" s="956"/>
      <c r="L112" s="970">
        <v>8.4</v>
      </c>
      <c r="M112" s="223" t="s">
        <v>381</v>
      </c>
      <c r="N112" s="942" t="s">
        <v>369</v>
      </c>
      <c r="O112" s="971">
        <v>0</v>
      </c>
      <c r="P112" s="971">
        <v>0</v>
      </c>
      <c r="Q112" s="971">
        <v>0</v>
      </c>
      <c r="R112" s="971">
        <v>0</v>
      </c>
      <c r="S112" s="971">
        <v>0</v>
      </c>
      <c r="T112" s="971">
        <v>0</v>
      </c>
      <c r="U112" s="971">
        <v>0</v>
      </c>
      <c r="V112" s="971">
        <v>0</v>
      </c>
      <c r="W112" s="971">
        <v>0</v>
      </c>
      <c r="X112" s="971"/>
      <c r="Y112" s="971"/>
      <c r="Z112" s="971"/>
      <c r="AA112" s="971"/>
      <c r="AB112" s="971"/>
      <c r="AC112" s="971">
        <v>0</v>
      </c>
      <c r="AD112" s="971">
        <v>0</v>
      </c>
      <c r="AE112" s="971">
        <v>0</v>
      </c>
      <c r="AF112" s="971">
        <v>0</v>
      </c>
      <c r="AG112" s="971">
        <v>0</v>
      </c>
      <c r="AH112" s="971"/>
      <c r="AI112" s="971"/>
      <c r="AJ112" s="971"/>
      <c r="AK112" s="971"/>
      <c r="AL112" s="971"/>
      <c r="AM112" s="918"/>
    </row>
    <row r="113" spans="1:39">
      <c r="A113" s="941">
        <v>2</v>
      </c>
      <c r="B113" s="956"/>
      <c r="C113" s="956"/>
      <c r="D113" s="956"/>
      <c r="E113" s="956"/>
      <c r="F113" s="956"/>
      <c r="G113" s="956"/>
      <c r="H113" s="956"/>
      <c r="I113" s="956"/>
      <c r="J113" s="956"/>
      <c r="K113" s="956"/>
      <c r="L113" s="970">
        <v>8.5</v>
      </c>
      <c r="M113" s="223" t="s">
        <v>383</v>
      </c>
      <c r="N113" s="942" t="s">
        <v>369</v>
      </c>
      <c r="O113" s="971">
        <v>0</v>
      </c>
      <c r="P113" s="971">
        <v>0</v>
      </c>
      <c r="Q113" s="971">
        <v>0</v>
      </c>
      <c r="R113" s="971">
        <v>0</v>
      </c>
      <c r="S113" s="971">
        <v>0</v>
      </c>
      <c r="T113" s="971">
        <v>0</v>
      </c>
      <c r="U113" s="971">
        <v>0</v>
      </c>
      <c r="V113" s="971">
        <v>0</v>
      </c>
      <c r="W113" s="971">
        <v>0</v>
      </c>
      <c r="X113" s="971"/>
      <c r="Y113" s="971"/>
      <c r="Z113" s="971"/>
      <c r="AA113" s="971"/>
      <c r="AB113" s="971"/>
      <c r="AC113" s="971">
        <v>0</v>
      </c>
      <c r="AD113" s="971">
        <v>0</v>
      </c>
      <c r="AE113" s="971">
        <v>0</v>
      </c>
      <c r="AF113" s="971">
        <v>0</v>
      </c>
      <c r="AG113" s="971">
        <v>0</v>
      </c>
      <c r="AH113" s="971"/>
      <c r="AI113" s="971"/>
      <c r="AJ113" s="971"/>
      <c r="AK113" s="971"/>
      <c r="AL113" s="971"/>
      <c r="AM113" s="918"/>
    </row>
    <row r="114" spans="1:39">
      <c r="A114" s="956"/>
      <c r="B114" s="956"/>
      <c r="C114" s="956"/>
      <c r="D114" s="956"/>
      <c r="E114" s="956"/>
      <c r="F114" s="956"/>
      <c r="G114" s="956"/>
      <c r="H114" s="956"/>
      <c r="I114" s="956"/>
      <c r="J114" s="956"/>
      <c r="K114" s="956"/>
      <c r="L114" s="972"/>
      <c r="M114" s="973"/>
      <c r="N114" s="972"/>
      <c r="O114" s="974"/>
      <c r="P114" s="974"/>
      <c r="Q114" s="974"/>
      <c r="R114" s="974"/>
      <c r="S114" s="974"/>
      <c r="T114" s="974"/>
      <c r="U114" s="974"/>
      <c r="V114" s="974"/>
      <c r="W114" s="974"/>
      <c r="X114" s="974"/>
      <c r="Y114" s="974"/>
      <c r="Z114" s="974"/>
      <c r="AA114" s="974"/>
      <c r="AB114" s="974"/>
      <c r="AC114" s="957"/>
      <c r="AD114" s="957"/>
      <c r="AE114" s="957"/>
      <c r="AF114" s="957"/>
      <c r="AG114" s="957"/>
      <c r="AH114" s="957"/>
      <c r="AI114" s="957"/>
      <c r="AJ114" s="957"/>
      <c r="AK114" s="957"/>
      <c r="AL114" s="957"/>
      <c r="AM114" s="956"/>
    </row>
    <row r="115" spans="1:39" s="88" customFormat="1" ht="15" customHeight="1">
      <c r="A115" s="892"/>
      <c r="B115" s="892"/>
      <c r="C115" s="892"/>
      <c r="D115" s="892"/>
      <c r="E115" s="892"/>
      <c r="F115" s="892"/>
      <c r="G115" s="892"/>
      <c r="H115" s="892"/>
      <c r="I115" s="892"/>
      <c r="J115" s="892"/>
      <c r="K115" s="892"/>
      <c r="L115" s="908" t="s">
        <v>1469</v>
      </c>
      <c r="M115" s="908"/>
      <c r="N115" s="908"/>
      <c r="O115" s="908"/>
      <c r="P115" s="908"/>
      <c r="Q115" s="908"/>
      <c r="R115" s="908"/>
      <c r="S115" s="938"/>
      <c r="T115" s="938"/>
      <c r="U115" s="938"/>
      <c r="V115" s="938"/>
      <c r="W115" s="938"/>
      <c r="X115" s="938"/>
      <c r="Y115" s="938"/>
      <c r="Z115" s="938"/>
      <c r="AA115" s="938"/>
      <c r="AB115" s="938"/>
      <c r="AC115" s="938"/>
      <c r="AD115" s="938"/>
      <c r="AE115" s="938"/>
      <c r="AF115" s="938"/>
      <c r="AG115" s="938"/>
      <c r="AH115" s="938"/>
      <c r="AI115" s="938"/>
      <c r="AJ115" s="938"/>
      <c r="AK115" s="938"/>
      <c r="AL115" s="938"/>
      <c r="AM115" s="938"/>
    </row>
    <row r="116" spans="1:39" s="88" customFormat="1" ht="69" customHeight="1">
      <c r="A116" s="892"/>
      <c r="B116" s="892"/>
      <c r="C116" s="892"/>
      <c r="D116" s="892"/>
      <c r="E116" s="892"/>
      <c r="F116" s="892"/>
      <c r="G116" s="892"/>
      <c r="H116" s="892"/>
      <c r="I116" s="892"/>
      <c r="J116" s="892"/>
      <c r="K116" s="780"/>
      <c r="L116" s="955" t="s">
        <v>2597</v>
      </c>
      <c r="M116" s="939"/>
      <c r="N116" s="939"/>
      <c r="O116" s="939"/>
      <c r="P116" s="939"/>
      <c r="Q116" s="939"/>
      <c r="R116" s="939"/>
      <c r="S116" s="940"/>
      <c r="T116" s="940"/>
      <c r="U116" s="940"/>
      <c r="V116" s="940"/>
      <c r="W116" s="940"/>
      <c r="X116" s="940"/>
      <c r="Y116" s="940"/>
      <c r="Z116" s="940"/>
      <c r="AA116" s="940"/>
      <c r="AB116" s="940"/>
      <c r="AC116" s="940"/>
      <c r="AD116" s="940"/>
      <c r="AE116" s="940"/>
      <c r="AF116" s="940"/>
      <c r="AG116" s="940"/>
      <c r="AH116" s="940"/>
      <c r="AI116" s="940"/>
      <c r="AJ116" s="940"/>
      <c r="AK116" s="940"/>
      <c r="AL116" s="940"/>
      <c r="AM116" s="940"/>
    </row>
    <row r="117" spans="1:39">
      <c r="A117" s="956"/>
      <c r="B117" s="956"/>
      <c r="C117" s="956"/>
      <c r="D117" s="956"/>
      <c r="E117" s="956"/>
      <c r="F117" s="956"/>
      <c r="G117" s="956"/>
      <c r="H117" s="956"/>
      <c r="I117" s="956"/>
      <c r="J117" s="956"/>
      <c r="K117" s="956"/>
      <c r="L117" s="956"/>
      <c r="M117" s="975"/>
      <c r="N117" s="957"/>
      <c r="O117" s="957"/>
      <c r="P117" s="957"/>
      <c r="Q117" s="957"/>
      <c r="R117" s="957"/>
      <c r="S117" s="957"/>
      <c r="T117" s="957"/>
      <c r="U117" s="957"/>
      <c r="V117" s="957"/>
      <c r="W117" s="957"/>
      <c r="X117" s="957"/>
      <c r="Y117" s="957"/>
      <c r="Z117" s="957"/>
      <c r="AA117" s="957"/>
      <c r="AB117" s="957"/>
      <c r="AC117" s="957"/>
      <c r="AD117" s="957"/>
      <c r="AE117" s="957"/>
      <c r="AF117" s="957"/>
      <c r="AG117" s="957"/>
      <c r="AH117" s="957"/>
      <c r="AI117" s="957"/>
      <c r="AJ117" s="957"/>
      <c r="AK117" s="957"/>
      <c r="AL117" s="957"/>
      <c r="AM117" s="956"/>
    </row>
    <row r="118" spans="1:39">
      <c r="A118" s="956"/>
      <c r="B118" s="956"/>
      <c r="C118" s="956"/>
      <c r="D118" s="956"/>
      <c r="E118" s="956"/>
      <c r="F118" s="956"/>
      <c r="G118" s="956"/>
      <c r="H118" s="956"/>
      <c r="I118" s="956"/>
      <c r="J118" s="956"/>
      <c r="K118" s="956"/>
      <c r="L118" s="956"/>
      <c r="M118" s="975"/>
      <c r="N118" s="957"/>
      <c r="O118" s="957"/>
      <c r="P118" s="957"/>
      <c r="Q118" s="957"/>
      <c r="R118" s="957"/>
      <c r="S118" s="957"/>
      <c r="T118" s="957"/>
      <c r="U118" s="957"/>
      <c r="V118" s="957"/>
      <c r="W118" s="957"/>
      <c r="X118" s="957"/>
      <c r="Y118" s="957"/>
      <c r="Z118" s="957"/>
      <c r="AA118" s="957"/>
      <c r="AB118" s="957"/>
      <c r="AC118" s="957"/>
      <c r="AD118" s="957"/>
      <c r="AE118" s="957"/>
      <c r="AF118" s="957"/>
      <c r="AG118" s="957"/>
      <c r="AH118" s="957"/>
      <c r="AI118" s="957"/>
      <c r="AJ118" s="957"/>
      <c r="AK118" s="957"/>
      <c r="AL118" s="957"/>
      <c r="AM118" s="956"/>
    </row>
    <row r="119" spans="1:39">
      <c r="A119" s="956"/>
      <c r="B119" s="956"/>
      <c r="C119" s="956"/>
      <c r="D119" s="956"/>
      <c r="E119" s="956"/>
      <c r="F119" s="956"/>
      <c r="G119" s="956"/>
      <c r="H119" s="956"/>
      <c r="I119" s="956"/>
      <c r="J119" s="956"/>
      <c r="K119" s="956"/>
      <c r="L119" s="956"/>
      <c r="M119" s="975"/>
      <c r="N119" s="957"/>
      <c r="O119" s="957"/>
      <c r="P119" s="957"/>
      <c r="Q119" s="957"/>
      <c r="R119" s="957"/>
      <c r="S119" s="957"/>
      <c r="T119" s="957"/>
      <c r="U119" s="957"/>
      <c r="V119" s="957"/>
      <c r="W119" s="957"/>
      <c r="X119" s="957"/>
      <c r="Y119" s="957"/>
      <c r="Z119" s="957"/>
      <c r="AA119" s="957"/>
      <c r="AB119" s="957"/>
      <c r="AC119" s="957"/>
      <c r="AD119" s="957"/>
      <c r="AE119" s="957"/>
      <c r="AF119" s="957"/>
      <c r="AG119" s="957"/>
      <c r="AH119" s="957"/>
      <c r="AI119" s="957"/>
      <c r="AJ119" s="957"/>
      <c r="AK119" s="957"/>
      <c r="AL119" s="957"/>
      <c r="AM119" s="956"/>
    </row>
    <row r="120" spans="1:39">
      <c r="A120" s="956"/>
      <c r="B120" s="956"/>
      <c r="C120" s="956"/>
      <c r="D120" s="956"/>
      <c r="E120" s="956"/>
      <c r="F120" s="956"/>
      <c r="G120" s="956"/>
      <c r="H120" s="956"/>
      <c r="I120" s="956"/>
      <c r="J120" s="956"/>
      <c r="K120" s="956"/>
      <c r="L120" s="956"/>
      <c r="M120" s="976"/>
      <c r="N120" s="957"/>
      <c r="O120" s="957"/>
      <c r="P120" s="957"/>
      <c r="Q120" s="957"/>
      <c r="R120" s="957"/>
      <c r="S120" s="957"/>
      <c r="T120" s="957"/>
      <c r="U120" s="957"/>
      <c r="V120" s="957"/>
      <c r="W120" s="957"/>
      <c r="X120" s="957"/>
      <c r="Y120" s="957"/>
      <c r="Z120" s="957"/>
      <c r="AA120" s="957"/>
      <c r="AB120" s="957"/>
      <c r="AC120" s="957"/>
      <c r="AD120" s="957"/>
      <c r="AE120" s="957"/>
      <c r="AF120" s="957"/>
      <c r="AG120" s="957"/>
      <c r="AH120" s="957"/>
      <c r="AI120" s="957"/>
      <c r="AJ120" s="957"/>
      <c r="AK120" s="957"/>
      <c r="AL120" s="957"/>
      <c r="AM120" s="956"/>
    </row>
    <row r="121" spans="1:39">
      <c r="A121" s="956"/>
      <c r="B121" s="956"/>
      <c r="C121" s="956"/>
      <c r="D121" s="956"/>
      <c r="E121" s="956"/>
      <c r="F121" s="956"/>
      <c r="G121" s="956"/>
      <c r="H121" s="956"/>
      <c r="I121" s="956"/>
      <c r="J121" s="956"/>
      <c r="K121" s="956"/>
      <c r="L121" s="956"/>
      <c r="M121" s="975"/>
      <c r="N121" s="957"/>
      <c r="O121" s="957"/>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57"/>
      <c r="AL121" s="957"/>
      <c r="AM121" s="956"/>
    </row>
    <row r="122" spans="1:39">
      <c r="A122" s="956"/>
      <c r="B122" s="956"/>
      <c r="C122" s="956"/>
      <c r="D122" s="956"/>
      <c r="E122" s="956"/>
      <c r="F122" s="956"/>
      <c r="G122" s="956"/>
      <c r="H122" s="956"/>
      <c r="I122" s="956"/>
      <c r="J122" s="956"/>
      <c r="K122" s="956"/>
      <c r="L122" s="956"/>
      <c r="M122" s="956"/>
      <c r="N122" s="957"/>
      <c r="O122" s="957"/>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57"/>
      <c r="AL122" s="957"/>
      <c r="AM122" s="956"/>
    </row>
    <row r="123" spans="1:39">
      <c r="A123" s="956"/>
      <c r="B123" s="956"/>
      <c r="C123" s="956"/>
      <c r="D123" s="956"/>
      <c r="E123" s="956"/>
      <c r="F123" s="956"/>
      <c r="G123" s="956"/>
      <c r="H123" s="956"/>
      <c r="I123" s="956"/>
      <c r="J123" s="956"/>
      <c r="K123" s="956"/>
      <c r="L123" s="956"/>
      <c r="M123" s="975"/>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57"/>
      <c r="AL123" s="957"/>
      <c r="AM123" s="956"/>
    </row>
    <row r="124" spans="1:39">
      <c r="A124" s="956"/>
      <c r="B124" s="956"/>
      <c r="C124" s="956"/>
      <c r="D124" s="956"/>
      <c r="E124" s="956"/>
      <c r="F124" s="956"/>
      <c r="G124" s="956"/>
      <c r="H124" s="956"/>
      <c r="I124" s="956"/>
      <c r="J124" s="956"/>
      <c r="K124" s="956"/>
      <c r="L124" s="956"/>
      <c r="M124" s="975"/>
      <c r="N124" s="957"/>
      <c r="O124" s="957"/>
      <c r="P124" s="957"/>
      <c r="Q124" s="957"/>
      <c r="R124" s="957"/>
      <c r="S124" s="957"/>
      <c r="T124" s="957"/>
      <c r="U124" s="957"/>
      <c r="V124" s="957"/>
      <c r="W124" s="957"/>
      <c r="X124" s="957"/>
      <c r="Y124" s="957"/>
      <c r="Z124" s="957"/>
      <c r="AA124" s="957"/>
      <c r="AB124" s="957"/>
      <c r="AC124" s="957"/>
      <c r="AD124" s="957"/>
      <c r="AE124" s="957"/>
      <c r="AF124" s="957"/>
      <c r="AG124" s="957"/>
      <c r="AH124" s="957"/>
      <c r="AI124" s="957"/>
      <c r="AJ124" s="957"/>
      <c r="AK124" s="957"/>
      <c r="AL124" s="957"/>
      <c r="AM124" s="956"/>
    </row>
    <row r="125" spans="1:39">
      <c r="A125" s="956"/>
      <c r="B125" s="956"/>
      <c r="C125" s="956"/>
      <c r="D125" s="956"/>
      <c r="E125" s="956"/>
      <c r="F125" s="956"/>
      <c r="G125" s="956"/>
      <c r="H125" s="956"/>
      <c r="I125" s="956"/>
      <c r="J125" s="956"/>
      <c r="K125" s="956"/>
      <c r="L125" s="956"/>
      <c r="M125" s="956"/>
      <c r="N125" s="957"/>
      <c r="O125" s="957"/>
      <c r="P125" s="957"/>
      <c r="Q125" s="957"/>
      <c r="R125" s="957"/>
      <c r="S125" s="957"/>
      <c r="T125" s="957"/>
      <c r="U125" s="957"/>
      <c r="V125" s="957"/>
      <c r="W125" s="957"/>
      <c r="X125" s="957"/>
      <c r="Y125" s="957"/>
      <c r="Z125" s="957"/>
      <c r="AA125" s="957"/>
      <c r="AB125" s="957"/>
      <c r="AC125" s="957"/>
      <c r="AD125" s="957"/>
      <c r="AE125" s="957"/>
      <c r="AF125" s="957"/>
      <c r="AG125" s="957"/>
      <c r="AH125" s="957"/>
      <c r="AI125" s="957"/>
      <c r="AJ125" s="957"/>
      <c r="AK125" s="957"/>
      <c r="AL125" s="957"/>
      <c r="AM125" s="956"/>
    </row>
    <row r="126" spans="1:39">
      <c r="A126" s="956"/>
      <c r="B126" s="956"/>
      <c r="C126" s="956"/>
      <c r="D126" s="956"/>
      <c r="E126" s="956"/>
      <c r="F126" s="956"/>
      <c r="G126" s="956"/>
      <c r="H126" s="956"/>
      <c r="I126" s="956"/>
      <c r="J126" s="956"/>
      <c r="K126" s="956"/>
      <c r="L126" s="956"/>
      <c r="M126" s="956"/>
      <c r="N126" s="957"/>
      <c r="O126" s="957"/>
      <c r="P126" s="957"/>
      <c r="Q126" s="957"/>
      <c r="R126" s="957"/>
      <c r="S126" s="957"/>
      <c r="T126" s="957"/>
      <c r="U126" s="957"/>
      <c r="V126" s="957"/>
      <c r="W126" s="957"/>
      <c r="X126" s="957"/>
      <c r="Y126" s="957"/>
      <c r="Z126" s="957"/>
      <c r="AA126" s="957"/>
      <c r="AB126" s="957"/>
      <c r="AC126" s="957"/>
      <c r="AD126" s="957"/>
      <c r="AE126" s="957"/>
      <c r="AF126" s="957"/>
      <c r="AG126" s="957"/>
      <c r="AH126" s="957"/>
      <c r="AI126" s="957"/>
      <c r="AJ126" s="957"/>
      <c r="AK126" s="957"/>
      <c r="AL126" s="957"/>
      <c r="AM126" s="956"/>
    </row>
    <row r="127" spans="1:39">
      <c r="A127" s="956"/>
      <c r="B127" s="956"/>
      <c r="C127" s="956"/>
      <c r="D127" s="956"/>
      <c r="E127" s="956"/>
      <c r="F127" s="956"/>
      <c r="G127" s="956"/>
      <c r="H127" s="956"/>
      <c r="I127" s="956"/>
      <c r="J127" s="956"/>
      <c r="K127" s="956"/>
      <c r="L127" s="956"/>
      <c r="M127" s="956"/>
      <c r="N127" s="957"/>
      <c r="O127" s="957"/>
      <c r="P127" s="957"/>
      <c r="Q127" s="957"/>
      <c r="R127" s="957"/>
      <c r="S127" s="957"/>
      <c r="T127" s="957"/>
      <c r="U127" s="957"/>
      <c r="V127" s="957"/>
      <c r="W127" s="957"/>
      <c r="X127" s="957"/>
      <c r="Y127" s="957"/>
      <c r="Z127" s="957"/>
      <c r="AA127" s="957"/>
      <c r="AB127" s="957"/>
      <c r="AC127" s="957"/>
      <c r="AD127" s="957"/>
      <c r="AE127" s="957"/>
      <c r="AF127" s="957"/>
      <c r="AG127" s="957"/>
      <c r="AH127" s="957"/>
      <c r="AI127" s="957"/>
      <c r="AJ127" s="957"/>
      <c r="AK127" s="957"/>
      <c r="AL127" s="957"/>
      <c r="AM127" s="956"/>
    </row>
    <row r="128" spans="1:39">
      <c r="A128" s="956"/>
      <c r="B128" s="956"/>
      <c r="C128" s="956"/>
      <c r="D128" s="956"/>
      <c r="E128" s="956"/>
      <c r="F128" s="956"/>
      <c r="G128" s="956"/>
      <c r="H128" s="956"/>
      <c r="I128" s="956"/>
      <c r="J128" s="956"/>
      <c r="K128" s="956"/>
      <c r="L128" s="956"/>
      <c r="M128" s="956"/>
      <c r="N128" s="957"/>
      <c r="O128" s="957"/>
      <c r="P128" s="957"/>
      <c r="Q128" s="957"/>
      <c r="R128" s="957"/>
      <c r="S128" s="957"/>
      <c r="T128" s="957"/>
      <c r="U128" s="957"/>
      <c r="V128" s="957"/>
      <c r="W128" s="957"/>
      <c r="X128" s="957"/>
      <c r="Y128" s="957"/>
      <c r="Z128" s="957"/>
      <c r="AA128" s="957"/>
      <c r="AB128" s="957"/>
      <c r="AC128" s="957"/>
      <c r="AD128" s="957"/>
      <c r="AE128" s="957"/>
      <c r="AF128" s="957"/>
      <c r="AG128" s="957"/>
      <c r="AH128" s="957"/>
      <c r="AI128" s="957"/>
      <c r="AJ128" s="957"/>
      <c r="AK128" s="957"/>
      <c r="AL128" s="957"/>
      <c r="AM128" s="956"/>
    </row>
    <row r="129" spans="1:39">
      <c r="A129" s="956"/>
      <c r="B129" s="956"/>
      <c r="C129" s="956"/>
      <c r="D129" s="956"/>
      <c r="E129" s="956"/>
      <c r="F129" s="956"/>
      <c r="G129" s="956"/>
      <c r="H129" s="956"/>
      <c r="I129" s="956"/>
      <c r="J129" s="956"/>
      <c r="K129" s="956"/>
      <c r="L129" s="956"/>
      <c r="M129" s="975"/>
      <c r="N129" s="957"/>
      <c r="O129" s="957"/>
      <c r="P129" s="957"/>
      <c r="Q129" s="957"/>
      <c r="R129" s="957"/>
      <c r="S129" s="957"/>
      <c r="T129" s="957"/>
      <c r="U129" s="957"/>
      <c r="V129" s="957"/>
      <c r="W129" s="957"/>
      <c r="X129" s="957"/>
      <c r="Y129" s="957"/>
      <c r="Z129" s="957"/>
      <c r="AA129" s="957"/>
      <c r="AB129" s="957"/>
      <c r="AC129" s="957"/>
      <c r="AD129" s="957"/>
      <c r="AE129" s="957"/>
      <c r="AF129" s="957"/>
      <c r="AG129" s="957"/>
      <c r="AH129" s="957"/>
      <c r="AI129" s="957"/>
      <c r="AJ129" s="957"/>
      <c r="AK129" s="957"/>
      <c r="AL129" s="957"/>
      <c r="AM129" s="956"/>
    </row>
    <row r="130" spans="1:39">
      <c r="A130" s="956"/>
      <c r="B130" s="956"/>
      <c r="C130" s="956"/>
      <c r="D130" s="956"/>
      <c r="E130" s="956"/>
      <c r="F130" s="956"/>
      <c r="G130" s="956"/>
      <c r="H130" s="956"/>
      <c r="I130" s="956"/>
      <c r="J130" s="956"/>
      <c r="K130" s="956"/>
      <c r="L130" s="956"/>
      <c r="M130" s="975"/>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6"/>
    </row>
    <row r="131" spans="1:39">
      <c r="A131" s="956"/>
      <c r="B131" s="956"/>
      <c r="C131" s="956"/>
      <c r="D131" s="956"/>
      <c r="E131" s="956"/>
      <c r="F131" s="956"/>
      <c r="G131" s="956"/>
      <c r="H131" s="956"/>
      <c r="I131" s="956"/>
      <c r="J131" s="956"/>
      <c r="K131" s="956"/>
      <c r="L131" s="956"/>
      <c r="M131" s="976"/>
      <c r="N131" s="957"/>
      <c r="O131" s="957"/>
      <c r="P131" s="957"/>
      <c r="Q131" s="957"/>
      <c r="R131" s="957"/>
      <c r="S131" s="957"/>
      <c r="T131" s="957"/>
      <c r="U131" s="957"/>
      <c r="V131" s="957"/>
      <c r="W131" s="957"/>
      <c r="X131" s="957"/>
      <c r="Y131" s="957"/>
      <c r="Z131" s="957"/>
      <c r="AA131" s="957"/>
      <c r="AB131" s="957"/>
      <c r="AC131" s="957"/>
      <c r="AD131" s="957"/>
      <c r="AE131" s="957"/>
      <c r="AF131" s="957"/>
      <c r="AG131" s="957"/>
      <c r="AH131" s="957"/>
      <c r="AI131" s="957"/>
      <c r="AJ131" s="957"/>
      <c r="AK131" s="957"/>
      <c r="AL131" s="957"/>
      <c r="AM131" s="956"/>
    </row>
    <row r="132" spans="1:39">
      <c r="A132" s="956"/>
      <c r="B132" s="956"/>
      <c r="C132" s="956"/>
      <c r="D132" s="956"/>
      <c r="E132" s="956"/>
      <c r="F132" s="956"/>
      <c r="G132" s="956"/>
      <c r="H132" s="956"/>
      <c r="I132" s="956"/>
      <c r="J132" s="956"/>
      <c r="K132" s="956"/>
      <c r="L132" s="956"/>
      <c r="M132" s="975"/>
      <c r="N132" s="957"/>
      <c r="O132" s="957"/>
      <c r="P132" s="957"/>
      <c r="Q132" s="957"/>
      <c r="R132" s="957"/>
      <c r="S132" s="957"/>
      <c r="T132" s="957"/>
      <c r="U132" s="957"/>
      <c r="V132" s="957"/>
      <c r="W132" s="957"/>
      <c r="X132" s="957"/>
      <c r="Y132" s="957"/>
      <c r="Z132" s="957"/>
      <c r="AA132" s="957"/>
      <c r="AB132" s="957"/>
      <c r="AC132" s="957"/>
      <c r="AD132" s="957"/>
      <c r="AE132" s="957"/>
      <c r="AF132" s="957"/>
      <c r="AG132" s="957"/>
      <c r="AH132" s="957"/>
      <c r="AI132" s="957"/>
      <c r="AJ132" s="957"/>
      <c r="AK132" s="957"/>
      <c r="AL132" s="957"/>
      <c r="AM132" s="956"/>
    </row>
    <row r="133" spans="1:39">
      <c r="A133" s="956"/>
      <c r="B133" s="956"/>
      <c r="C133" s="956"/>
      <c r="D133" s="956"/>
      <c r="E133" s="956"/>
      <c r="F133" s="956"/>
      <c r="G133" s="956"/>
      <c r="H133" s="956"/>
      <c r="I133" s="956"/>
      <c r="J133" s="956"/>
      <c r="K133" s="956"/>
      <c r="L133" s="956"/>
      <c r="M133" s="975"/>
      <c r="N133" s="957"/>
      <c r="O133" s="957"/>
      <c r="P133" s="957"/>
      <c r="Q133" s="957"/>
      <c r="R133" s="957"/>
      <c r="S133" s="957"/>
      <c r="T133" s="957"/>
      <c r="U133" s="957"/>
      <c r="V133" s="957"/>
      <c r="W133" s="957"/>
      <c r="X133" s="957"/>
      <c r="Y133" s="957"/>
      <c r="Z133" s="957"/>
      <c r="AA133" s="957"/>
      <c r="AB133" s="957"/>
      <c r="AC133" s="957"/>
      <c r="AD133" s="957"/>
      <c r="AE133" s="957"/>
      <c r="AF133" s="957"/>
      <c r="AG133" s="957"/>
      <c r="AH133" s="957"/>
      <c r="AI133" s="957"/>
      <c r="AJ133" s="957"/>
      <c r="AK133" s="957"/>
      <c r="AL133" s="957"/>
      <c r="AM133" s="956"/>
    </row>
    <row r="134" spans="1:39">
      <c r="A134" s="956"/>
      <c r="B134" s="956"/>
      <c r="C134" s="956"/>
      <c r="D134" s="956"/>
      <c r="E134" s="956"/>
      <c r="F134" s="956"/>
      <c r="G134" s="956"/>
      <c r="H134" s="956"/>
      <c r="I134" s="956"/>
      <c r="J134" s="956"/>
      <c r="K134" s="956"/>
      <c r="L134" s="956"/>
      <c r="M134" s="975"/>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c r="AI134" s="957"/>
      <c r="AJ134" s="957"/>
      <c r="AK134" s="957"/>
      <c r="AL134" s="957"/>
      <c r="AM134" s="956"/>
    </row>
    <row r="135" spans="1:39">
      <c r="A135" s="956"/>
      <c r="B135" s="956"/>
      <c r="C135" s="956"/>
      <c r="D135" s="956"/>
      <c r="E135" s="956"/>
      <c r="F135" s="956"/>
      <c r="G135" s="956"/>
      <c r="H135" s="956"/>
      <c r="I135" s="956"/>
      <c r="J135" s="956"/>
      <c r="K135" s="956"/>
      <c r="L135" s="956"/>
      <c r="M135" s="975"/>
      <c r="N135" s="957"/>
      <c r="O135" s="957"/>
      <c r="P135" s="957"/>
      <c r="Q135" s="957"/>
      <c r="R135" s="957"/>
      <c r="S135" s="957"/>
      <c r="T135" s="957"/>
      <c r="U135" s="957"/>
      <c r="V135" s="957"/>
      <c r="W135" s="957"/>
      <c r="X135" s="957"/>
      <c r="Y135" s="957"/>
      <c r="Z135" s="957"/>
      <c r="AA135" s="957"/>
      <c r="AB135" s="957"/>
      <c r="AC135" s="957"/>
      <c r="AD135" s="957"/>
      <c r="AE135" s="957"/>
      <c r="AF135" s="957"/>
      <c r="AG135" s="957"/>
      <c r="AH135" s="957"/>
      <c r="AI135" s="957"/>
      <c r="AJ135" s="957"/>
      <c r="AK135" s="957"/>
      <c r="AL135" s="957"/>
      <c r="AM135" s="956"/>
    </row>
    <row r="136" spans="1:39">
      <c r="A136" s="956"/>
      <c r="B136" s="956"/>
      <c r="C136" s="956"/>
      <c r="D136" s="956"/>
      <c r="E136" s="956"/>
      <c r="F136" s="956"/>
      <c r="G136" s="956"/>
      <c r="H136" s="956"/>
      <c r="I136" s="956"/>
      <c r="J136" s="956"/>
      <c r="K136" s="956"/>
      <c r="L136" s="956"/>
      <c r="M136" s="975"/>
      <c r="N136" s="957"/>
      <c r="O136" s="957"/>
      <c r="P136" s="957"/>
      <c r="Q136" s="957"/>
      <c r="R136" s="957"/>
      <c r="S136" s="957"/>
      <c r="T136" s="957"/>
      <c r="U136" s="957"/>
      <c r="V136" s="957"/>
      <c r="W136" s="957"/>
      <c r="X136" s="957"/>
      <c r="Y136" s="957"/>
      <c r="Z136" s="957"/>
      <c r="AA136" s="957"/>
      <c r="AB136" s="957"/>
      <c r="AC136" s="957"/>
      <c r="AD136" s="957"/>
      <c r="AE136" s="957"/>
      <c r="AF136" s="957"/>
      <c r="AG136" s="957"/>
      <c r="AH136" s="957"/>
      <c r="AI136" s="957"/>
      <c r="AJ136" s="957"/>
      <c r="AK136" s="957"/>
      <c r="AL136" s="957"/>
      <c r="AM136" s="956"/>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P39" sqref="P39"/>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23" width="12.7109375" style="96" customWidth="1"/>
    <col min="24" max="28" width="12.7109375" style="96" hidden="1" customWidth="1"/>
    <col min="29" max="33" width="14.5703125" style="96" customWidth="1"/>
    <col min="34" max="38" width="14.5703125" style="96" hidden="1" customWidth="1"/>
    <col min="39" max="39" width="20.7109375" style="96" customWidth="1"/>
    <col min="40" max="16384" width="9.140625" style="96"/>
  </cols>
  <sheetData>
    <row r="1" spans="1:39" hidden="1">
      <c r="A1" s="977"/>
      <c r="B1" s="977"/>
      <c r="C1" s="977"/>
      <c r="D1" s="977"/>
      <c r="E1" s="977"/>
      <c r="F1" s="977"/>
      <c r="G1" s="977"/>
      <c r="H1" s="977"/>
      <c r="I1" s="977"/>
      <c r="J1" s="977"/>
      <c r="K1" s="977"/>
      <c r="L1" s="977"/>
      <c r="M1" s="977"/>
      <c r="N1" s="977"/>
      <c r="O1" s="978"/>
      <c r="P1" s="977"/>
      <c r="Q1" s="977"/>
      <c r="R1" s="977"/>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977"/>
    </row>
    <row r="2" spans="1:39" hidden="1">
      <c r="A2" s="977"/>
      <c r="B2" s="977"/>
      <c r="C2" s="977"/>
      <c r="D2" s="977"/>
      <c r="E2" s="977"/>
      <c r="F2" s="977"/>
      <c r="G2" s="977"/>
      <c r="H2" s="977"/>
      <c r="I2" s="977"/>
      <c r="J2" s="977"/>
      <c r="K2" s="977"/>
      <c r="L2" s="977"/>
      <c r="M2" s="977"/>
      <c r="N2" s="977"/>
      <c r="O2" s="978"/>
      <c r="P2" s="977"/>
      <c r="Q2" s="977"/>
      <c r="R2" s="977"/>
      <c r="S2" s="892"/>
      <c r="T2" s="892"/>
      <c r="U2" s="892"/>
      <c r="V2" s="892"/>
      <c r="W2" s="892"/>
      <c r="X2" s="892"/>
      <c r="Y2" s="892"/>
      <c r="Z2" s="892"/>
      <c r="AA2" s="892"/>
      <c r="AB2" s="892"/>
      <c r="AC2" s="892"/>
      <c r="AD2" s="892"/>
      <c r="AE2" s="892"/>
      <c r="AF2" s="892"/>
      <c r="AG2" s="892"/>
      <c r="AH2" s="892"/>
      <c r="AI2" s="892"/>
      <c r="AJ2" s="892"/>
      <c r="AK2" s="892"/>
      <c r="AL2" s="892"/>
      <c r="AM2" s="977"/>
    </row>
    <row r="3" spans="1:39" hidden="1">
      <c r="A3" s="977"/>
      <c r="B3" s="977"/>
      <c r="C3" s="977"/>
      <c r="D3" s="977"/>
      <c r="E3" s="977"/>
      <c r="F3" s="977"/>
      <c r="G3" s="977"/>
      <c r="H3" s="977"/>
      <c r="I3" s="977"/>
      <c r="J3" s="977"/>
      <c r="K3" s="977"/>
      <c r="L3" s="977"/>
      <c r="M3" s="977"/>
      <c r="N3" s="977"/>
      <c r="O3" s="978"/>
      <c r="P3" s="977"/>
      <c r="Q3" s="977"/>
      <c r="R3" s="977"/>
      <c r="S3" s="892"/>
      <c r="T3" s="892"/>
      <c r="U3" s="892"/>
      <c r="V3" s="892"/>
      <c r="W3" s="892"/>
      <c r="X3" s="892"/>
      <c r="Y3" s="892"/>
      <c r="Z3" s="892"/>
      <c r="AA3" s="892"/>
      <c r="AB3" s="892"/>
      <c r="AC3" s="892"/>
      <c r="AD3" s="892"/>
      <c r="AE3" s="892"/>
      <c r="AF3" s="892"/>
      <c r="AG3" s="892"/>
      <c r="AH3" s="892"/>
      <c r="AI3" s="892"/>
      <c r="AJ3" s="892"/>
      <c r="AK3" s="892"/>
      <c r="AL3" s="892"/>
      <c r="AM3" s="977"/>
    </row>
    <row r="4" spans="1:39" hidden="1">
      <c r="A4" s="977"/>
      <c r="B4" s="977"/>
      <c r="C4" s="977"/>
      <c r="D4" s="977"/>
      <c r="E4" s="977"/>
      <c r="F4" s="977"/>
      <c r="G4" s="977"/>
      <c r="H4" s="977"/>
      <c r="I4" s="977"/>
      <c r="J4" s="977"/>
      <c r="K4" s="977"/>
      <c r="L4" s="977"/>
      <c r="M4" s="977"/>
      <c r="N4" s="977"/>
      <c r="O4" s="978"/>
      <c r="P4" s="977"/>
      <c r="Q4" s="977"/>
      <c r="R4" s="977"/>
      <c r="S4" s="892"/>
      <c r="T4" s="892"/>
      <c r="U4" s="892"/>
      <c r="V4" s="892"/>
      <c r="W4" s="892"/>
      <c r="X4" s="892"/>
      <c r="Y4" s="892"/>
      <c r="Z4" s="892"/>
      <c r="AA4" s="892"/>
      <c r="AB4" s="892"/>
      <c r="AC4" s="892"/>
      <c r="AD4" s="892"/>
      <c r="AE4" s="892"/>
      <c r="AF4" s="892"/>
      <c r="AG4" s="892"/>
      <c r="AH4" s="892"/>
      <c r="AI4" s="892"/>
      <c r="AJ4" s="892"/>
      <c r="AK4" s="892"/>
      <c r="AL4" s="892"/>
      <c r="AM4" s="977"/>
    </row>
    <row r="5" spans="1:39" hidden="1">
      <c r="A5" s="977"/>
      <c r="B5" s="977"/>
      <c r="C5" s="977"/>
      <c r="D5" s="977"/>
      <c r="E5" s="977"/>
      <c r="F5" s="977"/>
      <c r="G5" s="977"/>
      <c r="H5" s="977"/>
      <c r="I5" s="977"/>
      <c r="J5" s="977"/>
      <c r="K5" s="977"/>
      <c r="L5" s="977"/>
      <c r="M5" s="977"/>
      <c r="N5" s="977"/>
      <c r="O5" s="978"/>
      <c r="P5" s="977"/>
      <c r="Q5" s="977"/>
      <c r="R5" s="977"/>
      <c r="S5" s="892"/>
      <c r="T5" s="892"/>
      <c r="U5" s="892"/>
      <c r="V5" s="892"/>
      <c r="W5" s="892"/>
      <c r="X5" s="892"/>
      <c r="Y5" s="892"/>
      <c r="Z5" s="892"/>
      <c r="AA5" s="892"/>
      <c r="AB5" s="892"/>
      <c r="AC5" s="892"/>
      <c r="AD5" s="892"/>
      <c r="AE5" s="892"/>
      <c r="AF5" s="892"/>
      <c r="AG5" s="892"/>
      <c r="AH5" s="892"/>
      <c r="AI5" s="892"/>
      <c r="AJ5" s="892"/>
      <c r="AK5" s="892"/>
      <c r="AL5" s="892"/>
      <c r="AM5" s="977"/>
    </row>
    <row r="6" spans="1:39" hidden="1">
      <c r="A6" s="977"/>
      <c r="B6" s="977"/>
      <c r="C6" s="977"/>
      <c r="D6" s="977"/>
      <c r="E6" s="977"/>
      <c r="F6" s="977"/>
      <c r="G6" s="977"/>
      <c r="H6" s="977"/>
      <c r="I6" s="977"/>
      <c r="J6" s="977"/>
      <c r="K6" s="977"/>
      <c r="L6" s="977"/>
      <c r="M6" s="977"/>
      <c r="N6" s="977"/>
      <c r="O6" s="978"/>
      <c r="P6" s="977"/>
      <c r="Q6" s="977"/>
      <c r="R6" s="977"/>
      <c r="S6" s="892"/>
      <c r="T6" s="892"/>
      <c r="U6" s="892"/>
      <c r="V6" s="892"/>
      <c r="W6" s="892"/>
      <c r="X6" s="892"/>
      <c r="Y6" s="892"/>
      <c r="Z6" s="892"/>
      <c r="AA6" s="892"/>
      <c r="AB6" s="892"/>
      <c r="AC6" s="892"/>
      <c r="AD6" s="892"/>
      <c r="AE6" s="892"/>
      <c r="AF6" s="892"/>
      <c r="AG6" s="892"/>
      <c r="AH6" s="892"/>
      <c r="AI6" s="892"/>
      <c r="AJ6" s="892"/>
      <c r="AK6" s="892"/>
      <c r="AL6" s="892"/>
      <c r="AM6" s="977"/>
    </row>
    <row r="7" spans="1:39" hidden="1">
      <c r="A7" s="977"/>
      <c r="B7" s="977"/>
      <c r="C7" s="977"/>
      <c r="D7" s="977"/>
      <c r="E7" s="977"/>
      <c r="F7" s="977"/>
      <c r="G7" s="977"/>
      <c r="H7" s="977"/>
      <c r="I7" s="977"/>
      <c r="J7" s="977"/>
      <c r="K7" s="977"/>
      <c r="L7" s="977"/>
      <c r="M7" s="977"/>
      <c r="N7" s="977"/>
      <c r="O7" s="978"/>
      <c r="P7" s="977"/>
      <c r="Q7" s="977"/>
      <c r="R7" s="977"/>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977"/>
    </row>
    <row r="8" spans="1:39" hidden="1">
      <c r="A8" s="977"/>
      <c r="B8" s="977"/>
      <c r="C8" s="977"/>
      <c r="D8" s="977"/>
      <c r="E8" s="977"/>
      <c r="F8" s="977"/>
      <c r="G8" s="977"/>
      <c r="H8" s="977"/>
      <c r="I8" s="977"/>
      <c r="J8" s="977"/>
      <c r="K8" s="977"/>
      <c r="L8" s="977"/>
      <c r="M8" s="977"/>
      <c r="N8" s="977"/>
      <c r="O8" s="978"/>
      <c r="P8" s="977"/>
      <c r="Q8" s="977"/>
      <c r="R8" s="977"/>
      <c r="S8" s="977"/>
      <c r="T8" s="977"/>
      <c r="U8" s="977"/>
      <c r="V8" s="977"/>
      <c r="W8" s="977"/>
      <c r="X8" s="977"/>
      <c r="Y8" s="977"/>
      <c r="Z8" s="977"/>
      <c r="AA8" s="977"/>
      <c r="AB8" s="977"/>
      <c r="AC8" s="977"/>
      <c r="AD8" s="977"/>
      <c r="AE8" s="977"/>
      <c r="AF8" s="977"/>
      <c r="AG8" s="977"/>
      <c r="AH8" s="977"/>
      <c r="AI8" s="977"/>
      <c r="AJ8" s="977"/>
      <c r="AK8" s="977"/>
      <c r="AL8" s="977"/>
      <c r="AM8" s="977"/>
    </row>
    <row r="9" spans="1:39" hidden="1">
      <c r="A9" s="977"/>
      <c r="B9" s="977"/>
      <c r="C9" s="977"/>
      <c r="D9" s="977"/>
      <c r="E9" s="977"/>
      <c r="F9" s="977"/>
      <c r="G9" s="977"/>
      <c r="H9" s="977"/>
      <c r="I9" s="977"/>
      <c r="J9" s="977"/>
      <c r="K9" s="977"/>
      <c r="L9" s="977"/>
      <c r="M9" s="977"/>
      <c r="N9" s="977"/>
      <c r="O9" s="978"/>
      <c r="P9" s="977"/>
      <c r="Q9" s="977"/>
      <c r="R9" s="977"/>
      <c r="S9" s="977"/>
      <c r="T9" s="977"/>
      <c r="U9" s="977"/>
      <c r="V9" s="977"/>
      <c r="W9" s="977"/>
      <c r="X9" s="977"/>
      <c r="Y9" s="977"/>
      <c r="Z9" s="977"/>
      <c r="AA9" s="977"/>
      <c r="AB9" s="977"/>
      <c r="AC9" s="977"/>
      <c r="AD9" s="977"/>
      <c r="AE9" s="977"/>
      <c r="AF9" s="977"/>
      <c r="AG9" s="977"/>
      <c r="AH9" s="977"/>
      <c r="AI9" s="977"/>
      <c r="AJ9" s="977"/>
      <c r="AK9" s="977"/>
      <c r="AL9" s="977"/>
      <c r="AM9" s="977"/>
    </row>
    <row r="10" spans="1:39" hidden="1">
      <c r="A10" s="977"/>
      <c r="B10" s="977"/>
      <c r="C10" s="977"/>
      <c r="D10" s="977"/>
      <c r="E10" s="977"/>
      <c r="F10" s="977"/>
      <c r="G10" s="977"/>
      <c r="H10" s="977"/>
      <c r="I10" s="977"/>
      <c r="J10" s="977"/>
      <c r="K10" s="977"/>
      <c r="L10" s="977"/>
      <c r="M10" s="977"/>
      <c r="N10" s="977"/>
      <c r="O10" s="978"/>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row>
    <row r="11" spans="1:39" ht="15" hidden="1" customHeight="1">
      <c r="A11" s="977"/>
      <c r="B11" s="977"/>
      <c r="C11" s="977"/>
      <c r="D11" s="977"/>
      <c r="E11" s="977"/>
      <c r="F11" s="977"/>
      <c r="G11" s="977"/>
      <c r="H11" s="977"/>
      <c r="I11" s="977"/>
      <c r="J11" s="977"/>
      <c r="K11" s="977"/>
      <c r="L11" s="977"/>
      <c r="M11" s="979"/>
      <c r="N11" s="977"/>
      <c r="O11" s="978"/>
      <c r="P11" s="977"/>
      <c r="Q11" s="977"/>
      <c r="R11" s="977"/>
      <c r="S11" s="977"/>
      <c r="T11" s="977"/>
      <c r="U11" s="977"/>
      <c r="V11" s="977"/>
      <c r="W11" s="977"/>
      <c r="X11" s="977"/>
      <c r="Y11" s="977"/>
      <c r="Z11" s="977"/>
      <c r="AA11" s="977"/>
      <c r="AB11" s="977"/>
      <c r="AC11" s="977"/>
      <c r="AD11" s="977"/>
      <c r="AE11" s="977"/>
      <c r="AF11" s="977"/>
      <c r="AG11" s="977"/>
      <c r="AH11" s="977"/>
      <c r="AI11" s="977"/>
      <c r="AJ11" s="977"/>
      <c r="AK11" s="977"/>
      <c r="AL11" s="977"/>
      <c r="AM11" s="977"/>
    </row>
    <row r="12" spans="1:39" s="82" customFormat="1" ht="20.100000000000001" customHeight="1">
      <c r="A12" s="884"/>
      <c r="B12" s="884"/>
      <c r="C12" s="884"/>
      <c r="D12" s="884"/>
      <c r="E12" s="884"/>
      <c r="F12" s="884"/>
      <c r="G12" s="884"/>
      <c r="H12" s="884"/>
      <c r="I12" s="884"/>
      <c r="J12" s="884"/>
      <c r="K12" s="884"/>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84"/>
      <c r="B13" s="884"/>
      <c r="C13" s="884"/>
      <c r="D13" s="884"/>
      <c r="E13" s="884"/>
      <c r="F13" s="884"/>
      <c r="G13" s="884"/>
      <c r="H13" s="884"/>
      <c r="I13" s="884"/>
      <c r="J13" s="884"/>
      <c r="K13" s="884"/>
      <c r="L13" s="980"/>
      <c r="M13" s="884"/>
      <c r="N13" s="884"/>
      <c r="O13" s="981"/>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row>
    <row r="14" spans="1:39" s="82" customFormat="1" ht="15" customHeight="1">
      <c r="A14" s="884"/>
      <c r="B14" s="884"/>
      <c r="C14" s="884"/>
      <c r="D14" s="884"/>
      <c r="E14" s="884"/>
      <c r="F14" s="884"/>
      <c r="G14" s="884"/>
      <c r="H14" s="884"/>
      <c r="I14" s="884"/>
      <c r="J14" s="884"/>
      <c r="K14" s="884"/>
      <c r="L14" s="908" t="s">
        <v>16</v>
      </c>
      <c r="M14" s="908" t="s">
        <v>121</v>
      </c>
      <c r="N14" s="908" t="s">
        <v>284</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895" t="s">
        <v>322</v>
      </c>
    </row>
    <row r="15" spans="1:39" s="82" customFormat="1" ht="50.1" customHeight="1">
      <c r="A15" s="884"/>
      <c r="B15" s="884"/>
      <c r="C15" s="884"/>
      <c r="D15" s="884"/>
      <c r="E15" s="884"/>
      <c r="F15" s="884"/>
      <c r="G15" s="884"/>
      <c r="H15" s="884"/>
      <c r="I15" s="884"/>
      <c r="J15" s="884"/>
      <c r="K15" s="884"/>
      <c r="L15" s="908"/>
      <c r="M15" s="908"/>
      <c r="N15" s="908"/>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895"/>
    </row>
    <row r="16" spans="1:39" s="82" customFormat="1">
      <c r="A16" s="910" t="s">
        <v>18</v>
      </c>
      <c r="B16" s="884"/>
      <c r="C16" s="884"/>
      <c r="D16" s="884"/>
      <c r="E16" s="884"/>
      <c r="F16" s="884"/>
      <c r="G16" s="884"/>
      <c r="H16" s="884"/>
      <c r="I16" s="884"/>
      <c r="J16" s="884"/>
      <c r="K16" s="884"/>
      <c r="L16" s="965" t="s">
        <v>2611</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966"/>
    </row>
    <row r="17" spans="1:39" s="82" customFormat="1" ht="22.5">
      <c r="A17" s="941">
        <v>1</v>
      </c>
      <c r="B17" s="884"/>
      <c r="C17" s="884"/>
      <c r="D17" s="884"/>
      <c r="E17" s="884"/>
      <c r="F17" s="884"/>
      <c r="G17" s="884"/>
      <c r="H17" s="884"/>
      <c r="I17" s="884"/>
      <c r="J17" s="884"/>
      <c r="K17" s="884"/>
      <c r="L17" s="982" t="s">
        <v>18</v>
      </c>
      <c r="M17" s="229" t="s">
        <v>411</v>
      </c>
      <c r="N17" s="983" t="s">
        <v>369</v>
      </c>
      <c r="O17" s="984">
        <v>0</v>
      </c>
      <c r="P17" s="984">
        <v>0</v>
      </c>
      <c r="Q17" s="984">
        <v>0</v>
      </c>
      <c r="R17" s="984">
        <v>0</v>
      </c>
      <c r="S17" s="984">
        <v>0</v>
      </c>
      <c r="T17" s="984">
        <v>0</v>
      </c>
      <c r="U17" s="984">
        <v>0</v>
      </c>
      <c r="V17" s="984">
        <v>0</v>
      </c>
      <c r="W17" s="984">
        <v>0</v>
      </c>
      <c r="X17" s="984">
        <v>0</v>
      </c>
      <c r="Y17" s="984">
        <v>0</v>
      </c>
      <c r="Z17" s="984">
        <v>0</v>
      </c>
      <c r="AA17" s="984">
        <v>0</v>
      </c>
      <c r="AB17" s="984">
        <v>0</v>
      </c>
      <c r="AC17" s="984">
        <v>0</v>
      </c>
      <c r="AD17" s="984">
        <v>0</v>
      </c>
      <c r="AE17" s="984">
        <v>0</v>
      </c>
      <c r="AF17" s="984">
        <v>0</v>
      </c>
      <c r="AG17" s="984">
        <v>0</v>
      </c>
      <c r="AH17" s="984">
        <v>0</v>
      </c>
      <c r="AI17" s="984">
        <v>0</v>
      </c>
      <c r="AJ17" s="984">
        <v>0</v>
      </c>
      <c r="AK17" s="984">
        <v>0</v>
      </c>
      <c r="AL17" s="984">
        <v>0</v>
      </c>
      <c r="AM17" s="918"/>
    </row>
    <row r="18" spans="1:39" s="82" customFormat="1">
      <c r="A18" s="941">
        <v>1</v>
      </c>
      <c r="B18" s="884"/>
      <c r="C18" s="884"/>
      <c r="D18" s="884"/>
      <c r="E18" s="884"/>
      <c r="F18" s="884"/>
      <c r="G18" s="884"/>
      <c r="H18" s="884"/>
      <c r="I18" s="884"/>
      <c r="J18" s="884"/>
      <c r="K18" s="884"/>
      <c r="L18" s="985" t="s">
        <v>165</v>
      </c>
      <c r="M18" s="232" t="s">
        <v>12</v>
      </c>
      <c r="N18" s="942" t="s">
        <v>369</v>
      </c>
      <c r="O18" s="986">
        <v>0</v>
      </c>
      <c r="P18" s="986">
        <v>0</v>
      </c>
      <c r="Q18" s="986">
        <v>0</v>
      </c>
      <c r="R18" s="986">
        <v>0</v>
      </c>
      <c r="S18" s="986">
        <v>0</v>
      </c>
      <c r="T18" s="986">
        <v>0</v>
      </c>
      <c r="U18" s="986">
        <v>0</v>
      </c>
      <c r="V18" s="986">
        <v>0</v>
      </c>
      <c r="W18" s="986">
        <v>0</v>
      </c>
      <c r="X18" s="986">
        <v>0</v>
      </c>
      <c r="Y18" s="986">
        <v>0</v>
      </c>
      <c r="Z18" s="986">
        <v>0</v>
      </c>
      <c r="AA18" s="986">
        <v>0</v>
      </c>
      <c r="AB18" s="986">
        <v>0</v>
      </c>
      <c r="AC18" s="986">
        <v>0</v>
      </c>
      <c r="AD18" s="986">
        <v>0</v>
      </c>
      <c r="AE18" s="986">
        <v>0</v>
      </c>
      <c r="AF18" s="986">
        <v>0</v>
      </c>
      <c r="AG18" s="986">
        <v>0</v>
      </c>
      <c r="AH18" s="986">
        <v>0</v>
      </c>
      <c r="AI18" s="986">
        <v>0</v>
      </c>
      <c r="AJ18" s="986">
        <v>0</v>
      </c>
      <c r="AK18" s="986">
        <v>0</v>
      </c>
      <c r="AL18" s="986">
        <v>0</v>
      </c>
      <c r="AM18" s="918"/>
    </row>
    <row r="19" spans="1:39" s="82" customFormat="1" ht="22.5">
      <c r="A19" s="941">
        <v>1</v>
      </c>
      <c r="B19" s="884"/>
      <c r="C19" s="884"/>
      <c r="D19" s="884"/>
      <c r="E19" s="884"/>
      <c r="F19" s="884"/>
      <c r="G19" s="884"/>
      <c r="H19" s="884"/>
      <c r="I19" s="884"/>
      <c r="J19" s="884"/>
      <c r="K19" s="884"/>
      <c r="L19" s="985" t="s">
        <v>412</v>
      </c>
      <c r="M19" s="987" t="s">
        <v>413</v>
      </c>
      <c r="N19" s="942" t="s">
        <v>369</v>
      </c>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18"/>
    </row>
    <row r="20" spans="1:39" s="82" customFormat="1">
      <c r="A20" s="941">
        <v>1</v>
      </c>
      <c r="B20" s="884"/>
      <c r="C20" s="884"/>
      <c r="D20" s="884"/>
      <c r="E20" s="884"/>
      <c r="F20" s="884"/>
      <c r="G20" s="884"/>
      <c r="H20" s="884"/>
      <c r="I20" s="884"/>
      <c r="J20" s="884"/>
      <c r="K20" s="884"/>
      <c r="L20" s="985" t="s">
        <v>414</v>
      </c>
      <c r="M20" s="987" t="s">
        <v>415</v>
      </c>
      <c r="N20" s="942" t="s">
        <v>369</v>
      </c>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18"/>
    </row>
    <row r="21" spans="1:39" s="82" customFormat="1">
      <c r="A21" s="941">
        <v>1</v>
      </c>
      <c r="B21" s="884"/>
      <c r="C21" s="884"/>
      <c r="D21" s="884"/>
      <c r="E21" s="884"/>
      <c r="F21" s="884"/>
      <c r="G21" s="884"/>
      <c r="H21" s="884"/>
      <c r="I21" s="884"/>
      <c r="J21" s="884"/>
      <c r="K21" s="884"/>
      <c r="L21" s="985" t="s">
        <v>166</v>
      </c>
      <c r="M21" s="988" t="s">
        <v>416</v>
      </c>
      <c r="N21" s="942" t="s">
        <v>369</v>
      </c>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18"/>
    </row>
    <row r="22" spans="1:39" s="82" customFormat="1">
      <c r="A22" s="941">
        <v>1</v>
      </c>
      <c r="B22" s="884"/>
      <c r="C22" s="884"/>
      <c r="D22" s="884"/>
      <c r="E22" s="884"/>
      <c r="F22" s="884"/>
      <c r="G22" s="884"/>
      <c r="H22" s="884"/>
      <c r="I22" s="884"/>
      <c r="J22" s="884"/>
      <c r="K22" s="884"/>
      <c r="L22" s="985" t="s">
        <v>378</v>
      </c>
      <c r="M22" s="989" t="s">
        <v>417</v>
      </c>
      <c r="N22" s="942" t="s">
        <v>369</v>
      </c>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18"/>
    </row>
    <row r="23" spans="1:39" s="82" customFormat="1">
      <c r="A23" s="941">
        <v>1</v>
      </c>
      <c r="B23" s="884"/>
      <c r="C23" s="884"/>
      <c r="D23" s="884"/>
      <c r="E23" s="884"/>
      <c r="F23" s="884"/>
      <c r="G23" s="884"/>
      <c r="H23" s="884"/>
      <c r="I23" s="884"/>
      <c r="J23" s="884"/>
      <c r="K23" s="884"/>
      <c r="L23" s="985" t="s">
        <v>380</v>
      </c>
      <c r="M23" s="989" t="s">
        <v>418</v>
      </c>
      <c r="N23" s="942" t="s">
        <v>369</v>
      </c>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6"/>
      <c r="AM23" s="918"/>
    </row>
    <row r="24" spans="1:39" s="82" customFormat="1">
      <c r="A24" s="910" t="s">
        <v>102</v>
      </c>
      <c r="B24" s="884"/>
      <c r="C24" s="884"/>
      <c r="D24" s="884"/>
      <c r="E24" s="884"/>
      <c r="F24" s="884"/>
      <c r="G24" s="884"/>
      <c r="H24" s="884"/>
      <c r="I24" s="884"/>
      <c r="J24" s="884"/>
      <c r="K24" s="884"/>
      <c r="L24" s="965" t="s">
        <v>2615</v>
      </c>
      <c r="M24" s="808"/>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966"/>
    </row>
    <row r="25" spans="1:39" s="82" customFormat="1" ht="22.5">
      <c r="A25" s="941">
        <v>2</v>
      </c>
      <c r="B25" s="884"/>
      <c r="C25" s="884"/>
      <c r="D25" s="884"/>
      <c r="E25" s="884"/>
      <c r="F25" s="884"/>
      <c r="G25" s="884"/>
      <c r="H25" s="884"/>
      <c r="I25" s="884"/>
      <c r="J25" s="884"/>
      <c r="K25" s="884"/>
      <c r="L25" s="982" t="s">
        <v>18</v>
      </c>
      <c r="M25" s="229" t="s">
        <v>411</v>
      </c>
      <c r="N25" s="983" t="s">
        <v>369</v>
      </c>
      <c r="O25" s="984">
        <v>0</v>
      </c>
      <c r="P25" s="984">
        <v>0</v>
      </c>
      <c r="Q25" s="984">
        <v>0</v>
      </c>
      <c r="R25" s="984">
        <v>0</v>
      </c>
      <c r="S25" s="984">
        <v>0</v>
      </c>
      <c r="T25" s="984">
        <v>0</v>
      </c>
      <c r="U25" s="984">
        <v>0</v>
      </c>
      <c r="V25" s="984">
        <v>0</v>
      </c>
      <c r="W25" s="984">
        <v>0</v>
      </c>
      <c r="X25" s="984">
        <v>0</v>
      </c>
      <c r="Y25" s="984">
        <v>0</v>
      </c>
      <c r="Z25" s="984">
        <v>0</v>
      </c>
      <c r="AA25" s="984">
        <v>0</v>
      </c>
      <c r="AB25" s="984">
        <v>0</v>
      </c>
      <c r="AC25" s="984">
        <v>0</v>
      </c>
      <c r="AD25" s="984">
        <v>0</v>
      </c>
      <c r="AE25" s="984">
        <v>0</v>
      </c>
      <c r="AF25" s="984">
        <v>0</v>
      </c>
      <c r="AG25" s="984">
        <v>0</v>
      </c>
      <c r="AH25" s="984">
        <v>0</v>
      </c>
      <c r="AI25" s="984">
        <v>0</v>
      </c>
      <c r="AJ25" s="984">
        <v>0</v>
      </c>
      <c r="AK25" s="984">
        <v>0</v>
      </c>
      <c r="AL25" s="984">
        <v>0</v>
      </c>
      <c r="AM25" s="918"/>
    </row>
    <row r="26" spans="1:39" s="82" customFormat="1">
      <c r="A26" s="941">
        <v>2</v>
      </c>
      <c r="B26" s="884"/>
      <c r="C26" s="884"/>
      <c r="D26" s="884"/>
      <c r="E26" s="884"/>
      <c r="F26" s="884"/>
      <c r="G26" s="884"/>
      <c r="H26" s="884"/>
      <c r="I26" s="884"/>
      <c r="J26" s="884"/>
      <c r="K26" s="884"/>
      <c r="L26" s="985" t="s">
        <v>165</v>
      </c>
      <c r="M26" s="232" t="s">
        <v>12</v>
      </c>
      <c r="N26" s="942" t="s">
        <v>369</v>
      </c>
      <c r="O26" s="986">
        <v>0</v>
      </c>
      <c r="P26" s="986">
        <v>0</v>
      </c>
      <c r="Q26" s="986">
        <v>0</v>
      </c>
      <c r="R26" s="986">
        <v>0</v>
      </c>
      <c r="S26" s="986">
        <v>0</v>
      </c>
      <c r="T26" s="986">
        <v>0</v>
      </c>
      <c r="U26" s="986">
        <v>0</v>
      </c>
      <c r="V26" s="986">
        <v>0</v>
      </c>
      <c r="W26" s="986">
        <v>0</v>
      </c>
      <c r="X26" s="986">
        <v>0</v>
      </c>
      <c r="Y26" s="986">
        <v>0</v>
      </c>
      <c r="Z26" s="986">
        <v>0</v>
      </c>
      <c r="AA26" s="986">
        <v>0</v>
      </c>
      <c r="AB26" s="986">
        <v>0</v>
      </c>
      <c r="AC26" s="986">
        <v>0</v>
      </c>
      <c r="AD26" s="986">
        <v>0</v>
      </c>
      <c r="AE26" s="986">
        <v>0</v>
      </c>
      <c r="AF26" s="986">
        <v>0</v>
      </c>
      <c r="AG26" s="986">
        <v>0</v>
      </c>
      <c r="AH26" s="986">
        <v>0</v>
      </c>
      <c r="AI26" s="986">
        <v>0</v>
      </c>
      <c r="AJ26" s="986">
        <v>0</v>
      </c>
      <c r="AK26" s="986">
        <v>0</v>
      </c>
      <c r="AL26" s="986">
        <v>0</v>
      </c>
      <c r="AM26" s="918"/>
    </row>
    <row r="27" spans="1:39" s="82" customFormat="1" ht="22.5">
      <c r="A27" s="941">
        <v>2</v>
      </c>
      <c r="B27" s="884"/>
      <c r="C27" s="884"/>
      <c r="D27" s="884"/>
      <c r="E27" s="884"/>
      <c r="F27" s="884"/>
      <c r="G27" s="884"/>
      <c r="H27" s="884"/>
      <c r="I27" s="884"/>
      <c r="J27" s="884"/>
      <c r="K27" s="884"/>
      <c r="L27" s="985" t="s">
        <v>412</v>
      </c>
      <c r="M27" s="987" t="s">
        <v>413</v>
      </c>
      <c r="N27" s="942" t="s">
        <v>369</v>
      </c>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18"/>
    </row>
    <row r="28" spans="1:39" s="82" customFormat="1">
      <c r="A28" s="941">
        <v>2</v>
      </c>
      <c r="B28" s="884"/>
      <c r="C28" s="884"/>
      <c r="D28" s="884"/>
      <c r="E28" s="884"/>
      <c r="F28" s="884"/>
      <c r="G28" s="884"/>
      <c r="H28" s="884"/>
      <c r="I28" s="884"/>
      <c r="J28" s="884"/>
      <c r="K28" s="884"/>
      <c r="L28" s="985" t="s">
        <v>414</v>
      </c>
      <c r="M28" s="987" t="s">
        <v>415</v>
      </c>
      <c r="N28" s="942" t="s">
        <v>369</v>
      </c>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18"/>
    </row>
    <row r="29" spans="1:39" s="82" customFormat="1">
      <c r="A29" s="941">
        <v>2</v>
      </c>
      <c r="B29" s="884"/>
      <c r="C29" s="884"/>
      <c r="D29" s="884"/>
      <c r="E29" s="884"/>
      <c r="F29" s="884"/>
      <c r="G29" s="884"/>
      <c r="H29" s="884"/>
      <c r="I29" s="884"/>
      <c r="J29" s="884"/>
      <c r="K29" s="884"/>
      <c r="L29" s="985" t="s">
        <v>166</v>
      </c>
      <c r="M29" s="988" t="s">
        <v>416</v>
      </c>
      <c r="N29" s="942" t="s">
        <v>369</v>
      </c>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18"/>
    </row>
    <row r="30" spans="1:39" s="82" customFormat="1">
      <c r="A30" s="941">
        <v>2</v>
      </c>
      <c r="B30" s="884"/>
      <c r="C30" s="884"/>
      <c r="D30" s="884"/>
      <c r="E30" s="884"/>
      <c r="F30" s="884"/>
      <c r="G30" s="884"/>
      <c r="H30" s="884"/>
      <c r="I30" s="884"/>
      <c r="J30" s="884"/>
      <c r="K30" s="884"/>
      <c r="L30" s="985" t="s">
        <v>378</v>
      </c>
      <c r="M30" s="989" t="s">
        <v>417</v>
      </c>
      <c r="N30" s="942" t="s">
        <v>369</v>
      </c>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18"/>
    </row>
    <row r="31" spans="1:39" s="82" customFormat="1">
      <c r="A31" s="941">
        <v>2</v>
      </c>
      <c r="B31" s="884"/>
      <c r="C31" s="884"/>
      <c r="D31" s="884"/>
      <c r="E31" s="884"/>
      <c r="F31" s="884"/>
      <c r="G31" s="884"/>
      <c r="H31" s="884"/>
      <c r="I31" s="884"/>
      <c r="J31" s="884"/>
      <c r="K31" s="884"/>
      <c r="L31" s="985" t="s">
        <v>380</v>
      </c>
      <c r="M31" s="989" t="s">
        <v>418</v>
      </c>
      <c r="N31" s="942" t="s">
        <v>369</v>
      </c>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18"/>
    </row>
    <row r="32" spans="1:39">
      <c r="A32" s="977"/>
      <c r="B32" s="977"/>
      <c r="C32" s="977"/>
      <c r="D32" s="977"/>
      <c r="E32" s="977"/>
      <c r="F32" s="977"/>
      <c r="G32" s="977"/>
      <c r="H32" s="977"/>
      <c r="I32" s="977"/>
      <c r="J32" s="977"/>
      <c r="K32" s="977"/>
      <c r="L32" s="977"/>
      <c r="M32" s="977"/>
      <c r="N32" s="977"/>
      <c r="O32" s="978"/>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row>
    <row r="33" spans="1:39" s="88" customFormat="1" ht="15" customHeight="1">
      <c r="A33" s="892"/>
      <c r="B33" s="892"/>
      <c r="C33" s="892"/>
      <c r="D33" s="892"/>
      <c r="E33" s="892"/>
      <c r="F33" s="892"/>
      <c r="G33" s="892"/>
      <c r="H33" s="892"/>
      <c r="I33" s="892"/>
      <c r="J33" s="892"/>
      <c r="K33" s="892"/>
      <c r="L33" s="908" t="s">
        <v>1469</v>
      </c>
      <c r="M33" s="908"/>
      <c r="N33" s="908"/>
      <c r="O33" s="908"/>
      <c r="P33" s="908"/>
      <c r="Q33" s="908"/>
      <c r="R33" s="908"/>
      <c r="S33" s="938"/>
      <c r="T33" s="938"/>
      <c r="U33" s="938"/>
      <c r="V33" s="938"/>
      <c r="W33" s="938"/>
      <c r="X33" s="938"/>
      <c r="Y33" s="938"/>
      <c r="Z33" s="938"/>
      <c r="AA33" s="938"/>
      <c r="AB33" s="938"/>
      <c r="AC33" s="938"/>
      <c r="AD33" s="938"/>
      <c r="AE33" s="938"/>
      <c r="AF33" s="938"/>
      <c r="AG33" s="938"/>
      <c r="AH33" s="938"/>
      <c r="AI33" s="938"/>
      <c r="AJ33" s="938"/>
      <c r="AK33" s="938"/>
      <c r="AL33" s="938"/>
      <c r="AM33" s="938"/>
    </row>
    <row r="34" spans="1:39" s="88" customFormat="1" ht="15" customHeight="1">
      <c r="A34" s="892"/>
      <c r="B34" s="892"/>
      <c r="C34" s="892"/>
      <c r="D34" s="892"/>
      <c r="E34" s="892"/>
      <c r="F34" s="892"/>
      <c r="G34" s="892"/>
      <c r="H34" s="892"/>
      <c r="I34" s="892"/>
      <c r="J34" s="892"/>
      <c r="K34" s="780"/>
      <c r="L34" s="955" t="s">
        <v>2581</v>
      </c>
      <c r="M34" s="939"/>
      <c r="N34" s="939"/>
      <c r="O34" s="939"/>
      <c r="P34" s="939"/>
      <c r="Q34" s="939"/>
      <c r="R34" s="939"/>
      <c r="S34" s="940"/>
      <c r="T34" s="940"/>
      <c r="U34" s="940"/>
      <c r="V34" s="940"/>
      <c r="W34" s="940"/>
      <c r="X34" s="940"/>
      <c r="Y34" s="940"/>
      <c r="Z34" s="940"/>
      <c r="AA34" s="940"/>
      <c r="AB34" s="940"/>
      <c r="AC34" s="940"/>
      <c r="AD34" s="940"/>
      <c r="AE34" s="940"/>
      <c r="AF34" s="940"/>
      <c r="AG34" s="940"/>
      <c r="AH34" s="940"/>
      <c r="AI34" s="940"/>
      <c r="AJ34" s="940"/>
      <c r="AK34" s="940"/>
      <c r="AL34" s="940"/>
      <c r="AM34" s="940"/>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7"/>
  <sheetViews>
    <sheetView showGridLines="0" view="pageBreakPreview" zoomScale="60" zoomScaleNormal="100" workbookViewId="0">
      <pane xSplit="14" ySplit="15" topLeftCell="O25" activePane="bottomRight" state="frozen"/>
      <selection activeCell="M11" sqref="M11"/>
      <selection pane="topRight" activeCell="M11" sqref="M11"/>
      <selection pane="bottomLeft" activeCell="M11" sqref="M11"/>
      <selection pane="bottomRight" activeCell="O66" sqref="O66"/>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23" width="13.28515625" style="98" customWidth="1"/>
    <col min="24" max="28" width="13.28515625" style="98" hidden="1" customWidth="1"/>
    <col min="29" max="33" width="13.28515625" style="98" customWidth="1"/>
    <col min="34"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90"/>
      <c r="B1" s="990"/>
      <c r="C1" s="990"/>
      <c r="D1" s="990"/>
      <c r="E1" s="990"/>
      <c r="F1" s="990"/>
      <c r="G1" s="990"/>
      <c r="H1" s="990"/>
      <c r="I1" s="990"/>
      <c r="J1" s="990"/>
      <c r="K1" s="990"/>
      <c r="L1" s="990"/>
      <c r="M1" s="990"/>
      <c r="N1" s="990"/>
      <c r="O1" s="990"/>
      <c r="P1" s="990"/>
      <c r="Q1" s="990"/>
      <c r="R1" s="990"/>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990"/>
    </row>
    <row r="2" spans="1:39" ht="11.25" hidden="1">
      <c r="A2" s="990"/>
      <c r="B2" s="990"/>
      <c r="C2" s="990"/>
      <c r="D2" s="990"/>
      <c r="E2" s="990"/>
      <c r="F2" s="990"/>
      <c r="G2" s="990"/>
      <c r="H2" s="990"/>
      <c r="I2" s="990"/>
      <c r="J2" s="990"/>
      <c r="K2" s="990"/>
      <c r="L2" s="990"/>
      <c r="M2" s="990"/>
      <c r="N2" s="990"/>
      <c r="O2" s="990"/>
      <c r="P2" s="990"/>
      <c r="Q2" s="990"/>
      <c r="R2" s="990"/>
      <c r="S2" s="892"/>
      <c r="T2" s="892"/>
      <c r="U2" s="892"/>
      <c r="V2" s="892"/>
      <c r="W2" s="892"/>
      <c r="X2" s="892"/>
      <c r="Y2" s="892"/>
      <c r="Z2" s="892"/>
      <c r="AA2" s="892"/>
      <c r="AB2" s="892"/>
      <c r="AC2" s="892"/>
      <c r="AD2" s="892"/>
      <c r="AE2" s="892"/>
      <c r="AF2" s="892"/>
      <c r="AG2" s="892"/>
      <c r="AH2" s="892"/>
      <c r="AI2" s="892"/>
      <c r="AJ2" s="892"/>
      <c r="AK2" s="892"/>
      <c r="AL2" s="892"/>
      <c r="AM2" s="990"/>
    </row>
    <row r="3" spans="1:39" ht="11.25" hidden="1">
      <c r="A3" s="990"/>
      <c r="B3" s="990"/>
      <c r="C3" s="990"/>
      <c r="D3" s="990"/>
      <c r="E3" s="990"/>
      <c r="F3" s="990"/>
      <c r="G3" s="990"/>
      <c r="H3" s="990"/>
      <c r="I3" s="990"/>
      <c r="J3" s="990"/>
      <c r="K3" s="990"/>
      <c r="L3" s="990"/>
      <c r="M3" s="990"/>
      <c r="N3" s="990"/>
      <c r="O3" s="990"/>
      <c r="P3" s="990"/>
      <c r="Q3" s="990"/>
      <c r="R3" s="990"/>
      <c r="S3" s="892"/>
      <c r="T3" s="892"/>
      <c r="U3" s="892"/>
      <c r="V3" s="892"/>
      <c r="W3" s="892"/>
      <c r="X3" s="892"/>
      <c r="Y3" s="892"/>
      <c r="Z3" s="892"/>
      <c r="AA3" s="892"/>
      <c r="AB3" s="892"/>
      <c r="AC3" s="892"/>
      <c r="AD3" s="892"/>
      <c r="AE3" s="892"/>
      <c r="AF3" s="892"/>
      <c r="AG3" s="892"/>
      <c r="AH3" s="892"/>
      <c r="AI3" s="892"/>
      <c r="AJ3" s="892"/>
      <c r="AK3" s="892"/>
      <c r="AL3" s="892"/>
      <c r="AM3" s="990"/>
    </row>
    <row r="4" spans="1:39" ht="11.25" hidden="1">
      <c r="A4" s="990"/>
      <c r="B4" s="990"/>
      <c r="C4" s="990"/>
      <c r="D4" s="990"/>
      <c r="E4" s="990"/>
      <c r="F4" s="990"/>
      <c r="G4" s="990"/>
      <c r="H4" s="990"/>
      <c r="I4" s="990"/>
      <c r="J4" s="990"/>
      <c r="K4" s="990"/>
      <c r="L4" s="990"/>
      <c r="M4" s="990"/>
      <c r="N4" s="990"/>
      <c r="O4" s="990"/>
      <c r="P4" s="990"/>
      <c r="Q4" s="990"/>
      <c r="R4" s="990"/>
      <c r="S4" s="892"/>
      <c r="T4" s="892"/>
      <c r="U4" s="892"/>
      <c r="V4" s="892"/>
      <c r="W4" s="892"/>
      <c r="X4" s="892"/>
      <c r="Y4" s="892"/>
      <c r="Z4" s="892"/>
      <c r="AA4" s="892"/>
      <c r="AB4" s="892"/>
      <c r="AC4" s="892"/>
      <c r="AD4" s="892"/>
      <c r="AE4" s="892"/>
      <c r="AF4" s="892"/>
      <c r="AG4" s="892"/>
      <c r="AH4" s="892"/>
      <c r="AI4" s="892"/>
      <c r="AJ4" s="892"/>
      <c r="AK4" s="892"/>
      <c r="AL4" s="892"/>
      <c r="AM4" s="990"/>
    </row>
    <row r="5" spans="1:39" ht="11.25" hidden="1">
      <c r="A5" s="990"/>
      <c r="B5" s="990"/>
      <c r="C5" s="990"/>
      <c r="D5" s="990"/>
      <c r="E5" s="990"/>
      <c r="F5" s="990"/>
      <c r="G5" s="990"/>
      <c r="H5" s="990"/>
      <c r="I5" s="990"/>
      <c r="J5" s="990"/>
      <c r="K5" s="990"/>
      <c r="L5" s="990"/>
      <c r="M5" s="990"/>
      <c r="N5" s="990"/>
      <c r="O5" s="990"/>
      <c r="P5" s="990"/>
      <c r="Q5" s="990"/>
      <c r="R5" s="990"/>
      <c r="S5" s="892"/>
      <c r="T5" s="892"/>
      <c r="U5" s="892"/>
      <c r="V5" s="892"/>
      <c r="W5" s="892"/>
      <c r="X5" s="892"/>
      <c r="Y5" s="892"/>
      <c r="Z5" s="892"/>
      <c r="AA5" s="892"/>
      <c r="AB5" s="892"/>
      <c r="AC5" s="892"/>
      <c r="AD5" s="892"/>
      <c r="AE5" s="892"/>
      <c r="AF5" s="892"/>
      <c r="AG5" s="892"/>
      <c r="AH5" s="892"/>
      <c r="AI5" s="892"/>
      <c r="AJ5" s="892"/>
      <c r="AK5" s="892"/>
      <c r="AL5" s="892"/>
      <c r="AM5" s="990"/>
    </row>
    <row r="6" spans="1:39" ht="11.25" hidden="1">
      <c r="A6" s="990"/>
      <c r="B6" s="990"/>
      <c r="C6" s="990"/>
      <c r="D6" s="990"/>
      <c r="E6" s="990"/>
      <c r="F6" s="990"/>
      <c r="G6" s="990"/>
      <c r="H6" s="990"/>
      <c r="I6" s="990"/>
      <c r="J6" s="990"/>
      <c r="K6" s="990"/>
      <c r="L6" s="990"/>
      <c r="M6" s="990"/>
      <c r="N6" s="990"/>
      <c r="O6" s="990"/>
      <c r="P6" s="990"/>
      <c r="Q6" s="990"/>
      <c r="R6" s="990"/>
      <c r="S6" s="892"/>
      <c r="T6" s="892"/>
      <c r="U6" s="892"/>
      <c r="V6" s="892"/>
      <c r="W6" s="892"/>
      <c r="X6" s="892"/>
      <c r="Y6" s="892"/>
      <c r="Z6" s="892"/>
      <c r="AA6" s="892"/>
      <c r="AB6" s="892"/>
      <c r="AC6" s="892"/>
      <c r="AD6" s="892"/>
      <c r="AE6" s="892"/>
      <c r="AF6" s="892"/>
      <c r="AG6" s="892"/>
      <c r="AH6" s="892"/>
      <c r="AI6" s="892"/>
      <c r="AJ6" s="892"/>
      <c r="AK6" s="892"/>
      <c r="AL6" s="892"/>
      <c r="AM6" s="990"/>
    </row>
    <row r="7" spans="1:39" ht="11.25" hidden="1">
      <c r="A7" s="990"/>
      <c r="B7" s="990"/>
      <c r="C7" s="990"/>
      <c r="D7" s="990"/>
      <c r="E7" s="990"/>
      <c r="F7" s="990"/>
      <c r="G7" s="990"/>
      <c r="H7" s="990"/>
      <c r="I7" s="990"/>
      <c r="J7" s="990"/>
      <c r="K7" s="990"/>
      <c r="L7" s="990"/>
      <c r="M7" s="990"/>
      <c r="N7" s="990"/>
      <c r="O7" s="990"/>
      <c r="P7" s="990"/>
      <c r="Q7" s="990"/>
      <c r="R7" s="990"/>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990"/>
    </row>
    <row r="8" spans="1:39" hidden="1">
      <c r="A8" s="990"/>
      <c r="B8" s="990"/>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row>
    <row r="9" spans="1:39" hidden="1">
      <c r="A9" s="990"/>
      <c r="B9" s="990"/>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row>
    <row r="10" spans="1:39" hidden="1">
      <c r="A10" s="990"/>
      <c r="B10" s="990"/>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row>
    <row r="11" spans="1:39" ht="15" hidden="1" customHeight="1">
      <c r="A11" s="990"/>
      <c r="B11" s="990"/>
      <c r="C11" s="990"/>
      <c r="D11" s="990"/>
      <c r="E11" s="990"/>
      <c r="F11" s="990"/>
      <c r="G11" s="990"/>
      <c r="H11" s="990"/>
      <c r="I11" s="990"/>
      <c r="J11" s="990"/>
      <c r="K11" s="990"/>
      <c r="L11" s="990"/>
      <c r="M11" s="958"/>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0"/>
      <c r="AK11" s="990"/>
      <c r="AL11" s="990"/>
      <c r="AM11" s="990"/>
    </row>
    <row r="12" spans="1:39" ht="20.100000000000001" customHeight="1">
      <c r="A12" s="990"/>
      <c r="B12" s="990"/>
      <c r="C12" s="990"/>
      <c r="D12" s="990"/>
      <c r="E12" s="990"/>
      <c r="F12" s="990"/>
      <c r="G12" s="990"/>
      <c r="H12" s="990"/>
      <c r="I12" s="990"/>
      <c r="J12" s="990"/>
      <c r="K12" s="990"/>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990"/>
      <c r="B13" s="990"/>
      <c r="C13" s="990"/>
      <c r="D13" s="990"/>
      <c r="E13" s="990"/>
      <c r="F13" s="990"/>
      <c r="G13" s="990"/>
      <c r="H13" s="990"/>
      <c r="I13" s="990"/>
      <c r="J13" s="990"/>
      <c r="K13" s="990"/>
      <c r="L13" s="991"/>
      <c r="M13" s="992"/>
      <c r="N13" s="992"/>
      <c r="O13" s="992"/>
      <c r="P13" s="992"/>
      <c r="Q13" s="992"/>
      <c r="R13" s="992"/>
      <c r="S13" s="992"/>
      <c r="T13" s="992"/>
      <c r="U13" s="992"/>
      <c r="V13" s="992"/>
      <c r="W13" s="992"/>
      <c r="X13" s="992"/>
      <c r="Y13" s="992"/>
      <c r="Z13" s="992"/>
      <c r="AA13" s="992"/>
      <c r="AB13" s="992"/>
      <c r="AC13" s="992"/>
      <c r="AD13" s="993"/>
      <c r="AE13" s="993"/>
      <c r="AF13" s="993"/>
      <c r="AG13" s="993"/>
      <c r="AH13" s="993"/>
      <c r="AI13" s="993"/>
      <c r="AJ13" s="993"/>
      <c r="AK13" s="993"/>
      <c r="AL13" s="993"/>
      <c r="AM13" s="990"/>
    </row>
    <row r="14" spans="1:39" ht="15" customHeight="1">
      <c r="A14" s="990"/>
      <c r="B14" s="990"/>
      <c r="C14" s="990"/>
      <c r="D14" s="990"/>
      <c r="E14" s="990"/>
      <c r="F14" s="990"/>
      <c r="G14" s="990"/>
      <c r="H14" s="990"/>
      <c r="I14" s="990"/>
      <c r="J14" s="990"/>
      <c r="K14" s="990"/>
      <c r="L14" s="961" t="s">
        <v>374</v>
      </c>
      <c r="M14" s="962" t="s">
        <v>230</v>
      </c>
      <c r="N14" s="961" t="s">
        <v>143</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895" t="s">
        <v>322</v>
      </c>
    </row>
    <row r="15" spans="1:39" ht="50.1" customHeight="1">
      <c r="A15" s="990"/>
      <c r="B15" s="990"/>
      <c r="C15" s="990"/>
      <c r="D15" s="990"/>
      <c r="E15" s="990"/>
      <c r="F15" s="990"/>
      <c r="G15" s="990"/>
      <c r="H15" s="990"/>
      <c r="I15" s="990"/>
      <c r="J15" s="990"/>
      <c r="K15" s="990"/>
      <c r="L15" s="994"/>
      <c r="M15" s="994"/>
      <c r="N15" s="994"/>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994"/>
    </row>
    <row r="16" spans="1:39" ht="11.25">
      <c r="A16" s="910" t="s">
        <v>18</v>
      </c>
      <c r="B16" s="990" t="s">
        <v>1230</v>
      </c>
      <c r="C16" s="990"/>
      <c r="D16" s="990"/>
      <c r="E16" s="990"/>
      <c r="F16" s="990"/>
      <c r="G16" s="990"/>
      <c r="H16" s="990"/>
      <c r="I16" s="990"/>
      <c r="J16" s="990"/>
      <c r="K16" s="990"/>
      <c r="L16" s="965" t="s">
        <v>2611</v>
      </c>
      <c r="M16" s="808"/>
      <c r="N16" s="808"/>
      <c r="O16" s="995">
        <v>13.759217477741659</v>
      </c>
      <c r="P16" s="995">
        <v>13.759217477741659</v>
      </c>
      <c r="Q16" s="995">
        <v>13.759217477741659</v>
      </c>
      <c r="R16" s="995">
        <v>14.997218075867789</v>
      </c>
      <c r="S16" s="995">
        <v>15.928857879734927</v>
      </c>
      <c r="T16" s="995">
        <v>16.551816723473628</v>
      </c>
      <c r="U16" s="995">
        <v>17.429063009817732</v>
      </c>
      <c r="V16" s="995">
        <v>18.352803349338071</v>
      </c>
      <c r="W16" s="995">
        <v>19.325501926852986</v>
      </c>
      <c r="X16" s="995">
        <v>0</v>
      </c>
      <c r="Y16" s="995">
        <v>0</v>
      </c>
      <c r="Z16" s="995">
        <v>0</v>
      </c>
      <c r="AA16" s="995">
        <v>0</v>
      </c>
      <c r="AB16" s="995">
        <v>0</v>
      </c>
      <c r="AC16" s="995">
        <v>15.717407879734928</v>
      </c>
      <c r="AD16" s="995">
        <v>15.717407879734928</v>
      </c>
      <c r="AE16" s="995">
        <v>15.717407879734928</v>
      </c>
      <c r="AF16" s="995">
        <v>15.717407879734928</v>
      </c>
      <c r="AG16" s="995">
        <v>15.717407879734928</v>
      </c>
      <c r="AH16" s="995">
        <v>0</v>
      </c>
      <c r="AI16" s="995">
        <v>0</v>
      </c>
      <c r="AJ16" s="995">
        <v>0</v>
      </c>
      <c r="AK16" s="995">
        <v>0</v>
      </c>
      <c r="AL16" s="995">
        <v>0</v>
      </c>
      <c r="AM16" s="996"/>
    </row>
    <row r="17" spans="1:39" ht="11.25">
      <c r="A17" s="941">
        <v>1</v>
      </c>
      <c r="B17" s="990"/>
      <c r="C17" s="990"/>
      <c r="D17" s="990"/>
      <c r="E17" s="990"/>
      <c r="F17" s="990"/>
      <c r="G17" s="990"/>
      <c r="H17" s="990"/>
      <c r="I17" s="990"/>
      <c r="J17" s="990"/>
      <c r="K17" s="990"/>
      <c r="L17" s="968">
        <v>1</v>
      </c>
      <c r="M17" s="997" t="s">
        <v>420</v>
      </c>
      <c r="N17" s="225" t="s">
        <v>369</v>
      </c>
      <c r="O17" s="969">
        <v>2.3345600000000002</v>
      </c>
      <c r="P17" s="969">
        <v>2.3345600000000002</v>
      </c>
      <c r="Q17" s="969">
        <v>2.3345600000000002</v>
      </c>
      <c r="R17" s="969">
        <v>2.5443414251293799</v>
      </c>
      <c r="S17" s="969">
        <v>2.6914500000000001</v>
      </c>
      <c r="T17" s="969">
        <v>2.6128262261127508</v>
      </c>
      <c r="U17" s="969">
        <v>2.7513060160967266</v>
      </c>
      <c r="V17" s="969">
        <v>2.8971252349498529</v>
      </c>
      <c r="W17" s="969">
        <v>3.050672872402195</v>
      </c>
      <c r="X17" s="969">
        <v>0</v>
      </c>
      <c r="Y17" s="969">
        <v>0</v>
      </c>
      <c r="Z17" s="969">
        <v>0</v>
      </c>
      <c r="AA17" s="969">
        <v>0</v>
      </c>
      <c r="AB17" s="969">
        <v>0</v>
      </c>
      <c r="AC17" s="969">
        <v>2.48</v>
      </c>
      <c r="AD17" s="969">
        <v>2.48</v>
      </c>
      <c r="AE17" s="969">
        <v>2.48</v>
      </c>
      <c r="AF17" s="969">
        <v>2.48</v>
      </c>
      <c r="AG17" s="969">
        <v>2.48</v>
      </c>
      <c r="AH17" s="969">
        <v>0</v>
      </c>
      <c r="AI17" s="969">
        <v>0</v>
      </c>
      <c r="AJ17" s="969">
        <v>0</v>
      </c>
      <c r="AK17" s="969">
        <v>0</v>
      </c>
      <c r="AL17" s="969">
        <v>0</v>
      </c>
      <c r="AM17" s="918"/>
    </row>
    <row r="18" spans="1:39" ht="0.2" customHeight="1">
      <c r="A18" s="941">
        <v>1</v>
      </c>
      <c r="B18" s="990"/>
      <c r="C18" s="990"/>
      <c r="D18" s="990"/>
      <c r="E18" s="990"/>
      <c r="F18" s="990"/>
      <c r="G18" s="990"/>
      <c r="H18" s="990"/>
      <c r="I18" s="990"/>
      <c r="J18" s="998" t="s">
        <v>1070</v>
      </c>
      <c r="K18" s="990"/>
      <c r="L18" s="968"/>
      <c r="M18" s="997"/>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5">
      <c r="A19" s="810">
        <v>1</v>
      </c>
      <c r="B19" s="990"/>
      <c r="C19" s="990"/>
      <c r="D19" s="990"/>
      <c r="E19" s="990"/>
      <c r="F19" s="990"/>
      <c r="G19" s="990"/>
      <c r="H19" s="990"/>
      <c r="I19" s="990"/>
      <c r="J19" s="999" t="s">
        <v>165</v>
      </c>
      <c r="K19" s="780"/>
      <c r="L19" s="1000" t="s">
        <v>165</v>
      </c>
      <c r="M19" s="223" t="s">
        <v>2587</v>
      </c>
      <c r="N19" s="225" t="s">
        <v>369</v>
      </c>
      <c r="O19" s="971">
        <v>2.3345600000000002</v>
      </c>
      <c r="P19" s="971">
        <v>2.3345600000000002</v>
      </c>
      <c r="Q19" s="971">
        <v>2.3345600000000002</v>
      </c>
      <c r="R19" s="971">
        <v>2.5443414251293799</v>
      </c>
      <c r="S19" s="971">
        <v>2.6914500000000001</v>
      </c>
      <c r="T19" s="971">
        <v>2.6128262261127508</v>
      </c>
      <c r="U19" s="971">
        <v>2.7513060160967266</v>
      </c>
      <c r="V19" s="971">
        <v>2.8971252349498529</v>
      </c>
      <c r="W19" s="971">
        <v>3.050672872402195</v>
      </c>
      <c r="X19" s="971"/>
      <c r="Y19" s="971"/>
      <c r="Z19" s="971"/>
      <c r="AA19" s="971"/>
      <c r="AB19" s="971"/>
      <c r="AC19" s="971">
        <v>2.48</v>
      </c>
      <c r="AD19" s="971">
        <v>2.48</v>
      </c>
      <c r="AE19" s="971">
        <v>2.48</v>
      </c>
      <c r="AF19" s="971">
        <v>2.48</v>
      </c>
      <c r="AG19" s="971">
        <v>2.48</v>
      </c>
      <c r="AH19" s="971"/>
      <c r="AI19" s="971"/>
      <c r="AJ19" s="971"/>
      <c r="AK19" s="971"/>
      <c r="AL19" s="971"/>
      <c r="AM19" s="918"/>
    </row>
    <row r="20" spans="1:39" ht="11.25">
      <c r="A20" s="941">
        <v>1</v>
      </c>
      <c r="B20" s="990"/>
      <c r="C20" s="990"/>
      <c r="D20" s="990"/>
      <c r="E20" s="990"/>
      <c r="F20" s="990"/>
      <c r="G20" s="990"/>
      <c r="H20" s="990"/>
      <c r="I20" s="990"/>
      <c r="J20" s="999"/>
      <c r="K20" s="990"/>
      <c r="L20" s="1001" t="s">
        <v>412</v>
      </c>
      <c r="M20" s="247" t="s">
        <v>1171</v>
      </c>
      <c r="N20" s="220" t="s">
        <v>328</v>
      </c>
      <c r="O20" s="971">
        <v>0.10857</v>
      </c>
      <c r="P20" s="971">
        <v>0.10857</v>
      </c>
      <c r="Q20" s="971">
        <v>0.10857</v>
      </c>
      <c r="R20" s="971">
        <v>0.10857</v>
      </c>
      <c r="S20" s="971">
        <v>0.10857</v>
      </c>
      <c r="T20" s="971">
        <v>0.10857</v>
      </c>
      <c r="U20" s="971">
        <v>0.10857</v>
      </c>
      <c r="V20" s="971">
        <v>0.10857</v>
      </c>
      <c r="W20" s="971">
        <v>0.10857</v>
      </c>
      <c r="X20" s="971"/>
      <c r="Y20" s="971"/>
      <c r="Z20" s="971"/>
      <c r="AA20" s="971"/>
      <c r="AB20" s="971"/>
      <c r="AC20" s="971">
        <v>0.10857</v>
      </c>
      <c r="AD20" s="971">
        <v>0.10857</v>
      </c>
      <c r="AE20" s="971">
        <v>0.10857</v>
      </c>
      <c r="AF20" s="971">
        <v>0.10857</v>
      </c>
      <c r="AG20" s="971">
        <v>0.10857</v>
      </c>
      <c r="AH20" s="971"/>
      <c r="AI20" s="971"/>
      <c r="AJ20" s="971"/>
      <c r="AK20" s="971"/>
      <c r="AL20" s="971"/>
      <c r="AM20" s="918"/>
    </row>
    <row r="21" spans="1:39" ht="11.25">
      <c r="A21" s="941">
        <v>1</v>
      </c>
      <c r="B21" s="990"/>
      <c r="C21" s="990"/>
      <c r="D21" s="990"/>
      <c r="E21" s="990"/>
      <c r="F21" s="990"/>
      <c r="G21" s="990"/>
      <c r="H21" s="990"/>
      <c r="I21" s="990"/>
      <c r="J21" s="999"/>
      <c r="K21" s="990"/>
      <c r="L21" s="1001" t="s">
        <v>414</v>
      </c>
      <c r="M21" s="247" t="s">
        <v>419</v>
      </c>
      <c r="N21" s="220" t="s">
        <v>678</v>
      </c>
      <c r="O21" s="937">
        <v>21.502809247490099</v>
      </c>
      <c r="P21" s="937">
        <v>21.502809247490099</v>
      </c>
      <c r="Q21" s="937">
        <v>21.502809247490099</v>
      </c>
      <c r="R21" s="937">
        <v>23.435032008191765</v>
      </c>
      <c r="S21" s="937">
        <v>24.78999723680575</v>
      </c>
      <c r="T21" s="937">
        <v>24.065821369740728</v>
      </c>
      <c r="U21" s="937">
        <v>25.341309902336988</v>
      </c>
      <c r="V21" s="937">
        <v>26.684399327160843</v>
      </c>
      <c r="W21" s="937">
        <v>28.09867249150037</v>
      </c>
      <c r="X21" s="937">
        <v>0</v>
      </c>
      <c r="Y21" s="937">
        <v>0</v>
      </c>
      <c r="Z21" s="937">
        <v>0</v>
      </c>
      <c r="AA21" s="937">
        <v>0</v>
      </c>
      <c r="AB21" s="937">
        <v>0</v>
      </c>
      <c r="AC21" s="937">
        <v>22.842405821129226</v>
      </c>
      <c r="AD21" s="937">
        <v>22.842405821129226</v>
      </c>
      <c r="AE21" s="937">
        <v>22.842405821129226</v>
      </c>
      <c r="AF21" s="937">
        <v>22.842405821129226</v>
      </c>
      <c r="AG21" s="937">
        <v>22.842405821129226</v>
      </c>
      <c r="AH21" s="937">
        <v>0</v>
      </c>
      <c r="AI21" s="937">
        <v>0</v>
      </c>
      <c r="AJ21" s="937">
        <v>0</v>
      </c>
      <c r="AK21" s="937">
        <v>0</v>
      </c>
      <c r="AL21" s="937">
        <v>0</v>
      </c>
      <c r="AM21" s="918"/>
    </row>
    <row r="22" spans="1:39" ht="11.25">
      <c r="A22" s="941">
        <v>1</v>
      </c>
      <c r="B22" s="990"/>
      <c r="C22" s="990"/>
      <c r="D22" s="990"/>
      <c r="E22" s="990"/>
      <c r="F22" s="990"/>
      <c r="G22" s="990"/>
      <c r="H22" s="990"/>
      <c r="I22" s="990"/>
      <c r="J22" s="990"/>
      <c r="K22" s="990"/>
      <c r="L22" s="968">
        <v>2</v>
      </c>
      <c r="M22" s="997" t="s">
        <v>422</v>
      </c>
      <c r="N22" s="225" t="s">
        <v>369</v>
      </c>
      <c r="O22" s="969">
        <v>0</v>
      </c>
      <c r="P22" s="969">
        <v>0</v>
      </c>
      <c r="Q22" s="969">
        <v>0</v>
      </c>
      <c r="R22" s="969">
        <v>0</v>
      </c>
      <c r="S22" s="969">
        <v>0</v>
      </c>
      <c r="T22" s="969">
        <v>0</v>
      </c>
      <c r="U22" s="969">
        <v>0</v>
      </c>
      <c r="V22" s="969">
        <v>0</v>
      </c>
      <c r="W22" s="969">
        <v>0</v>
      </c>
      <c r="X22" s="969">
        <v>0</v>
      </c>
      <c r="Y22" s="969">
        <v>0</v>
      </c>
      <c r="Z22" s="969">
        <v>0</v>
      </c>
      <c r="AA22" s="969">
        <v>0</v>
      </c>
      <c r="AB22" s="969">
        <v>0</v>
      </c>
      <c r="AC22" s="969">
        <v>0</v>
      </c>
      <c r="AD22" s="969">
        <v>0</v>
      </c>
      <c r="AE22" s="969">
        <v>0</v>
      </c>
      <c r="AF22" s="969">
        <v>0</v>
      </c>
      <c r="AG22" s="969">
        <v>0</v>
      </c>
      <c r="AH22" s="969">
        <v>0</v>
      </c>
      <c r="AI22" s="969">
        <v>0</v>
      </c>
      <c r="AJ22" s="969">
        <v>0</v>
      </c>
      <c r="AK22" s="969">
        <v>0</v>
      </c>
      <c r="AL22" s="969">
        <v>0</v>
      </c>
      <c r="AM22" s="918"/>
    </row>
    <row r="23" spans="1:39" ht="0.2" customHeight="1">
      <c r="A23" s="941">
        <v>1</v>
      </c>
      <c r="B23" s="990"/>
      <c r="C23" s="990"/>
      <c r="D23" s="990"/>
      <c r="E23" s="990"/>
      <c r="F23" s="990"/>
      <c r="G23" s="990"/>
      <c r="H23" s="990"/>
      <c r="I23" s="990"/>
      <c r="J23" s="998" t="s">
        <v>1071</v>
      </c>
      <c r="K23" s="990"/>
      <c r="L23" s="968"/>
      <c r="M23" s="997"/>
      <c r="N23" s="225"/>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44"/>
    </row>
    <row r="24" spans="1:39" ht="11.25">
      <c r="A24" s="941">
        <v>1</v>
      </c>
      <c r="B24" s="990"/>
      <c r="C24" s="990"/>
      <c r="D24" s="990"/>
      <c r="E24" s="990"/>
      <c r="F24" s="990"/>
      <c r="G24" s="990"/>
      <c r="H24" s="990"/>
      <c r="I24" s="990"/>
      <c r="J24" s="990"/>
      <c r="K24" s="990"/>
      <c r="L24" s="968">
        <v>3</v>
      </c>
      <c r="M24" s="997" t="s">
        <v>424</v>
      </c>
      <c r="N24" s="225" t="s">
        <v>369</v>
      </c>
      <c r="O24" s="969">
        <v>0</v>
      </c>
      <c r="P24" s="969">
        <v>0</v>
      </c>
      <c r="Q24" s="969">
        <v>0</v>
      </c>
      <c r="R24" s="969">
        <v>0</v>
      </c>
      <c r="S24" s="969">
        <v>0</v>
      </c>
      <c r="T24" s="969">
        <v>0</v>
      </c>
      <c r="U24" s="969">
        <v>0</v>
      </c>
      <c r="V24" s="969">
        <v>0</v>
      </c>
      <c r="W24" s="969">
        <v>0</v>
      </c>
      <c r="X24" s="969">
        <v>0</v>
      </c>
      <c r="Y24" s="969">
        <v>0</v>
      </c>
      <c r="Z24" s="969">
        <v>0</v>
      </c>
      <c r="AA24" s="969">
        <v>0</v>
      </c>
      <c r="AB24" s="969">
        <v>0</v>
      </c>
      <c r="AC24" s="969">
        <v>0</v>
      </c>
      <c r="AD24" s="969">
        <v>0</v>
      </c>
      <c r="AE24" s="969">
        <v>0</v>
      </c>
      <c r="AF24" s="969">
        <v>0</v>
      </c>
      <c r="AG24" s="969">
        <v>0</v>
      </c>
      <c r="AH24" s="969">
        <v>0</v>
      </c>
      <c r="AI24" s="969">
        <v>0</v>
      </c>
      <c r="AJ24" s="969">
        <v>0</v>
      </c>
      <c r="AK24" s="969">
        <v>0</v>
      </c>
      <c r="AL24" s="969">
        <v>0</v>
      </c>
      <c r="AM24" s="918"/>
    </row>
    <row r="25" spans="1:39" ht="0.2" customHeight="1">
      <c r="A25" s="941">
        <v>1</v>
      </c>
      <c r="B25" s="990"/>
      <c r="C25" s="990"/>
      <c r="D25" s="990"/>
      <c r="E25" s="990"/>
      <c r="F25" s="990"/>
      <c r="G25" s="990"/>
      <c r="H25" s="990"/>
      <c r="I25" s="990"/>
      <c r="J25" s="998" t="s">
        <v>1072</v>
      </c>
      <c r="K25" s="990"/>
      <c r="L25" s="968"/>
      <c r="M25" s="997"/>
      <c r="N25" s="225"/>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44"/>
    </row>
    <row r="26" spans="1:39" ht="11.25">
      <c r="A26" s="941">
        <v>1</v>
      </c>
      <c r="B26" s="990"/>
      <c r="C26" s="990"/>
      <c r="D26" s="990"/>
      <c r="E26" s="990"/>
      <c r="F26" s="990"/>
      <c r="G26" s="990"/>
      <c r="H26" s="990"/>
      <c r="I26" s="990"/>
      <c r="J26" s="990"/>
      <c r="K26" s="990"/>
      <c r="L26" s="968">
        <v>4</v>
      </c>
      <c r="M26" s="997" t="s">
        <v>425</v>
      </c>
      <c r="N26" s="225" t="s">
        <v>369</v>
      </c>
      <c r="O26" s="969">
        <v>0</v>
      </c>
      <c r="P26" s="969">
        <v>0</v>
      </c>
      <c r="Q26" s="969">
        <v>0</v>
      </c>
      <c r="R26" s="969">
        <v>0</v>
      </c>
      <c r="S26" s="969">
        <v>0</v>
      </c>
      <c r="T26" s="969">
        <v>0</v>
      </c>
      <c r="U26" s="969">
        <v>0</v>
      </c>
      <c r="V26" s="969">
        <v>0</v>
      </c>
      <c r="W26" s="969">
        <v>0</v>
      </c>
      <c r="X26" s="969">
        <v>0</v>
      </c>
      <c r="Y26" s="969">
        <v>0</v>
      </c>
      <c r="Z26" s="969">
        <v>0</v>
      </c>
      <c r="AA26" s="969">
        <v>0</v>
      </c>
      <c r="AB26" s="969">
        <v>0</v>
      </c>
      <c r="AC26" s="969">
        <v>0</v>
      </c>
      <c r="AD26" s="969">
        <v>0</v>
      </c>
      <c r="AE26" s="969">
        <v>0</v>
      </c>
      <c r="AF26" s="969">
        <v>0</v>
      </c>
      <c r="AG26" s="969">
        <v>0</v>
      </c>
      <c r="AH26" s="969">
        <v>0</v>
      </c>
      <c r="AI26" s="969">
        <v>0</v>
      </c>
      <c r="AJ26" s="969">
        <v>0</v>
      </c>
      <c r="AK26" s="969">
        <v>0</v>
      </c>
      <c r="AL26" s="969">
        <v>0</v>
      </c>
      <c r="AM26" s="918"/>
    </row>
    <row r="27" spans="1:39" ht="0.2" customHeight="1">
      <c r="A27" s="941">
        <v>1</v>
      </c>
      <c r="B27" s="990"/>
      <c r="C27" s="990"/>
      <c r="D27" s="990"/>
      <c r="E27" s="990"/>
      <c r="F27" s="990"/>
      <c r="G27" s="990"/>
      <c r="H27" s="990"/>
      <c r="I27" s="990"/>
      <c r="J27" s="998" t="s">
        <v>1073</v>
      </c>
      <c r="K27" s="990"/>
      <c r="L27" s="968"/>
      <c r="M27" s="997"/>
      <c r="N27" s="225"/>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44"/>
    </row>
    <row r="28" spans="1:39" ht="11.25">
      <c r="A28" s="941">
        <v>1</v>
      </c>
      <c r="B28" s="990"/>
      <c r="C28" s="990"/>
      <c r="D28" s="990"/>
      <c r="E28" s="990"/>
      <c r="F28" s="990"/>
      <c r="G28" s="990"/>
      <c r="H28" s="990"/>
      <c r="I28" s="990"/>
      <c r="J28" s="990"/>
      <c r="K28" s="990"/>
      <c r="L28" s="968">
        <v>5</v>
      </c>
      <c r="M28" s="997" t="s">
        <v>1314</v>
      </c>
      <c r="N28" s="225" t="s">
        <v>369</v>
      </c>
      <c r="O28" s="969">
        <v>0</v>
      </c>
      <c r="P28" s="969">
        <v>0</v>
      </c>
      <c r="Q28" s="969">
        <v>0</v>
      </c>
      <c r="R28" s="969">
        <v>0</v>
      </c>
      <c r="S28" s="969">
        <v>0</v>
      </c>
      <c r="T28" s="969">
        <v>0</v>
      </c>
      <c r="U28" s="969">
        <v>0</v>
      </c>
      <c r="V28" s="969">
        <v>0</v>
      </c>
      <c r="W28" s="969">
        <v>0</v>
      </c>
      <c r="X28" s="969">
        <v>0</v>
      </c>
      <c r="Y28" s="969">
        <v>0</v>
      </c>
      <c r="Z28" s="969">
        <v>0</v>
      </c>
      <c r="AA28" s="969">
        <v>0</v>
      </c>
      <c r="AB28" s="969">
        <v>0</v>
      </c>
      <c r="AC28" s="969">
        <v>0</v>
      </c>
      <c r="AD28" s="969">
        <v>0</v>
      </c>
      <c r="AE28" s="969">
        <v>0</v>
      </c>
      <c r="AF28" s="969">
        <v>0</v>
      </c>
      <c r="AG28" s="969">
        <v>0</v>
      </c>
      <c r="AH28" s="969">
        <v>0</v>
      </c>
      <c r="AI28" s="969">
        <v>0</v>
      </c>
      <c r="AJ28" s="969">
        <v>0</v>
      </c>
      <c r="AK28" s="969">
        <v>0</v>
      </c>
      <c r="AL28" s="969">
        <v>0</v>
      </c>
      <c r="AM28" s="918"/>
    </row>
    <row r="29" spans="1:39" ht="0.2" customHeight="1">
      <c r="A29" s="941">
        <v>1</v>
      </c>
      <c r="B29" s="990"/>
      <c r="C29" s="990"/>
      <c r="D29" s="990"/>
      <c r="E29" s="990"/>
      <c r="F29" s="990"/>
      <c r="G29" s="990"/>
      <c r="H29" s="990"/>
      <c r="I29" s="990"/>
      <c r="J29" s="998" t="s">
        <v>1331</v>
      </c>
      <c r="K29" s="990"/>
      <c r="L29" s="968"/>
      <c r="M29" s="997"/>
      <c r="N29" s="225"/>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44"/>
    </row>
    <row r="30" spans="1:39" s="99" customFormat="1" ht="11.25">
      <c r="A30" s="941">
        <v>1</v>
      </c>
      <c r="B30" s="991"/>
      <c r="C30" s="991"/>
      <c r="D30" s="991"/>
      <c r="E30" s="991"/>
      <c r="F30" s="991"/>
      <c r="G30" s="991"/>
      <c r="H30" s="991"/>
      <c r="I30" s="991"/>
      <c r="J30" s="991"/>
      <c r="K30" s="991"/>
      <c r="L30" s="968">
        <v>6</v>
      </c>
      <c r="M30" s="997" t="s">
        <v>426</v>
      </c>
      <c r="N30" s="225" t="s">
        <v>369</v>
      </c>
      <c r="O30" s="1002">
        <v>11.424657477741659</v>
      </c>
      <c r="P30" s="1002">
        <v>11.424657477741659</v>
      </c>
      <c r="Q30" s="1002">
        <v>11.424657477741659</v>
      </c>
      <c r="R30" s="1002">
        <v>12.452876650738409</v>
      </c>
      <c r="S30" s="1002">
        <v>13.237407879734928</v>
      </c>
      <c r="T30" s="1002">
        <v>13.938990497360878</v>
      </c>
      <c r="U30" s="1002">
        <v>14.677756993721005</v>
      </c>
      <c r="V30" s="1002">
        <v>15.455678114388217</v>
      </c>
      <c r="W30" s="1002">
        <v>16.274829054450791</v>
      </c>
      <c r="X30" s="1002"/>
      <c r="Y30" s="1002"/>
      <c r="Z30" s="1002"/>
      <c r="AA30" s="1002"/>
      <c r="AB30" s="1002"/>
      <c r="AC30" s="1002">
        <v>13.237407879734928</v>
      </c>
      <c r="AD30" s="1002">
        <v>13.237407879734928</v>
      </c>
      <c r="AE30" s="1002">
        <v>13.237407879734928</v>
      </c>
      <c r="AF30" s="1002">
        <v>13.237407879734928</v>
      </c>
      <c r="AG30" s="1002">
        <v>13.237407879734928</v>
      </c>
      <c r="AH30" s="1002"/>
      <c r="AI30" s="1002"/>
      <c r="AJ30" s="1002"/>
      <c r="AK30" s="1002"/>
      <c r="AL30" s="1002"/>
      <c r="AM30" s="918"/>
    </row>
    <row r="31" spans="1:39" s="99" customFormat="1" ht="11.25">
      <c r="A31" s="941">
        <v>1</v>
      </c>
      <c r="B31" s="991"/>
      <c r="C31" s="991"/>
      <c r="D31" s="991"/>
      <c r="E31" s="991"/>
      <c r="F31" s="991"/>
      <c r="G31" s="991"/>
      <c r="H31" s="991"/>
      <c r="I31" s="991"/>
      <c r="J31" s="991"/>
      <c r="K31" s="991"/>
      <c r="L31" s="968">
        <v>7</v>
      </c>
      <c r="M31" s="997" t="s">
        <v>427</v>
      </c>
      <c r="N31" s="225" t="s">
        <v>369</v>
      </c>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918"/>
    </row>
    <row r="32" spans="1:39" s="99" customFormat="1" ht="11.25">
      <c r="A32" s="941">
        <v>1</v>
      </c>
      <c r="B32" s="991"/>
      <c r="C32" s="991"/>
      <c r="D32" s="991"/>
      <c r="E32" s="991"/>
      <c r="F32" s="991"/>
      <c r="G32" s="991"/>
      <c r="H32" s="991"/>
      <c r="I32" s="991"/>
      <c r="J32" s="991"/>
      <c r="K32" s="991"/>
      <c r="L32" s="968">
        <v>8</v>
      </c>
      <c r="M32" s="997" t="s">
        <v>428</v>
      </c>
      <c r="N32" s="225" t="s">
        <v>369</v>
      </c>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918"/>
    </row>
    <row r="33" spans="1:39" ht="11.25">
      <c r="A33" s="910" t="s">
        <v>102</v>
      </c>
      <c r="B33" s="990" t="s">
        <v>1230</v>
      </c>
      <c r="C33" s="990"/>
      <c r="D33" s="990"/>
      <c r="E33" s="990"/>
      <c r="F33" s="990"/>
      <c r="G33" s="990"/>
      <c r="H33" s="990"/>
      <c r="I33" s="990"/>
      <c r="J33" s="990"/>
      <c r="K33" s="990"/>
      <c r="L33" s="965" t="s">
        <v>2615</v>
      </c>
      <c r="M33" s="808"/>
      <c r="N33" s="808"/>
      <c r="O33" s="995">
        <v>6.2949676091810609</v>
      </c>
      <c r="P33" s="995">
        <v>6.2949676091810609</v>
      </c>
      <c r="Q33" s="995">
        <v>6.2949676091810609</v>
      </c>
      <c r="R33" s="995">
        <v>6.8615146940159732</v>
      </c>
      <c r="S33" s="995">
        <v>7.2877596690546751</v>
      </c>
      <c r="T33" s="995">
        <v>7.674010931514573</v>
      </c>
      <c r="U33" s="995">
        <v>8.0807335108848442</v>
      </c>
      <c r="V33" s="995">
        <v>8.5090123869617411</v>
      </c>
      <c r="W33" s="995">
        <v>8.9599900434707127</v>
      </c>
      <c r="X33" s="995">
        <v>0</v>
      </c>
      <c r="Y33" s="995">
        <v>0</v>
      </c>
      <c r="Z33" s="995">
        <v>0</v>
      </c>
      <c r="AA33" s="995">
        <v>0</v>
      </c>
      <c r="AB33" s="995">
        <v>0</v>
      </c>
      <c r="AC33" s="995">
        <v>7.2877596690546751</v>
      </c>
      <c r="AD33" s="995">
        <v>7.2877596690546751</v>
      </c>
      <c r="AE33" s="995">
        <v>7.2877596690546751</v>
      </c>
      <c r="AF33" s="995">
        <v>7.2877596690546751</v>
      </c>
      <c r="AG33" s="995">
        <v>7.2877596690546751</v>
      </c>
      <c r="AH33" s="995">
        <v>0</v>
      </c>
      <c r="AI33" s="995">
        <v>0</v>
      </c>
      <c r="AJ33" s="995">
        <v>0</v>
      </c>
      <c r="AK33" s="995">
        <v>0</v>
      </c>
      <c r="AL33" s="995">
        <v>0</v>
      </c>
      <c r="AM33" s="996"/>
    </row>
    <row r="34" spans="1:39" ht="11.25">
      <c r="A34" s="941">
        <v>2</v>
      </c>
      <c r="B34" s="990"/>
      <c r="C34" s="990"/>
      <c r="D34" s="990"/>
      <c r="E34" s="990"/>
      <c r="F34" s="990"/>
      <c r="G34" s="990"/>
      <c r="H34" s="990"/>
      <c r="I34" s="990"/>
      <c r="J34" s="990"/>
      <c r="K34" s="990"/>
      <c r="L34" s="968">
        <v>1</v>
      </c>
      <c r="M34" s="997" t="s">
        <v>420</v>
      </c>
      <c r="N34" s="225" t="s">
        <v>369</v>
      </c>
      <c r="O34" s="969">
        <v>1.0679518118</v>
      </c>
      <c r="P34" s="969">
        <v>1.0679518118</v>
      </c>
      <c r="Q34" s="969">
        <v>1.0679518118</v>
      </c>
      <c r="R34" s="969">
        <v>1.1640674748706166</v>
      </c>
      <c r="S34" s="969">
        <v>1.2313732751031612</v>
      </c>
      <c r="T34" s="969">
        <v>1.2966360586836287</v>
      </c>
      <c r="U34" s="969">
        <v>1.365357769793861</v>
      </c>
      <c r="V34" s="969">
        <v>1.4377217315929358</v>
      </c>
      <c r="W34" s="969">
        <v>1.5139209833673613</v>
      </c>
      <c r="X34" s="969">
        <v>0</v>
      </c>
      <c r="Y34" s="969">
        <v>0</v>
      </c>
      <c r="Z34" s="969">
        <v>0</v>
      </c>
      <c r="AA34" s="969">
        <v>0</v>
      </c>
      <c r="AB34" s="969">
        <v>0</v>
      </c>
      <c r="AC34" s="969">
        <v>1.2313732751031612</v>
      </c>
      <c r="AD34" s="969">
        <v>1.2313732751031612</v>
      </c>
      <c r="AE34" s="969">
        <v>1.2313732751031612</v>
      </c>
      <c r="AF34" s="969">
        <v>1.2313732751031612</v>
      </c>
      <c r="AG34" s="969">
        <v>1.2313732751031612</v>
      </c>
      <c r="AH34" s="969">
        <v>0</v>
      </c>
      <c r="AI34" s="969">
        <v>0</v>
      </c>
      <c r="AJ34" s="969">
        <v>0</v>
      </c>
      <c r="AK34" s="969">
        <v>0</v>
      </c>
      <c r="AL34" s="969">
        <v>0</v>
      </c>
      <c r="AM34" s="918"/>
    </row>
    <row r="35" spans="1:39" ht="0.2" customHeight="1">
      <c r="A35" s="941">
        <v>2</v>
      </c>
      <c r="B35" s="990"/>
      <c r="C35" s="990"/>
      <c r="D35" s="990"/>
      <c r="E35" s="990"/>
      <c r="F35" s="990"/>
      <c r="G35" s="990"/>
      <c r="H35" s="990"/>
      <c r="I35" s="990"/>
      <c r="J35" s="998" t="s">
        <v>1070</v>
      </c>
      <c r="K35" s="990"/>
      <c r="L35" s="968"/>
      <c r="M35" s="997"/>
      <c r="N35" s="225"/>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44"/>
    </row>
    <row r="36" spans="1:39" ht="22.5">
      <c r="A36" s="810">
        <v>2</v>
      </c>
      <c r="B36" s="990"/>
      <c r="C36" s="990"/>
      <c r="D36" s="990"/>
      <c r="E36" s="990"/>
      <c r="F36" s="990"/>
      <c r="G36" s="990"/>
      <c r="H36" s="990"/>
      <c r="I36" s="990"/>
      <c r="J36" s="999" t="s">
        <v>165</v>
      </c>
      <c r="K36" s="780"/>
      <c r="L36" s="1000" t="s">
        <v>165</v>
      </c>
      <c r="M36" s="223" t="s">
        <v>2587</v>
      </c>
      <c r="N36" s="225" t="s">
        <v>369</v>
      </c>
      <c r="O36" s="971">
        <v>1.0679518118</v>
      </c>
      <c r="P36" s="971">
        <v>1.0679518118</v>
      </c>
      <c r="Q36" s="971">
        <v>1.0679518118</v>
      </c>
      <c r="R36" s="971">
        <v>1.1640674748706166</v>
      </c>
      <c r="S36" s="971">
        <v>1.2313732751031612</v>
      </c>
      <c r="T36" s="971">
        <v>1.2966360586836287</v>
      </c>
      <c r="U36" s="971">
        <v>1.365357769793861</v>
      </c>
      <c r="V36" s="971">
        <v>1.4377217315929358</v>
      </c>
      <c r="W36" s="971">
        <v>1.5139209833673613</v>
      </c>
      <c r="X36" s="971"/>
      <c r="Y36" s="971"/>
      <c r="Z36" s="971"/>
      <c r="AA36" s="971"/>
      <c r="AB36" s="971"/>
      <c r="AC36" s="971">
        <v>1.2313732751031612</v>
      </c>
      <c r="AD36" s="971">
        <v>1.2313732751031612</v>
      </c>
      <c r="AE36" s="971">
        <v>1.2313732751031612</v>
      </c>
      <c r="AF36" s="971">
        <v>1.2313732751031612</v>
      </c>
      <c r="AG36" s="971">
        <v>1.2313732751031612</v>
      </c>
      <c r="AH36" s="971"/>
      <c r="AI36" s="971"/>
      <c r="AJ36" s="971"/>
      <c r="AK36" s="971"/>
      <c r="AL36" s="971"/>
      <c r="AM36" s="918"/>
    </row>
    <row r="37" spans="1:39" ht="11.25">
      <c r="A37" s="941">
        <v>2</v>
      </c>
      <c r="B37" s="990"/>
      <c r="C37" s="990"/>
      <c r="D37" s="990"/>
      <c r="E37" s="990"/>
      <c r="F37" s="990"/>
      <c r="G37" s="990"/>
      <c r="H37" s="990"/>
      <c r="I37" s="990"/>
      <c r="J37" s="999"/>
      <c r="K37" s="990"/>
      <c r="L37" s="1001" t="s">
        <v>412</v>
      </c>
      <c r="M37" s="247" t="s">
        <v>1171</v>
      </c>
      <c r="N37" s="220" t="s">
        <v>328</v>
      </c>
      <c r="O37" s="971">
        <v>4.96721772933E-2</v>
      </c>
      <c r="P37" s="971">
        <v>4.96721772933E-2</v>
      </c>
      <c r="Q37" s="971">
        <v>4.96721772933E-2</v>
      </c>
      <c r="R37" s="971">
        <v>4.96721772933E-2</v>
      </c>
      <c r="S37" s="971">
        <v>4.96721772933E-2</v>
      </c>
      <c r="T37" s="971">
        <v>4.96721772933E-2</v>
      </c>
      <c r="U37" s="971">
        <v>4.96721772933E-2</v>
      </c>
      <c r="V37" s="971">
        <v>4.96721772933E-2</v>
      </c>
      <c r="W37" s="971">
        <v>4.96721772933E-2</v>
      </c>
      <c r="X37" s="971"/>
      <c r="Y37" s="971"/>
      <c r="Z37" s="971"/>
      <c r="AA37" s="971"/>
      <c r="AB37" s="971"/>
      <c r="AC37" s="971">
        <v>4.96721772933E-2</v>
      </c>
      <c r="AD37" s="971">
        <v>4.96721772933E-2</v>
      </c>
      <c r="AE37" s="971">
        <v>4.96721772933E-2</v>
      </c>
      <c r="AF37" s="971">
        <v>4.96721772933E-2</v>
      </c>
      <c r="AG37" s="971">
        <v>4.96721772933E-2</v>
      </c>
      <c r="AH37" s="971"/>
      <c r="AI37" s="971"/>
      <c r="AJ37" s="971"/>
      <c r="AK37" s="971"/>
      <c r="AL37" s="971"/>
      <c r="AM37" s="918"/>
    </row>
    <row r="38" spans="1:39" ht="11.25">
      <c r="A38" s="941">
        <v>2</v>
      </c>
      <c r="B38" s="990"/>
      <c r="C38" s="990"/>
      <c r="D38" s="990"/>
      <c r="E38" s="990"/>
      <c r="F38" s="990"/>
      <c r="G38" s="990"/>
      <c r="H38" s="990"/>
      <c r="I38" s="990"/>
      <c r="J38" s="999"/>
      <c r="K38" s="990"/>
      <c r="L38" s="1001" t="s">
        <v>414</v>
      </c>
      <c r="M38" s="247" t="s">
        <v>419</v>
      </c>
      <c r="N38" s="220" t="s">
        <v>678</v>
      </c>
      <c r="O38" s="937">
        <v>21.499999999880213</v>
      </c>
      <c r="P38" s="937">
        <v>21.499999999880213</v>
      </c>
      <c r="Q38" s="937">
        <v>21.499999999880213</v>
      </c>
      <c r="R38" s="937">
        <v>23.435000000042901</v>
      </c>
      <c r="S38" s="937">
        <v>24.790000000045382</v>
      </c>
      <c r="T38" s="937">
        <v>26.103870000047788</v>
      </c>
      <c r="U38" s="937">
        <v>27.487375110050319</v>
      </c>
      <c r="V38" s="937">
        <v>28.944205990882988</v>
      </c>
      <c r="W38" s="937">
        <v>30.478248908399785</v>
      </c>
      <c r="X38" s="937">
        <v>0</v>
      </c>
      <c r="Y38" s="937">
        <v>0</v>
      </c>
      <c r="Z38" s="937">
        <v>0</v>
      </c>
      <c r="AA38" s="937">
        <v>0</v>
      </c>
      <c r="AB38" s="937">
        <v>0</v>
      </c>
      <c r="AC38" s="937">
        <v>24.790000000045382</v>
      </c>
      <c r="AD38" s="937">
        <v>24.790000000045382</v>
      </c>
      <c r="AE38" s="937">
        <v>24.790000000045382</v>
      </c>
      <c r="AF38" s="937">
        <v>24.790000000045382</v>
      </c>
      <c r="AG38" s="937">
        <v>24.790000000045382</v>
      </c>
      <c r="AH38" s="937">
        <v>0</v>
      </c>
      <c r="AI38" s="937">
        <v>0</v>
      </c>
      <c r="AJ38" s="937">
        <v>0</v>
      </c>
      <c r="AK38" s="937">
        <v>0</v>
      </c>
      <c r="AL38" s="937">
        <v>0</v>
      </c>
      <c r="AM38" s="918"/>
    </row>
    <row r="39" spans="1:39" ht="11.25">
      <c r="A39" s="941">
        <v>2</v>
      </c>
      <c r="B39" s="990"/>
      <c r="C39" s="990"/>
      <c r="D39" s="990"/>
      <c r="E39" s="990"/>
      <c r="F39" s="990"/>
      <c r="G39" s="990"/>
      <c r="H39" s="990"/>
      <c r="I39" s="990"/>
      <c r="J39" s="990"/>
      <c r="K39" s="990"/>
      <c r="L39" s="968">
        <v>2</v>
      </c>
      <c r="M39" s="997" t="s">
        <v>422</v>
      </c>
      <c r="N39" s="225" t="s">
        <v>369</v>
      </c>
      <c r="O39" s="969">
        <v>0</v>
      </c>
      <c r="P39" s="969">
        <v>0</v>
      </c>
      <c r="Q39" s="969">
        <v>0</v>
      </c>
      <c r="R39" s="969">
        <v>0</v>
      </c>
      <c r="S39" s="969">
        <v>0</v>
      </c>
      <c r="T39" s="969">
        <v>0</v>
      </c>
      <c r="U39" s="969">
        <v>0</v>
      </c>
      <c r="V39" s="969">
        <v>0</v>
      </c>
      <c r="W39" s="969">
        <v>0</v>
      </c>
      <c r="X39" s="969">
        <v>0</v>
      </c>
      <c r="Y39" s="969">
        <v>0</v>
      </c>
      <c r="Z39" s="969">
        <v>0</v>
      </c>
      <c r="AA39" s="969">
        <v>0</v>
      </c>
      <c r="AB39" s="969">
        <v>0</v>
      </c>
      <c r="AC39" s="969">
        <v>0</v>
      </c>
      <c r="AD39" s="969">
        <v>0</v>
      </c>
      <c r="AE39" s="969">
        <v>0</v>
      </c>
      <c r="AF39" s="969">
        <v>0</v>
      </c>
      <c r="AG39" s="969">
        <v>0</v>
      </c>
      <c r="AH39" s="969">
        <v>0</v>
      </c>
      <c r="AI39" s="969">
        <v>0</v>
      </c>
      <c r="AJ39" s="969">
        <v>0</v>
      </c>
      <c r="AK39" s="969">
        <v>0</v>
      </c>
      <c r="AL39" s="969">
        <v>0</v>
      </c>
      <c r="AM39" s="918"/>
    </row>
    <row r="40" spans="1:39" ht="0.2" customHeight="1">
      <c r="A40" s="941">
        <v>2</v>
      </c>
      <c r="B40" s="990"/>
      <c r="C40" s="990"/>
      <c r="D40" s="990"/>
      <c r="E40" s="990"/>
      <c r="F40" s="990"/>
      <c r="G40" s="990"/>
      <c r="H40" s="990"/>
      <c r="I40" s="990"/>
      <c r="J40" s="998" t="s">
        <v>1071</v>
      </c>
      <c r="K40" s="990"/>
      <c r="L40" s="968"/>
      <c r="M40" s="997"/>
      <c r="N40" s="225"/>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44"/>
    </row>
    <row r="41" spans="1:39" ht="11.25">
      <c r="A41" s="941">
        <v>2</v>
      </c>
      <c r="B41" s="990"/>
      <c r="C41" s="990"/>
      <c r="D41" s="990"/>
      <c r="E41" s="990"/>
      <c r="F41" s="990"/>
      <c r="G41" s="990"/>
      <c r="H41" s="990"/>
      <c r="I41" s="990"/>
      <c r="J41" s="990"/>
      <c r="K41" s="990"/>
      <c r="L41" s="968">
        <v>3</v>
      </c>
      <c r="M41" s="997" t="s">
        <v>424</v>
      </c>
      <c r="N41" s="225" t="s">
        <v>369</v>
      </c>
      <c r="O41" s="969">
        <v>0</v>
      </c>
      <c r="P41" s="969">
        <v>0</v>
      </c>
      <c r="Q41" s="969">
        <v>0</v>
      </c>
      <c r="R41" s="969">
        <v>0</v>
      </c>
      <c r="S41" s="969">
        <v>0</v>
      </c>
      <c r="T41" s="969">
        <v>0</v>
      </c>
      <c r="U41" s="969">
        <v>0</v>
      </c>
      <c r="V41" s="969">
        <v>0</v>
      </c>
      <c r="W41" s="969">
        <v>0</v>
      </c>
      <c r="X41" s="969">
        <v>0</v>
      </c>
      <c r="Y41" s="969">
        <v>0</v>
      </c>
      <c r="Z41" s="969">
        <v>0</v>
      </c>
      <c r="AA41" s="969">
        <v>0</v>
      </c>
      <c r="AB41" s="969">
        <v>0</v>
      </c>
      <c r="AC41" s="969">
        <v>0</v>
      </c>
      <c r="AD41" s="969">
        <v>0</v>
      </c>
      <c r="AE41" s="969">
        <v>0</v>
      </c>
      <c r="AF41" s="969">
        <v>0</v>
      </c>
      <c r="AG41" s="969">
        <v>0</v>
      </c>
      <c r="AH41" s="969">
        <v>0</v>
      </c>
      <c r="AI41" s="969">
        <v>0</v>
      </c>
      <c r="AJ41" s="969">
        <v>0</v>
      </c>
      <c r="AK41" s="969">
        <v>0</v>
      </c>
      <c r="AL41" s="969">
        <v>0</v>
      </c>
      <c r="AM41" s="918"/>
    </row>
    <row r="42" spans="1:39" ht="0.2" customHeight="1">
      <c r="A42" s="941">
        <v>2</v>
      </c>
      <c r="B42" s="990"/>
      <c r="C42" s="990"/>
      <c r="D42" s="990"/>
      <c r="E42" s="990"/>
      <c r="F42" s="990"/>
      <c r="G42" s="990"/>
      <c r="H42" s="990"/>
      <c r="I42" s="990"/>
      <c r="J42" s="998" t="s">
        <v>1072</v>
      </c>
      <c r="K42" s="990"/>
      <c r="L42" s="968"/>
      <c r="M42" s="997"/>
      <c r="N42" s="225"/>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44"/>
    </row>
    <row r="43" spans="1:39" ht="11.25">
      <c r="A43" s="941">
        <v>2</v>
      </c>
      <c r="B43" s="990"/>
      <c r="C43" s="990"/>
      <c r="D43" s="990"/>
      <c r="E43" s="990"/>
      <c r="F43" s="990"/>
      <c r="G43" s="990"/>
      <c r="H43" s="990"/>
      <c r="I43" s="990"/>
      <c r="J43" s="990"/>
      <c r="K43" s="990"/>
      <c r="L43" s="968">
        <v>4</v>
      </c>
      <c r="M43" s="997" t="s">
        <v>425</v>
      </c>
      <c r="N43" s="225" t="s">
        <v>369</v>
      </c>
      <c r="O43" s="969">
        <v>0</v>
      </c>
      <c r="P43" s="969">
        <v>0</v>
      </c>
      <c r="Q43" s="969">
        <v>0</v>
      </c>
      <c r="R43" s="969">
        <v>0</v>
      </c>
      <c r="S43" s="969">
        <v>0</v>
      </c>
      <c r="T43" s="969">
        <v>0</v>
      </c>
      <c r="U43" s="969">
        <v>0</v>
      </c>
      <c r="V43" s="969">
        <v>0</v>
      </c>
      <c r="W43" s="969">
        <v>0</v>
      </c>
      <c r="X43" s="969">
        <v>0</v>
      </c>
      <c r="Y43" s="969">
        <v>0</v>
      </c>
      <c r="Z43" s="969">
        <v>0</v>
      </c>
      <c r="AA43" s="969">
        <v>0</v>
      </c>
      <c r="AB43" s="969">
        <v>0</v>
      </c>
      <c r="AC43" s="969">
        <v>0</v>
      </c>
      <c r="AD43" s="969">
        <v>0</v>
      </c>
      <c r="AE43" s="969">
        <v>0</v>
      </c>
      <c r="AF43" s="969">
        <v>0</v>
      </c>
      <c r="AG43" s="969">
        <v>0</v>
      </c>
      <c r="AH43" s="969">
        <v>0</v>
      </c>
      <c r="AI43" s="969">
        <v>0</v>
      </c>
      <c r="AJ43" s="969">
        <v>0</v>
      </c>
      <c r="AK43" s="969">
        <v>0</v>
      </c>
      <c r="AL43" s="969">
        <v>0</v>
      </c>
      <c r="AM43" s="918"/>
    </row>
    <row r="44" spans="1:39" ht="0.2" customHeight="1">
      <c r="A44" s="941">
        <v>2</v>
      </c>
      <c r="B44" s="990"/>
      <c r="C44" s="990"/>
      <c r="D44" s="990"/>
      <c r="E44" s="990"/>
      <c r="F44" s="990"/>
      <c r="G44" s="990"/>
      <c r="H44" s="990"/>
      <c r="I44" s="990"/>
      <c r="J44" s="998" t="s">
        <v>1073</v>
      </c>
      <c r="K44" s="990"/>
      <c r="L44" s="968"/>
      <c r="M44" s="997"/>
      <c r="N44" s="225"/>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44"/>
    </row>
    <row r="45" spans="1:39" ht="11.25">
      <c r="A45" s="941">
        <v>2</v>
      </c>
      <c r="B45" s="990"/>
      <c r="C45" s="990"/>
      <c r="D45" s="990"/>
      <c r="E45" s="990"/>
      <c r="F45" s="990"/>
      <c r="G45" s="990"/>
      <c r="H45" s="990"/>
      <c r="I45" s="990"/>
      <c r="J45" s="990"/>
      <c r="K45" s="990"/>
      <c r="L45" s="968">
        <v>5</v>
      </c>
      <c r="M45" s="997" t="s">
        <v>1314</v>
      </c>
      <c r="N45" s="225" t="s">
        <v>369</v>
      </c>
      <c r="O45" s="969">
        <v>0</v>
      </c>
      <c r="P45" s="969">
        <v>0</v>
      </c>
      <c r="Q45" s="969">
        <v>0</v>
      </c>
      <c r="R45" s="969">
        <v>0</v>
      </c>
      <c r="S45" s="969">
        <v>0</v>
      </c>
      <c r="T45" s="969">
        <v>0</v>
      </c>
      <c r="U45" s="969">
        <v>0</v>
      </c>
      <c r="V45" s="969">
        <v>0</v>
      </c>
      <c r="W45" s="969">
        <v>0</v>
      </c>
      <c r="X45" s="969">
        <v>0</v>
      </c>
      <c r="Y45" s="969">
        <v>0</v>
      </c>
      <c r="Z45" s="969">
        <v>0</v>
      </c>
      <c r="AA45" s="969">
        <v>0</v>
      </c>
      <c r="AB45" s="969">
        <v>0</v>
      </c>
      <c r="AC45" s="969">
        <v>0</v>
      </c>
      <c r="AD45" s="969">
        <v>0</v>
      </c>
      <c r="AE45" s="969">
        <v>0</v>
      </c>
      <c r="AF45" s="969">
        <v>0</v>
      </c>
      <c r="AG45" s="969">
        <v>0</v>
      </c>
      <c r="AH45" s="969">
        <v>0</v>
      </c>
      <c r="AI45" s="969">
        <v>0</v>
      </c>
      <c r="AJ45" s="969">
        <v>0</v>
      </c>
      <c r="AK45" s="969">
        <v>0</v>
      </c>
      <c r="AL45" s="969">
        <v>0</v>
      </c>
      <c r="AM45" s="918"/>
    </row>
    <row r="46" spans="1:39" ht="0.2" customHeight="1">
      <c r="A46" s="941">
        <v>2</v>
      </c>
      <c r="B46" s="990"/>
      <c r="C46" s="990"/>
      <c r="D46" s="990"/>
      <c r="E46" s="990"/>
      <c r="F46" s="990"/>
      <c r="G46" s="990"/>
      <c r="H46" s="990"/>
      <c r="I46" s="990"/>
      <c r="J46" s="998" t="s">
        <v>1331</v>
      </c>
      <c r="K46" s="990"/>
      <c r="L46" s="968"/>
      <c r="M46" s="997"/>
      <c r="N46" s="225"/>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44"/>
    </row>
    <row r="47" spans="1:39" s="99" customFormat="1" ht="11.25">
      <c r="A47" s="941">
        <v>2</v>
      </c>
      <c r="B47" s="991"/>
      <c r="C47" s="991"/>
      <c r="D47" s="991"/>
      <c r="E47" s="991"/>
      <c r="F47" s="991"/>
      <c r="G47" s="991"/>
      <c r="H47" s="991"/>
      <c r="I47" s="991"/>
      <c r="J47" s="991"/>
      <c r="K47" s="991"/>
      <c r="L47" s="968">
        <v>6</v>
      </c>
      <c r="M47" s="997" t="s">
        <v>426</v>
      </c>
      <c r="N47" s="225" t="s">
        <v>369</v>
      </c>
      <c r="O47" s="1002">
        <v>5.2270157973810605</v>
      </c>
      <c r="P47" s="1002">
        <v>5.2270157973810605</v>
      </c>
      <c r="Q47" s="1002">
        <v>5.2270157973810605</v>
      </c>
      <c r="R47" s="1002">
        <v>5.6974472191453565</v>
      </c>
      <c r="S47" s="1002">
        <v>6.0563863939515139</v>
      </c>
      <c r="T47" s="1002">
        <v>6.3773748728309441</v>
      </c>
      <c r="U47" s="1002">
        <v>6.715375741090984</v>
      </c>
      <c r="V47" s="1002">
        <v>7.0712906553688057</v>
      </c>
      <c r="W47" s="1002">
        <v>7.4460690601033521</v>
      </c>
      <c r="X47" s="1002"/>
      <c r="Y47" s="1002"/>
      <c r="Z47" s="1002"/>
      <c r="AA47" s="1002"/>
      <c r="AB47" s="1002"/>
      <c r="AC47" s="1002">
        <v>6.0563863939515139</v>
      </c>
      <c r="AD47" s="1002">
        <v>6.0563863939515139</v>
      </c>
      <c r="AE47" s="1002">
        <v>6.0563863939515139</v>
      </c>
      <c r="AF47" s="1002">
        <v>6.0563863939515139</v>
      </c>
      <c r="AG47" s="1002">
        <v>6.0563863939515139</v>
      </c>
      <c r="AH47" s="1002"/>
      <c r="AI47" s="1002"/>
      <c r="AJ47" s="1002"/>
      <c r="AK47" s="1002"/>
      <c r="AL47" s="1002"/>
      <c r="AM47" s="918"/>
    </row>
    <row r="48" spans="1:39" s="99" customFormat="1" ht="11.25">
      <c r="A48" s="941">
        <v>2</v>
      </c>
      <c r="B48" s="991"/>
      <c r="C48" s="991"/>
      <c r="D48" s="991"/>
      <c r="E48" s="991"/>
      <c r="F48" s="991"/>
      <c r="G48" s="991"/>
      <c r="H48" s="991"/>
      <c r="I48" s="991"/>
      <c r="J48" s="991"/>
      <c r="K48" s="991"/>
      <c r="L48" s="968">
        <v>7</v>
      </c>
      <c r="M48" s="997" t="s">
        <v>427</v>
      </c>
      <c r="N48" s="225" t="s">
        <v>369</v>
      </c>
      <c r="O48" s="1002"/>
      <c r="P48" s="1002"/>
      <c r="Q48" s="1002"/>
      <c r="R48" s="1002"/>
      <c r="S48" s="1002"/>
      <c r="T48" s="1002"/>
      <c r="U48" s="1002"/>
      <c r="V48" s="1002"/>
      <c r="W48" s="1002"/>
      <c r="X48" s="1002"/>
      <c r="Y48" s="1002"/>
      <c r="Z48" s="1002"/>
      <c r="AA48" s="1002"/>
      <c r="AB48" s="1002"/>
      <c r="AC48" s="1002"/>
      <c r="AD48" s="1002"/>
      <c r="AE48" s="1002"/>
      <c r="AF48" s="1002"/>
      <c r="AG48" s="1002"/>
      <c r="AH48" s="1002"/>
      <c r="AI48" s="1002"/>
      <c r="AJ48" s="1002"/>
      <c r="AK48" s="1002"/>
      <c r="AL48" s="1002"/>
      <c r="AM48" s="918"/>
    </row>
    <row r="49" spans="1:39" s="99" customFormat="1" ht="11.25">
      <c r="A49" s="941">
        <v>2</v>
      </c>
      <c r="B49" s="991"/>
      <c r="C49" s="991"/>
      <c r="D49" s="991"/>
      <c r="E49" s="991"/>
      <c r="F49" s="991"/>
      <c r="G49" s="991"/>
      <c r="H49" s="991"/>
      <c r="I49" s="991"/>
      <c r="J49" s="991"/>
      <c r="K49" s="991"/>
      <c r="L49" s="968">
        <v>8</v>
      </c>
      <c r="M49" s="997" t="s">
        <v>428</v>
      </c>
      <c r="N49" s="225" t="s">
        <v>369</v>
      </c>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918"/>
    </row>
    <row r="50" spans="1:39" ht="11.25">
      <c r="A50" s="990"/>
      <c r="B50" s="990"/>
      <c r="C50" s="990"/>
      <c r="D50" s="990"/>
      <c r="E50" s="990"/>
      <c r="F50" s="990"/>
      <c r="G50" s="990"/>
      <c r="H50" s="990"/>
      <c r="I50" s="990"/>
      <c r="J50" s="990"/>
      <c r="K50" s="990"/>
      <c r="L50" s="957"/>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row>
    <row r="51" spans="1:39" s="88" customFormat="1" ht="15" customHeight="1">
      <c r="A51" s="892"/>
      <c r="B51" s="892"/>
      <c r="C51" s="892"/>
      <c r="D51" s="892"/>
      <c r="E51" s="892"/>
      <c r="F51" s="892"/>
      <c r="G51" s="892"/>
      <c r="H51" s="892"/>
      <c r="I51" s="892"/>
      <c r="J51" s="892"/>
      <c r="K51" s="892"/>
      <c r="L51" s="908" t="s">
        <v>1469</v>
      </c>
      <c r="M51" s="908"/>
      <c r="N51" s="908"/>
      <c r="O51" s="908"/>
      <c r="P51" s="908"/>
      <c r="Q51" s="908"/>
      <c r="R51" s="908"/>
      <c r="S51" s="938"/>
      <c r="T51" s="938"/>
      <c r="U51" s="938"/>
      <c r="V51" s="938"/>
      <c r="W51" s="938"/>
      <c r="X51" s="938"/>
      <c r="Y51" s="938"/>
      <c r="Z51" s="938"/>
      <c r="AA51" s="938"/>
      <c r="AB51" s="938"/>
      <c r="AC51" s="938"/>
      <c r="AD51" s="938"/>
      <c r="AE51" s="938"/>
      <c r="AF51" s="938"/>
      <c r="AG51" s="938"/>
      <c r="AH51" s="938"/>
      <c r="AI51" s="938"/>
      <c r="AJ51" s="938"/>
      <c r="AK51" s="938"/>
      <c r="AL51" s="938"/>
      <c r="AM51" s="938"/>
    </row>
    <row r="52" spans="1:39" s="88" customFormat="1" ht="68.25" customHeight="1">
      <c r="A52" s="892"/>
      <c r="B52" s="892"/>
      <c r="C52" s="892"/>
      <c r="D52" s="892"/>
      <c r="E52" s="892"/>
      <c r="F52" s="892"/>
      <c r="G52" s="892"/>
      <c r="H52" s="892"/>
      <c r="I52" s="892"/>
      <c r="J52" s="892"/>
      <c r="K52" s="780"/>
      <c r="L52" s="955" t="s">
        <v>2598</v>
      </c>
      <c r="M52" s="939"/>
      <c r="N52" s="939"/>
      <c r="O52" s="939"/>
      <c r="P52" s="939"/>
      <c r="Q52" s="939"/>
      <c r="R52" s="939"/>
      <c r="S52" s="940"/>
      <c r="T52" s="940"/>
      <c r="U52" s="940"/>
      <c r="V52" s="940"/>
      <c r="W52" s="940"/>
      <c r="X52" s="940"/>
      <c r="Y52" s="940"/>
      <c r="Z52" s="940"/>
      <c r="AA52" s="940"/>
      <c r="AB52" s="940"/>
      <c r="AC52" s="940"/>
      <c r="AD52" s="940"/>
      <c r="AE52" s="940"/>
      <c r="AF52" s="940"/>
      <c r="AG52" s="940"/>
      <c r="AH52" s="940"/>
      <c r="AI52" s="940"/>
      <c r="AJ52" s="940"/>
      <c r="AK52" s="940"/>
      <c r="AL52" s="940"/>
      <c r="AM52" s="940"/>
    </row>
    <row r="53" spans="1:39">
      <c r="A53" s="990"/>
      <c r="B53" s="990"/>
      <c r="C53" s="990"/>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row>
    <row r="54" spans="1:39">
      <c r="A54" s="990"/>
      <c r="B54" s="990"/>
      <c r="C54" s="990"/>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row>
    <row r="55" spans="1:39">
      <c r="A55" s="990"/>
      <c r="B55" s="990"/>
      <c r="C55" s="990"/>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990"/>
      <c r="AK55" s="990"/>
      <c r="AL55" s="990"/>
      <c r="AM55" s="990"/>
    </row>
    <row r="56" spans="1:39">
      <c r="A56" s="990"/>
      <c r="B56" s="990"/>
      <c r="C56" s="990"/>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row>
    <row r="57" spans="1:39">
      <c r="A57" s="990"/>
      <c r="B57" s="990"/>
      <c r="C57" s="990"/>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row>
    <row r="58" spans="1:39">
      <c r="A58" s="990"/>
      <c r="B58" s="990"/>
      <c r="C58" s="990"/>
      <c r="D58" s="990"/>
      <c r="E58" s="990"/>
      <c r="F58" s="990"/>
      <c r="G58" s="990"/>
      <c r="H58" s="990"/>
      <c r="I58" s="990"/>
      <c r="J58" s="990"/>
      <c r="K58" s="990"/>
      <c r="L58" s="990"/>
      <c r="M58" s="1003"/>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row>
    <row r="59" spans="1:39">
      <c r="A59" s="990"/>
      <c r="B59" s="990"/>
      <c r="C59" s="990"/>
      <c r="D59" s="990"/>
      <c r="E59" s="990"/>
      <c r="F59" s="990"/>
      <c r="G59" s="990"/>
      <c r="H59" s="990"/>
      <c r="I59" s="990"/>
      <c r="J59" s="990"/>
      <c r="K59" s="990"/>
      <c r="L59" s="990"/>
      <c r="M59" s="1004"/>
      <c r="N59" s="990"/>
      <c r="O59" s="990"/>
      <c r="P59" s="990"/>
      <c r="Q59" s="990"/>
      <c r="R59" s="990"/>
      <c r="S59" s="990"/>
      <c r="T59" s="990"/>
      <c r="U59" s="990"/>
      <c r="V59" s="990"/>
      <c r="W59" s="990"/>
      <c r="X59" s="990"/>
      <c r="Y59" s="990"/>
      <c r="Z59" s="990"/>
      <c r="AA59" s="990"/>
      <c r="AB59" s="990"/>
      <c r="AC59" s="990"/>
      <c r="AD59" s="990"/>
      <c r="AE59" s="990"/>
      <c r="AF59" s="990"/>
      <c r="AG59" s="990"/>
      <c r="AH59" s="990"/>
      <c r="AI59" s="990"/>
      <c r="AJ59" s="990"/>
      <c r="AK59" s="990"/>
      <c r="AL59" s="990"/>
      <c r="AM59" s="990"/>
    </row>
    <row r="60" spans="1:39">
      <c r="A60" s="990"/>
      <c r="B60" s="990"/>
      <c r="C60" s="990"/>
      <c r="D60" s="990"/>
      <c r="E60" s="990"/>
      <c r="F60" s="990"/>
      <c r="G60" s="990"/>
      <c r="H60" s="990"/>
      <c r="I60" s="990"/>
      <c r="J60" s="990"/>
      <c r="K60" s="990"/>
      <c r="L60" s="990"/>
      <c r="M60" s="1004"/>
      <c r="N60" s="990"/>
      <c r="O60" s="990"/>
      <c r="P60" s="990"/>
      <c r="Q60" s="990"/>
      <c r="R60" s="990"/>
      <c r="S60" s="990"/>
      <c r="T60" s="990"/>
      <c r="U60" s="990"/>
      <c r="V60" s="990"/>
      <c r="W60" s="990"/>
      <c r="X60" s="990"/>
      <c r="Y60" s="990"/>
      <c r="Z60" s="990"/>
      <c r="AA60" s="990"/>
      <c r="AB60" s="990"/>
      <c r="AC60" s="990"/>
      <c r="AD60" s="990"/>
      <c r="AE60" s="990"/>
      <c r="AF60" s="990"/>
      <c r="AG60" s="990"/>
      <c r="AH60" s="990"/>
      <c r="AI60" s="990"/>
      <c r="AJ60" s="990"/>
      <c r="AK60" s="990"/>
      <c r="AL60" s="990"/>
      <c r="AM60" s="990"/>
    </row>
    <row r="61" spans="1:39">
      <c r="A61" s="990"/>
      <c r="B61" s="990"/>
      <c r="C61" s="990"/>
      <c r="D61" s="990"/>
      <c r="E61" s="990"/>
      <c r="F61" s="990"/>
      <c r="G61" s="990"/>
      <c r="H61" s="990"/>
      <c r="I61" s="990"/>
      <c r="J61" s="990"/>
      <c r="K61" s="990"/>
      <c r="L61" s="990"/>
      <c r="M61" s="1004"/>
      <c r="N61" s="990"/>
      <c r="O61" s="990"/>
      <c r="P61" s="990"/>
      <c r="Q61" s="990"/>
      <c r="R61" s="990"/>
      <c r="S61" s="990"/>
      <c r="T61" s="990"/>
      <c r="U61" s="990"/>
      <c r="V61" s="990"/>
      <c r="W61" s="990"/>
      <c r="X61" s="990"/>
      <c r="Y61" s="990"/>
      <c r="Z61" s="990"/>
      <c r="AA61" s="990"/>
      <c r="AB61" s="990"/>
      <c r="AC61" s="990"/>
      <c r="AD61" s="990"/>
      <c r="AE61" s="990"/>
      <c r="AF61" s="990"/>
      <c r="AG61" s="990"/>
      <c r="AH61" s="990"/>
      <c r="AI61" s="990"/>
      <c r="AJ61" s="990"/>
      <c r="AK61" s="990"/>
      <c r="AL61" s="990"/>
      <c r="AM61" s="990"/>
    </row>
    <row r="62" spans="1:39">
      <c r="A62" s="990"/>
      <c r="B62" s="990"/>
      <c r="C62" s="990"/>
      <c r="D62" s="990"/>
      <c r="E62" s="990"/>
      <c r="F62" s="990"/>
      <c r="G62" s="990"/>
      <c r="H62" s="990"/>
      <c r="I62" s="990"/>
      <c r="J62" s="990"/>
      <c r="K62" s="990"/>
      <c r="L62" s="990"/>
      <c r="M62" s="1004"/>
      <c r="N62" s="990"/>
      <c r="O62" s="990"/>
      <c r="P62" s="990"/>
      <c r="Q62" s="990"/>
      <c r="R62" s="990"/>
      <c r="S62" s="990"/>
      <c r="T62" s="990"/>
      <c r="U62" s="990"/>
      <c r="V62" s="990"/>
      <c r="W62" s="990"/>
      <c r="X62" s="990"/>
      <c r="Y62" s="990"/>
      <c r="Z62" s="990"/>
      <c r="AA62" s="990"/>
      <c r="AB62" s="990"/>
      <c r="AC62" s="990"/>
      <c r="AD62" s="990"/>
      <c r="AE62" s="990"/>
      <c r="AF62" s="990"/>
      <c r="AG62" s="990"/>
      <c r="AH62" s="990"/>
      <c r="AI62" s="990"/>
      <c r="AJ62" s="990"/>
      <c r="AK62" s="990"/>
      <c r="AL62" s="990"/>
      <c r="AM62" s="990"/>
    </row>
    <row r="63" spans="1:39">
      <c r="A63" s="990"/>
      <c r="B63" s="990"/>
      <c r="C63" s="990"/>
      <c r="D63" s="990"/>
      <c r="E63" s="990"/>
      <c r="F63" s="990"/>
      <c r="G63" s="990"/>
      <c r="H63" s="990"/>
      <c r="I63" s="990"/>
      <c r="J63" s="990"/>
      <c r="K63" s="990"/>
      <c r="L63" s="990"/>
      <c r="M63" s="1004"/>
      <c r="N63" s="990"/>
      <c r="O63" s="990"/>
      <c r="P63" s="990"/>
      <c r="Q63" s="990"/>
      <c r="R63" s="990"/>
      <c r="S63" s="990"/>
      <c r="T63" s="990"/>
      <c r="U63" s="990"/>
      <c r="V63" s="990"/>
      <c r="W63" s="990"/>
      <c r="X63" s="990"/>
      <c r="Y63" s="990"/>
      <c r="Z63" s="990"/>
      <c r="AA63" s="990"/>
      <c r="AB63" s="990"/>
      <c r="AC63" s="990"/>
      <c r="AD63" s="990"/>
      <c r="AE63" s="990"/>
      <c r="AF63" s="990"/>
      <c r="AG63" s="990"/>
      <c r="AH63" s="990"/>
      <c r="AI63" s="990"/>
      <c r="AJ63" s="990"/>
      <c r="AK63" s="990"/>
      <c r="AL63" s="990"/>
      <c r="AM63" s="990"/>
    </row>
    <row r="64" spans="1:39">
      <c r="A64" s="990"/>
      <c r="B64" s="990"/>
      <c r="C64" s="990"/>
      <c r="D64" s="990"/>
      <c r="E64" s="990"/>
      <c r="F64" s="990"/>
      <c r="G64" s="990"/>
      <c r="H64" s="990"/>
      <c r="I64" s="990"/>
      <c r="J64" s="990"/>
      <c r="K64" s="990"/>
      <c r="L64" s="990"/>
      <c r="M64" s="1004"/>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row>
    <row r="65" spans="1:39">
      <c r="A65" s="990"/>
      <c r="B65" s="990"/>
      <c r="C65" s="990"/>
      <c r="D65" s="990"/>
      <c r="E65" s="990"/>
      <c r="F65" s="990"/>
      <c r="G65" s="990"/>
      <c r="H65" s="990"/>
      <c r="I65" s="990"/>
      <c r="J65" s="990"/>
      <c r="K65" s="990"/>
      <c r="L65" s="990"/>
      <c r="M65" s="1004"/>
      <c r="N65" s="990"/>
      <c r="O65" s="990"/>
      <c r="P65" s="990"/>
      <c r="Q65" s="990"/>
      <c r="R65" s="990"/>
      <c r="S65" s="990"/>
      <c r="T65" s="990"/>
      <c r="U65" s="990"/>
      <c r="V65" s="990"/>
      <c r="W65" s="990"/>
      <c r="X65" s="990"/>
      <c r="Y65" s="990"/>
      <c r="Z65" s="990"/>
      <c r="AA65" s="990"/>
      <c r="AB65" s="990"/>
      <c r="AC65" s="990"/>
      <c r="AD65" s="990"/>
      <c r="AE65" s="990"/>
      <c r="AF65" s="990"/>
      <c r="AG65" s="990"/>
      <c r="AH65" s="990"/>
      <c r="AI65" s="990"/>
      <c r="AJ65" s="990"/>
      <c r="AK65" s="990"/>
      <c r="AL65" s="990"/>
      <c r="AM65" s="990"/>
    </row>
    <row r="66" spans="1:39">
      <c r="A66" s="990"/>
      <c r="B66" s="990"/>
      <c r="C66" s="990"/>
      <c r="D66" s="990"/>
      <c r="E66" s="990"/>
      <c r="F66" s="990"/>
      <c r="G66" s="990"/>
      <c r="H66" s="990"/>
      <c r="I66" s="990"/>
      <c r="J66" s="990"/>
      <c r="K66" s="990"/>
      <c r="L66" s="990"/>
      <c r="M66" s="1004"/>
      <c r="N66" s="990"/>
      <c r="O66" s="990"/>
      <c r="P66" s="990"/>
      <c r="Q66" s="990"/>
      <c r="R66" s="990"/>
      <c r="S66" s="990"/>
      <c r="T66" s="990"/>
      <c r="U66" s="990"/>
      <c r="V66" s="990"/>
      <c r="W66" s="990"/>
      <c r="X66" s="990"/>
      <c r="Y66" s="990"/>
      <c r="Z66" s="990"/>
      <c r="AA66" s="990"/>
      <c r="AB66" s="990"/>
      <c r="AC66" s="990"/>
      <c r="AD66" s="990"/>
      <c r="AE66" s="990"/>
      <c r="AF66" s="990"/>
      <c r="AG66" s="990"/>
      <c r="AH66" s="990"/>
      <c r="AI66" s="990"/>
      <c r="AJ66" s="990"/>
      <c r="AK66" s="990"/>
      <c r="AL66" s="990"/>
      <c r="AM66" s="990"/>
    </row>
    <row r="67" spans="1:39">
      <c r="A67" s="990"/>
      <c r="B67" s="990"/>
      <c r="C67" s="990"/>
      <c r="D67" s="990"/>
      <c r="E67" s="990"/>
      <c r="F67" s="990"/>
      <c r="G67" s="990"/>
      <c r="H67" s="990"/>
      <c r="I67" s="990"/>
      <c r="J67" s="990"/>
      <c r="K67" s="990"/>
      <c r="L67" s="990"/>
      <c r="M67" s="1004"/>
      <c r="N67" s="990"/>
      <c r="O67" s="990"/>
      <c r="P67" s="990"/>
      <c r="Q67" s="990"/>
      <c r="R67" s="990"/>
      <c r="S67" s="990"/>
      <c r="T67" s="990"/>
      <c r="U67" s="990"/>
      <c r="V67" s="990"/>
      <c r="W67" s="990"/>
      <c r="X67" s="990"/>
      <c r="Y67" s="990"/>
      <c r="Z67" s="990"/>
      <c r="AA67" s="990"/>
      <c r="AB67" s="990"/>
      <c r="AC67" s="990"/>
      <c r="AD67" s="990"/>
      <c r="AE67" s="990"/>
      <c r="AF67" s="990"/>
      <c r="AG67" s="990"/>
      <c r="AH67" s="990"/>
      <c r="AI67" s="990"/>
      <c r="AJ67" s="990"/>
      <c r="AK67" s="990"/>
      <c r="AL67" s="990"/>
      <c r="AM67" s="990"/>
    </row>
  </sheetData>
  <sheetProtection formatColumns="0" formatRows="0" autoFilter="0"/>
  <mergeCells count="8">
    <mergeCell ref="J19:J21"/>
    <mergeCell ref="L51:AM51"/>
    <mergeCell ref="L52:AM52"/>
    <mergeCell ref="L14:L15"/>
    <mergeCell ref="M14:M15"/>
    <mergeCell ref="N14:N15"/>
    <mergeCell ref="AM14:AM15"/>
    <mergeCell ref="J36:J38"/>
  </mergeCells>
  <dataValidations count="2">
    <dataValidation type="textLength" operator="lessThanOrEqual" allowBlank="1" showInputMessage="1" showErrorMessage="1" errorTitle="Ошибка" error="Допускается ввод не более 900 символов!" sqref="AM17 AM22 AM24 AM26 AM28 AM30:AM32 AM34 AM39 AM41 AM43 AM47:AM49 AM45 AM19:AM21 AM36:AM38">
      <formula1>900</formula1>
    </dataValidation>
    <dataValidation type="decimal" allowBlank="1" showErrorMessage="1" errorTitle="Ошибка" error="Допускается ввод только неотрицательных чисел!" sqref="O30:AL32 O47:AL49 O19:AL20 O36:AL37">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56"/>
  <sheetViews>
    <sheetView showGridLines="0" view="pageBreakPreview" topLeftCell="K34" zoomScaleNormal="100" zoomScaleSheetLayoutView="100" workbookViewId="0">
      <selection activeCell="X64" sqref="X64"/>
    </sheetView>
  </sheetViews>
  <sheetFormatPr defaultColWidth="9.140625" defaultRowHeight="11.25"/>
  <cols>
    <col min="1" max="1" width="2.7109375" style="527" hidden="1" customWidth="1"/>
    <col min="2" max="2" width="2.7109375" style="526" hidden="1" customWidth="1"/>
    <col min="3" max="9" width="2.7109375" style="527" hidden="1" customWidth="1"/>
    <col min="10" max="10" width="4.5703125" style="527" hidden="1" customWidth="1"/>
    <col min="11" max="11" width="3.7109375" style="527" hidden="1" customWidth="1"/>
    <col min="12" max="12" width="5.7109375" style="527" customWidth="1"/>
    <col min="13" max="13" width="57.42578125" style="527" customWidth="1"/>
    <col min="14" max="14" width="12.7109375" style="527" customWidth="1"/>
    <col min="15" max="20" width="13.7109375" style="527" customWidth="1"/>
    <col min="21" max="21" width="31.42578125" style="527" customWidth="1"/>
    <col min="22" max="16384" width="9.140625" style="527"/>
  </cols>
  <sheetData>
    <row r="1" spans="1:21" hidden="1">
      <c r="A1" s="1005"/>
      <c r="B1" s="1006"/>
      <c r="C1" s="1005"/>
      <c r="D1" s="1005"/>
      <c r="E1" s="1005"/>
      <c r="F1" s="1005"/>
      <c r="G1" s="1005"/>
      <c r="H1" s="1005"/>
      <c r="I1" s="1005"/>
      <c r="J1" s="1005"/>
      <c r="K1" s="1005"/>
      <c r="L1" s="1005"/>
      <c r="M1" s="1005"/>
      <c r="N1" s="1005"/>
      <c r="O1" s="1005">
        <v>2022</v>
      </c>
      <c r="P1" s="1005">
        <v>2022</v>
      </c>
      <c r="Q1" s="1005">
        <v>2022</v>
      </c>
      <c r="R1" s="1005">
        <v>2023</v>
      </c>
      <c r="S1" s="1005">
        <v>2024</v>
      </c>
      <c r="T1" s="892">
        <v>2024</v>
      </c>
      <c r="U1" s="990"/>
    </row>
    <row r="2" spans="1:21" hidden="1">
      <c r="A2" s="1005"/>
      <c r="B2" s="1006"/>
      <c r="C2" s="1005"/>
      <c r="D2" s="1005"/>
      <c r="E2" s="1005"/>
      <c r="F2" s="1005"/>
      <c r="G2" s="1005"/>
      <c r="H2" s="1005"/>
      <c r="I2" s="1005"/>
      <c r="J2" s="1005"/>
      <c r="K2" s="1005"/>
      <c r="L2" s="1005"/>
      <c r="M2" s="1005"/>
      <c r="N2" s="1005"/>
      <c r="O2" s="844" t="s">
        <v>285</v>
      </c>
      <c r="P2" s="844" t="s">
        <v>323</v>
      </c>
      <c r="Q2" s="844" t="s">
        <v>303</v>
      </c>
      <c r="R2" s="844" t="s">
        <v>285</v>
      </c>
      <c r="S2" s="844" t="s">
        <v>286</v>
      </c>
      <c r="T2" s="844" t="s">
        <v>285</v>
      </c>
      <c r="U2" s="1005"/>
    </row>
    <row r="3" spans="1:21" hidden="1">
      <c r="A3" s="1005"/>
      <c r="B3" s="1006"/>
      <c r="C3" s="1005"/>
      <c r="D3" s="1005"/>
      <c r="E3" s="1005"/>
      <c r="F3" s="1005"/>
      <c r="G3" s="1005"/>
      <c r="H3" s="1005"/>
      <c r="I3" s="1005"/>
      <c r="J3" s="1005"/>
      <c r="K3" s="1005"/>
      <c r="L3" s="1005"/>
      <c r="M3" s="1005"/>
      <c r="N3" s="1005"/>
      <c r="O3" s="844" t="s">
        <v>2619</v>
      </c>
      <c r="P3" s="844" t="s">
        <v>2620</v>
      </c>
      <c r="Q3" s="844" t="s">
        <v>2621</v>
      </c>
      <c r="R3" s="844" t="s">
        <v>2623</v>
      </c>
      <c r="S3" s="844" t="s">
        <v>2624</v>
      </c>
      <c r="T3" s="844" t="s">
        <v>2625</v>
      </c>
      <c r="U3" s="1005"/>
    </row>
    <row r="4" spans="1:21" hidden="1">
      <c r="A4" s="1005"/>
      <c r="B4" s="1006"/>
      <c r="C4" s="1005"/>
      <c r="D4" s="1005"/>
      <c r="E4" s="1005"/>
      <c r="F4" s="1005"/>
      <c r="G4" s="1005"/>
      <c r="H4" s="1005"/>
      <c r="I4" s="1005"/>
      <c r="J4" s="1005"/>
      <c r="K4" s="1005"/>
      <c r="L4" s="1005"/>
      <c r="M4" s="1005"/>
      <c r="N4" s="1005"/>
      <c r="O4" s="1005"/>
      <c r="P4" s="1005"/>
      <c r="Q4" s="1005"/>
      <c r="R4" s="1005"/>
      <c r="S4" s="1005"/>
      <c r="T4" s="1005"/>
      <c r="U4" s="1005"/>
    </row>
    <row r="5" spans="1:21" hidden="1">
      <c r="A5" s="1005"/>
      <c r="B5" s="1006"/>
      <c r="C5" s="1005"/>
      <c r="D5" s="1005"/>
      <c r="E5" s="1005"/>
      <c r="F5" s="1005"/>
      <c r="G5" s="1005"/>
      <c r="H5" s="1005"/>
      <c r="I5" s="1005"/>
      <c r="J5" s="1005"/>
      <c r="K5" s="1005"/>
      <c r="L5" s="1005"/>
      <c r="M5" s="1005"/>
      <c r="N5" s="1005"/>
      <c r="O5" s="1005"/>
      <c r="P5" s="1005"/>
      <c r="Q5" s="1005"/>
      <c r="R5" s="1005"/>
      <c r="S5" s="1005"/>
      <c r="T5" s="1005"/>
      <c r="U5" s="1005"/>
    </row>
    <row r="6" spans="1:21" hidden="1">
      <c r="A6" s="1005"/>
      <c r="B6" s="1006"/>
      <c r="C6" s="1005"/>
      <c r="D6" s="1005"/>
      <c r="E6" s="1005"/>
      <c r="F6" s="1005"/>
      <c r="G6" s="1005"/>
      <c r="H6" s="1005"/>
      <c r="I6" s="1005"/>
      <c r="J6" s="1005"/>
      <c r="K6" s="1005"/>
      <c r="L6" s="1005"/>
      <c r="M6" s="1005"/>
      <c r="N6" s="1005"/>
      <c r="O6" s="1005"/>
      <c r="P6" s="1005"/>
      <c r="Q6" s="1005"/>
      <c r="R6" s="1005"/>
      <c r="S6" s="1005"/>
      <c r="T6" s="1005"/>
      <c r="U6" s="1005"/>
    </row>
    <row r="7" spans="1:21" hidden="1">
      <c r="A7" s="1005"/>
      <c r="B7" s="1006"/>
      <c r="C7" s="1005"/>
      <c r="D7" s="1005"/>
      <c r="E7" s="1005"/>
      <c r="F7" s="1005"/>
      <c r="G7" s="1005"/>
      <c r="H7" s="1005"/>
      <c r="I7" s="1005"/>
      <c r="J7" s="1005"/>
      <c r="K7" s="1005"/>
      <c r="L7" s="1005"/>
      <c r="M7" s="1005"/>
      <c r="N7" s="1005"/>
      <c r="O7" s="1007"/>
      <c r="P7" s="1007"/>
      <c r="Q7" s="1007"/>
      <c r="R7" s="1007"/>
      <c r="S7" s="844" t="b">
        <v>1</v>
      </c>
      <c r="T7" s="844" t="b">
        <v>1</v>
      </c>
      <c r="U7" s="990"/>
    </row>
    <row r="8" spans="1:21" hidden="1">
      <c r="A8" s="1005"/>
      <c r="B8" s="1006"/>
      <c r="C8" s="1005"/>
      <c r="D8" s="1005"/>
      <c r="E8" s="1005"/>
      <c r="F8" s="1005"/>
      <c r="G8" s="1005"/>
      <c r="H8" s="1005"/>
      <c r="I8" s="1005"/>
      <c r="J8" s="1005"/>
      <c r="K8" s="1005"/>
      <c r="L8" s="1005"/>
      <c r="M8" s="1005"/>
      <c r="N8" s="1005"/>
      <c r="O8" s="1005"/>
      <c r="P8" s="1005"/>
      <c r="Q8" s="1005"/>
      <c r="R8" s="1005"/>
      <c r="S8" s="1005"/>
      <c r="T8" s="1005"/>
      <c r="U8" s="1005"/>
    </row>
    <row r="9" spans="1:21" hidden="1">
      <c r="A9" s="1005"/>
      <c r="B9" s="1006"/>
      <c r="C9" s="1005"/>
      <c r="D9" s="1005"/>
      <c r="E9" s="1005"/>
      <c r="F9" s="1005"/>
      <c r="G9" s="1005"/>
      <c r="H9" s="1005"/>
      <c r="I9" s="1005"/>
      <c r="J9" s="1005"/>
      <c r="K9" s="1005"/>
      <c r="L9" s="1005"/>
      <c r="M9" s="1005"/>
      <c r="N9" s="1005"/>
      <c r="O9" s="1005"/>
      <c r="P9" s="1005"/>
      <c r="Q9" s="1005"/>
      <c r="R9" s="1005"/>
      <c r="S9" s="1005"/>
      <c r="T9" s="1005"/>
      <c r="U9" s="1005"/>
    </row>
    <row r="10" spans="1:21" hidden="1">
      <c r="A10" s="1005"/>
      <c r="B10" s="1006"/>
      <c r="C10" s="1005"/>
      <c r="D10" s="1005"/>
      <c r="E10" s="1005"/>
      <c r="F10" s="1005"/>
      <c r="G10" s="1005"/>
      <c r="H10" s="1005"/>
      <c r="I10" s="1005"/>
      <c r="J10" s="1005"/>
      <c r="K10" s="1005"/>
      <c r="L10" s="1005"/>
      <c r="M10" s="1005"/>
      <c r="N10" s="1005"/>
      <c r="O10" s="1005"/>
      <c r="P10" s="1005"/>
      <c r="Q10" s="1005"/>
      <c r="R10" s="1005"/>
      <c r="S10" s="1005"/>
      <c r="T10" s="1005"/>
      <c r="U10" s="1005"/>
    </row>
    <row r="11" spans="1:21" ht="15" hidden="1" customHeight="1">
      <c r="A11" s="1005"/>
      <c r="B11" s="1006"/>
      <c r="C11" s="1005"/>
      <c r="D11" s="1005"/>
      <c r="E11" s="1005"/>
      <c r="F11" s="1005"/>
      <c r="G11" s="1005"/>
      <c r="H11" s="1005"/>
      <c r="I11" s="1005"/>
      <c r="J11" s="1005"/>
      <c r="K11" s="1005"/>
      <c r="L11" s="1005"/>
      <c r="M11" s="1008"/>
      <c r="N11" s="1005"/>
      <c r="O11" s="1005"/>
      <c r="P11" s="1005"/>
      <c r="Q11" s="1005"/>
      <c r="R11" s="1005"/>
      <c r="S11" s="1005"/>
      <c r="T11" s="1005"/>
      <c r="U11" s="1005"/>
    </row>
    <row r="12" spans="1:21" s="323" customFormat="1" ht="20.100000000000001" customHeight="1">
      <c r="A12" s="1009"/>
      <c r="B12" s="1010"/>
      <c r="C12" s="1009"/>
      <c r="D12" s="1009"/>
      <c r="E12" s="1009"/>
      <c r="F12" s="1009"/>
      <c r="G12" s="1009"/>
      <c r="H12" s="1009"/>
      <c r="I12" s="1009"/>
      <c r="J12" s="1009"/>
      <c r="K12" s="1009"/>
      <c r="L12" s="1011" t="s">
        <v>1374</v>
      </c>
      <c r="M12" s="1012"/>
      <c r="N12" s="1012"/>
      <c r="O12" s="1012"/>
      <c r="P12" s="1012"/>
      <c r="Q12" s="1012"/>
      <c r="R12" s="1012"/>
      <c r="S12" s="1012"/>
      <c r="T12" s="1012"/>
      <c r="U12" s="1012"/>
    </row>
    <row r="13" spans="1:21" s="323" customFormat="1">
      <c r="A13" s="1009"/>
      <c r="B13" s="1010"/>
      <c r="C13" s="1009"/>
      <c r="D13" s="1009"/>
      <c r="E13" s="1009"/>
      <c r="F13" s="1009"/>
      <c r="G13" s="1009"/>
      <c r="H13" s="1009"/>
      <c r="I13" s="1009"/>
      <c r="J13" s="1009"/>
      <c r="K13" s="1009"/>
      <c r="L13" s="1013"/>
      <c r="M13" s="1014"/>
      <c r="N13" s="1014"/>
      <c r="O13" s="1014"/>
      <c r="P13" s="1014"/>
      <c r="Q13" s="1014"/>
      <c r="R13" s="1014"/>
      <c r="S13" s="1014"/>
      <c r="T13" s="1014"/>
      <c r="U13" s="1014"/>
    </row>
    <row r="14" spans="1:21" s="529" customFormat="1" ht="15" customHeight="1">
      <c r="A14" s="1015"/>
      <c r="B14" s="1006"/>
      <c r="C14" s="1015"/>
      <c r="D14" s="1015"/>
      <c r="E14" s="1015"/>
      <c r="F14" s="1015"/>
      <c r="G14" s="1015"/>
      <c r="H14" s="1015"/>
      <c r="I14" s="1015"/>
      <c r="J14" s="1015"/>
      <c r="K14" s="1015"/>
      <c r="L14" s="961" t="s">
        <v>374</v>
      </c>
      <c r="M14" s="962" t="s">
        <v>230</v>
      </c>
      <c r="N14" s="961" t="s">
        <v>143</v>
      </c>
      <c r="O14" s="1016" t="s">
        <v>2616</v>
      </c>
      <c r="P14" s="1016" t="s">
        <v>2616</v>
      </c>
      <c r="Q14" s="1016" t="s">
        <v>2616</v>
      </c>
      <c r="R14" s="1016" t="s">
        <v>2617</v>
      </c>
      <c r="S14" s="899" t="s">
        <v>2618</v>
      </c>
      <c r="T14" s="899" t="s">
        <v>2618</v>
      </c>
      <c r="U14" s="1017" t="s">
        <v>322</v>
      </c>
    </row>
    <row r="15" spans="1:21" s="529" customFormat="1" ht="45" customHeight="1">
      <c r="A15" s="1015"/>
      <c r="B15" s="1006"/>
      <c r="C15" s="1015"/>
      <c r="D15" s="1015"/>
      <c r="E15" s="1015"/>
      <c r="F15" s="1015"/>
      <c r="G15" s="1015"/>
      <c r="H15" s="1015"/>
      <c r="I15" s="1015"/>
      <c r="J15" s="1015"/>
      <c r="K15" s="1015"/>
      <c r="L15" s="1018"/>
      <c r="M15" s="1018"/>
      <c r="N15" s="1018"/>
      <c r="O15" s="1016" t="s">
        <v>285</v>
      </c>
      <c r="P15" s="1016" t="s">
        <v>323</v>
      </c>
      <c r="Q15" s="1016" t="s">
        <v>303</v>
      </c>
      <c r="R15" s="1016" t="s">
        <v>285</v>
      </c>
      <c r="S15" s="902" t="s">
        <v>286</v>
      </c>
      <c r="T15" s="902" t="s">
        <v>285</v>
      </c>
      <c r="U15" s="1018"/>
    </row>
    <row r="16" spans="1:21" s="541" customFormat="1">
      <c r="A16" s="910" t="s">
        <v>18</v>
      </c>
      <c r="B16" s="1019"/>
      <c r="C16" s="1019"/>
      <c r="D16" s="1019"/>
      <c r="E16" s="1019"/>
      <c r="F16" s="1019"/>
      <c r="G16" s="1019"/>
      <c r="H16" s="1019"/>
      <c r="I16" s="1019"/>
      <c r="J16" s="1019"/>
      <c r="K16" s="1019"/>
      <c r="L16" s="1020" t="s">
        <v>2611</v>
      </c>
      <c r="M16" s="808"/>
      <c r="N16" s="808"/>
      <c r="O16" s="995">
        <v>1818.3229999999999</v>
      </c>
      <c r="P16" s="995">
        <v>1818.3229999999999</v>
      </c>
      <c r="Q16" s="995">
        <v>1818.3229999999999</v>
      </c>
      <c r="R16" s="995">
        <v>1981.98</v>
      </c>
      <c r="S16" s="995">
        <v>2106.8376258383996</v>
      </c>
      <c r="T16" s="995">
        <v>1128.9529047999999</v>
      </c>
      <c r="U16" s="995"/>
    </row>
    <row r="17" spans="1:21" s="541" customFormat="1" ht="22.5">
      <c r="A17" s="1021" t="s">
        <v>18</v>
      </c>
      <c r="B17" s="1006" t="s">
        <v>1321</v>
      </c>
      <c r="C17" s="1019"/>
      <c r="D17" s="1019"/>
      <c r="E17" s="1019"/>
      <c r="F17" s="1019"/>
      <c r="G17" s="1019"/>
      <c r="H17" s="1019"/>
      <c r="I17" s="1019"/>
      <c r="J17" s="1019"/>
      <c r="K17" s="1019"/>
      <c r="L17" s="1022">
        <v>1</v>
      </c>
      <c r="M17" s="1023" t="s">
        <v>1322</v>
      </c>
      <c r="N17" s="1024" t="s">
        <v>369</v>
      </c>
      <c r="O17" s="1025">
        <v>1064.8399999999999</v>
      </c>
      <c r="P17" s="1025">
        <v>1064.8399999999999</v>
      </c>
      <c r="Q17" s="1025">
        <v>1064.8399999999999</v>
      </c>
      <c r="R17" s="1025">
        <v>1160.68</v>
      </c>
      <c r="S17" s="969">
        <v>1233.8015407199998</v>
      </c>
      <c r="T17" s="969">
        <v>483.08760000000001</v>
      </c>
      <c r="U17" s="1026"/>
    </row>
    <row r="18" spans="1:21" s="541" customFormat="1">
      <c r="A18" s="1021" t="s">
        <v>18</v>
      </c>
      <c r="B18" s="1006"/>
      <c r="C18" s="1019"/>
      <c r="D18" s="1019"/>
      <c r="E18" s="1019"/>
      <c r="F18" s="1019"/>
      <c r="G18" s="1019"/>
      <c r="H18" s="1019"/>
      <c r="I18" s="1019"/>
      <c r="J18" s="1019">
        <v>1</v>
      </c>
      <c r="K18" s="1019"/>
      <c r="L18" s="1022"/>
      <c r="M18" s="1023"/>
      <c r="N18" s="1024"/>
      <c r="O18" s="1027"/>
      <c r="P18" s="1027"/>
      <c r="Q18" s="1027"/>
      <c r="R18" s="1027"/>
      <c r="S18" s="969"/>
      <c r="T18" s="969"/>
      <c r="U18" s="1028"/>
    </row>
    <row r="19" spans="1:21" s="541" customFormat="1" ht="22.5">
      <c r="A19" s="1029">
        <v>1</v>
      </c>
      <c r="B19" s="1019"/>
      <c r="C19" s="1019"/>
      <c r="D19" s="1019"/>
      <c r="E19" s="1019"/>
      <c r="F19" s="1019"/>
      <c r="G19" s="1019"/>
      <c r="H19" s="1019"/>
      <c r="I19" s="1019"/>
      <c r="J19" s="1030" t="s">
        <v>165</v>
      </c>
      <c r="K19" s="780"/>
      <c r="L19" s="1022" t="s">
        <v>165</v>
      </c>
      <c r="M19" s="1031" t="s">
        <v>1322</v>
      </c>
      <c r="N19" s="1024" t="s">
        <v>369</v>
      </c>
      <c r="O19" s="1032"/>
      <c r="P19" s="1032"/>
      <c r="Q19" s="1032"/>
      <c r="R19" s="1032"/>
      <c r="S19" s="1033">
        <v>1233.8015407199998</v>
      </c>
      <c r="T19" s="1033">
        <v>483.08760000000001</v>
      </c>
      <c r="U19" s="1026"/>
    </row>
    <row r="20" spans="1:21" s="541" customFormat="1">
      <c r="A20" s="1034">
        <v>1</v>
      </c>
      <c r="B20" s="1019"/>
      <c r="C20" s="1019"/>
      <c r="D20" s="1019"/>
      <c r="E20" s="1019"/>
      <c r="F20" s="1019"/>
      <c r="G20" s="1019"/>
      <c r="H20" s="1019"/>
      <c r="I20" s="1019"/>
      <c r="J20" s="1030"/>
      <c r="K20" s="1019"/>
      <c r="L20" s="1035" t="s">
        <v>412</v>
      </c>
      <c r="M20" s="1036" t="s">
        <v>1334</v>
      </c>
      <c r="N20" s="1024" t="s">
        <v>1335</v>
      </c>
      <c r="O20" s="1032"/>
      <c r="P20" s="1032"/>
      <c r="Q20" s="1032"/>
      <c r="R20" s="1032"/>
      <c r="S20" s="1025">
        <v>3.0870000000000002</v>
      </c>
      <c r="T20" s="1025">
        <v>2</v>
      </c>
      <c r="U20" s="1026"/>
    </row>
    <row r="21" spans="1:21" s="541" customFormat="1">
      <c r="A21" s="1034">
        <v>1</v>
      </c>
      <c r="B21" s="1019"/>
      <c r="C21" s="1019"/>
      <c r="D21" s="1019"/>
      <c r="E21" s="1019"/>
      <c r="F21" s="1019"/>
      <c r="G21" s="1019"/>
      <c r="H21" s="1019"/>
      <c r="I21" s="1019"/>
      <c r="J21" s="1030"/>
      <c r="K21" s="1019"/>
      <c r="L21" s="1035" t="s">
        <v>414</v>
      </c>
      <c r="M21" s="1036" t="s">
        <v>1336</v>
      </c>
      <c r="N21" s="1024" t="s">
        <v>1337</v>
      </c>
      <c r="O21" s="1032"/>
      <c r="P21" s="1032"/>
      <c r="Q21" s="1032"/>
      <c r="R21" s="1032"/>
      <c r="S21" s="1025">
        <v>33306.379999999997</v>
      </c>
      <c r="T21" s="1025">
        <v>20128.650000000001</v>
      </c>
      <c r="U21" s="1026"/>
    </row>
    <row r="22" spans="1:21" s="541" customFormat="1" ht="22.5">
      <c r="A22" s="1021" t="s">
        <v>18</v>
      </c>
      <c r="B22" s="1006" t="s">
        <v>1323</v>
      </c>
      <c r="C22" s="1019"/>
      <c r="D22" s="1019"/>
      <c r="E22" s="1019"/>
      <c r="F22" s="1019"/>
      <c r="G22" s="1019"/>
      <c r="H22" s="1019"/>
      <c r="I22" s="1019"/>
      <c r="J22" s="1019"/>
      <c r="K22" s="1019"/>
      <c r="L22" s="1022" t="s">
        <v>102</v>
      </c>
      <c r="M22" s="1023" t="s">
        <v>1324</v>
      </c>
      <c r="N22" s="1024" t="s">
        <v>369</v>
      </c>
      <c r="O22" s="1025">
        <v>319.452</v>
      </c>
      <c r="P22" s="1025">
        <v>319.452</v>
      </c>
      <c r="Q22" s="1025">
        <v>319.452</v>
      </c>
      <c r="R22" s="1025">
        <v>348.20400000000001</v>
      </c>
      <c r="S22" s="1025">
        <v>370.14046221599995</v>
      </c>
      <c r="T22" s="1025">
        <v>144.92628000000002</v>
      </c>
      <c r="U22" s="1026"/>
    </row>
    <row r="23" spans="1:21" s="541" customFormat="1">
      <c r="A23" s="1021" t="s">
        <v>18</v>
      </c>
      <c r="B23" s="1006" t="s">
        <v>1325</v>
      </c>
      <c r="C23" s="1019"/>
      <c r="D23" s="1019"/>
      <c r="E23" s="1019"/>
      <c r="F23" s="1019"/>
      <c r="G23" s="1019"/>
      <c r="H23" s="1019"/>
      <c r="I23" s="1019"/>
      <c r="J23" s="1019"/>
      <c r="K23" s="1019"/>
      <c r="L23" s="1022" t="s">
        <v>103</v>
      </c>
      <c r="M23" s="1023" t="s">
        <v>1326</v>
      </c>
      <c r="N23" s="1024" t="s">
        <v>369</v>
      </c>
      <c r="O23" s="1025"/>
      <c r="P23" s="1025"/>
      <c r="Q23" s="1025"/>
      <c r="R23" s="1025"/>
      <c r="S23" s="969">
        <v>0</v>
      </c>
      <c r="T23" s="969">
        <v>0</v>
      </c>
      <c r="U23" s="1026"/>
    </row>
    <row r="24" spans="1:21" s="541" customFormat="1">
      <c r="A24" s="1021" t="s">
        <v>18</v>
      </c>
      <c r="B24" s="1006"/>
      <c r="C24" s="1019"/>
      <c r="D24" s="1019"/>
      <c r="E24" s="1019"/>
      <c r="F24" s="1019"/>
      <c r="G24" s="1019"/>
      <c r="H24" s="1019"/>
      <c r="I24" s="1019"/>
      <c r="J24" s="1019">
        <v>3</v>
      </c>
      <c r="K24" s="1019"/>
      <c r="L24" s="1022"/>
      <c r="M24" s="1023"/>
      <c r="N24" s="1024"/>
      <c r="O24" s="1027"/>
      <c r="P24" s="1027"/>
      <c r="Q24" s="1027"/>
      <c r="R24" s="1027"/>
      <c r="S24" s="969"/>
      <c r="T24" s="969"/>
      <c r="U24" s="1028"/>
    </row>
    <row r="25" spans="1:21" s="541" customFormat="1">
      <c r="A25" s="1021" t="s">
        <v>18</v>
      </c>
      <c r="B25" s="1006" t="s">
        <v>1327</v>
      </c>
      <c r="C25" s="1019"/>
      <c r="D25" s="1019"/>
      <c r="E25" s="1019"/>
      <c r="F25" s="1019"/>
      <c r="G25" s="1019"/>
      <c r="H25" s="1019"/>
      <c r="I25" s="1019"/>
      <c r="J25" s="1019"/>
      <c r="K25" s="1019"/>
      <c r="L25" s="1022" t="s">
        <v>104</v>
      </c>
      <c r="M25" s="1023" t="s">
        <v>1328</v>
      </c>
      <c r="N25" s="1024" t="s">
        <v>369</v>
      </c>
      <c r="O25" s="1025">
        <v>0</v>
      </c>
      <c r="P25" s="1025">
        <v>0</v>
      </c>
      <c r="Q25" s="1025">
        <v>0</v>
      </c>
      <c r="R25" s="1025">
        <v>0</v>
      </c>
      <c r="S25" s="1025">
        <v>0</v>
      </c>
      <c r="T25" s="1025">
        <v>0</v>
      </c>
      <c r="U25" s="1026"/>
    </row>
    <row r="26" spans="1:21" s="541" customFormat="1" ht="22.5">
      <c r="A26" s="1021" t="s">
        <v>18</v>
      </c>
      <c r="B26" s="1006" t="s">
        <v>1329</v>
      </c>
      <c r="C26" s="1019"/>
      <c r="D26" s="1019"/>
      <c r="E26" s="1019"/>
      <c r="F26" s="1019"/>
      <c r="G26" s="1019"/>
      <c r="H26" s="1019"/>
      <c r="I26" s="1019"/>
      <c r="J26" s="1019"/>
      <c r="K26" s="1019"/>
      <c r="L26" s="1022" t="s">
        <v>120</v>
      </c>
      <c r="M26" s="1023" t="s">
        <v>1330</v>
      </c>
      <c r="N26" s="1024" t="s">
        <v>369</v>
      </c>
      <c r="O26" s="1025">
        <v>333.87</v>
      </c>
      <c r="P26" s="1025">
        <v>333.87</v>
      </c>
      <c r="Q26" s="1025">
        <v>333.87</v>
      </c>
      <c r="R26" s="1025">
        <v>363.92</v>
      </c>
      <c r="S26" s="969">
        <v>386.84278684799995</v>
      </c>
      <c r="T26" s="969">
        <v>385.3390248</v>
      </c>
      <c r="U26" s="1026"/>
    </row>
    <row r="27" spans="1:21" s="541" customFormat="1">
      <c r="A27" s="1021" t="s">
        <v>18</v>
      </c>
      <c r="B27" s="1006"/>
      <c r="C27" s="1019"/>
      <c r="D27" s="1019"/>
      <c r="E27" s="1019"/>
      <c r="F27" s="1019"/>
      <c r="G27" s="1019"/>
      <c r="H27" s="1019"/>
      <c r="I27" s="1019"/>
      <c r="J27" s="1019">
        <v>5</v>
      </c>
      <c r="K27" s="1019"/>
      <c r="L27" s="1022"/>
      <c r="M27" s="1023"/>
      <c r="N27" s="1024"/>
      <c r="O27" s="1027"/>
      <c r="P27" s="1027"/>
      <c r="Q27" s="1027"/>
      <c r="R27" s="1027"/>
      <c r="S27" s="969"/>
      <c r="T27" s="969"/>
      <c r="U27" s="1028"/>
    </row>
    <row r="28" spans="1:21" s="541" customFormat="1" ht="22.5">
      <c r="A28" s="1029">
        <v>1</v>
      </c>
      <c r="B28" s="1019"/>
      <c r="C28" s="1019"/>
      <c r="D28" s="1019"/>
      <c r="E28" s="1019"/>
      <c r="F28" s="1019"/>
      <c r="G28" s="1019"/>
      <c r="H28" s="1019"/>
      <c r="I28" s="1019"/>
      <c r="J28" s="1030" t="s">
        <v>122</v>
      </c>
      <c r="K28" s="780"/>
      <c r="L28" s="1022" t="s">
        <v>122</v>
      </c>
      <c r="M28" s="1031" t="s">
        <v>2588</v>
      </c>
      <c r="N28" s="1024" t="s">
        <v>369</v>
      </c>
      <c r="O28" s="1032"/>
      <c r="P28" s="1032"/>
      <c r="Q28" s="1032"/>
      <c r="R28" s="1032"/>
      <c r="S28" s="1033">
        <v>386.84278684799995</v>
      </c>
      <c r="T28" s="1033">
        <v>385.3390248</v>
      </c>
      <c r="U28" s="1026"/>
    </row>
    <row r="29" spans="1:21" s="541" customFormat="1">
      <c r="A29" s="1034">
        <v>1</v>
      </c>
      <c r="B29" s="1019"/>
      <c r="C29" s="1019"/>
      <c r="D29" s="1019"/>
      <c r="E29" s="1019"/>
      <c r="F29" s="1019"/>
      <c r="G29" s="1019"/>
      <c r="H29" s="1019"/>
      <c r="I29" s="1019"/>
      <c r="J29" s="1030"/>
      <c r="K29" s="1019"/>
      <c r="L29" s="1035" t="s">
        <v>2656</v>
      </c>
      <c r="M29" s="1036" t="s">
        <v>1334</v>
      </c>
      <c r="N29" s="1024" t="s">
        <v>1335</v>
      </c>
      <c r="O29" s="1032"/>
      <c r="P29" s="1032"/>
      <c r="Q29" s="1032"/>
      <c r="R29" s="1032"/>
      <c r="S29" s="1025">
        <v>0.82319999999999993</v>
      </c>
      <c r="T29" s="1025">
        <v>0.82</v>
      </c>
      <c r="U29" s="1026"/>
    </row>
    <row r="30" spans="1:21" s="541" customFormat="1">
      <c r="A30" s="1034">
        <v>1</v>
      </c>
      <c r="B30" s="1019"/>
      <c r="C30" s="1019"/>
      <c r="D30" s="1019"/>
      <c r="E30" s="1019"/>
      <c r="F30" s="1019"/>
      <c r="G30" s="1019"/>
      <c r="H30" s="1019"/>
      <c r="I30" s="1019"/>
      <c r="J30" s="1030"/>
      <c r="K30" s="1019"/>
      <c r="L30" s="1035" t="s">
        <v>2657</v>
      </c>
      <c r="M30" s="1036" t="s">
        <v>1336</v>
      </c>
      <c r="N30" s="1024" t="s">
        <v>1337</v>
      </c>
      <c r="O30" s="1032"/>
      <c r="P30" s="1032"/>
      <c r="Q30" s="1032"/>
      <c r="R30" s="1032"/>
      <c r="S30" s="1025">
        <v>39160.47</v>
      </c>
      <c r="T30" s="1025">
        <v>39160.47</v>
      </c>
      <c r="U30" s="1026"/>
    </row>
    <row r="31" spans="1:21" s="541" customFormat="1" ht="22.5">
      <c r="A31" s="1021" t="s">
        <v>18</v>
      </c>
      <c r="B31" s="1006" t="s">
        <v>1332</v>
      </c>
      <c r="C31" s="1019"/>
      <c r="D31" s="1019"/>
      <c r="E31" s="1019"/>
      <c r="F31" s="1019"/>
      <c r="G31" s="1019"/>
      <c r="H31" s="1019"/>
      <c r="I31" s="1019"/>
      <c r="J31" s="1019"/>
      <c r="K31" s="1019"/>
      <c r="L31" s="1022" t="s">
        <v>124</v>
      </c>
      <c r="M31" s="1023" t="s">
        <v>1333</v>
      </c>
      <c r="N31" s="1024" t="s">
        <v>369</v>
      </c>
      <c r="O31" s="1025">
        <v>100.161</v>
      </c>
      <c r="P31" s="1025">
        <v>100.161</v>
      </c>
      <c r="Q31" s="1025">
        <v>100.161</v>
      </c>
      <c r="R31" s="1025">
        <v>109.176</v>
      </c>
      <c r="S31" s="1025">
        <v>116.05283605439998</v>
      </c>
      <c r="T31" s="1025">
        <v>115.6</v>
      </c>
      <c r="U31" s="1026"/>
    </row>
    <row r="32" spans="1:21" s="541" customFormat="1">
      <c r="A32" s="1021" t="s">
        <v>18</v>
      </c>
      <c r="B32" s="1006" t="s">
        <v>1398</v>
      </c>
      <c r="C32" s="1019"/>
      <c r="D32" s="1019"/>
      <c r="E32" s="1019"/>
      <c r="F32" s="1019"/>
      <c r="G32" s="1019"/>
      <c r="H32" s="1019"/>
      <c r="I32" s="1019"/>
      <c r="J32" s="1019"/>
      <c r="K32" s="1019"/>
      <c r="L32" s="1022" t="s">
        <v>125</v>
      </c>
      <c r="M32" s="1023" t="s">
        <v>1399</v>
      </c>
      <c r="N32" s="1024" t="s">
        <v>369</v>
      </c>
      <c r="O32" s="1025"/>
      <c r="P32" s="1025"/>
      <c r="Q32" s="1025"/>
      <c r="R32" s="1025"/>
      <c r="S32" s="969">
        <v>0</v>
      </c>
      <c r="T32" s="969">
        <v>0</v>
      </c>
      <c r="U32" s="1026"/>
    </row>
    <row r="33" spans="1:21" s="541" customFormat="1">
      <c r="A33" s="1021" t="s">
        <v>18</v>
      </c>
      <c r="B33" s="1006"/>
      <c r="C33" s="1019"/>
      <c r="D33" s="1019"/>
      <c r="E33" s="1019"/>
      <c r="F33" s="1019"/>
      <c r="G33" s="1019"/>
      <c r="H33" s="1019"/>
      <c r="I33" s="1019"/>
      <c r="J33" s="1019">
        <v>7</v>
      </c>
      <c r="K33" s="1019"/>
      <c r="L33" s="1022"/>
      <c r="M33" s="1023"/>
      <c r="N33" s="1024"/>
      <c r="O33" s="1027"/>
      <c r="P33" s="1027"/>
      <c r="Q33" s="1027"/>
      <c r="R33" s="1027"/>
      <c r="S33" s="969"/>
      <c r="T33" s="969"/>
      <c r="U33" s="1028"/>
    </row>
    <row r="34" spans="1:21" s="541" customFormat="1">
      <c r="A34" s="1021" t="s">
        <v>18</v>
      </c>
      <c r="B34" s="1006" t="s">
        <v>1400</v>
      </c>
      <c r="C34" s="1019"/>
      <c r="D34" s="1019"/>
      <c r="E34" s="1019"/>
      <c r="F34" s="1019"/>
      <c r="G34" s="1019"/>
      <c r="H34" s="1019"/>
      <c r="I34" s="1019"/>
      <c r="J34" s="1019"/>
      <c r="K34" s="1019"/>
      <c r="L34" s="1022" t="s">
        <v>126</v>
      </c>
      <c r="M34" s="1023" t="s">
        <v>1401</v>
      </c>
      <c r="N34" s="1024" t="s">
        <v>369</v>
      </c>
      <c r="O34" s="1025">
        <v>0</v>
      </c>
      <c r="P34" s="1025">
        <v>0</v>
      </c>
      <c r="Q34" s="1025">
        <v>0</v>
      </c>
      <c r="R34" s="1025">
        <v>0</v>
      </c>
      <c r="S34" s="1025">
        <v>0</v>
      </c>
      <c r="T34" s="1025">
        <v>0</v>
      </c>
      <c r="U34" s="1026"/>
    </row>
    <row r="35" spans="1:21" s="541" customFormat="1">
      <c r="A35" s="910" t="s">
        <v>102</v>
      </c>
      <c r="B35" s="1019"/>
      <c r="C35" s="1019"/>
      <c r="D35" s="1019"/>
      <c r="E35" s="1019"/>
      <c r="F35" s="1019"/>
      <c r="G35" s="1019"/>
      <c r="H35" s="1019"/>
      <c r="I35" s="1019"/>
      <c r="J35" s="1019"/>
      <c r="K35" s="1019"/>
      <c r="L35" s="1020" t="s">
        <v>2615</v>
      </c>
      <c r="M35" s="808"/>
      <c r="N35" s="808"/>
      <c r="O35" s="995">
        <v>831.90782479999973</v>
      </c>
      <c r="P35" s="995">
        <v>831.90782479999973</v>
      </c>
      <c r="Q35" s="995">
        <v>831.90782479999973</v>
      </c>
      <c r="R35" s="995">
        <v>906.77952903199991</v>
      </c>
      <c r="S35" s="995">
        <v>963.90663936101566</v>
      </c>
      <c r="T35" s="995">
        <v>890.59393799999998</v>
      </c>
      <c r="U35" s="995"/>
    </row>
    <row r="36" spans="1:21" s="541" customFormat="1" ht="22.5">
      <c r="A36" s="1021" t="s">
        <v>102</v>
      </c>
      <c r="B36" s="1006" t="s">
        <v>1321</v>
      </c>
      <c r="C36" s="1019"/>
      <c r="D36" s="1019"/>
      <c r="E36" s="1019"/>
      <c r="F36" s="1019"/>
      <c r="G36" s="1019"/>
      <c r="H36" s="1019"/>
      <c r="I36" s="1019"/>
      <c r="J36" s="1019"/>
      <c r="K36" s="1019"/>
      <c r="L36" s="1022">
        <v>1</v>
      </c>
      <c r="M36" s="1023" t="s">
        <v>1322</v>
      </c>
      <c r="N36" s="1024" t="s">
        <v>369</v>
      </c>
      <c r="O36" s="1025">
        <v>487.18001969999989</v>
      </c>
      <c r="P36" s="1025">
        <v>487.18001969999989</v>
      </c>
      <c r="Q36" s="1025">
        <v>487.18001969999989</v>
      </c>
      <c r="R36" s="1025">
        <v>531.02622147299996</v>
      </c>
      <c r="S36" s="969">
        <v>564.48087342579879</v>
      </c>
      <c r="T36" s="969">
        <v>508.08653999999996</v>
      </c>
      <c r="U36" s="1026"/>
    </row>
    <row r="37" spans="1:21" s="541" customFormat="1">
      <c r="A37" s="1021" t="s">
        <v>102</v>
      </c>
      <c r="B37" s="1006"/>
      <c r="C37" s="1019"/>
      <c r="D37" s="1019"/>
      <c r="E37" s="1019"/>
      <c r="F37" s="1019"/>
      <c r="G37" s="1019"/>
      <c r="H37" s="1019"/>
      <c r="I37" s="1019"/>
      <c r="J37" s="1019">
        <v>1</v>
      </c>
      <c r="K37" s="1019"/>
      <c r="L37" s="1022"/>
      <c r="M37" s="1023"/>
      <c r="N37" s="1024"/>
      <c r="O37" s="1027"/>
      <c r="P37" s="1027"/>
      <c r="Q37" s="1027"/>
      <c r="R37" s="1027"/>
      <c r="S37" s="969"/>
      <c r="T37" s="969"/>
      <c r="U37" s="1028"/>
    </row>
    <row r="38" spans="1:21" s="541" customFormat="1" ht="22.5">
      <c r="A38" s="1029">
        <v>2</v>
      </c>
      <c r="B38" s="1019"/>
      <c r="C38" s="1019"/>
      <c r="D38" s="1019"/>
      <c r="E38" s="1019"/>
      <c r="F38" s="1019"/>
      <c r="G38" s="1019"/>
      <c r="H38" s="1019"/>
      <c r="I38" s="1019"/>
      <c r="J38" s="1030" t="s">
        <v>165</v>
      </c>
      <c r="K38" s="780"/>
      <c r="L38" s="1022" t="s">
        <v>165</v>
      </c>
      <c r="M38" s="1031" t="s">
        <v>1322</v>
      </c>
      <c r="N38" s="1024" t="s">
        <v>369</v>
      </c>
      <c r="O38" s="1032"/>
      <c r="P38" s="1032"/>
      <c r="Q38" s="1032"/>
      <c r="R38" s="1032"/>
      <c r="S38" s="1033">
        <v>564.48087342579879</v>
      </c>
      <c r="T38" s="1033">
        <v>508.08653999999996</v>
      </c>
      <c r="U38" s="1026"/>
    </row>
    <row r="39" spans="1:21" s="541" customFormat="1">
      <c r="A39" s="1034">
        <v>2</v>
      </c>
      <c r="B39" s="1019"/>
      <c r="C39" s="1019"/>
      <c r="D39" s="1019"/>
      <c r="E39" s="1019"/>
      <c r="F39" s="1019"/>
      <c r="G39" s="1019"/>
      <c r="H39" s="1019"/>
      <c r="I39" s="1019"/>
      <c r="J39" s="1030"/>
      <c r="K39" s="1019"/>
      <c r="L39" s="1035" t="s">
        <v>412</v>
      </c>
      <c r="M39" s="1036" t="s">
        <v>1334</v>
      </c>
      <c r="N39" s="1024" t="s">
        <v>1335</v>
      </c>
      <c r="O39" s="1032"/>
      <c r="P39" s="1032"/>
      <c r="Q39" s="1032"/>
      <c r="R39" s="1032"/>
      <c r="S39" s="1025">
        <v>1.413</v>
      </c>
      <c r="T39" s="1025">
        <v>4.5</v>
      </c>
      <c r="U39" s="1026"/>
    </row>
    <row r="40" spans="1:21" s="541" customFormat="1">
      <c r="A40" s="1034">
        <v>2</v>
      </c>
      <c r="B40" s="1019"/>
      <c r="C40" s="1019"/>
      <c r="D40" s="1019"/>
      <c r="E40" s="1019"/>
      <c r="F40" s="1019"/>
      <c r="G40" s="1019"/>
      <c r="H40" s="1019"/>
      <c r="I40" s="1019"/>
      <c r="J40" s="1030"/>
      <c r="K40" s="1019"/>
      <c r="L40" s="1035" t="s">
        <v>414</v>
      </c>
      <c r="M40" s="1036" t="s">
        <v>1336</v>
      </c>
      <c r="N40" s="1024" t="s">
        <v>1337</v>
      </c>
      <c r="O40" s="1032"/>
      <c r="P40" s="1032"/>
      <c r="Q40" s="1032"/>
      <c r="R40" s="1032"/>
      <c r="S40" s="1025">
        <v>33290.92199963428</v>
      </c>
      <c r="T40" s="1025">
        <v>9409.01</v>
      </c>
      <c r="U40" s="1026"/>
    </row>
    <row r="41" spans="1:21" s="541" customFormat="1" ht="22.5">
      <c r="A41" s="1021" t="s">
        <v>102</v>
      </c>
      <c r="B41" s="1006" t="s">
        <v>1323</v>
      </c>
      <c r="C41" s="1019"/>
      <c r="D41" s="1019"/>
      <c r="E41" s="1019"/>
      <c r="F41" s="1019"/>
      <c r="G41" s="1019"/>
      <c r="H41" s="1019"/>
      <c r="I41" s="1019"/>
      <c r="J41" s="1019"/>
      <c r="K41" s="1019"/>
      <c r="L41" s="1022" t="s">
        <v>102</v>
      </c>
      <c r="M41" s="1023" t="s">
        <v>1324</v>
      </c>
      <c r="N41" s="1024" t="s">
        <v>369</v>
      </c>
      <c r="O41" s="1025">
        <v>146.15400590999997</v>
      </c>
      <c r="P41" s="1025">
        <v>146.15400590999997</v>
      </c>
      <c r="Q41" s="1025">
        <v>146.15400590999997</v>
      </c>
      <c r="R41" s="1025">
        <v>159.30786644189999</v>
      </c>
      <c r="S41" s="1025">
        <v>169.34426202773963</v>
      </c>
      <c r="T41" s="1025">
        <v>152.42596199999997</v>
      </c>
      <c r="U41" s="1026"/>
    </row>
    <row r="42" spans="1:21" s="541" customFormat="1">
      <c r="A42" s="1021" t="s">
        <v>102</v>
      </c>
      <c r="B42" s="1006" t="s">
        <v>1325</v>
      </c>
      <c r="C42" s="1019"/>
      <c r="D42" s="1019"/>
      <c r="E42" s="1019"/>
      <c r="F42" s="1019"/>
      <c r="G42" s="1019"/>
      <c r="H42" s="1019"/>
      <c r="I42" s="1019"/>
      <c r="J42" s="1019"/>
      <c r="K42" s="1019"/>
      <c r="L42" s="1022" t="s">
        <v>103</v>
      </c>
      <c r="M42" s="1023" t="s">
        <v>1326</v>
      </c>
      <c r="N42" s="1024" t="s">
        <v>369</v>
      </c>
      <c r="O42" s="1025"/>
      <c r="P42" s="1025"/>
      <c r="Q42" s="1025"/>
      <c r="R42" s="1025"/>
      <c r="S42" s="969">
        <v>0</v>
      </c>
      <c r="T42" s="969">
        <v>0</v>
      </c>
      <c r="U42" s="1026"/>
    </row>
    <row r="43" spans="1:21" s="541" customFormat="1">
      <c r="A43" s="1021" t="s">
        <v>102</v>
      </c>
      <c r="B43" s="1006"/>
      <c r="C43" s="1019"/>
      <c r="D43" s="1019"/>
      <c r="E43" s="1019"/>
      <c r="F43" s="1019"/>
      <c r="G43" s="1019"/>
      <c r="H43" s="1019"/>
      <c r="I43" s="1019"/>
      <c r="J43" s="1019">
        <v>3</v>
      </c>
      <c r="K43" s="1019"/>
      <c r="L43" s="1022"/>
      <c r="M43" s="1023"/>
      <c r="N43" s="1024"/>
      <c r="O43" s="1027"/>
      <c r="P43" s="1027"/>
      <c r="Q43" s="1027"/>
      <c r="R43" s="1027"/>
      <c r="S43" s="969"/>
      <c r="T43" s="969"/>
      <c r="U43" s="1028"/>
    </row>
    <row r="44" spans="1:21" s="541" customFormat="1">
      <c r="A44" s="1021" t="s">
        <v>102</v>
      </c>
      <c r="B44" s="1006" t="s">
        <v>1327</v>
      </c>
      <c r="C44" s="1019"/>
      <c r="D44" s="1019"/>
      <c r="E44" s="1019"/>
      <c r="F44" s="1019"/>
      <c r="G44" s="1019"/>
      <c r="H44" s="1019"/>
      <c r="I44" s="1019"/>
      <c r="J44" s="1019"/>
      <c r="K44" s="1019"/>
      <c r="L44" s="1022" t="s">
        <v>104</v>
      </c>
      <c r="M44" s="1023" t="s">
        <v>1328</v>
      </c>
      <c r="N44" s="1024" t="s">
        <v>369</v>
      </c>
      <c r="O44" s="1025">
        <v>0</v>
      </c>
      <c r="P44" s="1025">
        <v>0</v>
      </c>
      <c r="Q44" s="1025">
        <v>0</v>
      </c>
      <c r="R44" s="1025">
        <v>0</v>
      </c>
      <c r="S44" s="1025">
        <v>0</v>
      </c>
      <c r="T44" s="1025">
        <v>0</v>
      </c>
      <c r="U44" s="1026"/>
    </row>
    <row r="45" spans="1:21" s="541" customFormat="1" ht="22.5">
      <c r="A45" s="1021" t="s">
        <v>102</v>
      </c>
      <c r="B45" s="1006" t="s">
        <v>1329</v>
      </c>
      <c r="C45" s="1019"/>
      <c r="D45" s="1019"/>
      <c r="E45" s="1019"/>
      <c r="F45" s="1019"/>
      <c r="G45" s="1019"/>
      <c r="H45" s="1019"/>
      <c r="I45" s="1019"/>
      <c r="J45" s="1019"/>
      <c r="K45" s="1019"/>
      <c r="L45" s="1022" t="s">
        <v>120</v>
      </c>
      <c r="M45" s="1023" t="s">
        <v>1330</v>
      </c>
      <c r="N45" s="1024" t="s">
        <v>369</v>
      </c>
      <c r="O45" s="1025">
        <v>152.74907629999998</v>
      </c>
      <c r="P45" s="1025">
        <v>152.74907629999998</v>
      </c>
      <c r="Q45" s="1025">
        <v>152.74907629999998</v>
      </c>
      <c r="R45" s="1025">
        <v>166.49649316699995</v>
      </c>
      <c r="S45" s="969">
        <v>176.98577223652094</v>
      </c>
      <c r="T45" s="969">
        <v>176.98572000000004</v>
      </c>
      <c r="U45" s="1026"/>
    </row>
    <row r="46" spans="1:21" s="541" customFormat="1">
      <c r="A46" s="1021" t="s">
        <v>102</v>
      </c>
      <c r="B46" s="1006"/>
      <c r="C46" s="1019"/>
      <c r="D46" s="1019"/>
      <c r="E46" s="1019"/>
      <c r="F46" s="1019"/>
      <c r="G46" s="1019"/>
      <c r="H46" s="1019"/>
      <c r="I46" s="1019"/>
      <c r="J46" s="1019">
        <v>5</v>
      </c>
      <c r="K46" s="1019"/>
      <c r="L46" s="1022"/>
      <c r="M46" s="1023"/>
      <c r="N46" s="1024"/>
      <c r="O46" s="1027"/>
      <c r="P46" s="1027"/>
      <c r="Q46" s="1027"/>
      <c r="R46" s="1027"/>
      <c r="S46" s="969"/>
      <c r="T46" s="969"/>
      <c r="U46" s="1028"/>
    </row>
    <row r="47" spans="1:21" s="541" customFormat="1" ht="22.5">
      <c r="A47" s="1029">
        <v>2</v>
      </c>
      <c r="B47" s="1019"/>
      <c r="C47" s="1019"/>
      <c r="D47" s="1019"/>
      <c r="E47" s="1019"/>
      <c r="F47" s="1019"/>
      <c r="G47" s="1019"/>
      <c r="H47" s="1019"/>
      <c r="I47" s="1019"/>
      <c r="J47" s="1030" t="s">
        <v>122</v>
      </c>
      <c r="K47" s="780"/>
      <c r="L47" s="1022" t="s">
        <v>122</v>
      </c>
      <c r="M47" s="1031" t="s">
        <v>2588</v>
      </c>
      <c r="N47" s="1024" t="s">
        <v>369</v>
      </c>
      <c r="O47" s="1032"/>
      <c r="P47" s="1032"/>
      <c r="Q47" s="1032"/>
      <c r="R47" s="1032"/>
      <c r="S47" s="1033">
        <v>176.98577223652094</v>
      </c>
      <c r="T47" s="1033">
        <v>176.98572000000004</v>
      </c>
      <c r="U47" s="1026"/>
    </row>
    <row r="48" spans="1:21" s="541" customFormat="1">
      <c r="A48" s="1034">
        <v>2</v>
      </c>
      <c r="B48" s="1019"/>
      <c r="C48" s="1019"/>
      <c r="D48" s="1019"/>
      <c r="E48" s="1019"/>
      <c r="F48" s="1019"/>
      <c r="G48" s="1019"/>
      <c r="H48" s="1019"/>
      <c r="I48" s="1019"/>
      <c r="J48" s="1030"/>
      <c r="K48" s="1019"/>
      <c r="L48" s="1035" t="s">
        <v>2656</v>
      </c>
      <c r="M48" s="1036" t="s">
        <v>1334</v>
      </c>
      <c r="N48" s="1024" t="s">
        <v>1335</v>
      </c>
      <c r="O48" s="1032"/>
      <c r="P48" s="1032"/>
      <c r="Q48" s="1032"/>
      <c r="R48" s="1032"/>
      <c r="S48" s="1025">
        <v>0.37680000000000002</v>
      </c>
      <c r="T48" s="1025">
        <v>3</v>
      </c>
      <c r="U48" s="1026"/>
    </row>
    <row r="49" spans="1:21" s="541" customFormat="1">
      <c r="A49" s="1034">
        <v>2</v>
      </c>
      <c r="B49" s="1019"/>
      <c r="C49" s="1019"/>
      <c r="D49" s="1019"/>
      <c r="E49" s="1019"/>
      <c r="F49" s="1019"/>
      <c r="G49" s="1019"/>
      <c r="H49" s="1019"/>
      <c r="I49" s="1019"/>
      <c r="J49" s="1030"/>
      <c r="K49" s="1019"/>
      <c r="L49" s="1035" t="s">
        <v>2657</v>
      </c>
      <c r="M49" s="1036" t="s">
        <v>1336</v>
      </c>
      <c r="N49" s="1024" t="s">
        <v>1337</v>
      </c>
      <c r="O49" s="1032"/>
      <c r="P49" s="1032"/>
      <c r="Q49" s="1032"/>
      <c r="R49" s="1032"/>
      <c r="S49" s="1025">
        <v>39142.288622726679</v>
      </c>
      <c r="T49" s="1025">
        <v>4916.2700000000004</v>
      </c>
      <c r="U49" s="1026"/>
    </row>
    <row r="50" spans="1:21" s="541" customFormat="1" ht="22.5">
      <c r="A50" s="1021" t="s">
        <v>102</v>
      </c>
      <c r="B50" s="1006" t="s">
        <v>1332</v>
      </c>
      <c r="C50" s="1019"/>
      <c r="D50" s="1019"/>
      <c r="E50" s="1019"/>
      <c r="F50" s="1019"/>
      <c r="G50" s="1019"/>
      <c r="H50" s="1019"/>
      <c r="I50" s="1019"/>
      <c r="J50" s="1019"/>
      <c r="K50" s="1019"/>
      <c r="L50" s="1022" t="s">
        <v>124</v>
      </c>
      <c r="M50" s="1023" t="s">
        <v>1333</v>
      </c>
      <c r="N50" s="1024" t="s">
        <v>369</v>
      </c>
      <c r="O50" s="1025">
        <v>45.824722889999997</v>
      </c>
      <c r="P50" s="1025">
        <v>45.824722889999997</v>
      </c>
      <c r="Q50" s="1025">
        <v>45.824722889999997</v>
      </c>
      <c r="R50" s="1025">
        <v>49.948947950099985</v>
      </c>
      <c r="S50" s="1025">
        <v>53.095731670956283</v>
      </c>
      <c r="T50" s="1025">
        <v>53.09571600000001</v>
      </c>
      <c r="U50" s="1026"/>
    </row>
    <row r="51" spans="1:21" s="541" customFormat="1">
      <c r="A51" s="1021" t="s">
        <v>102</v>
      </c>
      <c r="B51" s="1006" t="s">
        <v>1398</v>
      </c>
      <c r="C51" s="1019"/>
      <c r="D51" s="1019"/>
      <c r="E51" s="1019"/>
      <c r="F51" s="1019"/>
      <c r="G51" s="1019"/>
      <c r="H51" s="1019"/>
      <c r="I51" s="1019"/>
      <c r="J51" s="1019"/>
      <c r="K51" s="1019"/>
      <c r="L51" s="1022" t="s">
        <v>125</v>
      </c>
      <c r="M51" s="1023" t="s">
        <v>1399</v>
      </c>
      <c r="N51" s="1024" t="s">
        <v>369</v>
      </c>
      <c r="O51" s="1025"/>
      <c r="P51" s="1025"/>
      <c r="Q51" s="1025"/>
      <c r="R51" s="1025"/>
      <c r="S51" s="969">
        <v>0</v>
      </c>
      <c r="T51" s="969">
        <v>0</v>
      </c>
      <c r="U51" s="1026"/>
    </row>
    <row r="52" spans="1:21" s="541" customFormat="1">
      <c r="A52" s="1021" t="s">
        <v>102</v>
      </c>
      <c r="B52" s="1006"/>
      <c r="C52" s="1019"/>
      <c r="D52" s="1019"/>
      <c r="E52" s="1019"/>
      <c r="F52" s="1019"/>
      <c r="G52" s="1019"/>
      <c r="H52" s="1019"/>
      <c r="I52" s="1019"/>
      <c r="J52" s="1019">
        <v>7</v>
      </c>
      <c r="K52" s="1019"/>
      <c r="L52" s="1022"/>
      <c r="M52" s="1023"/>
      <c r="N52" s="1024"/>
      <c r="O52" s="1027"/>
      <c r="P52" s="1027"/>
      <c r="Q52" s="1027"/>
      <c r="R52" s="1027"/>
      <c r="S52" s="969"/>
      <c r="T52" s="969"/>
      <c r="U52" s="1028"/>
    </row>
    <row r="53" spans="1:21" s="541" customFormat="1">
      <c r="A53" s="1021" t="s">
        <v>102</v>
      </c>
      <c r="B53" s="1006" t="s">
        <v>1400</v>
      </c>
      <c r="C53" s="1019"/>
      <c r="D53" s="1019"/>
      <c r="E53" s="1019"/>
      <c r="F53" s="1019"/>
      <c r="G53" s="1019"/>
      <c r="H53" s="1019"/>
      <c r="I53" s="1019"/>
      <c r="J53" s="1019"/>
      <c r="K53" s="1019"/>
      <c r="L53" s="1022" t="s">
        <v>126</v>
      </c>
      <c r="M53" s="1023" t="s">
        <v>1401</v>
      </c>
      <c r="N53" s="1024" t="s">
        <v>369</v>
      </c>
      <c r="O53" s="1025">
        <v>0</v>
      </c>
      <c r="P53" s="1025">
        <v>0</v>
      </c>
      <c r="Q53" s="1025">
        <v>0</v>
      </c>
      <c r="R53" s="1025">
        <v>0</v>
      </c>
      <c r="S53" s="1025">
        <v>0</v>
      </c>
      <c r="T53" s="1025">
        <v>0</v>
      </c>
      <c r="U53" s="1026"/>
    </row>
    <row r="54" spans="1:21">
      <c r="A54" s="1005"/>
      <c r="B54" s="1006"/>
      <c r="C54" s="1005"/>
      <c r="D54" s="1005"/>
      <c r="E54" s="1005"/>
      <c r="F54" s="1005"/>
      <c r="G54" s="1005"/>
      <c r="H54" s="1005"/>
      <c r="I54" s="1005"/>
      <c r="J54" s="1005"/>
      <c r="K54" s="1005"/>
      <c r="L54" s="1005"/>
      <c r="M54" s="1005"/>
      <c r="N54" s="1005"/>
      <c r="O54" s="1005"/>
      <c r="P54" s="1005"/>
      <c r="Q54" s="1005"/>
      <c r="R54" s="1005"/>
      <c r="S54" s="1005"/>
      <c r="T54" s="1005"/>
      <c r="U54" s="1005"/>
    </row>
    <row r="55" spans="1:21" s="528" customFormat="1" ht="15" customHeight="1">
      <c r="A55" s="1007"/>
      <c r="B55" s="1037"/>
      <c r="C55" s="1007"/>
      <c r="D55" s="1007"/>
      <c r="E55" s="1007"/>
      <c r="F55" s="1007"/>
      <c r="G55" s="1007"/>
      <c r="H55" s="1007"/>
      <c r="I55" s="1007"/>
      <c r="J55" s="1007"/>
      <c r="K55" s="1007"/>
      <c r="L55" s="1038" t="s">
        <v>1469</v>
      </c>
      <c r="M55" s="1038"/>
      <c r="N55" s="1038"/>
      <c r="O55" s="1038"/>
      <c r="P55" s="1038"/>
      <c r="Q55" s="1038"/>
      <c r="R55" s="1038"/>
      <c r="S55" s="1039"/>
      <c r="T55" s="1039"/>
      <c r="U55" s="1039"/>
    </row>
    <row r="56" spans="1:21" s="528" customFormat="1" ht="114" customHeight="1">
      <c r="A56" s="1007"/>
      <c r="B56" s="1037"/>
      <c r="C56" s="1007"/>
      <c r="D56" s="1007"/>
      <c r="E56" s="1007"/>
      <c r="F56" s="1007"/>
      <c r="G56" s="1007"/>
      <c r="H56" s="1007"/>
      <c r="I56" s="1007"/>
      <c r="J56" s="1007"/>
      <c r="K56" s="780"/>
      <c r="L56" s="955" t="s">
        <v>2599</v>
      </c>
      <c r="M56" s="939"/>
      <c r="N56" s="939"/>
      <c r="O56" s="939"/>
      <c r="P56" s="939"/>
      <c r="Q56" s="939"/>
      <c r="R56" s="939"/>
      <c r="S56" s="940"/>
      <c r="T56" s="940"/>
      <c r="U56" s="940"/>
    </row>
  </sheetData>
  <sheetProtection formatColumns="0" formatRows="0" autoFilter="0"/>
  <mergeCells count="10">
    <mergeCell ref="J19:J21"/>
    <mergeCell ref="L55:U55"/>
    <mergeCell ref="L56:U56"/>
    <mergeCell ref="L14:L15"/>
    <mergeCell ref="M14:M15"/>
    <mergeCell ref="N14:N15"/>
    <mergeCell ref="U14:U15"/>
    <mergeCell ref="J28:J30"/>
    <mergeCell ref="J38:J40"/>
    <mergeCell ref="J47:J49"/>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56"/>
  <sheetViews>
    <sheetView showGridLines="0" view="pageBreakPreview" topLeftCell="K11" zoomScaleNormal="100" zoomScaleSheetLayoutView="100" workbookViewId="0">
      <selection activeCell="M62" sqref="M62"/>
    </sheetView>
  </sheetViews>
  <sheetFormatPr defaultColWidth="9.140625" defaultRowHeight="11.25"/>
  <cols>
    <col min="1" max="1" width="2.7109375" style="531" hidden="1" customWidth="1"/>
    <col min="2" max="2" width="2.7109375" style="530" hidden="1" customWidth="1"/>
    <col min="3" max="10" width="2.7109375" style="531" hidden="1" customWidth="1"/>
    <col min="11" max="11" width="3.7109375" style="531" hidden="1" customWidth="1"/>
    <col min="12" max="12" width="5.7109375" style="531" customWidth="1"/>
    <col min="13" max="13" width="55.7109375" style="531" customWidth="1"/>
    <col min="14" max="14" width="12.7109375" style="531" customWidth="1"/>
    <col min="15" max="20" width="13.7109375" style="531" customWidth="1"/>
    <col min="21" max="21" width="33.28515625" style="531" customWidth="1"/>
    <col min="22" max="16384" width="9.140625" style="531"/>
  </cols>
  <sheetData>
    <row r="1" spans="1:21" hidden="1">
      <c r="A1" s="1040"/>
      <c r="B1" s="1034"/>
      <c r="C1" s="1040"/>
      <c r="D1" s="1040"/>
      <c r="E1" s="1040"/>
      <c r="F1" s="1040"/>
      <c r="G1" s="1040"/>
      <c r="H1" s="1040"/>
      <c r="I1" s="1040"/>
      <c r="J1" s="1040"/>
      <c r="K1" s="1040"/>
      <c r="L1" s="1040"/>
      <c r="M1" s="1040"/>
      <c r="N1" s="1040"/>
      <c r="O1" s="1040"/>
      <c r="P1" s="1040"/>
      <c r="Q1" s="1040"/>
      <c r="R1" s="1040"/>
      <c r="S1" s="892">
        <v>2024</v>
      </c>
      <c r="T1" s="892">
        <v>2024</v>
      </c>
      <c r="U1" s="990"/>
    </row>
    <row r="2" spans="1:21" hidden="1">
      <c r="A2" s="1040"/>
      <c r="B2" s="1034"/>
      <c r="C2" s="1040"/>
      <c r="D2" s="1040"/>
      <c r="E2" s="1040"/>
      <c r="F2" s="1040"/>
      <c r="G2" s="1040"/>
      <c r="H2" s="1040"/>
      <c r="I2" s="1040"/>
      <c r="J2" s="1040"/>
      <c r="K2" s="1040"/>
      <c r="L2" s="1040"/>
      <c r="M2" s="1040"/>
      <c r="N2" s="1040"/>
      <c r="O2" s="1040"/>
      <c r="P2" s="1040"/>
      <c r="Q2" s="1040"/>
      <c r="R2" s="1040"/>
      <c r="S2" s="1040"/>
      <c r="T2" s="1040"/>
      <c r="U2" s="1040"/>
    </row>
    <row r="3" spans="1:21" hidden="1">
      <c r="A3" s="1040"/>
      <c r="B3" s="1034"/>
      <c r="C3" s="1040"/>
      <c r="D3" s="1040"/>
      <c r="E3" s="1040"/>
      <c r="F3" s="1040"/>
      <c r="G3" s="1040"/>
      <c r="H3" s="1040"/>
      <c r="I3" s="1040"/>
      <c r="J3" s="1040"/>
      <c r="K3" s="1040"/>
      <c r="L3" s="1040"/>
      <c r="M3" s="1040"/>
      <c r="N3" s="1040"/>
      <c r="O3" s="1040"/>
      <c r="P3" s="1040"/>
      <c r="Q3" s="1040"/>
      <c r="R3" s="1040"/>
      <c r="S3" s="1040"/>
      <c r="T3" s="1040"/>
      <c r="U3" s="1040"/>
    </row>
    <row r="4" spans="1:21" hidden="1">
      <c r="A4" s="1040"/>
      <c r="B4" s="1034"/>
      <c r="C4" s="1040"/>
      <c r="D4" s="1040"/>
      <c r="E4" s="1040"/>
      <c r="F4" s="1040"/>
      <c r="G4" s="1040"/>
      <c r="H4" s="1040"/>
      <c r="I4" s="1040"/>
      <c r="J4" s="1040"/>
      <c r="K4" s="1040"/>
      <c r="L4" s="1040"/>
      <c r="M4" s="1040"/>
      <c r="N4" s="1040"/>
      <c r="O4" s="1040"/>
      <c r="P4" s="1040"/>
      <c r="Q4" s="1040"/>
      <c r="R4" s="1040"/>
      <c r="S4" s="1040"/>
      <c r="T4" s="1040"/>
      <c r="U4" s="1040"/>
    </row>
    <row r="5" spans="1:21" hidden="1">
      <c r="A5" s="1040"/>
      <c r="B5" s="1034"/>
      <c r="C5" s="1040"/>
      <c r="D5" s="1040"/>
      <c r="E5" s="1040"/>
      <c r="F5" s="1040"/>
      <c r="G5" s="1040"/>
      <c r="H5" s="1040"/>
      <c r="I5" s="1040"/>
      <c r="J5" s="1040"/>
      <c r="K5" s="1040"/>
      <c r="L5" s="1040"/>
      <c r="M5" s="1040"/>
      <c r="N5" s="1040"/>
      <c r="O5" s="1040"/>
      <c r="P5" s="1040"/>
      <c r="Q5" s="1040"/>
      <c r="R5" s="1040"/>
      <c r="S5" s="1040"/>
      <c r="T5" s="1040"/>
      <c r="U5" s="1040"/>
    </row>
    <row r="6" spans="1:21" hidden="1">
      <c r="A6" s="1040"/>
      <c r="B6" s="1034"/>
      <c r="C6" s="1040"/>
      <c r="D6" s="1040"/>
      <c r="E6" s="1040"/>
      <c r="F6" s="1040"/>
      <c r="G6" s="1040"/>
      <c r="H6" s="1040"/>
      <c r="I6" s="1040"/>
      <c r="J6" s="1040"/>
      <c r="K6" s="1040"/>
      <c r="L6" s="1040"/>
      <c r="M6" s="1040"/>
      <c r="N6" s="1040"/>
      <c r="O6" s="1040"/>
      <c r="P6" s="1040"/>
      <c r="Q6" s="1040"/>
      <c r="R6" s="1040"/>
      <c r="S6" s="1040"/>
      <c r="T6" s="1040"/>
      <c r="U6" s="1040"/>
    </row>
    <row r="7" spans="1:21" hidden="1">
      <c r="A7" s="1040"/>
      <c r="B7" s="1034"/>
      <c r="C7" s="1040"/>
      <c r="D7" s="1040"/>
      <c r="E7" s="1040"/>
      <c r="F7" s="1040"/>
      <c r="G7" s="1040"/>
      <c r="H7" s="1040"/>
      <c r="I7" s="1040"/>
      <c r="J7" s="1040"/>
      <c r="K7" s="1040"/>
      <c r="L7" s="1040"/>
      <c r="M7" s="1040"/>
      <c r="N7" s="1040"/>
      <c r="O7" s="1040"/>
      <c r="P7" s="1040"/>
      <c r="Q7" s="1040"/>
      <c r="R7" s="1040"/>
      <c r="S7" s="844" t="b">
        <v>1</v>
      </c>
      <c r="T7" s="844" t="b">
        <v>1</v>
      </c>
      <c r="U7" s="990"/>
    </row>
    <row r="8" spans="1:21" hidden="1">
      <c r="A8" s="1040"/>
      <c r="B8" s="1034"/>
      <c r="C8" s="1040"/>
      <c r="D8" s="1040"/>
      <c r="E8" s="1040"/>
      <c r="F8" s="1040"/>
      <c r="G8" s="1040"/>
      <c r="H8" s="1040"/>
      <c r="I8" s="1040"/>
      <c r="J8" s="1040"/>
      <c r="K8" s="1040"/>
      <c r="L8" s="1040"/>
      <c r="M8" s="1040"/>
      <c r="N8" s="1040"/>
      <c r="O8" s="1040"/>
      <c r="P8" s="1040"/>
      <c r="Q8" s="1040"/>
      <c r="R8" s="1040"/>
      <c r="S8" s="1040"/>
      <c r="T8" s="1040"/>
      <c r="U8" s="1040"/>
    </row>
    <row r="9" spans="1:21" hidden="1">
      <c r="A9" s="1040"/>
      <c r="B9" s="1034"/>
      <c r="C9" s="1040"/>
      <c r="D9" s="1040"/>
      <c r="E9" s="1040"/>
      <c r="F9" s="1040"/>
      <c r="G9" s="1040"/>
      <c r="H9" s="1040"/>
      <c r="I9" s="1040"/>
      <c r="J9" s="1040"/>
      <c r="K9" s="1040"/>
      <c r="L9" s="1040"/>
      <c r="M9" s="1040"/>
      <c r="N9" s="1040"/>
      <c r="O9" s="1040"/>
      <c r="P9" s="1040"/>
      <c r="Q9" s="1040"/>
      <c r="R9" s="1040"/>
      <c r="S9" s="1040"/>
      <c r="T9" s="1040"/>
      <c r="U9" s="1040"/>
    </row>
    <row r="10" spans="1:21" hidden="1">
      <c r="A10" s="1040"/>
      <c r="B10" s="1034"/>
      <c r="C10" s="1040"/>
      <c r="D10" s="1040"/>
      <c r="E10" s="1040"/>
      <c r="F10" s="1040"/>
      <c r="G10" s="1040"/>
      <c r="H10" s="1040"/>
      <c r="I10" s="1040"/>
      <c r="J10" s="1040"/>
      <c r="K10" s="1040"/>
      <c r="L10" s="1040"/>
      <c r="M10" s="1040"/>
      <c r="N10" s="1040"/>
      <c r="O10" s="1040"/>
      <c r="P10" s="1040"/>
      <c r="Q10" s="1040"/>
      <c r="R10" s="1040"/>
      <c r="S10" s="1040"/>
      <c r="T10" s="1040"/>
      <c r="U10" s="1040"/>
    </row>
    <row r="11" spans="1:21" ht="15" hidden="1" customHeight="1">
      <c r="A11" s="1040"/>
      <c r="B11" s="1034"/>
      <c r="C11" s="1040"/>
      <c r="D11" s="1040"/>
      <c r="E11" s="1040"/>
      <c r="F11" s="1040"/>
      <c r="G11" s="1040"/>
      <c r="H11" s="1040"/>
      <c r="I11" s="1040"/>
      <c r="J11" s="1040"/>
      <c r="K11" s="1040"/>
      <c r="L11" s="1040"/>
      <c r="M11" s="1041"/>
      <c r="N11" s="1040"/>
      <c r="O11" s="1040"/>
      <c r="P11" s="1040"/>
      <c r="Q11" s="1040"/>
      <c r="R11" s="1040"/>
      <c r="S11" s="1040"/>
      <c r="T11" s="1040"/>
      <c r="U11" s="1040"/>
    </row>
    <row r="12" spans="1:21" s="323" customFormat="1" ht="20.25" customHeight="1">
      <c r="A12" s="1009"/>
      <c r="B12" s="1010"/>
      <c r="C12" s="1009"/>
      <c r="D12" s="1009"/>
      <c r="E12" s="1009"/>
      <c r="F12" s="1009"/>
      <c r="G12" s="1009"/>
      <c r="H12" s="1009"/>
      <c r="I12" s="1009"/>
      <c r="J12" s="1009"/>
      <c r="K12" s="1009"/>
      <c r="L12" s="1042" t="s">
        <v>1375</v>
      </c>
      <c r="M12" s="1043"/>
      <c r="N12" s="1043"/>
      <c r="O12" s="1043"/>
      <c r="P12" s="1043"/>
      <c r="Q12" s="1043"/>
      <c r="R12" s="1043"/>
      <c r="S12" s="1043"/>
      <c r="T12" s="1043"/>
      <c r="U12" s="1043"/>
    </row>
    <row r="13" spans="1:21" s="323" customFormat="1">
      <c r="A13" s="1009"/>
      <c r="B13" s="1010"/>
      <c r="C13" s="1009"/>
      <c r="D13" s="1009"/>
      <c r="E13" s="1009"/>
      <c r="F13" s="1009"/>
      <c r="G13" s="1009"/>
      <c r="H13" s="1009"/>
      <c r="I13" s="1009"/>
      <c r="J13" s="1009"/>
      <c r="K13" s="1009"/>
      <c r="L13" s="1044"/>
      <c r="M13" s="1045"/>
      <c r="N13" s="1045"/>
      <c r="O13" s="1045"/>
      <c r="P13" s="1045"/>
      <c r="Q13" s="1045"/>
      <c r="R13" s="1045"/>
      <c r="S13" s="1045"/>
      <c r="T13" s="1045"/>
      <c r="U13" s="1045"/>
    </row>
    <row r="14" spans="1:21" s="532" customFormat="1" ht="15" customHeight="1">
      <c r="A14" s="1046"/>
      <c r="B14" s="1034"/>
      <c r="C14" s="1046"/>
      <c r="D14" s="1046"/>
      <c r="E14" s="1046"/>
      <c r="F14" s="1046"/>
      <c r="G14" s="1046"/>
      <c r="H14" s="1046"/>
      <c r="I14" s="1046"/>
      <c r="J14" s="1046"/>
      <c r="K14" s="1046"/>
      <c r="L14" s="961" t="s">
        <v>374</v>
      </c>
      <c r="M14" s="962" t="s">
        <v>230</v>
      </c>
      <c r="N14" s="961" t="s">
        <v>143</v>
      </c>
      <c r="O14" s="1016" t="s">
        <v>2616</v>
      </c>
      <c r="P14" s="1016" t="s">
        <v>2616</v>
      </c>
      <c r="Q14" s="1016" t="s">
        <v>2616</v>
      </c>
      <c r="R14" s="1016" t="s">
        <v>2617</v>
      </c>
      <c r="S14" s="899" t="s">
        <v>2618</v>
      </c>
      <c r="T14" s="899" t="s">
        <v>2618</v>
      </c>
      <c r="U14" s="1047" t="s">
        <v>322</v>
      </c>
    </row>
    <row r="15" spans="1:21" s="532" customFormat="1" ht="45" customHeight="1">
      <c r="A15" s="1046"/>
      <c r="B15" s="1034"/>
      <c r="C15" s="1046"/>
      <c r="D15" s="1046"/>
      <c r="E15" s="1046"/>
      <c r="F15" s="1046"/>
      <c r="G15" s="1046"/>
      <c r="H15" s="1046"/>
      <c r="I15" s="1046"/>
      <c r="J15" s="1046"/>
      <c r="K15" s="1046"/>
      <c r="L15" s="1048"/>
      <c r="M15" s="1048"/>
      <c r="N15" s="1048"/>
      <c r="O15" s="1016" t="s">
        <v>285</v>
      </c>
      <c r="P15" s="1016" t="s">
        <v>323</v>
      </c>
      <c r="Q15" s="1016" t="s">
        <v>303</v>
      </c>
      <c r="R15" s="1016" t="s">
        <v>285</v>
      </c>
      <c r="S15" s="902" t="s">
        <v>286</v>
      </c>
      <c r="T15" s="902" t="s">
        <v>285</v>
      </c>
      <c r="U15" s="1048"/>
    </row>
    <row r="16" spans="1:21" s="556" customFormat="1">
      <c r="A16" s="910" t="s">
        <v>18</v>
      </c>
      <c r="B16" s="1049"/>
      <c r="C16" s="1049"/>
      <c r="D16" s="1049"/>
      <c r="E16" s="1049"/>
      <c r="F16" s="1049"/>
      <c r="G16" s="1049"/>
      <c r="H16" s="1049"/>
      <c r="I16" s="1049"/>
      <c r="J16" s="1049"/>
      <c r="K16" s="1049"/>
      <c r="L16" s="1020" t="s">
        <v>2611</v>
      </c>
      <c r="M16" s="808"/>
      <c r="N16" s="808"/>
      <c r="O16" s="995">
        <v>434.58100000000002</v>
      </c>
      <c r="P16" s="995">
        <v>434.58100000000002</v>
      </c>
      <c r="Q16" s="995">
        <v>434.58100000000002</v>
      </c>
      <c r="R16" s="995">
        <v>473.69600000000003</v>
      </c>
      <c r="S16" s="995">
        <v>503.53562290239989</v>
      </c>
      <c r="T16" s="995">
        <v>500.93902479999997</v>
      </c>
      <c r="U16" s="809"/>
    </row>
    <row r="17" spans="1:21" s="556" customFormat="1" ht="22.5">
      <c r="A17" s="1021" t="s">
        <v>18</v>
      </c>
      <c r="B17" s="1049"/>
      <c r="C17" s="1049"/>
      <c r="D17" s="1049"/>
      <c r="E17" s="1049"/>
      <c r="F17" s="1049"/>
      <c r="G17" s="1049"/>
      <c r="H17" s="1049"/>
      <c r="I17" s="1049"/>
      <c r="J17" s="1049"/>
      <c r="K17" s="1049"/>
      <c r="L17" s="1050">
        <v>1</v>
      </c>
      <c r="M17" s="1023" t="s">
        <v>1330</v>
      </c>
      <c r="N17" s="1024" t="s">
        <v>369</v>
      </c>
      <c r="O17" s="1051">
        <v>333.87</v>
      </c>
      <c r="P17" s="1051">
        <v>333.87</v>
      </c>
      <c r="Q17" s="1051">
        <v>333.87</v>
      </c>
      <c r="R17" s="1051">
        <v>363.92</v>
      </c>
      <c r="S17" s="1051">
        <v>386.84278684799995</v>
      </c>
      <c r="T17" s="1051">
        <v>385.3390248</v>
      </c>
      <c r="U17" s="1052"/>
    </row>
    <row r="18" spans="1:21" s="556" customFormat="1" ht="22.5">
      <c r="A18" s="1021" t="s">
        <v>18</v>
      </c>
      <c r="B18" s="1049"/>
      <c r="C18" s="1049"/>
      <c r="D18" s="1049"/>
      <c r="E18" s="1049"/>
      <c r="F18" s="1049"/>
      <c r="G18" s="1049"/>
      <c r="H18" s="1049"/>
      <c r="I18" s="1049"/>
      <c r="J18" s="1049"/>
      <c r="K18" s="1049"/>
      <c r="L18" s="1050" t="s">
        <v>102</v>
      </c>
      <c r="M18" s="1023" t="s">
        <v>1333</v>
      </c>
      <c r="N18" s="1024" t="s">
        <v>369</v>
      </c>
      <c r="O18" s="1051">
        <v>100.161</v>
      </c>
      <c r="P18" s="1051">
        <v>100.161</v>
      </c>
      <c r="Q18" s="1051">
        <v>100.161</v>
      </c>
      <c r="R18" s="1051">
        <v>109.176</v>
      </c>
      <c r="S18" s="1051">
        <v>116.05283605439998</v>
      </c>
      <c r="T18" s="1051">
        <v>115.6</v>
      </c>
      <c r="U18" s="1052"/>
    </row>
    <row r="19" spans="1:21" s="556" customFormat="1" ht="33.75">
      <c r="A19" s="1021" t="s">
        <v>18</v>
      </c>
      <c r="B19" s="1034" t="s">
        <v>1339</v>
      </c>
      <c r="C19" s="1049"/>
      <c r="D19" s="1049"/>
      <c r="E19" s="1049"/>
      <c r="F19" s="1049"/>
      <c r="G19" s="1049"/>
      <c r="H19" s="1049"/>
      <c r="I19" s="1049"/>
      <c r="J19" s="1049"/>
      <c r="K19" s="1049"/>
      <c r="L19" s="1050" t="s">
        <v>103</v>
      </c>
      <c r="M19" s="1023" t="s">
        <v>1340</v>
      </c>
      <c r="N19" s="1024" t="s">
        <v>369</v>
      </c>
      <c r="O19" s="1033">
        <v>0</v>
      </c>
      <c r="P19" s="1033">
        <v>0</v>
      </c>
      <c r="Q19" s="1033">
        <v>0</v>
      </c>
      <c r="R19" s="1033">
        <v>0</v>
      </c>
      <c r="S19" s="1033">
        <v>0</v>
      </c>
      <c r="T19" s="1033">
        <v>0</v>
      </c>
      <c r="U19" s="1052"/>
    </row>
    <row r="20" spans="1:21" s="556" customFormat="1">
      <c r="A20" s="1021" t="s">
        <v>18</v>
      </c>
      <c r="B20" s="1053" t="s">
        <v>1389</v>
      </c>
      <c r="C20" s="1049"/>
      <c r="D20" s="1049"/>
      <c r="E20" s="1049"/>
      <c r="F20" s="1049"/>
      <c r="G20" s="1049"/>
      <c r="H20" s="1049"/>
      <c r="I20" s="1049"/>
      <c r="J20" s="1049"/>
      <c r="K20" s="1049"/>
      <c r="L20" s="1050" t="s">
        <v>170</v>
      </c>
      <c r="M20" s="1054" t="s">
        <v>576</v>
      </c>
      <c r="N20" s="1024" t="s">
        <v>369</v>
      </c>
      <c r="O20" s="1055"/>
      <c r="P20" s="1055"/>
      <c r="Q20" s="1055"/>
      <c r="R20" s="1055"/>
      <c r="S20" s="1055"/>
      <c r="T20" s="1055"/>
      <c r="U20" s="1052"/>
    </row>
    <row r="21" spans="1:21" s="556" customFormat="1">
      <c r="A21" s="1021" t="s">
        <v>18</v>
      </c>
      <c r="B21" s="1053" t="s">
        <v>1388</v>
      </c>
      <c r="C21" s="1049"/>
      <c r="D21" s="1049"/>
      <c r="E21" s="1049"/>
      <c r="F21" s="1049"/>
      <c r="G21" s="1049"/>
      <c r="H21" s="1049"/>
      <c r="I21" s="1049"/>
      <c r="J21" s="1049"/>
      <c r="K21" s="1049"/>
      <c r="L21" s="1050" t="s">
        <v>171</v>
      </c>
      <c r="M21" s="1054" t="s">
        <v>578</v>
      </c>
      <c r="N21" s="1024" t="s">
        <v>369</v>
      </c>
      <c r="O21" s="1055"/>
      <c r="P21" s="1055"/>
      <c r="Q21" s="1055"/>
      <c r="R21" s="1055"/>
      <c r="S21" s="1055"/>
      <c r="T21" s="1055"/>
      <c r="U21" s="1052"/>
    </row>
    <row r="22" spans="1:21" s="556" customFormat="1">
      <c r="A22" s="1021" t="s">
        <v>18</v>
      </c>
      <c r="B22" s="1053" t="s">
        <v>1390</v>
      </c>
      <c r="C22" s="1049"/>
      <c r="D22" s="1049"/>
      <c r="E22" s="1049"/>
      <c r="F22" s="1049"/>
      <c r="G22" s="1049"/>
      <c r="H22" s="1049"/>
      <c r="I22" s="1049"/>
      <c r="J22" s="1049"/>
      <c r="K22" s="1049"/>
      <c r="L22" s="1050" t="s">
        <v>387</v>
      </c>
      <c r="M22" s="1054" t="s">
        <v>580</v>
      </c>
      <c r="N22" s="1024" t="s">
        <v>369</v>
      </c>
      <c r="O22" s="1055"/>
      <c r="P22" s="1055"/>
      <c r="Q22" s="1055"/>
      <c r="R22" s="1055"/>
      <c r="S22" s="1055"/>
      <c r="T22" s="1055"/>
      <c r="U22" s="1052"/>
    </row>
    <row r="23" spans="1:21" s="556" customFormat="1">
      <c r="A23" s="1021" t="s">
        <v>18</v>
      </c>
      <c r="B23" s="1053" t="s">
        <v>1391</v>
      </c>
      <c r="C23" s="1049"/>
      <c r="D23" s="1049"/>
      <c r="E23" s="1049"/>
      <c r="F23" s="1049"/>
      <c r="G23" s="1049"/>
      <c r="H23" s="1049"/>
      <c r="I23" s="1049"/>
      <c r="J23" s="1049"/>
      <c r="K23" s="1049"/>
      <c r="L23" s="1050" t="s">
        <v>388</v>
      </c>
      <c r="M23" s="1054" t="s">
        <v>582</v>
      </c>
      <c r="N23" s="1024" t="s">
        <v>369</v>
      </c>
      <c r="O23" s="1055"/>
      <c r="P23" s="1055"/>
      <c r="Q23" s="1055"/>
      <c r="R23" s="1055"/>
      <c r="S23" s="1055"/>
      <c r="T23" s="1055"/>
      <c r="U23" s="1052"/>
    </row>
    <row r="24" spans="1:21" s="556" customFormat="1">
      <c r="A24" s="1021" t="s">
        <v>18</v>
      </c>
      <c r="B24" s="1053" t="s">
        <v>1392</v>
      </c>
      <c r="C24" s="1049"/>
      <c r="D24" s="1049"/>
      <c r="E24" s="1049"/>
      <c r="F24" s="1049"/>
      <c r="G24" s="1049"/>
      <c r="H24" s="1049"/>
      <c r="I24" s="1049"/>
      <c r="J24" s="1049"/>
      <c r="K24" s="1049"/>
      <c r="L24" s="1050" t="s">
        <v>389</v>
      </c>
      <c r="M24" s="1054" t="s">
        <v>584</v>
      </c>
      <c r="N24" s="1024" t="s">
        <v>369</v>
      </c>
      <c r="O24" s="1055"/>
      <c r="P24" s="1055"/>
      <c r="Q24" s="1055"/>
      <c r="R24" s="1055"/>
      <c r="S24" s="1055"/>
      <c r="T24" s="1055"/>
      <c r="U24" s="1052"/>
    </row>
    <row r="25" spans="1:21" s="556" customFormat="1">
      <c r="A25" s="1021" t="s">
        <v>18</v>
      </c>
      <c r="B25" s="1053" t="s">
        <v>1393</v>
      </c>
      <c r="C25" s="1049"/>
      <c r="D25" s="1049"/>
      <c r="E25" s="1049"/>
      <c r="F25" s="1049"/>
      <c r="G25" s="1049"/>
      <c r="H25" s="1049"/>
      <c r="I25" s="1049"/>
      <c r="J25" s="1049"/>
      <c r="K25" s="1049"/>
      <c r="L25" s="1050" t="s">
        <v>1341</v>
      </c>
      <c r="M25" s="1054" t="s">
        <v>586</v>
      </c>
      <c r="N25" s="1024" t="s">
        <v>369</v>
      </c>
      <c r="O25" s="1055"/>
      <c r="P25" s="1055"/>
      <c r="Q25" s="1055"/>
      <c r="R25" s="1055"/>
      <c r="S25" s="1055"/>
      <c r="T25" s="1055"/>
      <c r="U25" s="1052"/>
    </row>
    <row r="26" spans="1:21" s="556" customFormat="1">
      <c r="A26" s="1021" t="s">
        <v>18</v>
      </c>
      <c r="B26" s="1053" t="s">
        <v>1501</v>
      </c>
      <c r="C26" s="1049"/>
      <c r="D26" s="1049"/>
      <c r="E26" s="1049"/>
      <c r="F26" s="1049"/>
      <c r="G26" s="1049"/>
      <c r="H26" s="1049"/>
      <c r="I26" s="1049"/>
      <c r="J26" s="1049"/>
      <c r="K26" s="1049"/>
      <c r="L26" s="1050" t="s">
        <v>1502</v>
      </c>
      <c r="M26" s="1054" t="s">
        <v>1503</v>
      </c>
      <c r="N26" s="1024" t="s">
        <v>369</v>
      </c>
      <c r="O26" s="1055"/>
      <c r="P26" s="1055"/>
      <c r="Q26" s="1055"/>
      <c r="R26" s="1055"/>
      <c r="S26" s="1055"/>
      <c r="T26" s="1055"/>
      <c r="U26" s="1052"/>
    </row>
    <row r="27" spans="1:21" s="556" customFormat="1" ht="45">
      <c r="A27" s="1021" t="s">
        <v>18</v>
      </c>
      <c r="B27" s="1034" t="s">
        <v>1342</v>
      </c>
      <c r="C27" s="1049"/>
      <c r="D27" s="1049"/>
      <c r="E27" s="1049"/>
      <c r="F27" s="1049"/>
      <c r="G27" s="1049"/>
      <c r="H27" s="1049"/>
      <c r="I27" s="1049"/>
      <c r="J27" s="1049"/>
      <c r="K27" s="1049"/>
      <c r="L27" s="1050" t="s">
        <v>104</v>
      </c>
      <c r="M27" s="1023" t="s">
        <v>1343</v>
      </c>
      <c r="N27" s="1024" t="s">
        <v>369</v>
      </c>
      <c r="O27" s="1055"/>
      <c r="P27" s="1055"/>
      <c r="Q27" s="1055"/>
      <c r="R27" s="1055"/>
      <c r="S27" s="1055"/>
      <c r="T27" s="1055"/>
      <c r="U27" s="1052"/>
    </row>
    <row r="28" spans="1:21" s="556" customFormat="1">
      <c r="A28" s="1021" t="s">
        <v>18</v>
      </c>
      <c r="B28" s="1034" t="s">
        <v>1344</v>
      </c>
      <c r="C28" s="1049"/>
      <c r="D28" s="1049"/>
      <c r="E28" s="1049"/>
      <c r="F28" s="1049"/>
      <c r="G28" s="1049"/>
      <c r="H28" s="1049"/>
      <c r="I28" s="1049"/>
      <c r="J28" s="1049"/>
      <c r="K28" s="1049"/>
      <c r="L28" s="1050" t="s">
        <v>120</v>
      </c>
      <c r="M28" s="1023" t="s">
        <v>1345</v>
      </c>
      <c r="N28" s="1024" t="s">
        <v>369</v>
      </c>
      <c r="O28" s="1055"/>
      <c r="P28" s="1055"/>
      <c r="Q28" s="1055"/>
      <c r="R28" s="1055"/>
      <c r="S28" s="1055"/>
      <c r="T28" s="1055"/>
      <c r="U28" s="1052"/>
    </row>
    <row r="29" spans="1:21" s="556" customFormat="1">
      <c r="A29" s="1021" t="s">
        <v>18</v>
      </c>
      <c r="B29" s="1034" t="s">
        <v>1346</v>
      </c>
      <c r="C29" s="1049"/>
      <c r="D29" s="1049"/>
      <c r="E29" s="1049"/>
      <c r="F29" s="1049"/>
      <c r="G29" s="1049"/>
      <c r="H29" s="1049"/>
      <c r="I29" s="1049"/>
      <c r="J29" s="1049"/>
      <c r="K29" s="1049"/>
      <c r="L29" s="1050" t="s">
        <v>124</v>
      </c>
      <c r="M29" s="1023" t="s">
        <v>1347</v>
      </c>
      <c r="N29" s="1024" t="s">
        <v>369</v>
      </c>
      <c r="O29" s="1055"/>
      <c r="P29" s="1055"/>
      <c r="Q29" s="1055"/>
      <c r="R29" s="1055"/>
      <c r="S29" s="1055"/>
      <c r="T29" s="1055"/>
      <c r="U29" s="1052"/>
    </row>
    <row r="30" spans="1:21" s="556" customFormat="1">
      <c r="A30" s="1021" t="s">
        <v>18</v>
      </c>
      <c r="B30" s="1034" t="s">
        <v>1348</v>
      </c>
      <c r="C30" s="1049"/>
      <c r="D30" s="1049"/>
      <c r="E30" s="1049"/>
      <c r="F30" s="1049"/>
      <c r="G30" s="1049"/>
      <c r="H30" s="1049"/>
      <c r="I30" s="1049"/>
      <c r="J30" s="1049"/>
      <c r="K30" s="1049"/>
      <c r="L30" s="1050" t="s">
        <v>125</v>
      </c>
      <c r="M30" s="1023" t="s">
        <v>1349</v>
      </c>
      <c r="N30" s="1024" t="s">
        <v>369</v>
      </c>
      <c r="O30" s="1055"/>
      <c r="P30" s="1055"/>
      <c r="Q30" s="1055"/>
      <c r="R30" s="1055"/>
      <c r="S30" s="1055"/>
      <c r="T30" s="1055"/>
      <c r="U30" s="1052"/>
    </row>
    <row r="31" spans="1:21" s="556" customFormat="1">
      <c r="A31" s="1021" t="s">
        <v>18</v>
      </c>
      <c r="B31" s="1034" t="s">
        <v>1350</v>
      </c>
      <c r="C31" s="1049"/>
      <c r="D31" s="1049"/>
      <c r="E31" s="1049"/>
      <c r="F31" s="1049"/>
      <c r="G31" s="1049"/>
      <c r="H31" s="1049"/>
      <c r="I31" s="1049"/>
      <c r="J31" s="1049"/>
      <c r="K31" s="1049"/>
      <c r="L31" s="1050" t="s">
        <v>126</v>
      </c>
      <c r="M31" s="1023" t="s">
        <v>1351</v>
      </c>
      <c r="N31" s="1024" t="s">
        <v>369</v>
      </c>
      <c r="O31" s="1033">
        <v>0.55000000000000004</v>
      </c>
      <c r="P31" s="1033">
        <v>0.55000000000000004</v>
      </c>
      <c r="Q31" s="1033">
        <v>0.55000000000000004</v>
      </c>
      <c r="R31" s="1033">
        <v>0.6</v>
      </c>
      <c r="S31" s="1033">
        <v>0.64</v>
      </c>
      <c r="T31" s="1033">
        <v>0</v>
      </c>
      <c r="U31" s="1052"/>
    </row>
    <row r="32" spans="1:21" s="556" customFormat="1">
      <c r="A32" s="1021" t="s">
        <v>18</v>
      </c>
      <c r="B32" s="1034" t="s">
        <v>1352</v>
      </c>
      <c r="C32" s="1049"/>
      <c r="D32" s="1049"/>
      <c r="E32" s="1049"/>
      <c r="F32" s="1049"/>
      <c r="G32" s="1049"/>
      <c r="H32" s="1049"/>
      <c r="I32" s="1049"/>
      <c r="J32" s="1049"/>
      <c r="K32" s="1049"/>
      <c r="L32" s="1050" t="s">
        <v>149</v>
      </c>
      <c r="M32" s="1054" t="s">
        <v>1353</v>
      </c>
      <c r="N32" s="1024" t="s">
        <v>369</v>
      </c>
      <c r="O32" s="1055"/>
      <c r="P32" s="1055"/>
      <c r="Q32" s="1055"/>
      <c r="R32" s="1055"/>
      <c r="S32" s="1055"/>
      <c r="T32" s="1055"/>
      <c r="U32" s="1052"/>
    </row>
    <row r="33" spans="1:21" s="556" customFormat="1" ht="45">
      <c r="A33" s="1021" t="s">
        <v>18</v>
      </c>
      <c r="B33" s="1034" t="s">
        <v>1354</v>
      </c>
      <c r="C33" s="1049"/>
      <c r="D33" s="1049"/>
      <c r="E33" s="1049"/>
      <c r="F33" s="1049"/>
      <c r="G33" s="1049"/>
      <c r="H33" s="1049"/>
      <c r="I33" s="1049"/>
      <c r="J33" s="1049"/>
      <c r="K33" s="1049"/>
      <c r="L33" s="1050" t="s">
        <v>199</v>
      </c>
      <c r="M33" s="1054" t="s">
        <v>1355</v>
      </c>
      <c r="N33" s="1024" t="s">
        <v>369</v>
      </c>
      <c r="O33" s="1055"/>
      <c r="P33" s="1055"/>
      <c r="Q33" s="1055"/>
      <c r="R33" s="1055"/>
      <c r="S33" s="1055"/>
      <c r="T33" s="1055"/>
      <c r="U33" s="1052"/>
    </row>
    <row r="34" spans="1:21" s="556" customFormat="1">
      <c r="A34" s="1021" t="s">
        <v>18</v>
      </c>
      <c r="B34" s="1053" t="s">
        <v>1504</v>
      </c>
      <c r="C34" s="1049"/>
      <c r="D34" s="1049"/>
      <c r="E34" s="1049"/>
      <c r="F34" s="1049"/>
      <c r="G34" s="1049"/>
      <c r="H34" s="1049"/>
      <c r="I34" s="1049"/>
      <c r="J34" s="1049"/>
      <c r="K34" s="1049"/>
      <c r="L34" s="1050" t="s">
        <v>408</v>
      </c>
      <c r="M34" s="1054" t="s">
        <v>1505</v>
      </c>
      <c r="N34" s="1024" t="s">
        <v>369</v>
      </c>
      <c r="O34" s="1055">
        <v>0.55000000000000004</v>
      </c>
      <c r="P34" s="1055">
        <v>0.55000000000000004</v>
      </c>
      <c r="Q34" s="1055">
        <v>0.55000000000000004</v>
      </c>
      <c r="R34" s="1055">
        <v>0.6</v>
      </c>
      <c r="S34" s="1055">
        <v>0.64</v>
      </c>
      <c r="T34" s="1055"/>
      <c r="U34" s="1052"/>
    </row>
    <row r="35" spans="1:21" s="556" customFormat="1">
      <c r="A35" s="910" t="s">
        <v>102</v>
      </c>
      <c r="B35" s="1049"/>
      <c r="C35" s="1049"/>
      <c r="D35" s="1049"/>
      <c r="E35" s="1049"/>
      <c r="F35" s="1049"/>
      <c r="G35" s="1049"/>
      <c r="H35" s="1049"/>
      <c r="I35" s="1049"/>
      <c r="J35" s="1049"/>
      <c r="K35" s="1049"/>
      <c r="L35" s="1020" t="s">
        <v>2615</v>
      </c>
      <c r="M35" s="808"/>
      <c r="N35" s="808"/>
      <c r="O35" s="995">
        <v>198.82586401552544</v>
      </c>
      <c r="P35" s="995">
        <v>198.82586401552544</v>
      </c>
      <c r="Q35" s="995">
        <v>198.82586401552544</v>
      </c>
      <c r="R35" s="995">
        <v>216.72019177692272</v>
      </c>
      <c r="S35" s="995">
        <v>230.37356385886881</v>
      </c>
      <c r="T35" s="995">
        <v>230.82143600000006</v>
      </c>
      <c r="U35" s="809"/>
    </row>
    <row r="36" spans="1:21" s="556" customFormat="1" ht="22.5">
      <c r="A36" s="1021" t="s">
        <v>102</v>
      </c>
      <c r="B36" s="1049"/>
      <c r="C36" s="1049"/>
      <c r="D36" s="1049"/>
      <c r="E36" s="1049"/>
      <c r="F36" s="1049"/>
      <c r="G36" s="1049"/>
      <c r="H36" s="1049"/>
      <c r="I36" s="1049"/>
      <c r="J36" s="1049"/>
      <c r="K36" s="1049"/>
      <c r="L36" s="1050">
        <v>1</v>
      </c>
      <c r="M36" s="1023" t="s">
        <v>1330</v>
      </c>
      <c r="N36" s="1024" t="s">
        <v>369</v>
      </c>
      <c r="O36" s="1051">
        <v>152.74907629999998</v>
      </c>
      <c r="P36" s="1051">
        <v>152.74907629999998</v>
      </c>
      <c r="Q36" s="1051">
        <v>152.74907629999998</v>
      </c>
      <c r="R36" s="1051">
        <v>166.49649316699995</v>
      </c>
      <c r="S36" s="1051">
        <v>176.98577223652094</v>
      </c>
      <c r="T36" s="1051">
        <v>176.98572000000004</v>
      </c>
      <c r="U36" s="1052"/>
    </row>
    <row r="37" spans="1:21" s="556" customFormat="1" ht="22.5">
      <c r="A37" s="1021" t="s">
        <v>102</v>
      </c>
      <c r="B37" s="1049"/>
      <c r="C37" s="1049"/>
      <c r="D37" s="1049"/>
      <c r="E37" s="1049"/>
      <c r="F37" s="1049"/>
      <c r="G37" s="1049"/>
      <c r="H37" s="1049"/>
      <c r="I37" s="1049"/>
      <c r="J37" s="1049"/>
      <c r="K37" s="1049"/>
      <c r="L37" s="1050" t="s">
        <v>102</v>
      </c>
      <c r="M37" s="1023" t="s">
        <v>1333</v>
      </c>
      <c r="N37" s="1024" t="s">
        <v>369</v>
      </c>
      <c r="O37" s="1051">
        <v>45.824722889999997</v>
      </c>
      <c r="P37" s="1051">
        <v>45.824722889999997</v>
      </c>
      <c r="Q37" s="1051">
        <v>45.824722889999997</v>
      </c>
      <c r="R37" s="1051">
        <v>49.948947950099985</v>
      </c>
      <c r="S37" s="1051">
        <v>53.095731670956283</v>
      </c>
      <c r="T37" s="1051">
        <v>53.09571600000001</v>
      </c>
      <c r="U37" s="1052"/>
    </row>
    <row r="38" spans="1:21" s="556" customFormat="1" ht="33.75">
      <c r="A38" s="1021" t="s">
        <v>102</v>
      </c>
      <c r="B38" s="1034" t="s">
        <v>1339</v>
      </c>
      <c r="C38" s="1049"/>
      <c r="D38" s="1049"/>
      <c r="E38" s="1049"/>
      <c r="F38" s="1049"/>
      <c r="G38" s="1049"/>
      <c r="H38" s="1049"/>
      <c r="I38" s="1049"/>
      <c r="J38" s="1049"/>
      <c r="K38" s="1049"/>
      <c r="L38" s="1050" t="s">
        <v>103</v>
      </c>
      <c r="M38" s="1023" t="s">
        <v>1340</v>
      </c>
      <c r="N38" s="1024" t="s">
        <v>369</v>
      </c>
      <c r="O38" s="1033">
        <v>0</v>
      </c>
      <c r="P38" s="1033">
        <v>0</v>
      </c>
      <c r="Q38" s="1033">
        <v>0</v>
      </c>
      <c r="R38" s="1033">
        <v>0</v>
      </c>
      <c r="S38" s="1033">
        <v>0</v>
      </c>
      <c r="T38" s="1033">
        <v>0</v>
      </c>
      <c r="U38" s="1052"/>
    </row>
    <row r="39" spans="1:21" s="556" customFormat="1">
      <c r="A39" s="1021" t="s">
        <v>102</v>
      </c>
      <c r="B39" s="1053" t="s">
        <v>1389</v>
      </c>
      <c r="C39" s="1049"/>
      <c r="D39" s="1049"/>
      <c r="E39" s="1049"/>
      <c r="F39" s="1049"/>
      <c r="G39" s="1049"/>
      <c r="H39" s="1049"/>
      <c r="I39" s="1049"/>
      <c r="J39" s="1049"/>
      <c r="K39" s="1049"/>
      <c r="L39" s="1050" t="s">
        <v>170</v>
      </c>
      <c r="M39" s="1054" t="s">
        <v>576</v>
      </c>
      <c r="N39" s="1024" t="s">
        <v>369</v>
      </c>
      <c r="O39" s="1055"/>
      <c r="P39" s="1055"/>
      <c r="Q39" s="1055"/>
      <c r="R39" s="1055"/>
      <c r="S39" s="1055"/>
      <c r="T39" s="1055"/>
      <c r="U39" s="1052"/>
    </row>
    <row r="40" spans="1:21" s="556" customFormat="1">
      <c r="A40" s="1021" t="s">
        <v>102</v>
      </c>
      <c r="B40" s="1053" t="s">
        <v>1388</v>
      </c>
      <c r="C40" s="1049"/>
      <c r="D40" s="1049"/>
      <c r="E40" s="1049"/>
      <c r="F40" s="1049"/>
      <c r="G40" s="1049"/>
      <c r="H40" s="1049"/>
      <c r="I40" s="1049"/>
      <c r="J40" s="1049"/>
      <c r="K40" s="1049"/>
      <c r="L40" s="1050" t="s">
        <v>171</v>
      </c>
      <c r="M40" s="1054" t="s">
        <v>578</v>
      </c>
      <c r="N40" s="1024" t="s">
        <v>369</v>
      </c>
      <c r="O40" s="1055"/>
      <c r="P40" s="1055"/>
      <c r="Q40" s="1055"/>
      <c r="R40" s="1055"/>
      <c r="S40" s="1055"/>
      <c r="T40" s="1055"/>
      <c r="U40" s="1052"/>
    </row>
    <row r="41" spans="1:21" s="556" customFormat="1">
      <c r="A41" s="1021" t="s">
        <v>102</v>
      </c>
      <c r="B41" s="1053" t="s">
        <v>1390</v>
      </c>
      <c r="C41" s="1049"/>
      <c r="D41" s="1049"/>
      <c r="E41" s="1049"/>
      <c r="F41" s="1049"/>
      <c r="G41" s="1049"/>
      <c r="H41" s="1049"/>
      <c r="I41" s="1049"/>
      <c r="J41" s="1049"/>
      <c r="K41" s="1049"/>
      <c r="L41" s="1050" t="s">
        <v>387</v>
      </c>
      <c r="M41" s="1054" t="s">
        <v>580</v>
      </c>
      <c r="N41" s="1024" t="s">
        <v>369</v>
      </c>
      <c r="O41" s="1055"/>
      <c r="P41" s="1055"/>
      <c r="Q41" s="1055"/>
      <c r="R41" s="1055"/>
      <c r="S41" s="1055"/>
      <c r="T41" s="1055"/>
      <c r="U41" s="1052"/>
    </row>
    <row r="42" spans="1:21" s="556" customFormat="1">
      <c r="A42" s="1021" t="s">
        <v>102</v>
      </c>
      <c r="B42" s="1053" t="s">
        <v>1391</v>
      </c>
      <c r="C42" s="1049"/>
      <c r="D42" s="1049"/>
      <c r="E42" s="1049"/>
      <c r="F42" s="1049"/>
      <c r="G42" s="1049"/>
      <c r="H42" s="1049"/>
      <c r="I42" s="1049"/>
      <c r="J42" s="1049"/>
      <c r="K42" s="1049"/>
      <c r="L42" s="1050" t="s">
        <v>388</v>
      </c>
      <c r="M42" s="1054" t="s">
        <v>582</v>
      </c>
      <c r="N42" s="1024" t="s">
        <v>369</v>
      </c>
      <c r="O42" s="1055"/>
      <c r="P42" s="1055"/>
      <c r="Q42" s="1055"/>
      <c r="R42" s="1055"/>
      <c r="S42" s="1055"/>
      <c r="T42" s="1055"/>
      <c r="U42" s="1052"/>
    </row>
    <row r="43" spans="1:21" s="556" customFormat="1">
      <c r="A43" s="1021" t="s">
        <v>102</v>
      </c>
      <c r="B43" s="1053" t="s">
        <v>1392</v>
      </c>
      <c r="C43" s="1049"/>
      <c r="D43" s="1049"/>
      <c r="E43" s="1049"/>
      <c r="F43" s="1049"/>
      <c r="G43" s="1049"/>
      <c r="H43" s="1049"/>
      <c r="I43" s="1049"/>
      <c r="J43" s="1049"/>
      <c r="K43" s="1049"/>
      <c r="L43" s="1050" t="s">
        <v>389</v>
      </c>
      <c r="M43" s="1054" t="s">
        <v>584</v>
      </c>
      <c r="N43" s="1024" t="s">
        <v>369</v>
      </c>
      <c r="O43" s="1055"/>
      <c r="P43" s="1055"/>
      <c r="Q43" s="1055"/>
      <c r="R43" s="1055"/>
      <c r="S43" s="1055"/>
      <c r="T43" s="1055"/>
      <c r="U43" s="1052"/>
    </row>
    <row r="44" spans="1:21" s="556" customFormat="1">
      <c r="A44" s="1021" t="s">
        <v>102</v>
      </c>
      <c r="B44" s="1053" t="s">
        <v>1393</v>
      </c>
      <c r="C44" s="1049"/>
      <c r="D44" s="1049"/>
      <c r="E44" s="1049"/>
      <c r="F44" s="1049"/>
      <c r="G44" s="1049"/>
      <c r="H44" s="1049"/>
      <c r="I44" s="1049"/>
      <c r="J44" s="1049"/>
      <c r="K44" s="1049"/>
      <c r="L44" s="1050" t="s">
        <v>1341</v>
      </c>
      <c r="M44" s="1054" t="s">
        <v>586</v>
      </c>
      <c r="N44" s="1024" t="s">
        <v>369</v>
      </c>
      <c r="O44" s="1055"/>
      <c r="P44" s="1055"/>
      <c r="Q44" s="1055"/>
      <c r="R44" s="1055"/>
      <c r="S44" s="1055"/>
      <c r="T44" s="1055"/>
      <c r="U44" s="1052"/>
    </row>
    <row r="45" spans="1:21" s="556" customFormat="1">
      <c r="A45" s="1021" t="s">
        <v>102</v>
      </c>
      <c r="B45" s="1053" t="s">
        <v>1501</v>
      </c>
      <c r="C45" s="1049"/>
      <c r="D45" s="1049"/>
      <c r="E45" s="1049"/>
      <c r="F45" s="1049"/>
      <c r="G45" s="1049"/>
      <c r="H45" s="1049"/>
      <c r="I45" s="1049"/>
      <c r="J45" s="1049"/>
      <c r="K45" s="1049"/>
      <c r="L45" s="1050" t="s">
        <v>1502</v>
      </c>
      <c r="M45" s="1054" t="s">
        <v>1503</v>
      </c>
      <c r="N45" s="1024" t="s">
        <v>369</v>
      </c>
      <c r="O45" s="1055"/>
      <c r="P45" s="1055"/>
      <c r="Q45" s="1055"/>
      <c r="R45" s="1055"/>
      <c r="S45" s="1055"/>
      <c r="T45" s="1055"/>
      <c r="U45" s="1052"/>
    </row>
    <row r="46" spans="1:21" s="556" customFormat="1" ht="45">
      <c r="A46" s="1021" t="s">
        <v>102</v>
      </c>
      <c r="B46" s="1034" t="s">
        <v>1342</v>
      </c>
      <c r="C46" s="1049"/>
      <c r="D46" s="1049"/>
      <c r="E46" s="1049"/>
      <c r="F46" s="1049"/>
      <c r="G46" s="1049"/>
      <c r="H46" s="1049"/>
      <c r="I46" s="1049"/>
      <c r="J46" s="1049"/>
      <c r="K46" s="1049"/>
      <c r="L46" s="1050" t="s">
        <v>104</v>
      </c>
      <c r="M46" s="1023" t="s">
        <v>1343</v>
      </c>
      <c r="N46" s="1024" t="s">
        <v>369</v>
      </c>
      <c r="O46" s="1055"/>
      <c r="P46" s="1055"/>
      <c r="Q46" s="1055"/>
      <c r="R46" s="1055"/>
      <c r="S46" s="1055"/>
      <c r="T46" s="1055"/>
      <c r="U46" s="1052"/>
    </row>
    <row r="47" spans="1:21" s="556" customFormat="1">
      <c r="A47" s="1021" t="s">
        <v>102</v>
      </c>
      <c r="B47" s="1034" t="s">
        <v>1344</v>
      </c>
      <c r="C47" s="1049"/>
      <c r="D47" s="1049"/>
      <c r="E47" s="1049"/>
      <c r="F47" s="1049"/>
      <c r="G47" s="1049"/>
      <c r="H47" s="1049"/>
      <c r="I47" s="1049"/>
      <c r="J47" s="1049"/>
      <c r="K47" s="1049"/>
      <c r="L47" s="1050" t="s">
        <v>120</v>
      </c>
      <c r="M47" s="1023" t="s">
        <v>1345</v>
      </c>
      <c r="N47" s="1024" t="s">
        <v>369</v>
      </c>
      <c r="O47" s="1055"/>
      <c r="P47" s="1055"/>
      <c r="Q47" s="1055"/>
      <c r="R47" s="1055"/>
      <c r="S47" s="1055"/>
      <c r="T47" s="1055"/>
      <c r="U47" s="1052"/>
    </row>
    <row r="48" spans="1:21" s="556" customFormat="1">
      <c r="A48" s="1021" t="s">
        <v>102</v>
      </c>
      <c r="B48" s="1034" t="s">
        <v>1346</v>
      </c>
      <c r="C48" s="1049"/>
      <c r="D48" s="1049"/>
      <c r="E48" s="1049"/>
      <c r="F48" s="1049"/>
      <c r="G48" s="1049"/>
      <c r="H48" s="1049"/>
      <c r="I48" s="1049"/>
      <c r="J48" s="1049"/>
      <c r="K48" s="1049"/>
      <c r="L48" s="1050" t="s">
        <v>124</v>
      </c>
      <c r="M48" s="1023" t="s">
        <v>1347</v>
      </c>
      <c r="N48" s="1024" t="s">
        <v>369</v>
      </c>
      <c r="O48" s="1055"/>
      <c r="P48" s="1055"/>
      <c r="Q48" s="1055"/>
      <c r="R48" s="1055"/>
      <c r="S48" s="1055"/>
      <c r="T48" s="1055"/>
      <c r="U48" s="1052"/>
    </row>
    <row r="49" spans="1:21" s="556" customFormat="1">
      <c r="A49" s="1021" t="s">
        <v>102</v>
      </c>
      <c r="B49" s="1034" t="s">
        <v>1348</v>
      </c>
      <c r="C49" s="1049"/>
      <c r="D49" s="1049"/>
      <c r="E49" s="1049"/>
      <c r="F49" s="1049"/>
      <c r="G49" s="1049"/>
      <c r="H49" s="1049"/>
      <c r="I49" s="1049"/>
      <c r="J49" s="1049"/>
      <c r="K49" s="1049"/>
      <c r="L49" s="1050" t="s">
        <v>125</v>
      </c>
      <c r="M49" s="1023" t="s">
        <v>1349</v>
      </c>
      <c r="N49" s="1024" t="s">
        <v>369</v>
      </c>
      <c r="O49" s="1055"/>
      <c r="P49" s="1055"/>
      <c r="Q49" s="1055"/>
      <c r="R49" s="1055"/>
      <c r="S49" s="1055"/>
      <c r="T49" s="1055"/>
      <c r="U49" s="1052"/>
    </row>
    <row r="50" spans="1:21" s="556" customFormat="1">
      <c r="A50" s="1021" t="s">
        <v>102</v>
      </c>
      <c r="B50" s="1034" t="s">
        <v>1350</v>
      </c>
      <c r="C50" s="1049"/>
      <c r="D50" s="1049"/>
      <c r="E50" s="1049"/>
      <c r="F50" s="1049"/>
      <c r="G50" s="1049"/>
      <c r="H50" s="1049"/>
      <c r="I50" s="1049"/>
      <c r="J50" s="1049"/>
      <c r="K50" s="1049"/>
      <c r="L50" s="1050" t="s">
        <v>126</v>
      </c>
      <c r="M50" s="1023" t="s">
        <v>1351</v>
      </c>
      <c r="N50" s="1024" t="s">
        <v>369</v>
      </c>
      <c r="O50" s="1033">
        <v>0.25206482552546561</v>
      </c>
      <c r="P50" s="1033">
        <v>0.25206482552546561</v>
      </c>
      <c r="Q50" s="1033">
        <v>0.25206482552546561</v>
      </c>
      <c r="R50" s="1033">
        <v>0.27475065982277158</v>
      </c>
      <c r="S50" s="1033">
        <v>0.29205995139160734</v>
      </c>
      <c r="T50" s="1033">
        <v>0.74</v>
      </c>
      <c r="U50" s="1052"/>
    </row>
    <row r="51" spans="1:21" s="556" customFormat="1">
      <c r="A51" s="1021" t="s">
        <v>102</v>
      </c>
      <c r="B51" s="1034" t="s">
        <v>1352</v>
      </c>
      <c r="C51" s="1049"/>
      <c r="D51" s="1049"/>
      <c r="E51" s="1049"/>
      <c r="F51" s="1049"/>
      <c r="G51" s="1049"/>
      <c r="H51" s="1049"/>
      <c r="I51" s="1049"/>
      <c r="J51" s="1049"/>
      <c r="K51" s="1049"/>
      <c r="L51" s="1050" t="s">
        <v>149</v>
      </c>
      <c r="M51" s="1054" t="s">
        <v>1353</v>
      </c>
      <c r="N51" s="1024" t="s">
        <v>369</v>
      </c>
      <c r="O51" s="1055"/>
      <c r="P51" s="1055"/>
      <c r="Q51" s="1055"/>
      <c r="R51" s="1055"/>
      <c r="S51" s="1055"/>
      <c r="T51" s="1055"/>
      <c r="U51" s="1052"/>
    </row>
    <row r="52" spans="1:21" s="556" customFormat="1" ht="45">
      <c r="A52" s="1021" t="s">
        <v>102</v>
      </c>
      <c r="B52" s="1034" t="s">
        <v>1354</v>
      </c>
      <c r="C52" s="1049"/>
      <c r="D52" s="1049"/>
      <c r="E52" s="1049"/>
      <c r="F52" s="1049"/>
      <c r="G52" s="1049"/>
      <c r="H52" s="1049"/>
      <c r="I52" s="1049"/>
      <c r="J52" s="1049"/>
      <c r="K52" s="1049"/>
      <c r="L52" s="1050" t="s">
        <v>199</v>
      </c>
      <c r="M52" s="1054" t="s">
        <v>1355</v>
      </c>
      <c r="N52" s="1024" t="s">
        <v>369</v>
      </c>
      <c r="O52" s="1055"/>
      <c r="P52" s="1055"/>
      <c r="Q52" s="1055"/>
      <c r="R52" s="1055"/>
      <c r="S52" s="1055"/>
      <c r="T52" s="1055"/>
      <c r="U52" s="1052"/>
    </row>
    <row r="53" spans="1:21" s="556" customFormat="1">
      <c r="A53" s="1021" t="s">
        <v>102</v>
      </c>
      <c r="B53" s="1053" t="s">
        <v>1504</v>
      </c>
      <c r="C53" s="1049"/>
      <c r="D53" s="1049"/>
      <c r="E53" s="1049"/>
      <c r="F53" s="1049"/>
      <c r="G53" s="1049"/>
      <c r="H53" s="1049"/>
      <c r="I53" s="1049"/>
      <c r="J53" s="1049"/>
      <c r="K53" s="1049"/>
      <c r="L53" s="1050" t="s">
        <v>408</v>
      </c>
      <c r="M53" s="1054" t="s">
        <v>1505</v>
      </c>
      <c r="N53" s="1024" t="s">
        <v>369</v>
      </c>
      <c r="O53" s="1055">
        <v>0.25206482552546561</v>
      </c>
      <c r="P53" s="1055">
        <v>0.25206482552546561</v>
      </c>
      <c r="Q53" s="1055">
        <v>0.25206482552546561</v>
      </c>
      <c r="R53" s="1055">
        <v>0.27475065982277158</v>
      </c>
      <c r="S53" s="1055">
        <v>0.29205995139160734</v>
      </c>
      <c r="T53" s="1055">
        <v>0.74</v>
      </c>
      <c r="U53" s="1052"/>
    </row>
    <row r="54" spans="1:21">
      <c r="A54" s="1040"/>
      <c r="B54" s="1034"/>
      <c r="C54" s="1040"/>
      <c r="D54" s="1040"/>
      <c r="E54" s="1040"/>
      <c r="F54" s="1040"/>
      <c r="G54" s="1040"/>
      <c r="H54" s="1040"/>
      <c r="I54" s="1040"/>
      <c r="J54" s="1040"/>
      <c r="K54" s="1040"/>
      <c r="L54" s="1040"/>
      <c r="M54" s="1040"/>
      <c r="N54" s="1040"/>
      <c r="O54" s="1040"/>
      <c r="P54" s="1040"/>
      <c r="Q54" s="1040"/>
      <c r="R54" s="1040"/>
      <c r="S54" s="1040"/>
      <c r="T54" s="1040"/>
      <c r="U54" s="1040"/>
    </row>
    <row r="55" spans="1:21" ht="15" customHeight="1">
      <c r="A55" s="1040"/>
      <c r="B55" s="1034"/>
      <c r="C55" s="1040"/>
      <c r="D55" s="1040"/>
      <c r="E55" s="1040"/>
      <c r="F55" s="1040"/>
      <c r="G55" s="1040"/>
      <c r="H55" s="1040"/>
      <c r="I55" s="1040"/>
      <c r="J55" s="1040"/>
      <c r="K55" s="1040"/>
      <c r="L55" s="1056" t="s">
        <v>1469</v>
      </c>
      <c r="M55" s="1056"/>
      <c r="N55" s="1056"/>
      <c r="O55" s="1056"/>
      <c r="P55" s="1056"/>
      <c r="Q55" s="1056"/>
      <c r="R55" s="1056"/>
      <c r="S55" s="1057"/>
      <c r="T55" s="1057"/>
      <c r="U55" s="1057"/>
    </row>
    <row r="56" spans="1:21" ht="70.5" customHeight="1">
      <c r="A56" s="1040"/>
      <c r="B56" s="1034"/>
      <c r="C56" s="1040"/>
      <c r="D56" s="1040"/>
      <c r="E56" s="1040"/>
      <c r="F56" s="1040"/>
      <c r="G56" s="1040"/>
      <c r="H56" s="1040"/>
      <c r="I56" s="1040"/>
      <c r="J56" s="1040"/>
      <c r="K56" s="780"/>
      <c r="L56" s="1058" t="s">
        <v>2600</v>
      </c>
      <c r="M56" s="1059"/>
      <c r="N56" s="1059"/>
      <c r="O56" s="1059"/>
      <c r="P56" s="1059"/>
      <c r="Q56" s="1059"/>
      <c r="R56" s="1059"/>
      <c r="S56" s="1060"/>
      <c r="T56" s="1060"/>
      <c r="U56" s="1060"/>
    </row>
  </sheetData>
  <sheetProtection formatColumns="0" formatRows="0" autoFilter="0"/>
  <mergeCells count="6">
    <mergeCell ref="L55:U55"/>
    <mergeCell ref="L56:U56"/>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40"/>
  <sheetViews>
    <sheetView showGridLines="0" view="pageBreakPreview" topLeftCell="K20" zoomScale="60" zoomScaleNormal="100" workbookViewId="0">
      <selection activeCell="O20" sqref="O20"/>
    </sheetView>
  </sheetViews>
  <sheetFormatPr defaultRowHeight="15"/>
  <cols>
    <col min="1" max="10" width="0" style="533" hidden="1" customWidth="1"/>
    <col min="11" max="11" width="3.7109375" style="533" hidden="1" customWidth="1"/>
    <col min="12" max="12" width="5.7109375" style="533" customWidth="1"/>
    <col min="13" max="13" width="50.85546875" style="533" customWidth="1"/>
    <col min="14" max="14" width="11" style="533" customWidth="1"/>
    <col min="15" max="20" width="13.7109375" style="533" customWidth="1"/>
    <col min="21" max="21" width="20.140625" style="533" customWidth="1"/>
    <col min="22" max="16384" width="9.140625" style="533"/>
  </cols>
  <sheetData>
    <row r="1" spans="1:21" hidden="1">
      <c r="A1" s="1061"/>
      <c r="B1" s="1061"/>
      <c r="C1" s="1061"/>
      <c r="D1" s="1061"/>
      <c r="E1" s="1061"/>
      <c r="F1" s="1061"/>
      <c r="G1" s="1061"/>
      <c r="H1" s="1061"/>
      <c r="I1" s="1061"/>
      <c r="J1" s="1061"/>
      <c r="K1" s="1061"/>
      <c r="L1" s="1061"/>
      <c r="M1" s="1061"/>
      <c r="N1" s="1061"/>
      <c r="O1" s="1061"/>
      <c r="P1" s="1061"/>
      <c r="Q1" s="1061"/>
      <c r="R1" s="1061"/>
      <c r="S1" s="892">
        <v>2024</v>
      </c>
      <c r="T1" s="892">
        <v>2024</v>
      </c>
      <c r="U1" s="990"/>
    </row>
    <row r="2" spans="1:21" hidden="1">
      <c r="A2" s="1061"/>
      <c r="B2" s="1061"/>
      <c r="C2" s="1061"/>
      <c r="D2" s="1061"/>
      <c r="E2" s="1061"/>
      <c r="F2" s="1061"/>
      <c r="G2" s="1061"/>
      <c r="H2" s="1061"/>
      <c r="I2" s="1061"/>
      <c r="J2" s="1061"/>
      <c r="K2" s="1061"/>
      <c r="L2" s="1061"/>
      <c r="M2" s="1061"/>
      <c r="N2" s="1061"/>
      <c r="O2" s="1061"/>
      <c r="P2" s="1061"/>
      <c r="Q2" s="1061"/>
      <c r="R2" s="1061"/>
      <c r="S2" s="1061"/>
      <c r="T2" s="1061"/>
      <c r="U2" s="1061"/>
    </row>
    <row r="3" spans="1:21" hidden="1">
      <c r="A3" s="1061"/>
      <c r="B3" s="1061"/>
      <c r="C3" s="1061"/>
      <c r="D3" s="1061"/>
      <c r="E3" s="1061"/>
      <c r="F3" s="1061"/>
      <c r="G3" s="1061"/>
      <c r="H3" s="1061"/>
      <c r="I3" s="1061"/>
      <c r="J3" s="1061"/>
      <c r="K3" s="1061"/>
      <c r="L3" s="1061"/>
      <c r="M3" s="1061"/>
      <c r="N3" s="1061"/>
      <c r="O3" s="1061"/>
      <c r="P3" s="1061"/>
      <c r="Q3" s="1061"/>
      <c r="R3" s="1061"/>
      <c r="S3" s="1061"/>
      <c r="T3" s="1061"/>
      <c r="U3" s="1061"/>
    </row>
    <row r="4" spans="1:21" hidden="1">
      <c r="A4" s="1061"/>
      <c r="B4" s="1061"/>
      <c r="C4" s="1061"/>
      <c r="D4" s="1061"/>
      <c r="E4" s="1061"/>
      <c r="F4" s="1061"/>
      <c r="G4" s="1061"/>
      <c r="H4" s="1061"/>
      <c r="I4" s="1061"/>
      <c r="J4" s="1061"/>
      <c r="K4" s="1061"/>
      <c r="L4" s="1061"/>
      <c r="M4" s="1061"/>
      <c r="N4" s="1061"/>
      <c r="O4" s="1061"/>
      <c r="P4" s="1061"/>
      <c r="Q4" s="1061"/>
      <c r="R4" s="1061"/>
      <c r="S4" s="1061"/>
      <c r="T4" s="1061"/>
      <c r="U4" s="1061"/>
    </row>
    <row r="5" spans="1:21" hidden="1">
      <c r="A5" s="1061"/>
      <c r="B5" s="1061"/>
      <c r="C5" s="1061"/>
      <c r="D5" s="1061"/>
      <c r="E5" s="1061"/>
      <c r="F5" s="1061"/>
      <c r="G5" s="1061"/>
      <c r="H5" s="1061"/>
      <c r="I5" s="1061"/>
      <c r="J5" s="1061"/>
      <c r="K5" s="1061"/>
      <c r="L5" s="1061"/>
      <c r="M5" s="1061"/>
      <c r="N5" s="1061"/>
      <c r="O5" s="1061"/>
      <c r="P5" s="1061"/>
      <c r="Q5" s="1061"/>
      <c r="R5" s="1061"/>
      <c r="S5" s="1061"/>
      <c r="T5" s="1061"/>
      <c r="U5" s="1061"/>
    </row>
    <row r="6" spans="1:21" hidden="1">
      <c r="A6" s="1061"/>
      <c r="B6" s="1061"/>
      <c r="C6" s="1061"/>
      <c r="D6" s="1061"/>
      <c r="E6" s="1061"/>
      <c r="F6" s="1061"/>
      <c r="G6" s="1061"/>
      <c r="H6" s="1061"/>
      <c r="I6" s="1061"/>
      <c r="J6" s="1061"/>
      <c r="K6" s="1061"/>
      <c r="L6" s="1061"/>
      <c r="M6" s="1061"/>
      <c r="N6" s="1061"/>
      <c r="O6" s="1061"/>
      <c r="P6" s="1061"/>
      <c r="Q6" s="1061"/>
      <c r="R6" s="1061"/>
      <c r="S6" s="1061"/>
      <c r="T6" s="1061"/>
      <c r="U6" s="1061"/>
    </row>
    <row r="7" spans="1:21" hidden="1">
      <c r="A7" s="1061"/>
      <c r="B7" s="1061"/>
      <c r="C7" s="1061"/>
      <c r="D7" s="1061"/>
      <c r="E7" s="1061"/>
      <c r="F7" s="1061"/>
      <c r="G7" s="1061"/>
      <c r="H7" s="1061"/>
      <c r="I7" s="1061"/>
      <c r="J7" s="1061"/>
      <c r="K7" s="1061"/>
      <c r="L7" s="1061"/>
      <c r="M7" s="1061"/>
      <c r="N7" s="1061"/>
      <c r="O7" s="1040"/>
      <c r="P7" s="1040"/>
      <c r="Q7" s="1040"/>
      <c r="R7" s="1040"/>
      <c r="S7" s="844" t="b">
        <v>1</v>
      </c>
      <c r="T7" s="844" t="b">
        <v>1</v>
      </c>
      <c r="U7" s="990"/>
    </row>
    <row r="8" spans="1:21" hidden="1">
      <c r="A8" s="1061"/>
      <c r="B8" s="1061"/>
      <c r="C8" s="1061"/>
      <c r="D8" s="1061"/>
      <c r="E8" s="1061"/>
      <c r="F8" s="1061"/>
      <c r="G8" s="1061"/>
      <c r="H8" s="1061"/>
      <c r="I8" s="1061"/>
      <c r="J8" s="1061"/>
      <c r="K8" s="1061"/>
      <c r="L8" s="1061"/>
      <c r="M8" s="1061"/>
      <c r="N8" s="1061"/>
      <c r="O8" s="1061"/>
      <c r="P8" s="1061"/>
      <c r="Q8" s="1061"/>
      <c r="R8" s="1061"/>
      <c r="S8" s="1061"/>
      <c r="T8" s="1061"/>
      <c r="U8" s="1061"/>
    </row>
    <row r="9" spans="1:21" hidden="1">
      <c r="A9" s="1061"/>
      <c r="B9" s="1061"/>
      <c r="C9" s="1061"/>
      <c r="D9" s="1061"/>
      <c r="E9" s="1061"/>
      <c r="F9" s="1061"/>
      <c r="G9" s="1061"/>
      <c r="H9" s="1061"/>
      <c r="I9" s="1061"/>
      <c r="J9" s="1061"/>
      <c r="K9" s="1061"/>
      <c r="L9" s="1061"/>
      <c r="M9" s="1061"/>
      <c r="N9" s="1061"/>
      <c r="O9" s="1061"/>
      <c r="P9" s="1061"/>
      <c r="Q9" s="1061"/>
      <c r="R9" s="1061"/>
      <c r="S9" s="1061"/>
      <c r="T9" s="1061"/>
      <c r="U9" s="1061"/>
    </row>
    <row r="10" spans="1:21" hidden="1">
      <c r="A10" s="1061"/>
      <c r="B10" s="1061"/>
      <c r="C10" s="1061"/>
      <c r="D10" s="1061"/>
      <c r="E10" s="1061"/>
      <c r="F10" s="1061"/>
      <c r="G10" s="1061"/>
      <c r="H10" s="1061"/>
      <c r="I10" s="1061"/>
      <c r="J10" s="1061"/>
      <c r="K10" s="1061"/>
      <c r="L10" s="1061"/>
      <c r="M10" s="1061"/>
      <c r="N10" s="1061"/>
      <c r="O10" s="1061"/>
      <c r="P10" s="1061"/>
      <c r="Q10" s="1061"/>
      <c r="R10" s="1061"/>
      <c r="S10" s="1061"/>
      <c r="T10" s="1061"/>
      <c r="U10" s="1061"/>
    </row>
    <row r="11" spans="1:21" ht="15" hidden="1" customHeight="1">
      <c r="A11" s="1061"/>
      <c r="B11" s="1061"/>
      <c r="C11" s="1061"/>
      <c r="D11" s="1061"/>
      <c r="E11" s="1061"/>
      <c r="F11" s="1061"/>
      <c r="G11" s="1061"/>
      <c r="H11" s="1061"/>
      <c r="I11" s="1061"/>
      <c r="J11" s="1061"/>
      <c r="K11" s="1061"/>
      <c r="L11" s="1061"/>
      <c r="M11" s="1041"/>
      <c r="N11" s="1061"/>
      <c r="O11" s="1061"/>
      <c r="P11" s="1061"/>
      <c r="Q11" s="1061"/>
      <c r="R11" s="1061"/>
      <c r="S11" s="1061"/>
      <c r="T11" s="1061"/>
      <c r="U11" s="1061"/>
    </row>
    <row r="12" spans="1:21" ht="20.100000000000001" customHeight="1">
      <c r="A12" s="1061"/>
      <c r="B12" s="1061"/>
      <c r="C12" s="1061"/>
      <c r="D12" s="1061"/>
      <c r="E12" s="1061"/>
      <c r="F12" s="1061"/>
      <c r="G12" s="1061"/>
      <c r="H12" s="1061"/>
      <c r="I12" s="1061"/>
      <c r="J12" s="1061"/>
      <c r="K12" s="1061"/>
      <c r="L12" s="1042" t="s">
        <v>1376</v>
      </c>
      <c r="M12" s="1062"/>
      <c r="N12" s="1062"/>
      <c r="O12" s="1062"/>
      <c r="P12" s="1062"/>
      <c r="Q12" s="1062"/>
      <c r="R12" s="1062"/>
      <c r="S12" s="1062"/>
      <c r="T12" s="1062"/>
      <c r="U12" s="1063"/>
    </row>
    <row r="13" spans="1:21">
      <c r="A13" s="1061"/>
      <c r="B13" s="1061"/>
      <c r="C13" s="1061"/>
      <c r="D13" s="1061"/>
      <c r="E13" s="1061"/>
      <c r="F13" s="1061"/>
      <c r="G13" s="1061"/>
      <c r="H13" s="1061"/>
      <c r="I13" s="1061"/>
      <c r="J13" s="1061"/>
      <c r="K13" s="1061"/>
      <c r="L13" s="1064"/>
      <c r="M13" s="1064"/>
      <c r="N13" s="1064"/>
      <c r="O13" s="1064"/>
      <c r="P13" s="1064"/>
      <c r="Q13" s="1064"/>
      <c r="R13" s="1064"/>
      <c r="S13" s="1064"/>
      <c r="T13" s="1064"/>
      <c r="U13" s="1064"/>
    </row>
    <row r="14" spans="1:21" ht="15" customHeight="1">
      <c r="A14" s="1061"/>
      <c r="B14" s="1061"/>
      <c r="C14" s="1061"/>
      <c r="D14" s="1061"/>
      <c r="E14" s="1061"/>
      <c r="F14" s="1061"/>
      <c r="G14" s="1061"/>
      <c r="H14" s="1061"/>
      <c r="I14" s="1061"/>
      <c r="J14" s="1061"/>
      <c r="K14" s="1061"/>
      <c r="L14" s="1056" t="s">
        <v>16</v>
      </c>
      <c r="M14" s="1056" t="s">
        <v>121</v>
      </c>
      <c r="N14" s="1056" t="s">
        <v>284</v>
      </c>
      <c r="O14" s="1016" t="s">
        <v>2616</v>
      </c>
      <c r="P14" s="1016" t="s">
        <v>2616</v>
      </c>
      <c r="Q14" s="1016" t="s">
        <v>2616</v>
      </c>
      <c r="R14" s="1016" t="s">
        <v>2617</v>
      </c>
      <c r="S14" s="899" t="s">
        <v>2618</v>
      </c>
      <c r="T14" s="899" t="s">
        <v>2618</v>
      </c>
      <c r="U14" s="1047" t="s">
        <v>322</v>
      </c>
    </row>
    <row r="15" spans="1:21" ht="45" customHeight="1">
      <c r="A15" s="1061"/>
      <c r="B15" s="1061"/>
      <c r="C15" s="1061"/>
      <c r="D15" s="1061"/>
      <c r="E15" s="1061"/>
      <c r="F15" s="1061"/>
      <c r="G15" s="1061"/>
      <c r="H15" s="1061"/>
      <c r="I15" s="1061"/>
      <c r="J15" s="1061"/>
      <c r="K15" s="1061"/>
      <c r="L15" s="1056"/>
      <c r="M15" s="1056"/>
      <c r="N15" s="1056"/>
      <c r="O15" s="1016" t="s">
        <v>285</v>
      </c>
      <c r="P15" s="1016" t="s">
        <v>323</v>
      </c>
      <c r="Q15" s="1016" t="s">
        <v>303</v>
      </c>
      <c r="R15" s="1016" t="s">
        <v>285</v>
      </c>
      <c r="S15" s="902" t="s">
        <v>286</v>
      </c>
      <c r="T15" s="902" t="s">
        <v>285</v>
      </c>
      <c r="U15" s="1047"/>
    </row>
    <row r="16" spans="1:21">
      <c r="A16" s="910" t="s">
        <v>18</v>
      </c>
      <c r="B16" s="1061" t="s">
        <v>1357</v>
      </c>
      <c r="C16" s="1061"/>
      <c r="D16" s="1061"/>
      <c r="E16" s="1061"/>
      <c r="F16" s="1061"/>
      <c r="G16" s="1061"/>
      <c r="H16" s="1061"/>
      <c r="I16" s="1061"/>
      <c r="J16" s="1061"/>
      <c r="K16" s="1061"/>
      <c r="L16" s="1020" t="s">
        <v>2611</v>
      </c>
      <c r="M16" s="1065"/>
      <c r="N16" s="1065"/>
      <c r="O16" s="1066">
        <v>0</v>
      </c>
      <c r="P16" s="1066">
        <v>0</v>
      </c>
      <c r="Q16" s="1066">
        <v>0</v>
      </c>
      <c r="R16" s="1066">
        <v>0</v>
      </c>
      <c r="S16" s="1066">
        <v>0</v>
      </c>
      <c r="T16" s="1066">
        <v>0</v>
      </c>
      <c r="U16" s="1065"/>
    </row>
    <row r="17" spans="1:21" ht="22.5">
      <c r="A17" s="1021" t="s">
        <v>18</v>
      </c>
      <c r="B17" s="1061"/>
      <c r="C17" s="1061"/>
      <c r="D17" s="1061"/>
      <c r="E17" s="1061"/>
      <c r="F17" s="1061"/>
      <c r="G17" s="1061"/>
      <c r="H17" s="1061"/>
      <c r="I17" s="1061"/>
      <c r="J17" s="1061"/>
      <c r="K17" s="1061"/>
      <c r="L17" s="1067" t="s">
        <v>18</v>
      </c>
      <c r="M17" s="1068" t="s">
        <v>1358</v>
      </c>
      <c r="N17" s="1069" t="s">
        <v>369</v>
      </c>
      <c r="O17" s="1070"/>
      <c r="P17" s="1055"/>
      <c r="Q17" s="1055"/>
      <c r="R17" s="1055"/>
      <c r="S17" s="1055"/>
      <c r="T17" s="1055"/>
      <c r="U17" s="1071"/>
    </row>
    <row r="18" spans="1:21" ht="22.5">
      <c r="A18" s="1021" t="s">
        <v>18</v>
      </c>
      <c r="B18" s="1061"/>
      <c r="C18" s="1061"/>
      <c r="D18" s="1061"/>
      <c r="E18" s="1061"/>
      <c r="F18" s="1061"/>
      <c r="G18" s="1061"/>
      <c r="H18" s="1061"/>
      <c r="I18" s="1061"/>
      <c r="J18" s="1061"/>
      <c r="K18" s="1061"/>
      <c r="L18" s="1067" t="s">
        <v>102</v>
      </c>
      <c r="M18" s="1068" t="s">
        <v>1359</v>
      </c>
      <c r="N18" s="1069" t="s">
        <v>369</v>
      </c>
      <c r="O18" s="1070"/>
      <c r="P18" s="1055"/>
      <c r="Q18" s="1055"/>
      <c r="R18" s="1055"/>
      <c r="S18" s="1055"/>
      <c r="T18" s="1055"/>
      <c r="U18" s="1071"/>
    </row>
    <row r="19" spans="1:21" ht="22.5">
      <c r="A19" s="1021" t="s">
        <v>18</v>
      </c>
      <c r="B19" s="1061"/>
      <c r="C19" s="1061"/>
      <c r="D19" s="1061"/>
      <c r="E19" s="1061"/>
      <c r="F19" s="1061"/>
      <c r="G19" s="1061"/>
      <c r="H19" s="1061"/>
      <c r="I19" s="1061"/>
      <c r="J19" s="1061"/>
      <c r="K19" s="1061"/>
      <c r="L19" s="1067" t="s">
        <v>103</v>
      </c>
      <c r="M19" s="1068" t="s">
        <v>1360</v>
      </c>
      <c r="N19" s="1069" t="s">
        <v>369</v>
      </c>
      <c r="O19" s="1070"/>
      <c r="P19" s="1055"/>
      <c r="Q19" s="1055"/>
      <c r="R19" s="1055"/>
      <c r="S19" s="1055"/>
      <c r="T19" s="1055"/>
      <c r="U19" s="1071"/>
    </row>
    <row r="20" spans="1:21" ht="33.75">
      <c r="A20" s="1021" t="s">
        <v>18</v>
      </c>
      <c r="B20" s="1061"/>
      <c r="C20" s="1061"/>
      <c r="D20" s="1061"/>
      <c r="E20" s="1061"/>
      <c r="F20" s="1061"/>
      <c r="G20" s="1061"/>
      <c r="H20" s="1061"/>
      <c r="I20" s="1061"/>
      <c r="J20" s="1061"/>
      <c r="K20" s="1061"/>
      <c r="L20" s="1072">
        <v>4</v>
      </c>
      <c r="M20" s="1068" t="s">
        <v>1361</v>
      </c>
      <c r="N20" s="1069" t="s">
        <v>369</v>
      </c>
      <c r="O20" s="1073">
        <v>0</v>
      </c>
      <c r="P20" s="1073">
        <v>0</v>
      </c>
      <c r="Q20" s="1073">
        <v>0</v>
      </c>
      <c r="R20" s="1073">
        <v>0</v>
      </c>
      <c r="S20" s="1073">
        <v>0</v>
      </c>
      <c r="T20" s="1073">
        <v>0</v>
      </c>
      <c r="U20" s="1071"/>
    </row>
    <row r="21" spans="1:21" ht="33.75">
      <c r="A21" s="1021" t="s">
        <v>18</v>
      </c>
      <c r="B21" s="1061"/>
      <c r="C21" s="1061"/>
      <c r="D21" s="1061"/>
      <c r="E21" s="1061"/>
      <c r="F21" s="1061"/>
      <c r="G21" s="1061"/>
      <c r="H21" s="1061"/>
      <c r="I21" s="1061"/>
      <c r="J21" s="1061"/>
      <c r="K21" s="1061"/>
      <c r="L21" s="1067" t="s">
        <v>120</v>
      </c>
      <c r="M21" s="1068" t="s">
        <v>1362</v>
      </c>
      <c r="N21" s="1069" t="s">
        <v>369</v>
      </c>
      <c r="O21" s="1070"/>
      <c r="P21" s="1070"/>
      <c r="Q21" s="1070"/>
      <c r="R21" s="1070"/>
      <c r="S21" s="1070"/>
      <c r="T21" s="1070"/>
      <c r="U21" s="1071"/>
    </row>
    <row r="22" spans="1:21" ht="22.5">
      <c r="A22" s="1021" t="s">
        <v>18</v>
      </c>
      <c r="B22" s="1061"/>
      <c r="C22" s="1061"/>
      <c r="D22" s="1061"/>
      <c r="E22" s="1061"/>
      <c r="F22" s="1061"/>
      <c r="G22" s="1061"/>
      <c r="H22" s="1061"/>
      <c r="I22" s="1061"/>
      <c r="J22" s="1061"/>
      <c r="K22" s="1061"/>
      <c r="L22" s="1067" t="s">
        <v>124</v>
      </c>
      <c r="M22" s="1068" t="s">
        <v>1363</v>
      </c>
      <c r="N22" s="1069" t="s">
        <v>369</v>
      </c>
      <c r="O22" s="1070"/>
      <c r="P22" s="1070"/>
      <c r="Q22" s="1070"/>
      <c r="R22" s="1070"/>
      <c r="S22" s="1070"/>
      <c r="T22" s="1070"/>
      <c r="U22" s="1071"/>
    </row>
    <row r="23" spans="1:21" ht="45">
      <c r="A23" s="1021" t="s">
        <v>18</v>
      </c>
      <c r="B23" s="1061"/>
      <c r="C23" s="1061"/>
      <c r="D23" s="1061"/>
      <c r="E23" s="1061"/>
      <c r="F23" s="1061"/>
      <c r="G23" s="1061"/>
      <c r="H23" s="1061"/>
      <c r="I23" s="1061"/>
      <c r="J23" s="1061"/>
      <c r="K23" s="1061"/>
      <c r="L23" s="1067" t="s">
        <v>125</v>
      </c>
      <c r="M23" s="1068" t="s">
        <v>1364</v>
      </c>
      <c r="N23" s="1069" t="s">
        <v>369</v>
      </c>
      <c r="O23" s="1070"/>
      <c r="P23" s="1070"/>
      <c r="Q23" s="1070"/>
      <c r="R23" s="1070"/>
      <c r="S23" s="1070"/>
      <c r="T23" s="1070"/>
      <c r="U23" s="1071"/>
    </row>
    <row r="24" spans="1:21" ht="45">
      <c r="A24" s="1021" t="s">
        <v>18</v>
      </c>
      <c r="B24" s="1061"/>
      <c r="C24" s="1061"/>
      <c r="D24" s="1061"/>
      <c r="E24" s="1061"/>
      <c r="F24" s="1061"/>
      <c r="G24" s="1061"/>
      <c r="H24" s="1061"/>
      <c r="I24" s="1061"/>
      <c r="J24" s="1061"/>
      <c r="K24" s="1061"/>
      <c r="L24" s="1067" t="s">
        <v>126</v>
      </c>
      <c r="M24" s="1068" t="s">
        <v>1365</v>
      </c>
      <c r="N24" s="1069" t="s">
        <v>369</v>
      </c>
      <c r="O24" s="1070"/>
      <c r="P24" s="1070"/>
      <c r="Q24" s="1070"/>
      <c r="R24" s="1070"/>
      <c r="S24" s="1070"/>
      <c r="T24" s="1070"/>
      <c r="U24" s="1071"/>
    </row>
    <row r="25" spans="1:21">
      <c r="A25" s="1021" t="s">
        <v>18</v>
      </c>
      <c r="B25" s="1061"/>
      <c r="C25" s="1061"/>
      <c r="D25" s="1061"/>
      <c r="E25" s="1061"/>
      <c r="F25" s="1061"/>
      <c r="G25" s="1061"/>
      <c r="H25" s="1061"/>
      <c r="I25" s="1061"/>
      <c r="J25" s="1061"/>
      <c r="K25" s="1061"/>
      <c r="L25" s="1072">
        <v>9</v>
      </c>
      <c r="M25" s="1068" t="s">
        <v>1366</v>
      </c>
      <c r="N25" s="1069" t="s">
        <v>369</v>
      </c>
      <c r="O25" s="1074">
        <v>0</v>
      </c>
      <c r="P25" s="1074">
        <v>0</v>
      </c>
      <c r="Q25" s="1074">
        <v>0</v>
      </c>
      <c r="R25" s="1074">
        <v>0</v>
      </c>
      <c r="S25" s="1074">
        <v>0</v>
      </c>
      <c r="T25" s="1074">
        <v>0</v>
      </c>
      <c r="U25" s="1071"/>
    </row>
    <row r="26" spans="1:21">
      <c r="A26" s="1021" t="s">
        <v>18</v>
      </c>
      <c r="B26" s="1061"/>
      <c r="C26" s="1061"/>
      <c r="D26" s="1061"/>
      <c r="E26" s="1061"/>
      <c r="F26" s="1061"/>
      <c r="G26" s="1061"/>
      <c r="H26" s="1061"/>
      <c r="I26" s="1061"/>
      <c r="J26" s="1061"/>
      <c r="K26" s="1061"/>
      <c r="L26" s="1075" t="s">
        <v>1367</v>
      </c>
      <c r="M26" s="1076"/>
      <c r="N26" s="1069"/>
      <c r="O26" s="1077"/>
      <c r="P26" s="1077"/>
      <c r="Q26" s="1077"/>
      <c r="R26" s="1077"/>
      <c r="S26" s="1077"/>
      <c r="T26" s="1077"/>
      <c r="U26" s="1078"/>
    </row>
    <row r="27" spans="1:21">
      <c r="A27" s="910" t="s">
        <v>102</v>
      </c>
      <c r="B27" s="1061" t="s">
        <v>1357</v>
      </c>
      <c r="C27" s="1061"/>
      <c r="D27" s="1061"/>
      <c r="E27" s="1061"/>
      <c r="F27" s="1061"/>
      <c r="G27" s="1061"/>
      <c r="H27" s="1061"/>
      <c r="I27" s="1061"/>
      <c r="J27" s="1061"/>
      <c r="K27" s="1061"/>
      <c r="L27" s="1020" t="s">
        <v>2615</v>
      </c>
      <c r="M27" s="1065"/>
      <c r="N27" s="1065"/>
      <c r="O27" s="1066">
        <v>0</v>
      </c>
      <c r="P27" s="1066">
        <v>0</v>
      </c>
      <c r="Q27" s="1066">
        <v>0</v>
      </c>
      <c r="R27" s="1066">
        <v>0</v>
      </c>
      <c r="S27" s="1066">
        <v>0</v>
      </c>
      <c r="T27" s="1066">
        <v>0</v>
      </c>
      <c r="U27" s="1065"/>
    </row>
    <row r="28" spans="1:21" ht="22.5">
      <c r="A28" s="1021" t="s">
        <v>102</v>
      </c>
      <c r="B28" s="1061"/>
      <c r="C28" s="1061"/>
      <c r="D28" s="1061"/>
      <c r="E28" s="1061"/>
      <c r="F28" s="1061"/>
      <c r="G28" s="1061"/>
      <c r="H28" s="1061"/>
      <c r="I28" s="1061"/>
      <c r="J28" s="1061"/>
      <c r="K28" s="1061"/>
      <c r="L28" s="1067" t="s">
        <v>18</v>
      </c>
      <c r="M28" s="1068" t="s">
        <v>1358</v>
      </c>
      <c r="N28" s="1069" t="s">
        <v>369</v>
      </c>
      <c r="O28" s="1070"/>
      <c r="P28" s="1055"/>
      <c r="Q28" s="1055"/>
      <c r="R28" s="1055"/>
      <c r="S28" s="1055"/>
      <c r="T28" s="1055"/>
      <c r="U28" s="1071"/>
    </row>
    <row r="29" spans="1:21" ht="22.5">
      <c r="A29" s="1021" t="s">
        <v>102</v>
      </c>
      <c r="B29" s="1061"/>
      <c r="C29" s="1061"/>
      <c r="D29" s="1061"/>
      <c r="E29" s="1061"/>
      <c r="F29" s="1061"/>
      <c r="G29" s="1061"/>
      <c r="H29" s="1061"/>
      <c r="I29" s="1061"/>
      <c r="J29" s="1061"/>
      <c r="K29" s="1061"/>
      <c r="L29" s="1067" t="s">
        <v>102</v>
      </c>
      <c r="M29" s="1068" t="s">
        <v>1359</v>
      </c>
      <c r="N29" s="1069" t="s">
        <v>369</v>
      </c>
      <c r="O29" s="1070"/>
      <c r="P29" s="1055"/>
      <c r="Q29" s="1055"/>
      <c r="R29" s="1055"/>
      <c r="S29" s="1055"/>
      <c r="T29" s="1055"/>
      <c r="U29" s="1071"/>
    </row>
    <row r="30" spans="1:21" ht="22.5">
      <c r="A30" s="1021" t="s">
        <v>102</v>
      </c>
      <c r="B30" s="1061"/>
      <c r="C30" s="1061"/>
      <c r="D30" s="1061"/>
      <c r="E30" s="1061"/>
      <c r="F30" s="1061"/>
      <c r="G30" s="1061"/>
      <c r="H30" s="1061"/>
      <c r="I30" s="1061"/>
      <c r="J30" s="1061"/>
      <c r="K30" s="1061"/>
      <c r="L30" s="1067" t="s">
        <v>103</v>
      </c>
      <c r="M30" s="1068" t="s">
        <v>1360</v>
      </c>
      <c r="N30" s="1069" t="s">
        <v>369</v>
      </c>
      <c r="O30" s="1070"/>
      <c r="P30" s="1055"/>
      <c r="Q30" s="1055"/>
      <c r="R30" s="1055"/>
      <c r="S30" s="1055"/>
      <c r="T30" s="1055"/>
      <c r="U30" s="1071"/>
    </row>
    <row r="31" spans="1:21" ht="33.75">
      <c r="A31" s="1021" t="s">
        <v>102</v>
      </c>
      <c r="B31" s="1061"/>
      <c r="C31" s="1061"/>
      <c r="D31" s="1061"/>
      <c r="E31" s="1061"/>
      <c r="F31" s="1061"/>
      <c r="G31" s="1061"/>
      <c r="H31" s="1061"/>
      <c r="I31" s="1061"/>
      <c r="J31" s="1061"/>
      <c r="K31" s="1061"/>
      <c r="L31" s="1072">
        <v>4</v>
      </c>
      <c r="M31" s="1068" t="s">
        <v>1361</v>
      </c>
      <c r="N31" s="1069" t="s">
        <v>369</v>
      </c>
      <c r="O31" s="1073">
        <v>0</v>
      </c>
      <c r="P31" s="1073">
        <v>0</v>
      </c>
      <c r="Q31" s="1073">
        <v>0</v>
      </c>
      <c r="R31" s="1073">
        <v>0</v>
      </c>
      <c r="S31" s="1073">
        <v>0</v>
      </c>
      <c r="T31" s="1073">
        <v>0</v>
      </c>
      <c r="U31" s="1071"/>
    </row>
    <row r="32" spans="1:21" ht="33.75">
      <c r="A32" s="1021" t="s">
        <v>102</v>
      </c>
      <c r="B32" s="1061"/>
      <c r="C32" s="1061"/>
      <c r="D32" s="1061"/>
      <c r="E32" s="1061"/>
      <c r="F32" s="1061"/>
      <c r="G32" s="1061"/>
      <c r="H32" s="1061"/>
      <c r="I32" s="1061"/>
      <c r="J32" s="1061"/>
      <c r="K32" s="1061"/>
      <c r="L32" s="1067" t="s">
        <v>120</v>
      </c>
      <c r="M32" s="1068" t="s">
        <v>1362</v>
      </c>
      <c r="N32" s="1069" t="s">
        <v>369</v>
      </c>
      <c r="O32" s="1070"/>
      <c r="P32" s="1070"/>
      <c r="Q32" s="1070"/>
      <c r="R32" s="1070"/>
      <c r="S32" s="1070"/>
      <c r="T32" s="1070"/>
      <c r="U32" s="1071"/>
    </row>
    <row r="33" spans="1:21" ht="22.5">
      <c r="A33" s="1021" t="s">
        <v>102</v>
      </c>
      <c r="B33" s="1061"/>
      <c r="C33" s="1061"/>
      <c r="D33" s="1061"/>
      <c r="E33" s="1061"/>
      <c r="F33" s="1061"/>
      <c r="G33" s="1061"/>
      <c r="H33" s="1061"/>
      <c r="I33" s="1061"/>
      <c r="J33" s="1061"/>
      <c r="K33" s="1061"/>
      <c r="L33" s="1067" t="s">
        <v>124</v>
      </c>
      <c r="M33" s="1068" t="s">
        <v>1363</v>
      </c>
      <c r="N33" s="1069" t="s">
        <v>369</v>
      </c>
      <c r="O33" s="1070"/>
      <c r="P33" s="1070"/>
      <c r="Q33" s="1070"/>
      <c r="R33" s="1070"/>
      <c r="S33" s="1070"/>
      <c r="T33" s="1070"/>
      <c r="U33" s="1071"/>
    </row>
    <row r="34" spans="1:21" ht="45">
      <c r="A34" s="1021" t="s">
        <v>102</v>
      </c>
      <c r="B34" s="1061"/>
      <c r="C34" s="1061"/>
      <c r="D34" s="1061"/>
      <c r="E34" s="1061"/>
      <c r="F34" s="1061"/>
      <c r="G34" s="1061"/>
      <c r="H34" s="1061"/>
      <c r="I34" s="1061"/>
      <c r="J34" s="1061"/>
      <c r="K34" s="1061"/>
      <c r="L34" s="1067" t="s">
        <v>125</v>
      </c>
      <c r="M34" s="1068" t="s">
        <v>1364</v>
      </c>
      <c r="N34" s="1069" t="s">
        <v>369</v>
      </c>
      <c r="O34" s="1070"/>
      <c r="P34" s="1070"/>
      <c r="Q34" s="1070"/>
      <c r="R34" s="1070"/>
      <c r="S34" s="1070"/>
      <c r="T34" s="1070"/>
      <c r="U34" s="1071"/>
    </row>
    <row r="35" spans="1:21" ht="45">
      <c r="A35" s="1021" t="s">
        <v>102</v>
      </c>
      <c r="B35" s="1061"/>
      <c r="C35" s="1061"/>
      <c r="D35" s="1061"/>
      <c r="E35" s="1061"/>
      <c r="F35" s="1061"/>
      <c r="G35" s="1061"/>
      <c r="H35" s="1061"/>
      <c r="I35" s="1061"/>
      <c r="J35" s="1061"/>
      <c r="K35" s="1061"/>
      <c r="L35" s="1067" t="s">
        <v>126</v>
      </c>
      <c r="M35" s="1068" t="s">
        <v>1365</v>
      </c>
      <c r="N35" s="1069" t="s">
        <v>369</v>
      </c>
      <c r="O35" s="1070"/>
      <c r="P35" s="1070"/>
      <c r="Q35" s="1070"/>
      <c r="R35" s="1070"/>
      <c r="S35" s="1070"/>
      <c r="T35" s="1070"/>
      <c r="U35" s="1071"/>
    </row>
    <row r="36" spans="1:21">
      <c r="A36" s="1021" t="s">
        <v>102</v>
      </c>
      <c r="B36" s="1061"/>
      <c r="C36" s="1061"/>
      <c r="D36" s="1061"/>
      <c r="E36" s="1061"/>
      <c r="F36" s="1061"/>
      <c r="G36" s="1061"/>
      <c r="H36" s="1061"/>
      <c r="I36" s="1061"/>
      <c r="J36" s="1061"/>
      <c r="K36" s="1061"/>
      <c r="L36" s="1072">
        <v>9</v>
      </c>
      <c r="M36" s="1068" t="s">
        <v>1366</v>
      </c>
      <c r="N36" s="1069" t="s">
        <v>369</v>
      </c>
      <c r="O36" s="1074">
        <v>0</v>
      </c>
      <c r="P36" s="1074">
        <v>0</v>
      </c>
      <c r="Q36" s="1074">
        <v>0</v>
      </c>
      <c r="R36" s="1074">
        <v>0</v>
      </c>
      <c r="S36" s="1074">
        <v>0</v>
      </c>
      <c r="T36" s="1074">
        <v>0</v>
      </c>
      <c r="U36" s="1071"/>
    </row>
    <row r="37" spans="1:21">
      <c r="A37" s="1021" t="s">
        <v>102</v>
      </c>
      <c r="B37" s="1061"/>
      <c r="C37" s="1061"/>
      <c r="D37" s="1061"/>
      <c r="E37" s="1061"/>
      <c r="F37" s="1061"/>
      <c r="G37" s="1061"/>
      <c r="H37" s="1061"/>
      <c r="I37" s="1061"/>
      <c r="J37" s="1061"/>
      <c r="K37" s="1061"/>
      <c r="L37" s="1075" t="s">
        <v>1367</v>
      </c>
      <c r="M37" s="1076"/>
      <c r="N37" s="1069"/>
      <c r="O37" s="1077"/>
      <c r="P37" s="1077"/>
      <c r="Q37" s="1077"/>
      <c r="R37" s="1077"/>
      <c r="S37" s="1077"/>
      <c r="T37" s="1077"/>
      <c r="U37" s="1078"/>
    </row>
    <row r="38" spans="1:21">
      <c r="A38" s="1061"/>
      <c r="B38" s="1061"/>
      <c r="C38" s="1061"/>
      <c r="D38" s="1061"/>
      <c r="E38" s="1061"/>
      <c r="F38" s="1061"/>
      <c r="G38" s="1061"/>
      <c r="H38" s="1061"/>
      <c r="I38" s="1061"/>
      <c r="J38" s="1061"/>
      <c r="K38" s="1061"/>
      <c r="L38" s="1064"/>
      <c r="M38" s="1064"/>
      <c r="N38" s="1064"/>
      <c r="O38" s="1064"/>
      <c r="P38" s="1064"/>
      <c r="Q38" s="1064"/>
      <c r="R38" s="1064"/>
      <c r="S38" s="1064"/>
      <c r="T38" s="1064"/>
      <c r="U38" s="1064"/>
    </row>
    <row r="39" spans="1:21" s="531" customFormat="1" ht="15" customHeight="1">
      <c r="A39" s="1040"/>
      <c r="B39" s="1040"/>
      <c r="C39" s="1040"/>
      <c r="D39" s="1040"/>
      <c r="E39" s="1040"/>
      <c r="F39" s="1040"/>
      <c r="G39" s="1040"/>
      <c r="H39" s="1040"/>
      <c r="I39" s="1040"/>
      <c r="J39" s="1040"/>
      <c r="K39" s="1040"/>
      <c r="L39" s="1056" t="s">
        <v>1469</v>
      </c>
      <c r="M39" s="1056"/>
      <c r="N39" s="1056"/>
      <c r="O39" s="1056"/>
      <c r="P39" s="1056"/>
      <c r="Q39" s="1056"/>
      <c r="R39" s="1056"/>
      <c r="S39" s="1057"/>
      <c r="T39" s="1057"/>
      <c r="U39" s="1057"/>
    </row>
    <row r="40" spans="1:21" s="531" customFormat="1" ht="15" customHeight="1">
      <c r="A40" s="1040"/>
      <c r="B40" s="1040"/>
      <c r="C40" s="1040"/>
      <c r="D40" s="1040"/>
      <c r="E40" s="1040"/>
      <c r="F40" s="1040"/>
      <c r="G40" s="1040"/>
      <c r="H40" s="1040"/>
      <c r="I40" s="1040"/>
      <c r="J40" s="1040"/>
      <c r="K40" s="780"/>
      <c r="L40" s="1059"/>
      <c r="M40" s="1059"/>
      <c r="N40" s="1059"/>
      <c r="O40" s="1059"/>
      <c r="P40" s="1059"/>
      <c r="Q40" s="1059"/>
      <c r="R40" s="1059"/>
      <c r="S40" s="1060"/>
      <c r="T40" s="1060"/>
      <c r="U40" s="1060"/>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D53" sqref="AD53"/>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16384" width="9.140625" style="96"/>
  </cols>
  <sheetData>
    <row r="1" spans="1:39" hidden="1">
      <c r="A1" s="977"/>
      <c r="B1" s="977"/>
      <c r="C1" s="977"/>
      <c r="D1" s="977"/>
      <c r="E1" s="977"/>
      <c r="F1" s="977"/>
      <c r="G1" s="977"/>
      <c r="H1" s="977"/>
      <c r="I1" s="977"/>
      <c r="J1" s="977"/>
      <c r="K1" s="977"/>
      <c r="L1" s="977"/>
      <c r="M1" s="977"/>
      <c r="N1" s="977"/>
      <c r="O1" s="977"/>
      <c r="P1" s="977"/>
      <c r="Q1" s="977"/>
      <c r="R1" s="977"/>
      <c r="S1" s="892">
        <v>2024</v>
      </c>
      <c r="T1" s="892">
        <v>2025</v>
      </c>
      <c r="U1" s="892">
        <v>2026</v>
      </c>
      <c r="V1" s="892">
        <v>2027</v>
      </c>
      <c r="W1" s="892">
        <v>2028</v>
      </c>
      <c r="X1" s="892">
        <v>2029</v>
      </c>
      <c r="Y1" s="892">
        <v>2030</v>
      </c>
      <c r="Z1" s="892">
        <v>2031</v>
      </c>
      <c r="AA1" s="892">
        <v>2032</v>
      </c>
      <c r="AB1" s="892">
        <v>2033</v>
      </c>
      <c r="AC1" s="892">
        <v>2024</v>
      </c>
      <c r="AD1" s="892">
        <v>2025</v>
      </c>
      <c r="AE1" s="892">
        <v>2026</v>
      </c>
      <c r="AF1" s="892">
        <v>2027</v>
      </c>
      <c r="AG1" s="892">
        <v>2028</v>
      </c>
      <c r="AH1" s="892">
        <v>2029</v>
      </c>
      <c r="AI1" s="892">
        <v>2030</v>
      </c>
      <c r="AJ1" s="892">
        <v>2031</v>
      </c>
      <c r="AK1" s="892">
        <v>2032</v>
      </c>
      <c r="AL1" s="892">
        <v>2033</v>
      </c>
      <c r="AM1" s="977"/>
    </row>
    <row r="2" spans="1:39" hidden="1">
      <c r="A2" s="977"/>
      <c r="B2" s="977"/>
      <c r="C2" s="977"/>
      <c r="D2" s="977"/>
      <c r="E2" s="977"/>
      <c r="F2" s="977"/>
      <c r="G2" s="977"/>
      <c r="H2" s="977"/>
      <c r="I2" s="977"/>
      <c r="J2" s="977"/>
      <c r="K2" s="977"/>
      <c r="L2" s="977"/>
      <c r="M2" s="977"/>
      <c r="N2" s="977"/>
      <c r="O2" s="977"/>
      <c r="P2" s="977"/>
      <c r="Q2" s="977"/>
      <c r="R2" s="977"/>
      <c r="S2" s="892"/>
      <c r="T2" s="892"/>
      <c r="U2" s="892"/>
      <c r="V2" s="892"/>
      <c r="W2" s="892"/>
      <c r="X2" s="892"/>
      <c r="Y2" s="892"/>
      <c r="Z2" s="892"/>
      <c r="AA2" s="892"/>
      <c r="AB2" s="892"/>
      <c r="AC2" s="892"/>
      <c r="AD2" s="892"/>
      <c r="AE2" s="892"/>
      <c r="AF2" s="892"/>
      <c r="AG2" s="892"/>
      <c r="AH2" s="892"/>
      <c r="AI2" s="892"/>
      <c r="AJ2" s="892"/>
      <c r="AK2" s="892"/>
      <c r="AL2" s="892"/>
      <c r="AM2" s="977"/>
    </row>
    <row r="3" spans="1:39" hidden="1">
      <c r="A3" s="977"/>
      <c r="B3" s="977"/>
      <c r="C3" s="977"/>
      <c r="D3" s="977"/>
      <c r="E3" s="977"/>
      <c r="F3" s="977"/>
      <c r="G3" s="977"/>
      <c r="H3" s="977"/>
      <c r="I3" s="977"/>
      <c r="J3" s="977"/>
      <c r="K3" s="977"/>
      <c r="L3" s="977"/>
      <c r="M3" s="977"/>
      <c r="N3" s="977"/>
      <c r="O3" s="977"/>
      <c r="P3" s="977"/>
      <c r="Q3" s="977"/>
      <c r="R3" s="977"/>
      <c r="S3" s="892"/>
      <c r="T3" s="892"/>
      <c r="U3" s="892"/>
      <c r="V3" s="892"/>
      <c r="W3" s="892"/>
      <c r="X3" s="892"/>
      <c r="Y3" s="892"/>
      <c r="Z3" s="892"/>
      <c r="AA3" s="892"/>
      <c r="AB3" s="892"/>
      <c r="AC3" s="892"/>
      <c r="AD3" s="892"/>
      <c r="AE3" s="892"/>
      <c r="AF3" s="892"/>
      <c r="AG3" s="892"/>
      <c r="AH3" s="892"/>
      <c r="AI3" s="892"/>
      <c r="AJ3" s="892"/>
      <c r="AK3" s="892"/>
      <c r="AL3" s="892"/>
      <c r="AM3" s="977"/>
    </row>
    <row r="4" spans="1:39" hidden="1">
      <c r="A4" s="977"/>
      <c r="B4" s="977"/>
      <c r="C4" s="977"/>
      <c r="D4" s="977"/>
      <c r="E4" s="977"/>
      <c r="F4" s="977"/>
      <c r="G4" s="977"/>
      <c r="H4" s="977"/>
      <c r="I4" s="977"/>
      <c r="J4" s="977"/>
      <c r="K4" s="977"/>
      <c r="L4" s="977"/>
      <c r="M4" s="977"/>
      <c r="N4" s="977"/>
      <c r="O4" s="977"/>
      <c r="P4" s="977"/>
      <c r="Q4" s="977"/>
      <c r="R4" s="977"/>
      <c r="S4" s="892"/>
      <c r="T4" s="892"/>
      <c r="U4" s="892"/>
      <c r="V4" s="892"/>
      <c r="W4" s="892"/>
      <c r="X4" s="892"/>
      <c r="Y4" s="892"/>
      <c r="Z4" s="892"/>
      <c r="AA4" s="892"/>
      <c r="AB4" s="892"/>
      <c r="AC4" s="892"/>
      <c r="AD4" s="892"/>
      <c r="AE4" s="892"/>
      <c r="AF4" s="892"/>
      <c r="AG4" s="892"/>
      <c r="AH4" s="892"/>
      <c r="AI4" s="892"/>
      <c r="AJ4" s="892"/>
      <c r="AK4" s="892"/>
      <c r="AL4" s="892"/>
      <c r="AM4" s="977"/>
    </row>
    <row r="5" spans="1:39" hidden="1">
      <c r="A5" s="977"/>
      <c r="B5" s="977"/>
      <c r="C5" s="977"/>
      <c r="D5" s="977"/>
      <c r="E5" s="977"/>
      <c r="F5" s="977"/>
      <c r="G5" s="977"/>
      <c r="H5" s="977"/>
      <c r="I5" s="977"/>
      <c r="J5" s="977"/>
      <c r="K5" s="977"/>
      <c r="L5" s="977"/>
      <c r="M5" s="977"/>
      <c r="N5" s="977"/>
      <c r="O5" s="977"/>
      <c r="P5" s="977"/>
      <c r="Q5" s="977"/>
      <c r="R5" s="977"/>
      <c r="S5" s="892"/>
      <c r="T5" s="892"/>
      <c r="U5" s="892"/>
      <c r="V5" s="892"/>
      <c r="W5" s="892"/>
      <c r="X5" s="892"/>
      <c r="Y5" s="892"/>
      <c r="Z5" s="892"/>
      <c r="AA5" s="892"/>
      <c r="AB5" s="892"/>
      <c r="AC5" s="892"/>
      <c r="AD5" s="892"/>
      <c r="AE5" s="892"/>
      <c r="AF5" s="892"/>
      <c r="AG5" s="892"/>
      <c r="AH5" s="892"/>
      <c r="AI5" s="892"/>
      <c r="AJ5" s="892"/>
      <c r="AK5" s="892"/>
      <c r="AL5" s="892"/>
      <c r="AM5" s="977"/>
    </row>
    <row r="6" spans="1:39" hidden="1">
      <c r="A6" s="977"/>
      <c r="B6" s="977"/>
      <c r="C6" s="977"/>
      <c r="D6" s="977"/>
      <c r="E6" s="977"/>
      <c r="F6" s="977"/>
      <c r="G6" s="977"/>
      <c r="H6" s="977"/>
      <c r="I6" s="977"/>
      <c r="J6" s="977"/>
      <c r="K6" s="977"/>
      <c r="L6" s="977"/>
      <c r="M6" s="977"/>
      <c r="N6" s="977"/>
      <c r="O6" s="977"/>
      <c r="P6" s="977"/>
      <c r="Q6" s="977"/>
      <c r="R6" s="977"/>
      <c r="S6" s="892"/>
      <c r="T6" s="892"/>
      <c r="U6" s="892"/>
      <c r="V6" s="892"/>
      <c r="W6" s="892"/>
      <c r="X6" s="892"/>
      <c r="Y6" s="892"/>
      <c r="Z6" s="892"/>
      <c r="AA6" s="892"/>
      <c r="AB6" s="892"/>
      <c r="AC6" s="892"/>
      <c r="AD6" s="892"/>
      <c r="AE6" s="892"/>
      <c r="AF6" s="892"/>
      <c r="AG6" s="892"/>
      <c r="AH6" s="892"/>
      <c r="AI6" s="892"/>
      <c r="AJ6" s="892"/>
      <c r="AK6" s="892"/>
      <c r="AL6" s="892"/>
      <c r="AM6" s="977"/>
    </row>
    <row r="7" spans="1:39" hidden="1">
      <c r="A7" s="977"/>
      <c r="B7" s="977"/>
      <c r="C7" s="977"/>
      <c r="D7" s="977"/>
      <c r="E7" s="977"/>
      <c r="F7" s="977"/>
      <c r="G7" s="977"/>
      <c r="H7" s="977"/>
      <c r="I7" s="977"/>
      <c r="J7" s="977"/>
      <c r="K7" s="977"/>
      <c r="L7" s="977"/>
      <c r="M7" s="977"/>
      <c r="N7" s="977"/>
      <c r="O7" s="977"/>
      <c r="P7" s="977"/>
      <c r="Q7" s="977"/>
      <c r="R7" s="977"/>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977"/>
    </row>
    <row r="8" spans="1:39" hidden="1">
      <c r="A8" s="977"/>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row>
    <row r="9" spans="1:39" hidden="1">
      <c r="A9" s="977"/>
      <c r="B9" s="977"/>
      <c r="C9" s="977"/>
      <c r="D9" s="977"/>
      <c r="E9" s="977"/>
      <c r="F9" s="977"/>
      <c r="G9" s="977"/>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row>
    <row r="10" spans="1:39" hidden="1">
      <c r="A10" s="977"/>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row>
    <row r="11" spans="1:39" ht="15" hidden="1" customHeight="1">
      <c r="A11" s="977"/>
      <c r="B11" s="977"/>
      <c r="C11" s="977"/>
      <c r="D11" s="977"/>
      <c r="E11" s="977"/>
      <c r="F11" s="977"/>
      <c r="G11" s="977"/>
      <c r="H11" s="977"/>
      <c r="I11" s="977"/>
      <c r="J11" s="977"/>
      <c r="K11" s="977"/>
      <c r="L11" s="977"/>
      <c r="M11" s="979"/>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7"/>
      <c r="AK11" s="977"/>
      <c r="AL11" s="977"/>
      <c r="AM11" s="977"/>
    </row>
    <row r="12" spans="1:39" ht="20.100000000000001" customHeight="1">
      <c r="A12" s="977"/>
      <c r="B12" s="977"/>
      <c r="C12" s="977"/>
      <c r="D12" s="977"/>
      <c r="E12" s="977"/>
      <c r="F12" s="977"/>
      <c r="G12" s="977"/>
      <c r="H12" s="977"/>
      <c r="I12" s="977"/>
      <c r="J12" s="977"/>
      <c r="K12" s="977"/>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977"/>
      <c r="B13" s="977"/>
      <c r="C13" s="977"/>
      <c r="D13" s="977"/>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row>
    <row r="14" spans="1:39" s="82" customFormat="1" ht="15" customHeight="1">
      <c r="A14" s="884"/>
      <c r="B14" s="884"/>
      <c r="C14" s="884"/>
      <c r="D14" s="884"/>
      <c r="E14" s="884"/>
      <c r="F14" s="884"/>
      <c r="G14" s="884"/>
      <c r="H14" s="884"/>
      <c r="I14" s="884"/>
      <c r="J14" s="884"/>
      <c r="K14" s="884"/>
      <c r="L14" s="908" t="s">
        <v>16</v>
      </c>
      <c r="M14" s="908" t="s">
        <v>121</v>
      </c>
      <c r="N14" s="908" t="s">
        <v>284</v>
      </c>
      <c r="O14" s="897" t="s">
        <v>2616</v>
      </c>
      <c r="P14" s="897" t="s">
        <v>2616</v>
      </c>
      <c r="Q14" s="897" t="s">
        <v>2616</v>
      </c>
      <c r="R14" s="898" t="s">
        <v>2617</v>
      </c>
      <c r="S14" s="899" t="s">
        <v>2618</v>
      </c>
      <c r="T14" s="899" t="s">
        <v>2647</v>
      </c>
      <c r="U14" s="899" t="s">
        <v>2648</v>
      </c>
      <c r="V14" s="899" t="s">
        <v>2649</v>
      </c>
      <c r="W14" s="899" t="s">
        <v>2650</v>
      </c>
      <c r="X14" s="899" t="s">
        <v>2651</v>
      </c>
      <c r="Y14" s="899" t="s">
        <v>2652</v>
      </c>
      <c r="Z14" s="899" t="s">
        <v>2653</v>
      </c>
      <c r="AA14" s="899" t="s">
        <v>2654</v>
      </c>
      <c r="AB14" s="899" t="s">
        <v>2655</v>
      </c>
      <c r="AC14" s="899" t="s">
        <v>2618</v>
      </c>
      <c r="AD14" s="899" t="s">
        <v>2647</v>
      </c>
      <c r="AE14" s="899" t="s">
        <v>2648</v>
      </c>
      <c r="AF14" s="899" t="s">
        <v>2649</v>
      </c>
      <c r="AG14" s="899" t="s">
        <v>2650</v>
      </c>
      <c r="AH14" s="899" t="s">
        <v>2651</v>
      </c>
      <c r="AI14" s="899" t="s">
        <v>2652</v>
      </c>
      <c r="AJ14" s="899" t="s">
        <v>2653</v>
      </c>
      <c r="AK14" s="899" t="s">
        <v>2654</v>
      </c>
      <c r="AL14" s="899" t="s">
        <v>2655</v>
      </c>
      <c r="AM14" s="895" t="s">
        <v>322</v>
      </c>
    </row>
    <row r="15" spans="1:39" s="82" customFormat="1" ht="50.1" customHeight="1">
      <c r="A15" s="884"/>
      <c r="B15" s="884"/>
      <c r="C15" s="884"/>
      <c r="D15" s="884"/>
      <c r="E15" s="884"/>
      <c r="F15" s="884"/>
      <c r="G15" s="884"/>
      <c r="H15" s="884"/>
      <c r="I15" s="884"/>
      <c r="J15" s="884"/>
      <c r="K15" s="884"/>
      <c r="L15" s="908"/>
      <c r="M15" s="908"/>
      <c r="N15" s="908"/>
      <c r="O15" s="899" t="s">
        <v>285</v>
      </c>
      <c r="P15" s="899" t="s">
        <v>323</v>
      </c>
      <c r="Q15" s="899" t="s">
        <v>303</v>
      </c>
      <c r="R15" s="899" t="s">
        <v>285</v>
      </c>
      <c r="S15" s="902" t="s">
        <v>286</v>
      </c>
      <c r="T15" s="902" t="s">
        <v>286</v>
      </c>
      <c r="U15" s="902" t="s">
        <v>286</v>
      </c>
      <c r="V15" s="902" t="s">
        <v>286</v>
      </c>
      <c r="W15" s="902" t="s">
        <v>286</v>
      </c>
      <c r="X15" s="902" t="s">
        <v>286</v>
      </c>
      <c r="Y15" s="902" t="s">
        <v>286</v>
      </c>
      <c r="Z15" s="902" t="s">
        <v>286</v>
      </c>
      <c r="AA15" s="902" t="s">
        <v>286</v>
      </c>
      <c r="AB15" s="902" t="s">
        <v>286</v>
      </c>
      <c r="AC15" s="902" t="s">
        <v>285</v>
      </c>
      <c r="AD15" s="902" t="s">
        <v>285</v>
      </c>
      <c r="AE15" s="902" t="s">
        <v>285</v>
      </c>
      <c r="AF15" s="902" t="s">
        <v>285</v>
      </c>
      <c r="AG15" s="902" t="s">
        <v>285</v>
      </c>
      <c r="AH15" s="902" t="s">
        <v>285</v>
      </c>
      <c r="AI15" s="902" t="s">
        <v>285</v>
      </c>
      <c r="AJ15" s="902" t="s">
        <v>285</v>
      </c>
      <c r="AK15" s="902" t="s">
        <v>285</v>
      </c>
      <c r="AL15" s="902" t="s">
        <v>285</v>
      </c>
      <c r="AM15" s="895"/>
    </row>
    <row r="16" spans="1:39" s="82" customFormat="1">
      <c r="A16" s="910" t="s">
        <v>18</v>
      </c>
      <c r="B16" s="884"/>
      <c r="C16" s="884"/>
      <c r="D16" s="884"/>
      <c r="E16" s="884"/>
      <c r="F16" s="884"/>
      <c r="G16" s="884"/>
      <c r="H16" s="884"/>
      <c r="I16" s="884"/>
      <c r="J16" s="884"/>
      <c r="K16" s="884"/>
      <c r="L16" s="965" t="s">
        <v>2611</v>
      </c>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row>
    <row r="17" spans="1:39" s="82" customFormat="1" ht="22.5">
      <c r="A17" s="941">
        <v>1</v>
      </c>
      <c r="B17" s="884"/>
      <c r="C17" s="884"/>
      <c r="D17" s="884"/>
      <c r="E17" s="884"/>
      <c r="F17" s="884"/>
      <c r="G17" s="884"/>
      <c r="H17" s="884"/>
      <c r="I17" s="884"/>
      <c r="J17" s="884"/>
      <c r="K17" s="884"/>
      <c r="L17" s="1079">
        <v>0</v>
      </c>
      <c r="M17" s="1080" t="s">
        <v>429</v>
      </c>
      <c r="N17" s="230" t="s">
        <v>369</v>
      </c>
      <c r="O17" s="1081">
        <v>145.44</v>
      </c>
      <c r="P17" s="1081">
        <v>145.44</v>
      </c>
      <c r="Q17" s="1081">
        <v>145.44</v>
      </c>
      <c r="R17" s="1081">
        <v>158.53</v>
      </c>
      <c r="S17" s="1081">
        <v>168.51999999999998</v>
      </c>
      <c r="T17" s="1081">
        <v>177.44772705289574</v>
      </c>
      <c r="U17" s="1081">
        <v>186.85245658669922</v>
      </c>
      <c r="V17" s="1081">
        <v>196.75563678579428</v>
      </c>
      <c r="W17" s="1081">
        <v>207.18368553544138</v>
      </c>
      <c r="X17" s="1081">
        <v>0</v>
      </c>
      <c r="Y17" s="1081">
        <v>0</v>
      </c>
      <c r="Z17" s="1081">
        <v>0</v>
      </c>
      <c r="AA17" s="1081">
        <v>0</v>
      </c>
      <c r="AB17" s="1081">
        <v>0</v>
      </c>
      <c r="AC17" s="1081">
        <v>168.51999999999998</v>
      </c>
      <c r="AD17" s="1081">
        <v>177.44772705289574</v>
      </c>
      <c r="AE17" s="1081">
        <v>186.85245658669922</v>
      </c>
      <c r="AF17" s="1081">
        <v>196.75563678579428</v>
      </c>
      <c r="AG17" s="1081">
        <v>207.18368553544138</v>
      </c>
      <c r="AH17" s="1081">
        <v>0</v>
      </c>
      <c r="AI17" s="1081">
        <v>0</v>
      </c>
      <c r="AJ17" s="1081">
        <v>0</v>
      </c>
      <c r="AK17" s="1081">
        <v>0</v>
      </c>
      <c r="AL17" s="1081">
        <v>0</v>
      </c>
      <c r="AM17" s="918"/>
    </row>
    <row r="18" spans="1:39" s="82" customFormat="1">
      <c r="A18" s="941">
        <v>1</v>
      </c>
      <c r="B18" s="884"/>
      <c r="C18" s="884"/>
      <c r="D18" s="884"/>
      <c r="E18" s="884"/>
      <c r="F18" s="884"/>
      <c r="G18" s="884"/>
      <c r="H18" s="884"/>
      <c r="I18" s="884"/>
      <c r="J18" s="884"/>
      <c r="K18" s="884"/>
      <c r="L18" s="985" t="s">
        <v>18</v>
      </c>
      <c r="M18" s="1082" t="s">
        <v>430</v>
      </c>
      <c r="N18" s="233" t="s">
        <v>369</v>
      </c>
      <c r="O18" s="1070"/>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c r="AK18" s="1083"/>
      <c r="AL18" s="1083"/>
      <c r="AM18" s="918"/>
    </row>
    <row r="19" spans="1:39" s="82" customFormat="1">
      <c r="A19" s="941">
        <v>1</v>
      </c>
      <c r="B19" s="884"/>
      <c r="C19" s="884"/>
      <c r="D19" s="884"/>
      <c r="E19" s="884"/>
      <c r="F19" s="884"/>
      <c r="G19" s="884"/>
      <c r="H19" s="884"/>
      <c r="I19" s="884"/>
      <c r="J19" s="884"/>
      <c r="K19" s="884"/>
      <c r="L19" s="985" t="s">
        <v>102</v>
      </c>
      <c r="M19" s="1082" t="s">
        <v>431</v>
      </c>
      <c r="N19" s="233" t="s">
        <v>369</v>
      </c>
      <c r="O19" s="1070">
        <v>1.22</v>
      </c>
      <c r="P19" s="1070">
        <v>1.22</v>
      </c>
      <c r="Q19" s="1070">
        <v>1.22</v>
      </c>
      <c r="R19" s="1083">
        <v>157.19999999999999</v>
      </c>
      <c r="S19" s="1083">
        <v>167.1</v>
      </c>
      <c r="T19" s="1083">
        <v>175.95769519067215</v>
      </c>
      <c r="U19" s="1083">
        <v>185.2834530357778</v>
      </c>
      <c r="V19" s="1083">
        <v>195.10347604667402</v>
      </c>
      <c r="W19" s="1083">
        <v>205.44396027714774</v>
      </c>
      <c r="X19" s="1083"/>
      <c r="Y19" s="1083"/>
      <c r="Z19" s="1083"/>
      <c r="AA19" s="1083"/>
      <c r="AB19" s="1083"/>
      <c r="AC19" s="1083">
        <v>167.1</v>
      </c>
      <c r="AD19" s="1083">
        <v>175.95769519067215</v>
      </c>
      <c r="AE19" s="1083">
        <v>185.2834530357778</v>
      </c>
      <c r="AF19" s="1083">
        <v>195.10347604667402</v>
      </c>
      <c r="AG19" s="1083">
        <v>205.44396027714774</v>
      </c>
      <c r="AH19" s="1083"/>
      <c r="AI19" s="1083"/>
      <c r="AJ19" s="1083"/>
      <c r="AK19" s="1083"/>
      <c r="AL19" s="1083"/>
      <c r="AM19" s="918"/>
    </row>
    <row r="20" spans="1:39" s="82" customFormat="1" ht="22.5">
      <c r="A20" s="941">
        <v>1</v>
      </c>
      <c r="B20" s="884"/>
      <c r="C20" s="884"/>
      <c r="D20" s="884"/>
      <c r="E20" s="884"/>
      <c r="F20" s="884"/>
      <c r="G20" s="884"/>
      <c r="H20" s="884"/>
      <c r="I20" s="884"/>
      <c r="J20" s="884"/>
      <c r="K20" s="884"/>
      <c r="L20" s="985" t="s">
        <v>103</v>
      </c>
      <c r="M20" s="1082" t="s">
        <v>1434</v>
      </c>
      <c r="N20" s="233" t="s">
        <v>369</v>
      </c>
      <c r="O20" s="1070"/>
      <c r="P20" s="1070"/>
      <c r="Q20" s="1070"/>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083"/>
      <c r="AM20" s="918"/>
    </row>
    <row r="21" spans="1:39">
      <c r="A21" s="941">
        <v>1</v>
      </c>
      <c r="B21" s="977"/>
      <c r="C21" s="977"/>
      <c r="D21" s="977"/>
      <c r="E21" s="977"/>
      <c r="F21" s="977"/>
      <c r="G21" s="977"/>
      <c r="H21" s="977"/>
      <c r="I21" s="977"/>
      <c r="J21" s="977"/>
      <c r="K21" s="977"/>
      <c r="L21" s="1084">
        <v>4</v>
      </c>
      <c r="M21" s="1082" t="s">
        <v>432</v>
      </c>
      <c r="N21" s="233" t="s">
        <v>369</v>
      </c>
      <c r="O21" s="1085"/>
      <c r="P21" s="1085"/>
      <c r="Q21" s="1085"/>
      <c r="R21" s="1085"/>
      <c r="S21" s="1085"/>
      <c r="T21" s="1085"/>
      <c r="U21" s="1085"/>
      <c r="V21" s="1085"/>
      <c r="W21" s="1085"/>
      <c r="X21" s="1085"/>
      <c r="Y21" s="1085"/>
      <c r="Z21" s="1085"/>
      <c r="AA21" s="1085"/>
      <c r="AB21" s="1085"/>
      <c r="AC21" s="1085"/>
      <c r="AD21" s="1085"/>
      <c r="AE21" s="1085"/>
      <c r="AF21" s="1085"/>
      <c r="AG21" s="1085"/>
      <c r="AH21" s="1085"/>
      <c r="AI21" s="1085"/>
      <c r="AJ21" s="1085"/>
      <c r="AK21" s="1085"/>
      <c r="AL21" s="1085"/>
      <c r="AM21" s="918"/>
    </row>
    <row r="22" spans="1:39" s="82" customFormat="1">
      <c r="A22" s="941">
        <v>1</v>
      </c>
      <c r="B22" s="884"/>
      <c r="C22" s="884"/>
      <c r="D22" s="884"/>
      <c r="E22" s="884"/>
      <c r="F22" s="884"/>
      <c r="G22" s="884"/>
      <c r="H22" s="884"/>
      <c r="I22" s="884"/>
      <c r="J22" s="884"/>
      <c r="K22" s="884"/>
      <c r="L22" s="985" t="s">
        <v>120</v>
      </c>
      <c r="M22" s="1082" t="s">
        <v>433</v>
      </c>
      <c r="N22" s="233" t="s">
        <v>369</v>
      </c>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0"/>
      <c r="AL22" s="1070"/>
      <c r="AM22" s="918"/>
    </row>
    <row r="23" spans="1:39" s="82" customFormat="1">
      <c r="A23" s="941">
        <v>1</v>
      </c>
      <c r="B23" s="884"/>
      <c r="C23" s="884"/>
      <c r="D23" s="884"/>
      <c r="E23" s="884"/>
      <c r="F23" s="884"/>
      <c r="G23" s="884"/>
      <c r="H23" s="884"/>
      <c r="I23" s="884"/>
      <c r="J23" s="884"/>
      <c r="K23" s="884"/>
      <c r="L23" s="985" t="s">
        <v>124</v>
      </c>
      <c r="M23" s="1082" t="s">
        <v>137</v>
      </c>
      <c r="N23" s="233" t="s">
        <v>369</v>
      </c>
      <c r="O23" s="1070">
        <v>144.22</v>
      </c>
      <c r="P23" s="1070">
        <v>144.22</v>
      </c>
      <c r="Q23" s="1070">
        <v>144.22</v>
      </c>
      <c r="R23" s="1070">
        <v>1.33</v>
      </c>
      <c r="S23" s="1070">
        <v>1.42</v>
      </c>
      <c r="T23" s="1070">
        <v>1.4900318622235798</v>
      </c>
      <c r="U23" s="1070">
        <v>1.5690035509214295</v>
      </c>
      <c r="V23" s="1070">
        <v>1.6521607391202653</v>
      </c>
      <c r="W23" s="1070">
        <v>1.7397252582936391</v>
      </c>
      <c r="X23" s="1070"/>
      <c r="Y23" s="1070"/>
      <c r="Z23" s="1070"/>
      <c r="AA23" s="1070"/>
      <c r="AB23" s="1070"/>
      <c r="AC23" s="1070">
        <v>1.42</v>
      </c>
      <c r="AD23" s="1070">
        <v>1.4900318622235798</v>
      </c>
      <c r="AE23" s="1070">
        <v>1.5690035509214295</v>
      </c>
      <c r="AF23" s="1070">
        <v>1.6521607391202653</v>
      </c>
      <c r="AG23" s="1070">
        <v>1.7397252582936391</v>
      </c>
      <c r="AH23" s="1070"/>
      <c r="AI23" s="1070"/>
      <c r="AJ23" s="1070"/>
      <c r="AK23" s="1070"/>
      <c r="AL23" s="1070"/>
      <c r="AM23" s="918"/>
    </row>
    <row r="24" spans="1:39" s="82" customFormat="1">
      <c r="A24" s="941">
        <v>1</v>
      </c>
      <c r="B24" s="884"/>
      <c r="C24" s="884"/>
      <c r="D24" s="884"/>
      <c r="E24" s="884"/>
      <c r="F24" s="884"/>
      <c r="G24" s="884"/>
      <c r="H24" s="884"/>
      <c r="I24" s="884"/>
      <c r="J24" s="884"/>
      <c r="K24" s="884"/>
      <c r="L24" s="985" t="s">
        <v>125</v>
      </c>
      <c r="M24" s="1082" t="s">
        <v>136</v>
      </c>
      <c r="N24" s="233" t="s">
        <v>369</v>
      </c>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918"/>
    </row>
    <row r="25" spans="1:39" s="82" customFormat="1" ht="22.5">
      <c r="A25" s="941">
        <v>1</v>
      </c>
      <c r="B25" s="884"/>
      <c r="C25" s="884"/>
      <c r="D25" s="884"/>
      <c r="E25" s="884"/>
      <c r="F25" s="884"/>
      <c r="G25" s="884"/>
      <c r="H25" s="884"/>
      <c r="I25" s="884"/>
      <c r="J25" s="884"/>
      <c r="K25" s="884"/>
      <c r="L25" s="985" t="s">
        <v>126</v>
      </c>
      <c r="M25" s="1082" t="s">
        <v>1435</v>
      </c>
      <c r="N25" s="233" t="s">
        <v>369</v>
      </c>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918"/>
    </row>
    <row r="26" spans="1:39">
      <c r="A26" s="941">
        <v>1</v>
      </c>
      <c r="B26" s="977"/>
      <c r="C26" s="977"/>
      <c r="D26" s="977"/>
      <c r="E26" s="977"/>
      <c r="F26" s="977"/>
      <c r="G26" s="977"/>
      <c r="H26" s="977"/>
      <c r="I26" s="977"/>
      <c r="J26" s="977"/>
      <c r="K26" s="977"/>
      <c r="L26" s="1084">
        <v>9</v>
      </c>
      <c r="M26" s="1082" t="s">
        <v>434</v>
      </c>
      <c r="N26" s="233" t="s">
        <v>369</v>
      </c>
      <c r="O26" s="1086">
        <v>0</v>
      </c>
      <c r="P26" s="1086">
        <v>0</v>
      </c>
      <c r="Q26" s="1086">
        <v>0</v>
      </c>
      <c r="R26" s="1086">
        <v>0</v>
      </c>
      <c r="S26" s="1086">
        <v>0</v>
      </c>
      <c r="T26" s="1086">
        <v>0</v>
      </c>
      <c r="U26" s="1086">
        <v>0</v>
      </c>
      <c r="V26" s="1086">
        <v>0</v>
      </c>
      <c r="W26" s="1086">
        <v>0</v>
      </c>
      <c r="X26" s="1086">
        <v>0</v>
      </c>
      <c r="Y26" s="1086">
        <v>0</v>
      </c>
      <c r="Z26" s="1086">
        <v>0</v>
      </c>
      <c r="AA26" s="1086">
        <v>0</v>
      </c>
      <c r="AB26" s="1086">
        <v>0</v>
      </c>
      <c r="AC26" s="1086">
        <v>0</v>
      </c>
      <c r="AD26" s="1086">
        <v>0</v>
      </c>
      <c r="AE26" s="1086">
        <v>0</v>
      </c>
      <c r="AF26" s="1086">
        <v>0</v>
      </c>
      <c r="AG26" s="1086">
        <v>0</v>
      </c>
      <c r="AH26" s="1086">
        <v>0</v>
      </c>
      <c r="AI26" s="1086">
        <v>0</v>
      </c>
      <c r="AJ26" s="1086">
        <v>0</v>
      </c>
      <c r="AK26" s="1086">
        <v>0</v>
      </c>
      <c r="AL26" s="1086">
        <v>0</v>
      </c>
      <c r="AM26" s="918"/>
    </row>
    <row r="27" spans="1:39" ht="0.2" customHeight="1">
      <c r="A27" s="941">
        <v>1</v>
      </c>
      <c r="B27" s="977"/>
      <c r="C27" s="977"/>
      <c r="D27" s="977"/>
      <c r="E27" s="977"/>
      <c r="F27" s="977"/>
      <c r="G27" s="977"/>
      <c r="H27" s="977"/>
      <c r="I27" s="977"/>
      <c r="J27" s="977"/>
      <c r="K27" s="977"/>
      <c r="L27" s="1084">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s="82" customFormat="1">
      <c r="A28" s="910" t="s">
        <v>102</v>
      </c>
      <c r="B28" s="884"/>
      <c r="C28" s="884"/>
      <c r="D28" s="884"/>
      <c r="E28" s="884"/>
      <c r="F28" s="884"/>
      <c r="G28" s="884"/>
      <c r="H28" s="884"/>
      <c r="I28" s="884"/>
      <c r="J28" s="884"/>
      <c r="K28" s="884"/>
      <c r="L28" s="965" t="s">
        <v>2615</v>
      </c>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row>
    <row r="29" spans="1:39" s="82" customFormat="1" ht="22.5">
      <c r="A29" s="941">
        <v>2</v>
      </c>
      <c r="B29" s="884"/>
      <c r="C29" s="884"/>
      <c r="D29" s="884"/>
      <c r="E29" s="884"/>
      <c r="F29" s="884"/>
      <c r="G29" s="884"/>
      <c r="H29" s="884"/>
      <c r="I29" s="884"/>
      <c r="J29" s="884"/>
      <c r="K29" s="884"/>
      <c r="L29" s="1079">
        <v>0</v>
      </c>
      <c r="M29" s="1080" t="s">
        <v>429</v>
      </c>
      <c r="N29" s="230" t="s">
        <v>369</v>
      </c>
      <c r="O29" s="1081">
        <v>66.540480000000002</v>
      </c>
      <c r="P29" s="1081">
        <v>66.540480000000002</v>
      </c>
      <c r="Q29" s="1081">
        <v>66.540480000000002</v>
      </c>
      <c r="R29" s="1081">
        <v>72.529123200000001</v>
      </c>
      <c r="S29" s="1081">
        <v>77.098457961600005</v>
      </c>
      <c r="T29" s="1081">
        <v>81.184676233564801</v>
      </c>
      <c r="U29" s="1081">
        <v>85.487464073943727</v>
      </c>
      <c r="V29" s="1081">
        <v>90.018299669862742</v>
      </c>
      <c r="W29" s="1081">
        <v>94.789269552365454</v>
      </c>
      <c r="X29" s="1081">
        <v>0</v>
      </c>
      <c r="Y29" s="1081">
        <v>0</v>
      </c>
      <c r="Z29" s="1081">
        <v>0</v>
      </c>
      <c r="AA29" s="1081">
        <v>0</v>
      </c>
      <c r="AB29" s="1081">
        <v>0</v>
      </c>
      <c r="AC29" s="1081">
        <v>77.098457961600005</v>
      </c>
      <c r="AD29" s="1081">
        <v>81.184676233564801</v>
      </c>
      <c r="AE29" s="1081">
        <v>85.487464073943727</v>
      </c>
      <c r="AF29" s="1081">
        <v>90.018299669862742</v>
      </c>
      <c r="AG29" s="1081">
        <v>94.789269552365454</v>
      </c>
      <c r="AH29" s="1081">
        <v>0</v>
      </c>
      <c r="AI29" s="1081">
        <v>0</v>
      </c>
      <c r="AJ29" s="1081">
        <v>0</v>
      </c>
      <c r="AK29" s="1081">
        <v>0</v>
      </c>
      <c r="AL29" s="1081">
        <v>0</v>
      </c>
      <c r="AM29" s="918"/>
    </row>
    <row r="30" spans="1:39" s="82" customFormat="1">
      <c r="A30" s="941">
        <v>2</v>
      </c>
      <c r="B30" s="884"/>
      <c r="C30" s="884"/>
      <c r="D30" s="884"/>
      <c r="E30" s="884"/>
      <c r="F30" s="884"/>
      <c r="G30" s="884"/>
      <c r="H30" s="884"/>
      <c r="I30" s="884"/>
      <c r="J30" s="884"/>
      <c r="K30" s="884"/>
      <c r="L30" s="985" t="s">
        <v>18</v>
      </c>
      <c r="M30" s="1082" t="s">
        <v>430</v>
      </c>
      <c r="N30" s="233" t="s">
        <v>369</v>
      </c>
      <c r="O30" s="1070"/>
      <c r="P30" s="1083"/>
      <c r="Q30" s="1083"/>
      <c r="R30" s="1083"/>
      <c r="S30" s="1083"/>
      <c r="T30" s="1083"/>
      <c r="U30" s="1083"/>
      <c r="V30" s="1083"/>
      <c r="W30" s="1083"/>
      <c r="X30" s="1083"/>
      <c r="Y30" s="1083"/>
      <c r="Z30" s="1083"/>
      <c r="AA30" s="1083"/>
      <c r="AB30" s="1083"/>
      <c r="AC30" s="1083"/>
      <c r="AD30" s="1083"/>
      <c r="AE30" s="1083"/>
      <c r="AF30" s="1083"/>
      <c r="AG30" s="1083"/>
      <c r="AH30" s="1083"/>
      <c r="AI30" s="1083"/>
      <c r="AJ30" s="1083"/>
      <c r="AK30" s="1083"/>
      <c r="AL30" s="1083"/>
      <c r="AM30" s="918"/>
    </row>
    <row r="31" spans="1:39" s="82" customFormat="1">
      <c r="A31" s="941">
        <v>2</v>
      </c>
      <c r="B31" s="884"/>
      <c r="C31" s="884"/>
      <c r="D31" s="884"/>
      <c r="E31" s="884"/>
      <c r="F31" s="884"/>
      <c r="G31" s="884"/>
      <c r="H31" s="884"/>
      <c r="I31" s="884"/>
      <c r="J31" s="884"/>
      <c r="K31" s="884"/>
      <c r="L31" s="985" t="s">
        <v>102</v>
      </c>
      <c r="M31" s="1082" t="s">
        <v>431</v>
      </c>
      <c r="N31" s="233" t="s">
        <v>369</v>
      </c>
      <c r="O31" s="1070">
        <v>0.55869999999999997</v>
      </c>
      <c r="P31" s="1070">
        <v>0.55869999999999997</v>
      </c>
      <c r="Q31" s="1070">
        <v>0.55869999999999997</v>
      </c>
      <c r="R31" s="1083">
        <v>0.60898300000000005</v>
      </c>
      <c r="S31" s="1083">
        <v>0.64734892900000007</v>
      </c>
      <c r="T31" s="1083">
        <v>0.68165842223700013</v>
      </c>
      <c r="U31" s="1083">
        <v>0.71778631861556108</v>
      </c>
      <c r="V31" s="1083">
        <v>0.7558289935021858</v>
      </c>
      <c r="W31" s="1083">
        <v>0.79588793015780168</v>
      </c>
      <c r="X31" s="1083"/>
      <c r="Y31" s="1083"/>
      <c r="Z31" s="1083"/>
      <c r="AA31" s="1083"/>
      <c r="AB31" s="1083"/>
      <c r="AC31" s="1083">
        <v>0.64734892900000007</v>
      </c>
      <c r="AD31" s="1083">
        <v>0.68165842223700013</v>
      </c>
      <c r="AE31" s="1083">
        <v>0.71778631861556108</v>
      </c>
      <c r="AF31" s="1083">
        <v>0.7558289935021858</v>
      </c>
      <c r="AG31" s="1083">
        <v>0.79588793015780168</v>
      </c>
      <c r="AH31" s="1083"/>
      <c r="AI31" s="1083"/>
      <c r="AJ31" s="1083"/>
      <c r="AK31" s="1083"/>
      <c r="AL31" s="1083"/>
      <c r="AM31" s="918"/>
    </row>
    <row r="32" spans="1:39" s="82" customFormat="1" ht="22.5">
      <c r="A32" s="941">
        <v>2</v>
      </c>
      <c r="B32" s="884"/>
      <c r="C32" s="884"/>
      <c r="D32" s="884"/>
      <c r="E32" s="884"/>
      <c r="F32" s="884"/>
      <c r="G32" s="884"/>
      <c r="H32" s="884"/>
      <c r="I32" s="884"/>
      <c r="J32" s="884"/>
      <c r="K32" s="884"/>
      <c r="L32" s="985" t="s">
        <v>103</v>
      </c>
      <c r="M32" s="1082" t="s">
        <v>1434</v>
      </c>
      <c r="N32" s="233" t="s">
        <v>369</v>
      </c>
      <c r="O32" s="1070"/>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c r="AK32" s="1083"/>
      <c r="AL32" s="1083"/>
      <c r="AM32" s="918"/>
    </row>
    <row r="33" spans="1:39">
      <c r="A33" s="941">
        <v>2</v>
      </c>
      <c r="B33" s="977"/>
      <c r="C33" s="977"/>
      <c r="D33" s="977"/>
      <c r="E33" s="977"/>
      <c r="F33" s="977"/>
      <c r="G33" s="977"/>
      <c r="H33" s="977"/>
      <c r="I33" s="977"/>
      <c r="J33" s="977"/>
      <c r="K33" s="977"/>
      <c r="L33" s="1084">
        <v>4</v>
      </c>
      <c r="M33" s="1082" t="s">
        <v>432</v>
      </c>
      <c r="N33" s="233" t="s">
        <v>369</v>
      </c>
      <c r="O33" s="1085"/>
      <c r="P33" s="1085"/>
      <c r="Q33" s="1085"/>
      <c r="R33" s="1085"/>
      <c r="S33" s="1085"/>
      <c r="T33" s="1085"/>
      <c r="U33" s="1085"/>
      <c r="V33" s="1085"/>
      <c r="W33" s="1085"/>
      <c r="X33" s="1085"/>
      <c r="Y33" s="1085"/>
      <c r="Z33" s="1085"/>
      <c r="AA33" s="1085"/>
      <c r="AB33" s="1085"/>
      <c r="AC33" s="1085"/>
      <c r="AD33" s="1085"/>
      <c r="AE33" s="1085"/>
      <c r="AF33" s="1085"/>
      <c r="AG33" s="1085"/>
      <c r="AH33" s="1085"/>
      <c r="AI33" s="1085"/>
      <c r="AJ33" s="1085"/>
      <c r="AK33" s="1085"/>
      <c r="AL33" s="1085"/>
      <c r="AM33" s="918"/>
    </row>
    <row r="34" spans="1:39" s="82" customFormat="1">
      <c r="A34" s="941">
        <v>2</v>
      </c>
      <c r="B34" s="884"/>
      <c r="C34" s="884"/>
      <c r="D34" s="884"/>
      <c r="E34" s="884"/>
      <c r="F34" s="884"/>
      <c r="G34" s="884"/>
      <c r="H34" s="884"/>
      <c r="I34" s="884"/>
      <c r="J34" s="884"/>
      <c r="K34" s="884"/>
      <c r="L34" s="985" t="s">
        <v>120</v>
      </c>
      <c r="M34" s="1082" t="s">
        <v>433</v>
      </c>
      <c r="N34" s="233" t="s">
        <v>369</v>
      </c>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0"/>
      <c r="AL34" s="1070"/>
      <c r="AM34" s="918"/>
    </row>
    <row r="35" spans="1:39" s="82" customFormat="1">
      <c r="A35" s="941">
        <v>2</v>
      </c>
      <c r="B35" s="884"/>
      <c r="C35" s="884"/>
      <c r="D35" s="884"/>
      <c r="E35" s="884"/>
      <c r="F35" s="884"/>
      <c r="G35" s="884"/>
      <c r="H35" s="884"/>
      <c r="I35" s="884"/>
      <c r="J35" s="884"/>
      <c r="K35" s="884"/>
      <c r="L35" s="985" t="s">
        <v>124</v>
      </c>
      <c r="M35" s="1082" t="s">
        <v>137</v>
      </c>
      <c r="N35" s="233" t="s">
        <v>369</v>
      </c>
      <c r="O35" s="1070">
        <v>65.981780000000001</v>
      </c>
      <c r="P35" s="1070">
        <v>65.981780000000001</v>
      </c>
      <c r="Q35" s="1070">
        <v>65.981780000000001</v>
      </c>
      <c r="R35" s="1070">
        <v>71.920140200000006</v>
      </c>
      <c r="S35" s="1070">
        <v>76.451109032600002</v>
      </c>
      <c r="T35" s="1070">
        <v>80.503017811327794</v>
      </c>
      <c r="U35" s="1070">
        <v>84.769677755328161</v>
      </c>
      <c r="V35" s="1070">
        <v>89.26247067636055</v>
      </c>
      <c r="W35" s="1070">
        <v>93.99338162220765</v>
      </c>
      <c r="X35" s="1070"/>
      <c r="Y35" s="1070"/>
      <c r="Z35" s="1070"/>
      <c r="AA35" s="1070"/>
      <c r="AB35" s="1070"/>
      <c r="AC35" s="1070">
        <v>76.451109032600002</v>
      </c>
      <c r="AD35" s="1070">
        <v>80.503017811327794</v>
      </c>
      <c r="AE35" s="1070">
        <v>84.769677755328161</v>
      </c>
      <c r="AF35" s="1070">
        <v>89.26247067636055</v>
      </c>
      <c r="AG35" s="1070">
        <v>93.99338162220765</v>
      </c>
      <c r="AH35" s="1070"/>
      <c r="AI35" s="1070"/>
      <c r="AJ35" s="1070"/>
      <c r="AK35" s="1070"/>
      <c r="AL35" s="1070"/>
      <c r="AM35" s="918"/>
    </row>
    <row r="36" spans="1:39" s="82" customFormat="1">
      <c r="A36" s="941">
        <v>2</v>
      </c>
      <c r="B36" s="884"/>
      <c r="C36" s="884"/>
      <c r="D36" s="884"/>
      <c r="E36" s="884"/>
      <c r="F36" s="884"/>
      <c r="G36" s="884"/>
      <c r="H36" s="884"/>
      <c r="I36" s="884"/>
      <c r="J36" s="884"/>
      <c r="K36" s="884"/>
      <c r="L36" s="985" t="s">
        <v>125</v>
      </c>
      <c r="M36" s="1082" t="s">
        <v>136</v>
      </c>
      <c r="N36" s="233" t="s">
        <v>369</v>
      </c>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1070"/>
      <c r="AM36" s="918"/>
    </row>
    <row r="37" spans="1:39" s="82" customFormat="1" ht="22.5">
      <c r="A37" s="941">
        <v>2</v>
      </c>
      <c r="B37" s="884"/>
      <c r="C37" s="884"/>
      <c r="D37" s="884"/>
      <c r="E37" s="884"/>
      <c r="F37" s="884"/>
      <c r="G37" s="884"/>
      <c r="H37" s="884"/>
      <c r="I37" s="884"/>
      <c r="J37" s="884"/>
      <c r="K37" s="884"/>
      <c r="L37" s="985" t="s">
        <v>126</v>
      </c>
      <c r="M37" s="1082" t="s">
        <v>1435</v>
      </c>
      <c r="N37" s="233" t="s">
        <v>369</v>
      </c>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918"/>
    </row>
    <row r="38" spans="1:39">
      <c r="A38" s="941">
        <v>2</v>
      </c>
      <c r="B38" s="977"/>
      <c r="C38" s="977"/>
      <c r="D38" s="977"/>
      <c r="E38" s="977"/>
      <c r="F38" s="977"/>
      <c r="G38" s="977"/>
      <c r="H38" s="977"/>
      <c r="I38" s="977"/>
      <c r="J38" s="977"/>
      <c r="K38" s="977"/>
      <c r="L38" s="1084">
        <v>9</v>
      </c>
      <c r="M38" s="1082" t="s">
        <v>434</v>
      </c>
      <c r="N38" s="233" t="s">
        <v>369</v>
      </c>
      <c r="O38" s="1086">
        <v>0</v>
      </c>
      <c r="P38" s="1086">
        <v>0</v>
      </c>
      <c r="Q38" s="1086">
        <v>0</v>
      </c>
      <c r="R38" s="1086">
        <v>0</v>
      </c>
      <c r="S38" s="1086">
        <v>0</v>
      </c>
      <c r="T38" s="1086">
        <v>0</v>
      </c>
      <c r="U38" s="1086">
        <v>0</v>
      </c>
      <c r="V38" s="1086">
        <v>0</v>
      </c>
      <c r="W38" s="1086">
        <v>0</v>
      </c>
      <c r="X38" s="1086">
        <v>0</v>
      </c>
      <c r="Y38" s="1086">
        <v>0</v>
      </c>
      <c r="Z38" s="1086">
        <v>0</v>
      </c>
      <c r="AA38" s="1086">
        <v>0</v>
      </c>
      <c r="AB38" s="1086">
        <v>0</v>
      </c>
      <c r="AC38" s="1086">
        <v>0</v>
      </c>
      <c r="AD38" s="1086">
        <v>0</v>
      </c>
      <c r="AE38" s="1086">
        <v>0</v>
      </c>
      <c r="AF38" s="1086">
        <v>0</v>
      </c>
      <c r="AG38" s="1086">
        <v>0</v>
      </c>
      <c r="AH38" s="1086">
        <v>0</v>
      </c>
      <c r="AI38" s="1086">
        <v>0</v>
      </c>
      <c r="AJ38" s="1086">
        <v>0</v>
      </c>
      <c r="AK38" s="1086">
        <v>0</v>
      </c>
      <c r="AL38" s="1086">
        <v>0</v>
      </c>
      <c r="AM38" s="918"/>
    </row>
    <row r="39" spans="1:39" ht="0.2" customHeight="1">
      <c r="A39" s="941">
        <v>2</v>
      </c>
      <c r="B39" s="977"/>
      <c r="C39" s="977"/>
      <c r="D39" s="977"/>
      <c r="E39" s="977"/>
      <c r="F39" s="977"/>
      <c r="G39" s="977"/>
      <c r="H39" s="977"/>
      <c r="I39" s="977"/>
      <c r="J39" s="977"/>
      <c r="K39" s="977"/>
      <c r="L39" s="1084">
        <v>9</v>
      </c>
      <c r="M39" s="232"/>
      <c r="N39" s="233"/>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39">
      <c r="A40" s="977"/>
      <c r="B40" s="977"/>
      <c r="C40" s="977"/>
      <c r="D40" s="977"/>
      <c r="E40" s="977"/>
      <c r="F40" s="977"/>
      <c r="G40" s="977"/>
      <c r="H40" s="977"/>
      <c r="I40" s="977"/>
      <c r="J40" s="977"/>
      <c r="K40" s="977"/>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row>
    <row r="41" spans="1:39" s="88" customFormat="1" ht="15" customHeight="1">
      <c r="A41" s="892"/>
      <c r="B41" s="892"/>
      <c r="C41" s="892"/>
      <c r="D41" s="892"/>
      <c r="E41" s="892"/>
      <c r="F41" s="892"/>
      <c r="G41" s="892"/>
      <c r="H41" s="892"/>
      <c r="I41" s="892"/>
      <c r="J41" s="892"/>
      <c r="K41" s="892"/>
      <c r="L41" s="908" t="s">
        <v>1469</v>
      </c>
      <c r="M41" s="908"/>
      <c r="N41" s="908"/>
      <c r="O41" s="908"/>
      <c r="P41" s="908"/>
      <c r="Q41" s="908"/>
      <c r="R41" s="908"/>
      <c r="S41" s="938"/>
      <c r="T41" s="938"/>
      <c r="U41" s="938"/>
      <c r="V41" s="938"/>
      <c r="W41" s="938"/>
      <c r="X41" s="938"/>
      <c r="Y41" s="938"/>
      <c r="Z41" s="938"/>
      <c r="AA41" s="938"/>
      <c r="AB41" s="938"/>
      <c r="AC41" s="938"/>
      <c r="AD41" s="938"/>
      <c r="AE41" s="938"/>
      <c r="AF41" s="938"/>
      <c r="AG41" s="938"/>
      <c r="AH41" s="938"/>
      <c r="AI41" s="938"/>
      <c r="AJ41" s="938"/>
      <c r="AK41" s="938"/>
      <c r="AL41" s="938"/>
      <c r="AM41" s="938"/>
    </row>
    <row r="42" spans="1:39" s="88" customFormat="1" ht="96.75" customHeight="1">
      <c r="A42" s="892"/>
      <c r="B42" s="892"/>
      <c r="C42" s="892"/>
      <c r="D42" s="892"/>
      <c r="E42" s="892"/>
      <c r="F42" s="892"/>
      <c r="G42" s="892"/>
      <c r="H42" s="892"/>
      <c r="I42" s="892"/>
      <c r="J42" s="892"/>
      <c r="K42" s="780"/>
      <c r="L42" s="955" t="s">
        <v>2591</v>
      </c>
      <c r="M42" s="939"/>
      <c r="N42" s="939"/>
      <c r="O42" s="939"/>
      <c r="P42" s="939"/>
      <c r="Q42" s="939"/>
      <c r="R42" s="939"/>
      <c r="S42" s="940"/>
      <c r="T42" s="940"/>
      <c r="U42" s="940"/>
      <c r="V42" s="940"/>
      <c r="W42" s="940"/>
      <c r="X42" s="940"/>
      <c r="Y42" s="940"/>
      <c r="Z42" s="940"/>
      <c r="AA42" s="940"/>
      <c r="AB42" s="940"/>
      <c r="AC42" s="940"/>
      <c r="AD42" s="940"/>
      <c r="AE42" s="940"/>
      <c r="AF42" s="940"/>
      <c r="AG42" s="940"/>
      <c r="AH42" s="940"/>
      <c r="AI42" s="940"/>
      <c r="AJ42" s="940"/>
      <c r="AK42" s="940"/>
      <c r="AL42" s="940"/>
      <c r="AM42" s="940"/>
    </row>
  </sheetData>
  <sheetProtection formatColumns="0" formatRows="0" autoFilter="0"/>
  <mergeCells count="6">
    <mergeCell ref="L41:AM41"/>
    <mergeCell ref="L42:AM42"/>
    <mergeCell ref="L14:L15"/>
    <mergeCell ref="M14:M15"/>
    <mergeCell ref="N14:N15"/>
    <mergeCell ref="AM14:AM15"/>
  </mergeCells>
  <dataValidations count="3">
    <dataValidation allowBlank="1" showInputMessage="1" showErrorMessage="1" sqref="S27:AL27 S39:AL39 S40:AM65498"/>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72" t="str">
        <f>"Код шаблона: " &amp; GetCode()</f>
        <v>Код шаблона: EXPERT.VSVO.INDEX</v>
      </c>
      <c r="C2" s="672"/>
      <c r="D2" s="672"/>
      <c r="E2" s="672"/>
      <c r="F2" s="672"/>
      <c r="G2" s="672"/>
      <c r="H2" s="19"/>
      <c r="I2" s="19"/>
      <c r="J2" s="19"/>
      <c r="K2" s="19"/>
      <c r="L2" s="19"/>
      <c r="M2" s="19"/>
      <c r="N2" s="19"/>
      <c r="O2" s="19"/>
      <c r="P2" s="19"/>
      <c r="Q2" s="19"/>
      <c r="R2" s="19"/>
      <c r="S2" s="19"/>
      <c r="T2" s="19"/>
      <c r="U2" s="19"/>
      <c r="V2" s="19"/>
      <c r="W2" s="17"/>
      <c r="Y2" s="18"/>
      <c r="AA2" s="16"/>
    </row>
    <row r="3" spans="1:29" ht="18" customHeight="1">
      <c r="B3" s="673" t="str">
        <f>"Версия " &amp; Getversion()</f>
        <v xml:space="preserve">Версия </v>
      </c>
      <c r="C3" s="673"/>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74" t="s">
        <v>1319</v>
      </c>
      <c r="C5" s="675"/>
      <c r="D5" s="675"/>
      <c r="E5" s="675"/>
      <c r="F5" s="675"/>
      <c r="G5" s="675"/>
      <c r="H5" s="675"/>
      <c r="I5" s="675"/>
      <c r="J5" s="675"/>
      <c r="K5" s="675"/>
      <c r="L5" s="675"/>
      <c r="M5" s="675"/>
      <c r="N5" s="675"/>
      <c r="O5" s="675"/>
      <c r="P5" s="675"/>
      <c r="Q5" s="675"/>
      <c r="R5" s="675"/>
      <c r="S5" s="675"/>
      <c r="T5" s="675"/>
      <c r="U5" s="675"/>
      <c r="V5" s="675"/>
      <c r="W5" s="675"/>
      <c r="X5" s="675"/>
      <c r="Y5" s="676"/>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77" t="s">
        <v>1181</v>
      </c>
      <c r="F7" s="677"/>
      <c r="G7" s="677"/>
      <c r="H7" s="677"/>
      <c r="I7" s="677"/>
      <c r="J7" s="677"/>
      <c r="K7" s="677"/>
      <c r="L7" s="677"/>
      <c r="M7" s="677"/>
      <c r="N7" s="677"/>
      <c r="O7" s="677"/>
      <c r="P7" s="677"/>
      <c r="Q7" s="677"/>
      <c r="R7" s="677"/>
      <c r="S7" s="677"/>
      <c r="T7" s="677"/>
      <c r="U7" s="677"/>
      <c r="V7" s="677"/>
      <c r="W7" s="677"/>
      <c r="X7" s="677"/>
      <c r="Y7" s="48"/>
      <c r="Z7" s="24"/>
    </row>
    <row r="8" spans="1:29" ht="15" customHeight="1">
      <c r="A8" s="24"/>
      <c r="B8" s="24"/>
      <c r="C8" s="26"/>
      <c r="D8" s="25"/>
      <c r="E8" s="677"/>
      <c r="F8" s="677"/>
      <c r="G8" s="677"/>
      <c r="H8" s="677"/>
      <c r="I8" s="677"/>
      <c r="J8" s="677"/>
      <c r="K8" s="677"/>
      <c r="L8" s="677"/>
      <c r="M8" s="677"/>
      <c r="N8" s="677"/>
      <c r="O8" s="677"/>
      <c r="P8" s="677"/>
      <c r="Q8" s="677"/>
      <c r="R8" s="677"/>
      <c r="S8" s="677"/>
      <c r="T8" s="677"/>
      <c r="U8" s="677"/>
      <c r="V8" s="677"/>
      <c r="W8" s="677"/>
      <c r="X8" s="677"/>
      <c r="Y8" s="48"/>
      <c r="Z8" s="24"/>
    </row>
    <row r="9" spans="1:29" ht="15" customHeight="1">
      <c r="A9" s="24"/>
      <c r="B9" s="24"/>
      <c r="C9" s="26"/>
      <c r="D9" s="25"/>
      <c r="E9" s="677"/>
      <c r="F9" s="677"/>
      <c r="G9" s="677"/>
      <c r="H9" s="677"/>
      <c r="I9" s="677"/>
      <c r="J9" s="677"/>
      <c r="K9" s="677"/>
      <c r="L9" s="677"/>
      <c r="M9" s="677"/>
      <c r="N9" s="677"/>
      <c r="O9" s="677"/>
      <c r="P9" s="677"/>
      <c r="Q9" s="677"/>
      <c r="R9" s="677"/>
      <c r="S9" s="677"/>
      <c r="T9" s="677"/>
      <c r="U9" s="677"/>
      <c r="V9" s="677"/>
      <c r="W9" s="677"/>
      <c r="X9" s="677"/>
      <c r="Y9" s="48"/>
      <c r="Z9" s="24"/>
    </row>
    <row r="10" spans="1:29" ht="10.5" customHeight="1">
      <c r="A10" s="24"/>
      <c r="B10" s="24"/>
      <c r="C10" s="26"/>
      <c r="D10" s="25"/>
      <c r="E10" s="677"/>
      <c r="F10" s="677"/>
      <c r="G10" s="677"/>
      <c r="H10" s="677"/>
      <c r="I10" s="677"/>
      <c r="J10" s="677"/>
      <c r="K10" s="677"/>
      <c r="L10" s="677"/>
      <c r="M10" s="677"/>
      <c r="N10" s="677"/>
      <c r="O10" s="677"/>
      <c r="P10" s="677"/>
      <c r="Q10" s="677"/>
      <c r="R10" s="677"/>
      <c r="S10" s="677"/>
      <c r="T10" s="677"/>
      <c r="U10" s="677"/>
      <c r="V10" s="677"/>
      <c r="W10" s="677"/>
      <c r="X10" s="677"/>
      <c r="Y10" s="48"/>
      <c r="Z10" s="24"/>
    </row>
    <row r="11" spans="1:29" ht="27" customHeight="1">
      <c r="A11" s="24"/>
      <c r="B11" s="24"/>
      <c r="C11" s="26"/>
      <c r="D11" s="25"/>
      <c r="E11" s="677"/>
      <c r="F11" s="677"/>
      <c r="G11" s="677"/>
      <c r="H11" s="677"/>
      <c r="I11" s="677"/>
      <c r="J11" s="677"/>
      <c r="K11" s="677"/>
      <c r="L11" s="677"/>
      <c r="M11" s="677"/>
      <c r="N11" s="677"/>
      <c r="O11" s="677"/>
      <c r="P11" s="677"/>
      <c r="Q11" s="677"/>
      <c r="R11" s="677"/>
      <c r="S11" s="677"/>
      <c r="T11" s="677"/>
      <c r="U11" s="677"/>
      <c r="V11" s="677"/>
      <c r="W11" s="677"/>
      <c r="X11" s="677"/>
      <c r="Y11" s="48"/>
      <c r="Z11" s="24"/>
    </row>
    <row r="12" spans="1:29" ht="12" customHeight="1">
      <c r="A12" s="24"/>
      <c r="B12" s="24"/>
      <c r="C12" s="26"/>
      <c r="D12" s="25"/>
      <c r="E12" s="677"/>
      <c r="F12" s="677"/>
      <c r="G12" s="677"/>
      <c r="H12" s="677"/>
      <c r="I12" s="677"/>
      <c r="J12" s="677"/>
      <c r="K12" s="677"/>
      <c r="L12" s="677"/>
      <c r="M12" s="677"/>
      <c r="N12" s="677"/>
      <c r="O12" s="677"/>
      <c r="P12" s="677"/>
      <c r="Q12" s="677"/>
      <c r="R12" s="677"/>
      <c r="S12" s="677"/>
      <c r="T12" s="677"/>
      <c r="U12" s="677"/>
      <c r="V12" s="677"/>
      <c r="W12" s="677"/>
      <c r="X12" s="677"/>
      <c r="Y12" s="48"/>
      <c r="Z12" s="24"/>
    </row>
    <row r="13" spans="1:29" ht="38.25" customHeight="1">
      <c r="A13" s="24"/>
      <c r="B13" s="24"/>
      <c r="C13" s="26"/>
      <c r="D13" s="25"/>
      <c r="E13" s="677"/>
      <c r="F13" s="677"/>
      <c r="G13" s="677"/>
      <c r="H13" s="677"/>
      <c r="I13" s="677"/>
      <c r="J13" s="677"/>
      <c r="K13" s="677"/>
      <c r="L13" s="677"/>
      <c r="M13" s="677"/>
      <c r="N13" s="677"/>
      <c r="O13" s="677"/>
      <c r="P13" s="677"/>
      <c r="Q13" s="677"/>
      <c r="R13" s="677"/>
      <c r="S13" s="677"/>
      <c r="T13" s="677"/>
      <c r="U13" s="677"/>
      <c r="V13" s="677"/>
      <c r="W13" s="677"/>
      <c r="X13" s="677"/>
      <c r="Y13" s="49"/>
      <c r="Z13" s="24"/>
    </row>
    <row r="14" spans="1:29" ht="15" customHeight="1">
      <c r="A14" s="24"/>
      <c r="B14" s="24"/>
      <c r="C14" s="26"/>
      <c r="D14" s="25"/>
      <c r="E14" s="677" t="s">
        <v>191</v>
      </c>
      <c r="F14" s="677"/>
      <c r="G14" s="677"/>
      <c r="H14" s="677"/>
      <c r="I14" s="677"/>
      <c r="J14" s="677"/>
      <c r="K14" s="677"/>
      <c r="L14" s="677"/>
      <c r="M14" s="677"/>
      <c r="N14" s="677"/>
      <c r="O14" s="677"/>
      <c r="P14" s="677"/>
      <c r="Q14" s="677"/>
      <c r="R14" s="677"/>
      <c r="S14" s="677"/>
      <c r="T14" s="677"/>
      <c r="U14" s="677"/>
      <c r="V14" s="677"/>
      <c r="W14" s="677"/>
      <c r="X14" s="677"/>
      <c r="Y14" s="48"/>
      <c r="Z14" s="24"/>
    </row>
    <row r="15" spans="1:29" ht="15">
      <c r="A15" s="24"/>
      <c r="B15" s="24"/>
      <c r="C15" s="26"/>
      <c r="D15" s="25"/>
      <c r="E15" s="677"/>
      <c r="F15" s="677"/>
      <c r="G15" s="677"/>
      <c r="H15" s="677"/>
      <c r="I15" s="677"/>
      <c r="J15" s="677"/>
      <c r="K15" s="677"/>
      <c r="L15" s="677"/>
      <c r="M15" s="677"/>
      <c r="N15" s="677"/>
      <c r="O15" s="677"/>
      <c r="P15" s="677"/>
      <c r="Q15" s="677"/>
      <c r="R15" s="677"/>
      <c r="S15" s="677"/>
      <c r="T15" s="677"/>
      <c r="U15" s="677"/>
      <c r="V15" s="677"/>
      <c r="W15" s="677"/>
      <c r="X15" s="677"/>
      <c r="Y15" s="48"/>
      <c r="Z15" s="24"/>
    </row>
    <row r="16" spans="1:29" ht="15">
      <c r="A16" s="24"/>
      <c r="B16" s="24"/>
      <c r="C16" s="26"/>
      <c r="D16" s="25"/>
      <c r="E16" s="677"/>
      <c r="F16" s="677"/>
      <c r="G16" s="677"/>
      <c r="H16" s="677"/>
      <c r="I16" s="677"/>
      <c r="J16" s="677"/>
      <c r="K16" s="677"/>
      <c r="L16" s="677"/>
      <c r="M16" s="677"/>
      <c r="N16" s="677"/>
      <c r="O16" s="677"/>
      <c r="P16" s="677"/>
      <c r="Q16" s="677"/>
      <c r="R16" s="677"/>
      <c r="S16" s="677"/>
      <c r="T16" s="677"/>
      <c r="U16" s="677"/>
      <c r="V16" s="677"/>
      <c r="W16" s="677"/>
      <c r="X16" s="677"/>
      <c r="Y16" s="48"/>
      <c r="Z16" s="24"/>
    </row>
    <row r="17" spans="1:26" ht="15" customHeight="1">
      <c r="A17" s="24"/>
      <c r="B17" s="24"/>
      <c r="C17" s="26"/>
      <c r="D17" s="25"/>
      <c r="E17" s="677"/>
      <c r="F17" s="677"/>
      <c r="G17" s="677"/>
      <c r="H17" s="677"/>
      <c r="I17" s="677"/>
      <c r="J17" s="677"/>
      <c r="K17" s="677"/>
      <c r="L17" s="677"/>
      <c r="M17" s="677"/>
      <c r="N17" s="677"/>
      <c r="O17" s="677"/>
      <c r="P17" s="677"/>
      <c r="Q17" s="677"/>
      <c r="R17" s="677"/>
      <c r="S17" s="677"/>
      <c r="T17" s="677"/>
      <c r="U17" s="677"/>
      <c r="V17" s="677"/>
      <c r="W17" s="677"/>
      <c r="X17" s="677"/>
      <c r="Y17" s="48"/>
      <c r="Z17" s="24"/>
    </row>
    <row r="18" spans="1:26" ht="15">
      <c r="A18" s="24"/>
      <c r="B18" s="24"/>
      <c r="C18" s="26"/>
      <c r="D18" s="25"/>
      <c r="E18" s="677"/>
      <c r="F18" s="677"/>
      <c r="G18" s="677"/>
      <c r="H18" s="677"/>
      <c r="I18" s="677"/>
      <c r="J18" s="677"/>
      <c r="K18" s="677"/>
      <c r="L18" s="677"/>
      <c r="M18" s="677"/>
      <c r="N18" s="677"/>
      <c r="O18" s="677"/>
      <c r="P18" s="677"/>
      <c r="Q18" s="677"/>
      <c r="R18" s="677"/>
      <c r="S18" s="677"/>
      <c r="T18" s="677"/>
      <c r="U18" s="677"/>
      <c r="V18" s="677"/>
      <c r="W18" s="677"/>
      <c r="X18" s="677"/>
      <c r="Y18" s="48"/>
      <c r="Z18" s="24"/>
    </row>
    <row r="19" spans="1:26" ht="59.25" customHeight="1">
      <c r="A19" s="24"/>
      <c r="B19" s="24"/>
      <c r="C19" s="26"/>
      <c r="D19" s="26"/>
      <c r="E19" s="677"/>
      <c r="F19" s="677"/>
      <c r="G19" s="677"/>
      <c r="H19" s="677"/>
      <c r="I19" s="677"/>
      <c r="J19" s="677"/>
      <c r="K19" s="677"/>
      <c r="L19" s="677"/>
      <c r="M19" s="677"/>
      <c r="N19" s="677"/>
      <c r="O19" s="677"/>
      <c r="P19" s="677"/>
      <c r="Q19" s="677"/>
      <c r="R19" s="677"/>
      <c r="S19" s="677"/>
      <c r="T19" s="677"/>
      <c r="U19" s="677"/>
      <c r="V19" s="677"/>
      <c r="W19" s="677"/>
      <c r="X19" s="677"/>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68" t="s">
        <v>178</v>
      </c>
      <c r="G21" s="669"/>
      <c r="H21" s="669"/>
      <c r="I21" s="669"/>
      <c r="J21" s="669"/>
      <c r="K21" s="669"/>
      <c r="L21" s="669"/>
      <c r="M21" s="669"/>
      <c r="N21" s="28"/>
      <c r="O21" s="29" t="s">
        <v>177</v>
      </c>
      <c r="P21" s="670" t="s">
        <v>179</v>
      </c>
      <c r="Q21" s="671"/>
      <c r="R21" s="671"/>
      <c r="S21" s="671"/>
      <c r="T21" s="671"/>
      <c r="U21" s="671"/>
      <c r="V21" s="671"/>
      <c r="W21" s="671"/>
      <c r="X21" s="671"/>
      <c r="Y21" s="48"/>
      <c r="Z21" s="24"/>
    </row>
    <row r="22" spans="1:26" ht="19.149999999999999" hidden="1" customHeight="1">
      <c r="A22" s="24"/>
      <c r="B22" s="24"/>
      <c r="C22" s="26"/>
      <c r="D22" s="25"/>
      <c r="E22" s="30" t="s">
        <v>177</v>
      </c>
      <c r="F22" s="668" t="s">
        <v>180</v>
      </c>
      <c r="G22" s="669"/>
      <c r="H22" s="669"/>
      <c r="I22" s="669"/>
      <c r="J22" s="669"/>
      <c r="K22" s="669"/>
      <c r="L22" s="669"/>
      <c r="M22" s="669"/>
      <c r="N22" s="28"/>
      <c r="O22" s="31" t="s">
        <v>177</v>
      </c>
      <c r="P22" s="670" t="s">
        <v>181</v>
      </c>
      <c r="Q22" s="671"/>
      <c r="R22" s="671"/>
      <c r="S22" s="671"/>
      <c r="T22" s="671"/>
      <c r="U22" s="671"/>
      <c r="V22" s="671"/>
      <c r="W22" s="671"/>
      <c r="X22" s="671"/>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78" t="s">
        <v>202</v>
      </c>
      <c r="F35" s="678"/>
      <c r="G35" s="678"/>
      <c r="H35" s="678"/>
      <c r="I35" s="678"/>
      <c r="J35" s="678"/>
      <c r="K35" s="678"/>
      <c r="L35" s="678"/>
      <c r="M35" s="678"/>
      <c r="N35" s="678"/>
      <c r="O35" s="678"/>
      <c r="P35" s="678"/>
      <c r="Q35" s="678"/>
      <c r="R35" s="678"/>
      <c r="S35" s="678"/>
      <c r="T35" s="678"/>
      <c r="U35" s="678"/>
      <c r="V35" s="678"/>
      <c r="W35" s="678"/>
      <c r="X35" s="678"/>
      <c r="Y35" s="48"/>
      <c r="Z35" s="24"/>
    </row>
    <row r="36" spans="1:26" ht="38.25" hidden="1" customHeight="1">
      <c r="A36" s="24"/>
      <c r="B36" s="24"/>
      <c r="C36" s="26"/>
      <c r="D36" s="25"/>
      <c r="E36" s="678"/>
      <c r="F36" s="678"/>
      <c r="G36" s="678"/>
      <c r="H36" s="678"/>
      <c r="I36" s="678"/>
      <c r="J36" s="678"/>
      <c r="K36" s="678"/>
      <c r="L36" s="678"/>
      <c r="M36" s="678"/>
      <c r="N36" s="678"/>
      <c r="O36" s="678"/>
      <c r="P36" s="678"/>
      <c r="Q36" s="678"/>
      <c r="R36" s="678"/>
      <c r="S36" s="678"/>
      <c r="T36" s="678"/>
      <c r="U36" s="678"/>
      <c r="V36" s="678"/>
      <c r="W36" s="678"/>
      <c r="X36" s="678"/>
      <c r="Y36" s="48"/>
      <c r="Z36" s="24"/>
    </row>
    <row r="37" spans="1:26" ht="9.75" hidden="1" customHeight="1">
      <c r="A37" s="24"/>
      <c r="B37" s="24"/>
      <c r="C37" s="26"/>
      <c r="D37" s="25"/>
      <c r="E37" s="678"/>
      <c r="F37" s="678"/>
      <c r="G37" s="678"/>
      <c r="H37" s="678"/>
      <c r="I37" s="678"/>
      <c r="J37" s="678"/>
      <c r="K37" s="678"/>
      <c r="L37" s="678"/>
      <c r="M37" s="678"/>
      <c r="N37" s="678"/>
      <c r="O37" s="678"/>
      <c r="P37" s="678"/>
      <c r="Q37" s="678"/>
      <c r="R37" s="678"/>
      <c r="S37" s="678"/>
      <c r="T37" s="678"/>
      <c r="U37" s="678"/>
      <c r="V37" s="678"/>
      <c r="W37" s="678"/>
      <c r="X37" s="678"/>
      <c r="Y37" s="48"/>
      <c r="Z37" s="24"/>
    </row>
    <row r="38" spans="1:26" ht="51" hidden="1" customHeight="1">
      <c r="A38" s="24"/>
      <c r="B38" s="24"/>
      <c r="C38" s="26"/>
      <c r="D38" s="25"/>
      <c r="E38" s="678"/>
      <c r="F38" s="678"/>
      <c r="G38" s="678"/>
      <c r="H38" s="678"/>
      <c r="I38" s="678"/>
      <c r="J38" s="678"/>
      <c r="K38" s="678"/>
      <c r="L38" s="678"/>
      <c r="M38" s="678"/>
      <c r="N38" s="678"/>
      <c r="O38" s="678"/>
      <c r="P38" s="678"/>
      <c r="Q38" s="678"/>
      <c r="R38" s="678"/>
      <c r="S38" s="678"/>
      <c r="T38" s="678"/>
      <c r="U38" s="678"/>
      <c r="V38" s="678"/>
      <c r="W38" s="678"/>
      <c r="X38" s="678"/>
      <c r="Y38" s="48"/>
      <c r="Z38" s="24"/>
    </row>
    <row r="39" spans="1:26" ht="15" hidden="1" customHeight="1">
      <c r="A39" s="24"/>
      <c r="B39" s="24"/>
      <c r="C39" s="26"/>
      <c r="D39" s="25"/>
      <c r="E39" s="678"/>
      <c r="F39" s="678"/>
      <c r="G39" s="678"/>
      <c r="H39" s="678"/>
      <c r="I39" s="678"/>
      <c r="J39" s="678"/>
      <c r="K39" s="678"/>
      <c r="L39" s="678"/>
      <c r="M39" s="678"/>
      <c r="N39" s="678"/>
      <c r="O39" s="678"/>
      <c r="P39" s="678"/>
      <c r="Q39" s="678"/>
      <c r="R39" s="678"/>
      <c r="S39" s="678"/>
      <c r="T39" s="678"/>
      <c r="U39" s="678"/>
      <c r="V39" s="678"/>
      <c r="W39" s="678"/>
      <c r="X39" s="678"/>
      <c r="Y39" s="48"/>
      <c r="Z39" s="24"/>
    </row>
    <row r="40" spans="1:26" ht="12" hidden="1" customHeight="1">
      <c r="A40" s="24"/>
      <c r="B40" s="24"/>
      <c r="C40" s="26"/>
      <c r="D40" s="25"/>
      <c r="E40" s="679"/>
      <c r="F40" s="679"/>
      <c r="G40" s="679"/>
      <c r="H40" s="679"/>
      <c r="I40" s="679"/>
      <c r="J40" s="679"/>
      <c r="K40" s="679"/>
      <c r="L40" s="679"/>
      <c r="M40" s="679"/>
      <c r="N40" s="679"/>
      <c r="O40" s="679"/>
      <c r="P40" s="679"/>
      <c r="Q40" s="679"/>
      <c r="R40" s="679"/>
      <c r="S40" s="679"/>
      <c r="T40" s="679"/>
      <c r="U40" s="679"/>
      <c r="V40" s="679"/>
      <c r="W40" s="679"/>
      <c r="X40" s="679"/>
      <c r="Y40" s="48"/>
      <c r="Z40" s="24"/>
    </row>
    <row r="41" spans="1:26" ht="38.25" hidden="1" customHeight="1">
      <c r="A41" s="24"/>
      <c r="B41" s="24"/>
      <c r="C41" s="26"/>
      <c r="D41" s="25"/>
      <c r="E41" s="678"/>
      <c r="F41" s="678"/>
      <c r="G41" s="678"/>
      <c r="H41" s="678"/>
      <c r="I41" s="678"/>
      <c r="J41" s="678"/>
      <c r="K41" s="678"/>
      <c r="L41" s="678"/>
      <c r="M41" s="678"/>
      <c r="N41" s="678"/>
      <c r="O41" s="678"/>
      <c r="P41" s="678"/>
      <c r="Q41" s="678"/>
      <c r="R41" s="678"/>
      <c r="S41" s="678"/>
      <c r="T41" s="678"/>
      <c r="U41" s="678"/>
      <c r="V41" s="678"/>
      <c r="W41" s="678"/>
      <c r="X41" s="678"/>
      <c r="Y41" s="48"/>
      <c r="Z41" s="24"/>
    </row>
    <row r="42" spans="1:26" ht="15" hidden="1">
      <c r="A42" s="24"/>
      <c r="B42" s="24"/>
      <c r="C42" s="26"/>
      <c r="D42" s="25"/>
      <c r="E42" s="678"/>
      <c r="F42" s="678"/>
      <c r="G42" s="678"/>
      <c r="H42" s="678"/>
      <c r="I42" s="678"/>
      <c r="J42" s="678"/>
      <c r="K42" s="678"/>
      <c r="L42" s="678"/>
      <c r="M42" s="678"/>
      <c r="N42" s="678"/>
      <c r="O42" s="678"/>
      <c r="P42" s="678"/>
      <c r="Q42" s="678"/>
      <c r="R42" s="678"/>
      <c r="S42" s="678"/>
      <c r="T42" s="678"/>
      <c r="U42" s="678"/>
      <c r="V42" s="678"/>
      <c r="W42" s="678"/>
      <c r="X42" s="678"/>
      <c r="Y42" s="48"/>
      <c r="Z42" s="24"/>
    </row>
    <row r="43" spans="1:26" ht="15" hidden="1">
      <c r="A43" s="24"/>
      <c r="B43" s="24"/>
      <c r="C43" s="26"/>
      <c r="D43" s="25"/>
      <c r="E43" s="678"/>
      <c r="F43" s="678"/>
      <c r="G43" s="678"/>
      <c r="H43" s="678"/>
      <c r="I43" s="678"/>
      <c r="J43" s="678"/>
      <c r="K43" s="678"/>
      <c r="L43" s="678"/>
      <c r="M43" s="678"/>
      <c r="N43" s="678"/>
      <c r="O43" s="678"/>
      <c r="P43" s="678"/>
      <c r="Q43" s="678"/>
      <c r="R43" s="678"/>
      <c r="S43" s="678"/>
      <c r="T43" s="678"/>
      <c r="U43" s="678"/>
      <c r="V43" s="678"/>
      <c r="W43" s="678"/>
      <c r="X43" s="678"/>
      <c r="Y43" s="48"/>
      <c r="Z43" s="24"/>
    </row>
    <row r="44" spans="1:26" ht="33.75" hidden="1" customHeight="1">
      <c r="A44" s="24"/>
      <c r="B44" s="24"/>
      <c r="C44" s="26"/>
      <c r="D44" s="26"/>
      <c r="E44" s="678"/>
      <c r="F44" s="678"/>
      <c r="G44" s="678"/>
      <c r="H44" s="678"/>
      <c r="I44" s="678"/>
      <c r="J44" s="678"/>
      <c r="K44" s="678"/>
      <c r="L44" s="678"/>
      <c r="M44" s="678"/>
      <c r="N44" s="678"/>
      <c r="O44" s="678"/>
      <c r="P44" s="678"/>
      <c r="Q44" s="678"/>
      <c r="R44" s="678"/>
      <c r="S44" s="678"/>
      <c r="T44" s="678"/>
      <c r="U44" s="678"/>
      <c r="V44" s="678"/>
      <c r="W44" s="678"/>
      <c r="X44" s="678"/>
      <c r="Y44" s="48"/>
      <c r="Z44" s="24"/>
    </row>
    <row r="45" spans="1:26" ht="15" hidden="1">
      <c r="A45" s="24"/>
      <c r="B45" s="24"/>
      <c r="C45" s="26"/>
      <c r="D45" s="26"/>
      <c r="E45" s="678"/>
      <c r="F45" s="678"/>
      <c r="G45" s="678"/>
      <c r="H45" s="678"/>
      <c r="I45" s="678"/>
      <c r="J45" s="678"/>
      <c r="K45" s="678"/>
      <c r="L45" s="678"/>
      <c r="M45" s="678"/>
      <c r="N45" s="678"/>
      <c r="O45" s="678"/>
      <c r="P45" s="678"/>
      <c r="Q45" s="678"/>
      <c r="R45" s="678"/>
      <c r="S45" s="678"/>
      <c r="T45" s="678"/>
      <c r="U45" s="678"/>
      <c r="V45" s="678"/>
      <c r="W45" s="678"/>
      <c r="X45" s="678"/>
      <c r="Y45" s="48"/>
      <c r="Z45" s="24"/>
    </row>
    <row r="46" spans="1:26" ht="24" hidden="1" customHeight="1">
      <c r="A46" s="24"/>
      <c r="B46" s="24"/>
      <c r="C46" s="26"/>
      <c r="D46" s="25"/>
      <c r="E46" s="680" t="s">
        <v>182</v>
      </c>
      <c r="F46" s="680"/>
      <c r="G46" s="680"/>
      <c r="H46" s="680"/>
      <c r="I46" s="680"/>
      <c r="J46" s="680"/>
      <c r="K46" s="680"/>
      <c r="L46" s="680"/>
      <c r="M46" s="680"/>
      <c r="N46" s="680"/>
      <c r="O46" s="680"/>
      <c r="P46" s="680"/>
      <c r="Q46" s="680"/>
      <c r="R46" s="680"/>
      <c r="S46" s="680"/>
      <c r="T46" s="680"/>
      <c r="U46" s="680"/>
      <c r="V46" s="680"/>
      <c r="W46" s="680"/>
      <c r="X46" s="680"/>
      <c r="Y46" s="48"/>
      <c r="Z46" s="24"/>
    </row>
    <row r="47" spans="1:26" ht="37.5" hidden="1" customHeight="1">
      <c r="A47" s="24"/>
      <c r="B47" s="24"/>
      <c r="C47" s="26"/>
      <c r="D47" s="25"/>
      <c r="E47" s="680"/>
      <c r="F47" s="680"/>
      <c r="G47" s="680"/>
      <c r="H47" s="680"/>
      <c r="I47" s="680"/>
      <c r="J47" s="680"/>
      <c r="K47" s="680"/>
      <c r="L47" s="680"/>
      <c r="M47" s="680"/>
      <c r="N47" s="680"/>
      <c r="O47" s="680"/>
      <c r="P47" s="680"/>
      <c r="Q47" s="680"/>
      <c r="R47" s="680"/>
      <c r="S47" s="680"/>
      <c r="T47" s="680"/>
      <c r="U47" s="680"/>
      <c r="V47" s="680"/>
      <c r="W47" s="680"/>
      <c r="X47" s="680"/>
      <c r="Y47" s="48"/>
      <c r="Z47" s="24"/>
    </row>
    <row r="48" spans="1:26" ht="28.15" hidden="1" customHeight="1">
      <c r="A48" s="24"/>
      <c r="B48" s="24"/>
      <c r="C48" s="26"/>
      <c r="D48" s="25"/>
      <c r="E48" s="680"/>
      <c r="F48" s="680"/>
      <c r="G48" s="680"/>
      <c r="H48" s="680"/>
      <c r="I48" s="680"/>
      <c r="J48" s="680"/>
      <c r="K48" s="680"/>
      <c r="L48" s="680"/>
      <c r="M48" s="680"/>
      <c r="N48" s="680"/>
      <c r="O48" s="680"/>
      <c r="P48" s="680"/>
      <c r="Q48" s="680"/>
      <c r="R48" s="680"/>
      <c r="S48" s="680"/>
      <c r="T48" s="680"/>
      <c r="U48" s="680"/>
      <c r="V48" s="680"/>
      <c r="W48" s="680"/>
      <c r="X48" s="680"/>
      <c r="Y48" s="48"/>
      <c r="Z48" s="24"/>
    </row>
    <row r="49" spans="1:26" ht="51" hidden="1" customHeight="1">
      <c r="A49" s="24"/>
      <c r="B49" s="24"/>
      <c r="C49" s="26"/>
      <c r="D49" s="25"/>
      <c r="E49" s="680"/>
      <c r="F49" s="680"/>
      <c r="G49" s="680"/>
      <c r="H49" s="680"/>
      <c r="I49" s="680"/>
      <c r="J49" s="680"/>
      <c r="K49" s="680"/>
      <c r="L49" s="680"/>
      <c r="M49" s="680"/>
      <c r="N49" s="680"/>
      <c r="O49" s="680"/>
      <c r="P49" s="680"/>
      <c r="Q49" s="680"/>
      <c r="R49" s="680"/>
      <c r="S49" s="680"/>
      <c r="T49" s="680"/>
      <c r="U49" s="680"/>
      <c r="V49" s="680"/>
      <c r="W49" s="680"/>
      <c r="X49" s="680"/>
      <c r="Y49" s="48"/>
      <c r="Z49" s="24"/>
    </row>
    <row r="50" spans="1:26" ht="15" hidden="1">
      <c r="A50" s="24"/>
      <c r="B50" s="24"/>
      <c r="C50" s="26"/>
      <c r="D50" s="25"/>
      <c r="E50" s="680"/>
      <c r="F50" s="680"/>
      <c r="G50" s="680"/>
      <c r="H50" s="680"/>
      <c r="I50" s="680"/>
      <c r="J50" s="680"/>
      <c r="K50" s="680"/>
      <c r="L50" s="680"/>
      <c r="M50" s="680"/>
      <c r="N50" s="680"/>
      <c r="O50" s="680"/>
      <c r="P50" s="680"/>
      <c r="Q50" s="680"/>
      <c r="R50" s="680"/>
      <c r="S50" s="680"/>
      <c r="T50" s="680"/>
      <c r="U50" s="680"/>
      <c r="V50" s="680"/>
      <c r="W50" s="680"/>
      <c r="X50" s="680"/>
      <c r="Y50" s="48"/>
      <c r="Z50" s="24"/>
    </row>
    <row r="51" spans="1:26" ht="15" hidden="1">
      <c r="A51" s="24"/>
      <c r="B51" s="24"/>
      <c r="C51" s="26"/>
      <c r="D51" s="25"/>
      <c r="E51" s="680"/>
      <c r="F51" s="680"/>
      <c r="G51" s="680"/>
      <c r="H51" s="680"/>
      <c r="I51" s="680"/>
      <c r="J51" s="680"/>
      <c r="K51" s="680"/>
      <c r="L51" s="680"/>
      <c r="M51" s="680"/>
      <c r="N51" s="680"/>
      <c r="O51" s="680"/>
      <c r="P51" s="680"/>
      <c r="Q51" s="680"/>
      <c r="R51" s="680"/>
      <c r="S51" s="680"/>
      <c r="T51" s="680"/>
      <c r="U51" s="680"/>
      <c r="V51" s="680"/>
      <c r="W51" s="680"/>
      <c r="X51" s="680"/>
      <c r="Y51" s="48"/>
      <c r="Z51" s="24"/>
    </row>
    <row r="52" spans="1:26" ht="15" hidden="1">
      <c r="A52" s="24"/>
      <c r="B52" s="24"/>
      <c r="C52" s="26"/>
      <c r="D52" s="25"/>
      <c r="E52" s="680"/>
      <c r="F52" s="680"/>
      <c r="G52" s="680"/>
      <c r="H52" s="680"/>
      <c r="I52" s="680"/>
      <c r="J52" s="680"/>
      <c r="K52" s="680"/>
      <c r="L52" s="680"/>
      <c r="M52" s="680"/>
      <c r="N52" s="680"/>
      <c r="O52" s="680"/>
      <c r="P52" s="680"/>
      <c r="Q52" s="680"/>
      <c r="R52" s="680"/>
      <c r="S52" s="680"/>
      <c r="T52" s="680"/>
      <c r="U52" s="680"/>
      <c r="V52" s="680"/>
      <c r="W52" s="680"/>
      <c r="X52" s="680"/>
      <c r="Y52" s="48"/>
      <c r="Z52" s="24"/>
    </row>
    <row r="53" spans="1:26" ht="15" hidden="1">
      <c r="A53" s="24"/>
      <c r="B53" s="24"/>
      <c r="C53" s="26"/>
      <c r="D53" s="25"/>
      <c r="E53" s="680"/>
      <c r="F53" s="680"/>
      <c r="G53" s="680"/>
      <c r="H53" s="680"/>
      <c r="I53" s="680"/>
      <c r="J53" s="680"/>
      <c r="K53" s="680"/>
      <c r="L53" s="680"/>
      <c r="M53" s="680"/>
      <c r="N53" s="680"/>
      <c r="O53" s="680"/>
      <c r="P53" s="680"/>
      <c r="Q53" s="680"/>
      <c r="R53" s="680"/>
      <c r="S53" s="680"/>
      <c r="T53" s="680"/>
      <c r="U53" s="680"/>
      <c r="V53" s="680"/>
      <c r="W53" s="680"/>
      <c r="X53" s="680"/>
      <c r="Y53" s="48"/>
      <c r="Z53" s="24"/>
    </row>
    <row r="54" spans="1:26" ht="15" hidden="1">
      <c r="A54" s="24"/>
      <c r="B54" s="24"/>
      <c r="C54" s="26"/>
      <c r="D54" s="25"/>
      <c r="E54" s="680"/>
      <c r="F54" s="680"/>
      <c r="G54" s="680"/>
      <c r="H54" s="680"/>
      <c r="I54" s="680"/>
      <c r="J54" s="680"/>
      <c r="K54" s="680"/>
      <c r="L54" s="680"/>
      <c r="M54" s="680"/>
      <c r="N54" s="680"/>
      <c r="O54" s="680"/>
      <c r="P54" s="680"/>
      <c r="Q54" s="680"/>
      <c r="R54" s="680"/>
      <c r="S54" s="680"/>
      <c r="T54" s="680"/>
      <c r="U54" s="680"/>
      <c r="V54" s="680"/>
      <c r="W54" s="680"/>
      <c r="X54" s="680"/>
      <c r="Y54" s="48"/>
      <c r="Z54" s="24"/>
    </row>
    <row r="55" spans="1:26" ht="15" hidden="1">
      <c r="A55" s="24"/>
      <c r="B55" s="24"/>
      <c r="C55" s="26"/>
      <c r="D55" s="25"/>
      <c r="E55" s="680"/>
      <c r="F55" s="680"/>
      <c r="G55" s="680"/>
      <c r="H55" s="680"/>
      <c r="I55" s="680"/>
      <c r="J55" s="680"/>
      <c r="K55" s="680"/>
      <c r="L55" s="680"/>
      <c r="M55" s="680"/>
      <c r="N55" s="680"/>
      <c r="O55" s="680"/>
      <c r="P55" s="680"/>
      <c r="Q55" s="680"/>
      <c r="R55" s="680"/>
      <c r="S55" s="680"/>
      <c r="T55" s="680"/>
      <c r="U55" s="680"/>
      <c r="V55" s="680"/>
      <c r="W55" s="680"/>
      <c r="X55" s="680"/>
      <c r="Y55" s="48"/>
      <c r="Z55" s="24"/>
    </row>
    <row r="56" spans="1:26" ht="25.5" hidden="1" customHeight="1">
      <c r="A56" s="24"/>
      <c r="B56" s="24"/>
      <c r="C56" s="26"/>
      <c r="D56" s="26"/>
      <c r="E56" s="680"/>
      <c r="F56" s="680"/>
      <c r="G56" s="680"/>
      <c r="H56" s="680"/>
      <c r="I56" s="680"/>
      <c r="J56" s="680"/>
      <c r="K56" s="680"/>
      <c r="L56" s="680"/>
      <c r="M56" s="680"/>
      <c r="N56" s="680"/>
      <c r="O56" s="680"/>
      <c r="P56" s="680"/>
      <c r="Q56" s="680"/>
      <c r="R56" s="680"/>
      <c r="S56" s="680"/>
      <c r="T56" s="680"/>
      <c r="U56" s="680"/>
      <c r="V56" s="680"/>
      <c r="W56" s="680"/>
      <c r="X56" s="680"/>
      <c r="Y56" s="48"/>
      <c r="Z56" s="24"/>
    </row>
    <row r="57" spans="1:26" ht="15" hidden="1">
      <c r="A57" s="24"/>
      <c r="B57" s="24"/>
      <c r="C57" s="26"/>
      <c r="D57" s="26"/>
      <c r="E57" s="680"/>
      <c r="F57" s="680"/>
      <c r="G57" s="680"/>
      <c r="H57" s="680"/>
      <c r="I57" s="680"/>
      <c r="J57" s="680"/>
      <c r="K57" s="680"/>
      <c r="L57" s="680"/>
      <c r="M57" s="680"/>
      <c r="N57" s="680"/>
      <c r="O57" s="680"/>
      <c r="P57" s="680"/>
      <c r="Q57" s="680"/>
      <c r="R57" s="680"/>
      <c r="S57" s="680"/>
      <c r="T57" s="680"/>
      <c r="U57" s="680"/>
      <c r="V57" s="680"/>
      <c r="W57" s="680"/>
      <c r="X57" s="680"/>
      <c r="Y57" s="48"/>
      <c r="Z57" s="24"/>
    </row>
    <row r="58" spans="1:26" ht="15" hidden="1" customHeight="1">
      <c r="A58" s="24"/>
      <c r="B58" s="24"/>
      <c r="C58" s="26"/>
      <c r="D58" s="25"/>
      <c r="E58" s="663"/>
      <c r="F58" s="663"/>
      <c r="G58" s="663"/>
      <c r="H58" s="665"/>
      <c r="I58" s="665"/>
      <c r="J58" s="665"/>
      <c r="K58" s="665"/>
      <c r="L58" s="665"/>
      <c r="M58" s="665"/>
      <c r="N58" s="665"/>
      <c r="O58" s="665"/>
      <c r="P58" s="665"/>
      <c r="Q58" s="665"/>
      <c r="R58" s="665"/>
      <c r="S58" s="665"/>
      <c r="T58" s="665"/>
      <c r="U58" s="665"/>
      <c r="V58" s="665"/>
      <c r="W58" s="665"/>
      <c r="X58" s="665"/>
      <c r="Y58" s="48"/>
      <c r="Z58" s="24"/>
    </row>
    <row r="59" spans="1:26" ht="15" hidden="1" customHeight="1">
      <c r="A59" s="24"/>
      <c r="B59" s="24"/>
      <c r="C59" s="26"/>
      <c r="D59" s="25"/>
      <c r="E59" s="658" t="s">
        <v>194</v>
      </c>
      <c r="F59" s="658"/>
      <c r="G59" s="658"/>
      <c r="H59" s="658"/>
      <c r="I59" s="658"/>
      <c r="J59" s="658"/>
      <c r="K59" s="658"/>
      <c r="L59" s="658"/>
      <c r="M59" s="658"/>
      <c r="N59" s="658"/>
      <c r="O59" s="658"/>
      <c r="P59" s="658"/>
      <c r="Q59" s="658"/>
      <c r="R59" s="658"/>
      <c r="S59" s="658"/>
      <c r="T59" s="658"/>
      <c r="U59" s="658"/>
      <c r="V59" s="658"/>
      <c r="W59" s="658"/>
      <c r="X59" s="658"/>
      <c r="Y59" s="48"/>
      <c r="Z59" s="24"/>
    </row>
    <row r="60" spans="1:26" ht="15" hidden="1" customHeight="1">
      <c r="A60" s="24"/>
      <c r="B60" s="24"/>
      <c r="C60" s="26"/>
      <c r="D60" s="25"/>
      <c r="E60" s="664"/>
      <c r="F60" s="664"/>
      <c r="G60" s="664"/>
      <c r="H60" s="665"/>
      <c r="I60" s="665"/>
      <c r="J60" s="665"/>
      <c r="K60" s="665"/>
      <c r="L60" s="665"/>
      <c r="M60" s="665"/>
      <c r="N60" s="665"/>
      <c r="O60" s="665"/>
      <c r="P60" s="665"/>
      <c r="Q60" s="665"/>
      <c r="R60" s="665"/>
      <c r="S60" s="665"/>
      <c r="T60" s="665"/>
      <c r="U60" s="665"/>
      <c r="V60" s="665"/>
      <c r="W60" s="665"/>
      <c r="X60" s="665"/>
      <c r="Y60" s="48"/>
      <c r="Z60" s="24"/>
    </row>
    <row r="61" spans="1:26" ht="15" hidden="1">
      <c r="A61" s="24"/>
      <c r="B61" s="24"/>
      <c r="C61" s="26"/>
      <c r="D61" s="25"/>
      <c r="E61" s="33"/>
      <c r="F61" s="32"/>
      <c r="G61" s="34"/>
      <c r="H61" s="663"/>
      <c r="I61" s="663"/>
      <c r="J61" s="663"/>
      <c r="K61" s="663"/>
      <c r="L61" s="663"/>
      <c r="M61" s="663"/>
      <c r="N61" s="663"/>
      <c r="O61" s="663"/>
      <c r="P61" s="663"/>
      <c r="Q61" s="663"/>
      <c r="R61" s="663"/>
      <c r="S61" s="663"/>
      <c r="T61" s="663"/>
      <c r="U61" s="663"/>
      <c r="V61" s="663"/>
      <c r="W61" s="663"/>
      <c r="X61" s="66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67" t="s">
        <v>1199</v>
      </c>
      <c r="F70" s="667"/>
      <c r="G70" s="667"/>
      <c r="H70" s="667"/>
      <c r="I70" s="667"/>
      <c r="J70" s="667"/>
      <c r="K70" s="667"/>
      <c r="L70" s="667"/>
      <c r="M70" s="667"/>
      <c r="N70" s="667"/>
      <c r="O70" s="667"/>
      <c r="P70" s="667"/>
      <c r="Q70" s="667"/>
      <c r="R70" s="667"/>
      <c r="S70" s="667"/>
      <c r="T70" s="667"/>
      <c r="U70" s="667"/>
      <c r="V70" s="667"/>
      <c r="W70" s="667"/>
      <c r="X70" s="667"/>
      <c r="Y70" s="667"/>
      <c r="Z70" s="24"/>
    </row>
    <row r="71" spans="1:26" ht="29.25" hidden="1" customHeight="1">
      <c r="A71" s="24"/>
      <c r="B71" s="24"/>
      <c r="C71" s="26"/>
      <c r="D71" s="25"/>
      <c r="E71" s="667"/>
      <c r="F71" s="667"/>
      <c r="G71" s="667"/>
      <c r="H71" s="667"/>
      <c r="I71" s="667"/>
      <c r="J71" s="667"/>
      <c r="K71" s="667"/>
      <c r="L71" s="667"/>
      <c r="M71" s="667"/>
      <c r="N71" s="667"/>
      <c r="O71" s="667"/>
      <c r="P71" s="667"/>
      <c r="Q71" s="667"/>
      <c r="R71" s="667"/>
      <c r="S71" s="667"/>
      <c r="T71" s="667"/>
      <c r="U71" s="667"/>
      <c r="V71" s="667"/>
      <c r="W71" s="667"/>
      <c r="X71" s="667"/>
      <c r="Y71" s="667"/>
      <c r="Z71" s="24"/>
    </row>
    <row r="72" spans="1:26" ht="27" hidden="1" customHeight="1">
      <c r="A72" s="24"/>
      <c r="B72" s="24"/>
      <c r="C72" s="26"/>
      <c r="D72" s="25"/>
      <c r="E72" s="667"/>
      <c r="F72" s="667"/>
      <c r="G72" s="667"/>
      <c r="H72" s="667"/>
      <c r="I72" s="667"/>
      <c r="J72" s="667"/>
      <c r="K72" s="667"/>
      <c r="L72" s="667"/>
      <c r="M72" s="667"/>
      <c r="N72" s="667"/>
      <c r="O72" s="667"/>
      <c r="P72" s="667"/>
      <c r="Q72" s="667"/>
      <c r="R72" s="667"/>
      <c r="S72" s="667"/>
      <c r="T72" s="667"/>
      <c r="U72" s="667"/>
      <c r="V72" s="667"/>
      <c r="W72" s="667"/>
      <c r="X72" s="667"/>
      <c r="Y72" s="667"/>
      <c r="Z72" s="24"/>
    </row>
    <row r="73" spans="1:26" ht="36" hidden="1" customHeight="1">
      <c r="A73" s="24"/>
      <c r="B73" s="24"/>
      <c r="C73" s="26"/>
      <c r="D73" s="25"/>
      <c r="E73" s="667"/>
      <c r="F73" s="667"/>
      <c r="G73" s="667"/>
      <c r="H73" s="667"/>
      <c r="I73" s="667"/>
      <c r="J73" s="667"/>
      <c r="K73" s="667"/>
      <c r="L73" s="667"/>
      <c r="M73" s="667"/>
      <c r="N73" s="667"/>
      <c r="O73" s="667"/>
      <c r="P73" s="667"/>
      <c r="Q73" s="667"/>
      <c r="R73" s="667"/>
      <c r="S73" s="667"/>
      <c r="T73" s="667"/>
      <c r="U73" s="667"/>
      <c r="V73" s="667"/>
      <c r="W73" s="667"/>
      <c r="X73" s="667"/>
      <c r="Y73" s="667"/>
      <c r="Z73" s="24"/>
    </row>
    <row r="74" spans="1:26" ht="15" hidden="1" customHeight="1">
      <c r="A74" s="24"/>
      <c r="B74" s="24"/>
      <c r="C74" s="26"/>
      <c r="D74" s="25"/>
      <c r="E74" s="667"/>
      <c r="F74" s="667"/>
      <c r="G74" s="667"/>
      <c r="H74" s="667"/>
      <c r="I74" s="667"/>
      <c r="J74" s="667"/>
      <c r="K74" s="667"/>
      <c r="L74" s="667"/>
      <c r="M74" s="667"/>
      <c r="N74" s="667"/>
      <c r="O74" s="667"/>
      <c r="P74" s="667"/>
      <c r="Q74" s="667"/>
      <c r="R74" s="667"/>
      <c r="S74" s="667"/>
      <c r="T74" s="667"/>
      <c r="U74" s="667"/>
      <c r="V74" s="667"/>
      <c r="W74" s="667"/>
      <c r="X74" s="667"/>
      <c r="Y74" s="667"/>
      <c r="Z74" s="24"/>
    </row>
    <row r="75" spans="1:26" ht="131.25" hidden="1" customHeight="1">
      <c r="A75" s="24"/>
      <c r="B75" s="24"/>
      <c r="C75" s="26"/>
      <c r="D75" s="25"/>
      <c r="E75" s="667"/>
      <c r="F75" s="667"/>
      <c r="G75" s="667"/>
      <c r="H75" s="667"/>
      <c r="I75" s="667"/>
      <c r="J75" s="667"/>
      <c r="K75" s="667"/>
      <c r="L75" s="667"/>
      <c r="M75" s="667"/>
      <c r="N75" s="667"/>
      <c r="O75" s="667"/>
      <c r="P75" s="667"/>
      <c r="Q75" s="667"/>
      <c r="R75" s="667"/>
      <c r="S75" s="667"/>
      <c r="T75" s="667"/>
      <c r="U75" s="667"/>
      <c r="V75" s="667"/>
      <c r="W75" s="667"/>
      <c r="X75" s="667"/>
      <c r="Y75" s="667"/>
      <c r="Z75" s="24"/>
    </row>
    <row r="76" spans="1:26" ht="15" hidden="1" customHeight="1">
      <c r="A76" s="24"/>
      <c r="B76" s="24"/>
      <c r="C76" s="26"/>
      <c r="D76" s="25"/>
      <c r="E76" s="663"/>
      <c r="F76" s="663"/>
      <c r="G76" s="663"/>
      <c r="H76" s="666"/>
      <c r="I76" s="666"/>
      <c r="J76" s="666"/>
      <c r="K76" s="666"/>
      <c r="L76" s="666"/>
      <c r="M76" s="666"/>
      <c r="N76" s="666"/>
      <c r="O76" s="666"/>
      <c r="P76" s="666"/>
      <c r="Q76" s="666"/>
      <c r="R76" s="666"/>
      <c r="S76" s="666"/>
      <c r="T76" s="666"/>
      <c r="U76" s="666"/>
      <c r="V76" s="666"/>
      <c r="W76" s="666"/>
      <c r="X76" s="666"/>
      <c r="Y76" s="48"/>
      <c r="Z76" s="24"/>
    </row>
    <row r="77" spans="1:26" ht="15" hidden="1" customHeight="1">
      <c r="A77" s="24"/>
      <c r="B77" s="24"/>
      <c r="C77" s="26"/>
      <c r="D77" s="25"/>
      <c r="E77" s="661"/>
      <c r="F77" s="661"/>
      <c r="G77" s="661"/>
      <c r="H77" s="661"/>
      <c r="I77" s="661"/>
      <c r="J77" s="661"/>
      <c r="K77" s="661"/>
      <c r="L77" s="661"/>
      <c r="M77" s="661"/>
      <c r="N77" s="661"/>
      <c r="O77" s="661"/>
      <c r="P77" s="661"/>
      <c r="Q77" s="661"/>
      <c r="R77" s="661"/>
      <c r="S77" s="661"/>
      <c r="T77" s="661"/>
      <c r="U77" s="661"/>
      <c r="V77" s="661"/>
      <c r="W77" s="47"/>
      <c r="X77" s="354"/>
      <c r="Y77" s="48"/>
      <c r="Z77" s="24"/>
    </row>
    <row r="78" spans="1:26" ht="15" hidden="1" customHeight="1">
      <c r="A78" s="24"/>
      <c r="B78" s="24"/>
      <c r="C78" s="26"/>
      <c r="D78" s="25"/>
      <c r="E78" s="662"/>
      <c r="F78" s="662"/>
      <c r="G78" s="662"/>
      <c r="H78" s="662"/>
      <c r="I78" s="662"/>
      <c r="J78" s="662"/>
      <c r="K78" s="662"/>
      <c r="L78" s="657"/>
      <c r="M78" s="657"/>
      <c r="N78" s="657"/>
      <c r="O78" s="657"/>
      <c r="P78" s="657"/>
      <c r="Q78" s="657"/>
      <c r="R78" s="657"/>
      <c r="S78" s="657"/>
      <c r="T78" s="657"/>
      <c r="U78" s="657"/>
      <c r="V78" s="657"/>
      <c r="W78" s="657"/>
      <c r="X78" s="44"/>
      <c r="Y78" s="48"/>
      <c r="Z78" s="24"/>
    </row>
    <row r="79" spans="1:26" ht="15" hidden="1" customHeight="1">
      <c r="A79" s="24"/>
      <c r="B79" s="24"/>
      <c r="C79" s="26"/>
      <c r="D79" s="25"/>
      <c r="E79" s="662"/>
      <c r="F79" s="662"/>
      <c r="G79" s="662"/>
      <c r="H79" s="662"/>
      <c r="I79" s="662"/>
      <c r="J79" s="662"/>
      <c r="K79" s="662"/>
      <c r="L79" s="657"/>
      <c r="M79" s="657"/>
      <c r="N79" s="657"/>
      <c r="O79" s="657"/>
      <c r="P79" s="657"/>
      <c r="Q79" s="657"/>
      <c r="R79" s="657"/>
      <c r="S79" s="657"/>
      <c r="T79" s="657"/>
      <c r="U79" s="657"/>
      <c r="V79" s="657"/>
      <c r="W79" s="657"/>
      <c r="X79" s="45"/>
      <c r="Y79" s="48"/>
      <c r="Z79" s="24"/>
    </row>
    <row r="80" spans="1:26" ht="15" hidden="1" customHeight="1">
      <c r="A80" s="24"/>
      <c r="B80" s="24"/>
      <c r="C80" s="26"/>
      <c r="D80" s="25"/>
      <c r="X80" s="45"/>
      <c r="Y80" s="48"/>
      <c r="Z80" s="24"/>
    </row>
    <row r="81" spans="1:27" ht="15" hidden="1" customHeight="1">
      <c r="A81" s="24"/>
      <c r="B81" s="24"/>
      <c r="C81" s="26"/>
      <c r="D81" s="25"/>
      <c r="E81" s="657"/>
      <c r="F81" s="657"/>
      <c r="G81" s="657"/>
      <c r="H81" s="657"/>
      <c r="I81" s="657"/>
      <c r="J81" s="657"/>
      <c r="K81" s="657"/>
      <c r="L81" s="657"/>
      <c r="M81" s="657"/>
      <c r="N81" s="657"/>
      <c r="O81" s="657"/>
      <c r="P81" s="657"/>
      <c r="Q81" s="657"/>
      <c r="R81" s="657"/>
      <c r="S81" s="657"/>
      <c r="T81" s="657"/>
      <c r="U81" s="657"/>
      <c r="V81" s="657"/>
      <c r="W81" s="65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60" t="s">
        <v>183</v>
      </c>
      <c r="F93" s="660"/>
      <c r="G93" s="660"/>
      <c r="H93" s="660"/>
      <c r="I93" s="660"/>
      <c r="J93" s="660"/>
      <c r="K93" s="660"/>
      <c r="L93" s="660"/>
      <c r="M93" s="660"/>
      <c r="N93" s="660"/>
      <c r="O93" s="660"/>
      <c r="P93" s="660"/>
      <c r="Q93" s="660"/>
      <c r="R93" s="660"/>
      <c r="S93" s="660"/>
      <c r="T93" s="660"/>
      <c r="U93" s="660"/>
      <c r="V93" s="660"/>
      <c r="W93" s="660"/>
      <c r="X93" s="66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59" t="s">
        <v>184</v>
      </c>
      <c r="G95" s="659"/>
      <c r="H95" s="659"/>
      <c r="I95" s="659"/>
      <c r="J95" s="659"/>
      <c r="K95" s="659"/>
      <c r="L95" s="659"/>
      <c r="M95" s="659"/>
      <c r="N95" s="659"/>
      <c r="O95" s="659"/>
      <c r="P95" s="659"/>
      <c r="Q95" s="659"/>
      <c r="R95" s="659"/>
      <c r="S95" s="65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59" t="s">
        <v>186</v>
      </c>
      <c r="G97" s="659"/>
      <c r="H97" s="659"/>
      <c r="I97" s="659"/>
      <c r="J97" s="659"/>
      <c r="K97" s="659"/>
      <c r="L97" s="659"/>
      <c r="M97" s="659"/>
      <c r="N97" s="659"/>
      <c r="O97" s="659"/>
      <c r="P97" s="659"/>
      <c r="Q97" s="659"/>
      <c r="R97" s="659"/>
      <c r="S97" s="659"/>
      <c r="T97" s="659"/>
      <c r="U97" s="659"/>
      <c r="V97" s="659"/>
      <c r="W97" s="659"/>
      <c r="X97" s="65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77" activePane="bottomRight" state="frozen"/>
      <selection activeCell="M11" sqref="M11"/>
      <selection pane="topRight" activeCell="M11" sqref="M11"/>
      <selection pane="bottomLeft" activeCell="M11" sqref="M11"/>
      <selection pane="bottomRight" activeCell="S44" sqref="S44"/>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5" width="13.28515625" style="102" customWidth="1"/>
    <col min="26" max="30" width="13.28515625" style="102" hidden="1" customWidth="1"/>
    <col min="31" max="35" width="13.28515625" style="102" customWidth="1"/>
    <col min="36" max="40" width="13.28515625" style="102" hidden="1" customWidth="1"/>
    <col min="41" max="41" width="21.28515625" style="102" customWidth="1"/>
    <col min="42" max="16384" width="8.85546875" style="102"/>
  </cols>
  <sheetData>
    <row r="1" spans="1:41" hidden="1">
      <c r="A1" s="1087"/>
      <c r="B1" s="1087"/>
      <c r="C1" s="1087"/>
      <c r="D1" s="1087"/>
      <c r="E1" s="1087"/>
      <c r="F1" s="1087"/>
      <c r="G1" s="1087"/>
      <c r="H1" s="1087"/>
      <c r="I1" s="1087"/>
      <c r="J1" s="1087"/>
      <c r="K1" s="1087"/>
      <c r="L1" s="1087"/>
      <c r="M1" s="1087"/>
      <c r="N1" s="1087"/>
      <c r="O1" s="1087"/>
      <c r="P1" s="1087"/>
      <c r="Q1" s="1087"/>
      <c r="R1" s="1087"/>
      <c r="S1" s="1087"/>
      <c r="T1" s="1087"/>
      <c r="U1" s="892">
        <v>2024</v>
      </c>
      <c r="V1" s="892">
        <v>2025</v>
      </c>
      <c r="W1" s="892">
        <v>2026</v>
      </c>
      <c r="X1" s="892">
        <v>2027</v>
      </c>
      <c r="Y1" s="892">
        <v>2028</v>
      </c>
      <c r="Z1" s="892">
        <v>2029</v>
      </c>
      <c r="AA1" s="892">
        <v>2030</v>
      </c>
      <c r="AB1" s="892">
        <v>2031</v>
      </c>
      <c r="AC1" s="892">
        <v>2032</v>
      </c>
      <c r="AD1" s="892">
        <v>2033</v>
      </c>
      <c r="AE1" s="892">
        <v>2024</v>
      </c>
      <c r="AF1" s="892">
        <v>2025</v>
      </c>
      <c r="AG1" s="892">
        <v>2026</v>
      </c>
      <c r="AH1" s="892">
        <v>2027</v>
      </c>
      <c r="AI1" s="892">
        <v>2028</v>
      </c>
      <c r="AJ1" s="892">
        <v>2029</v>
      </c>
      <c r="AK1" s="892">
        <v>2030</v>
      </c>
      <c r="AL1" s="892">
        <v>2031</v>
      </c>
      <c r="AM1" s="892">
        <v>2032</v>
      </c>
      <c r="AN1" s="892">
        <v>2033</v>
      </c>
      <c r="AO1" s="1087"/>
    </row>
    <row r="2" spans="1:41" hidden="1">
      <c r="A2" s="1087"/>
      <c r="B2" s="1087"/>
      <c r="C2" s="1087"/>
      <c r="D2" s="1087"/>
      <c r="E2" s="1087"/>
      <c r="F2" s="1087"/>
      <c r="G2" s="1087"/>
      <c r="H2" s="1087"/>
      <c r="I2" s="1087"/>
      <c r="J2" s="1087"/>
      <c r="K2" s="1087"/>
      <c r="L2" s="1087"/>
      <c r="M2" s="1087"/>
      <c r="N2" s="1087"/>
      <c r="O2" s="1087"/>
      <c r="P2" s="1087"/>
      <c r="Q2" s="1087"/>
      <c r="R2" s="1087"/>
      <c r="S2" s="1087"/>
      <c r="T2" s="1087"/>
      <c r="U2" s="892"/>
      <c r="V2" s="892"/>
      <c r="W2" s="892"/>
      <c r="X2" s="892"/>
      <c r="Y2" s="892"/>
      <c r="Z2" s="892"/>
      <c r="AA2" s="892"/>
      <c r="AB2" s="892"/>
      <c r="AC2" s="892"/>
      <c r="AD2" s="892"/>
      <c r="AE2" s="892"/>
      <c r="AF2" s="892"/>
      <c r="AG2" s="892"/>
      <c r="AH2" s="892"/>
      <c r="AI2" s="892"/>
      <c r="AJ2" s="892"/>
      <c r="AK2" s="892"/>
      <c r="AL2" s="892"/>
      <c r="AM2" s="892"/>
      <c r="AN2" s="892"/>
      <c r="AO2" s="1087"/>
    </row>
    <row r="3" spans="1:41" hidden="1">
      <c r="A3" s="1087"/>
      <c r="B3" s="1087"/>
      <c r="C3" s="1087"/>
      <c r="D3" s="1087"/>
      <c r="E3" s="1087"/>
      <c r="F3" s="1087"/>
      <c r="G3" s="1087"/>
      <c r="H3" s="1087"/>
      <c r="I3" s="1087"/>
      <c r="J3" s="1087"/>
      <c r="K3" s="1087"/>
      <c r="L3" s="1087"/>
      <c r="M3" s="1087"/>
      <c r="N3" s="1087"/>
      <c r="O3" s="1087"/>
      <c r="P3" s="1087"/>
      <c r="Q3" s="1087"/>
      <c r="R3" s="1087"/>
      <c r="S3" s="1087"/>
      <c r="T3" s="1087"/>
      <c r="U3" s="892"/>
      <c r="V3" s="892"/>
      <c r="W3" s="892"/>
      <c r="X3" s="892"/>
      <c r="Y3" s="892"/>
      <c r="Z3" s="892"/>
      <c r="AA3" s="892"/>
      <c r="AB3" s="892"/>
      <c r="AC3" s="892"/>
      <c r="AD3" s="892"/>
      <c r="AE3" s="892"/>
      <c r="AF3" s="892"/>
      <c r="AG3" s="892"/>
      <c r="AH3" s="892"/>
      <c r="AI3" s="892"/>
      <c r="AJ3" s="892"/>
      <c r="AK3" s="892"/>
      <c r="AL3" s="892"/>
      <c r="AM3" s="892"/>
      <c r="AN3" s="892"/>
      <c r="AO3" s="1087"/>
    </row>
    <row r="4" spans="1:41" hidden="1">
      <c r="A4" s="1087"/>
      <c r="B4" s="1087"/>
      <c r="C4" s="1087"/>
      <c r="D4" s="1087"/>
      <c r="E4" s="1087"/>
      <c r="F4" s="1087"/>
      <c r="G4" s="1087"/>
      <c r="H4" s="1087"/>
      <c r="I4" s="1087"/>
      <c r="J4" s="1087"/>
      <c r="K4" s="1087"/>
      <c r="L4" s="1087"/>
      <c r="M4" s="1087"/>
      <c r="N4" s="1087"/>
      <c r="O4" s="1087"/>
      <c r="P4" s="1087"/>
      <c r="Q4" s="1087"/>
      <c r="R4" s="1087"/>
      <c r="S4" s="1087"/>
      <c r="T4" s="1087"/>
      <c r="U4" s="892"/>
      <c r="V4" s="892"/>
      <c r="W4" s="892"/>
      <c r="X4" s="892"/>
      <c r="Y4" s="892"/>
      <c r="Z4" s="892"/>
      <c r="AA4" s="892"/>
      <c r="AB4" s="892"/>
      <c r="AC4" s="892"/>
      <c r="AD4" s="892"/>
      <c r="AE4" s="892"/>
      <c r="AF4" s="892"/>
      <c r="AG4" s="892"/>
      <c r="AH4" s="892"/>
      <c r="AI4" s="892"/>
      <c r="AJ4" s="892"/>
      <c r="AK4" s="892"/>
      <c r="AL4" s="892"/>
      <c r="AM4" s="892"/>
      <c r="AN4" s="892"/>
      <c r="AO4" s="1087"/>
    </row>
    <row r="5" spans="1:41" hidden="1">
      <c r="A5" s="1087"/>
      <c r="B5" s="1087"/>
      <c r="C5" s="1087"/>
      <c r="D5" s="1087"/>
      <c r="E5" s="1087"/>
      <c r="F5" s="1087"/>
      <c r="G5" s="1087"/>
      <c r="H5" s="1087"/>
      <c r="I5" s="1087"/>
      <c r="J5" s="1087"/>
      <c r="K5" s="1087"/>
      <c r="L5" s="1087"/>
      <c r="M5" s="1087"/>
      <c r="N5" s="1087"/>
      <c r="O5" s="1087"/>
      <c r="P5" s="1087"/>
      <c r="Q5" s="1087"/>
      <c r="R5" s="1087"/>
      <c r="S5" s="1087"/>
      <c r="T5" s="1087"/>
      <c r="U5" s="892"/>
      <c r="V5" s="892"/>
      <c r="W5" s="892"/>
      <c r="X5" s="892"/>
      <c r="Y5" s="892"/>
      <c r="Z5" s="892"/>
      <c r="AA5" s="892"/>
      <c r="AB5" s="892"/>
      <c r="AC5" s="892"/>
      <c r="AD5" s="892"/>
      <c r="AE5" s="892"/>
      <c r="AF5" s="892"/>
      <c r="AG5" s="892"/>
      <c r="AH5" s="892"/>
      <c r="AI5" s="892"/>
      <c r="AJ5" s="892"/>
      <c r="AK5" s="892"/>
      <c r="AL5" s="892"/>
      <c r="AM5" s="892"/>
      <c r="AN5" s="892"/>
      <c r="AO5" s="1087"/>
    </row>
    <row r="6" spans="1:41" hidden="1">
      <c r="A6" s="1087"/>
      <c r="B6" s="1087"/>
      <c r="C6" s="1087"/>
      <c r="D6" s="1087"/>
      <c r="E6" s="1087"/>
      <c r="F6" s="1087"/>
      <c r="G6" s="1087"/>
      <c r="H6" s="1087"/>
      <c r="I6" s="1087"/>
      <c r="J6" s="1087"/>
      <c r="K6" s="1087"/>
      <c r="L6" s="1087"/>
      <c r="M6" s="1087"/>
      <c r="N6" s="1087"/>
      <c r="O6" s="1087"/>
      <c r="P6" s="1087"/>
      <c r="Q6" s="1087"/>
      <c r="R6" s="1087"/>
      <c r="S6" s="1087"/>
      <c r="T6" s="1087"/>
      <c r="U6" s="892"/>
      <c r="V6" s="892"/>
      <c r="W6" s="892"/>
      <c r="X6" s="892"/>
      <c r="Y6" s="892"/>
      <c r="Z6" s="892"/>
      <c r="AA6" s="892"/>
      <c r="AB6" s="892"/>
      <c r="AC6" s="892"/>
      <c r="AD6" s="892"/>
      <c r="AE6" s="892"/>
      <c r="AF6" s="892"/>
      <c r="AG6" s="892"/>
      <c r="AH6" s="892"/>
      <c r="AI6" s="892"/>
      <c r="AJ6" s="892"/>
      <c r="AK6" s="892"/>
      <c r="AL6" s="892"/>
      <c r="AM6" s="892"/>
      <c r="AN6" s="892"/>
      <c r="AO6" s="1087"/>
    </row>
    <row r="7" spans="1:41" hidden="1">
      <c r="A7" s="1087"/>
      <c r="B7" s="1087"/>
      <c r="C7" s="1087"/>
      <c r="D7" s="1087"/>
      <c r="E7" s="1087"/>
      <c r="F7" s="1087"/>
      <c r="G7" s="1087"/>
      <c r="H7" s="1087"/>
      <c r="I7" s="1087"/>
      <c r="J7" s="1087"/>
      <c r="K7" s="1087"/>
      <c r="L7" s="1087"/>
      <c r="M7" s="1087"/>
      <c r="N7" s="1087"/>
      <c r="O7" s="1087"/>
      <c r="P7" s="1087"/>
      <c r="Q7" s="1087"/>
      <c r="R7" s="1087"/>
      <c r="S7" s="1087"/>
      <c r="T7" s="1087"/>
      <c r="U7" s="844" t="b">
        <v>1</v>
      </c>
      <c r="V7" s="844" t="b">
        <v>1</v>
      </c>
      <c r="W7" s="844" t="b">
        <v>1</v>
      </c>
      <c r="X7" s="844" t="b">
        <v>1</v>
      </c>
      <c r="Y7" s="844" t="b">
        <v>1</v>
      </c>
      <c r="Z7" s="844" t="b">
        <v>0</v>
      </c>
      <c r="AA7" s="844" t="b">
        <v>0</v>
      </c>
      <c r="AB7" s="844" t="b">
        <v>0</v>
      </c>
      <c r="AC7" s="844" t="b">
        <v>0</v>
      </c>
      <c r="AD7" s="844" t="b">
        <v>0</v>
      </c>
      <c r="AE7" s="844" t="b">
        <v>1</v>
      </c>
      <c r="AF7" s="844" t="b">
        <v>1</v>
      </c>
      <c r="AG7" s="844" t="b">
        <v>1</v>
      </c>
      <c r="AH7" s="844" t="b">
        <v>1</v>
      </c>
      <c r="AI7" s="844" t="b">
        <v>1</v>
      </c>
      <c r="AJ7" s="844" t="b">
        <v>0</v>
      </c>
      <c r="AK7" s="844" t="b">
        <v>0</v>
      </c>
      <c r="AL7" s="844" t="b">
        <v>0</v>
      </c>
      <c r="AM7" s="844" t="b">
        <v>0</v>
      </c>
      <c r="AN7" s="844" t="b">
        <v>0</v>
      </c>
      <c r="AO7" s="1087"/>
    </row>
    <row r="8" spans="1:41" hidden="1">
      <c r="A8" s="1087"/>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7"/>
      <c r="AF8" s="1087"/>
      <c r="AG8" s="1087"/>
      <c r="AH8" s="1087"/>
      <c r="AI8" s="1087"/>
      <c r="AJ8" s="1087"/>
      <c r="AK8" s="1087"/>
      <c r="AL8" s="1087"/>
      <c r="AM8" s="1087"/>
      <c r="AN8" s="1087"/>
      <c r="AO8" s="1087"/>
    </row>
    <row r="9" spans="1:41" hidden="1">
      <c r="A9" s="1087"/>
      <c r="B9" s="1087"/>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7"/>
      <c r="AB9" s="1087"/>
      <c r="AC9" s="1087"/>
      <c r="AD9" s="1087"/>
      <c r="AE9" s="1087"/>
      <c r="AF9" s="1087"/>
      <c r="AG9" s="1087"/>
      <c r="AH9" s="1087"/>
      <c r="AI9" s="1087"/>
      <c r="AJ9" s="1087"/>
      <c r="AK9" s="1087"/>
      <c r="AL9" s="1087"/>
      <c r="AM9" s="1087"/>
      <c r="AN9" s="1087"/>
      <c r="AO9" s="1087"/>
    </row>
    <row r="10" spans="1:41" hidden="1">
      <c r="A10" s="1087"/>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c r="AO10" s="1087"/>
    </row>
    <row r="11" spans="1:41" s="100" customFormat="1" ht="15" hidden="1" customHeight="1">
      <c r="A11" s="1088"/>
      <c r="B11" s="1088"/>
      <c r="C11" s="1088"/>
      <c r="D11" s="1088"/>
      <c r="E11" s="1088"/>
      <c r="F11" s="1088"/>
      <c r="G11" s="1088"/>
      <c r="H11" s="1088"/>
      <c r="I11" s="1088"/>
      <c r="J11" s="1088"/>
      <c r="K11" s="1088"/>
      <c r="L11" s="1088"/>
      <c r="M11" s="1089"/>
      <c r="N11" s="1088"/>
      <c r="O11" s="1088"/>
      <c r="P11" s="1088"/>
      <c r="Q11" s="1088"/>
      <c r="R11" s="1088"/>
      <c r="S11" s="1088"/>
      <c r="T11" s="1088"/>
      <c r="U11" s="1088"/>
      <c r="V11" s="1088"/>
      <c r="W11" s="1088"/>
      <c r="X11" s="1088"/>
      <c r="Y11" s="1088"/>
      <c r="Z11" s="1088"/>
      <c r="AA11" s="1088"/>
      <c r="AB11" s="1088"/>
      <c r="AC11" s="1088"/>
      <c r="AD11" s="1088"/>
      <c r="AE11" s="1088"/>
      <c r="AF11" s="1088"/>
      <c r="AG11" s="1088"/>
      <c r="AH11" s="1088"/>
      <c r="AI11" s="1088"/>
      <c r="AJ11" s="1088"/>
      <c r="AK11" s="1088"/>
      <c r="AL11" s="1088"/>
      <c r="AM11" s="1088"/>
      <c r="AN11" s="1088"/>
      <c r="AO11" s="1088"/>
    </row>
    <row r="12" spans="1:41" s="100" customFormat="1" ht="20.100000000000001" customHeight="1">
      <c r="A12" s="1088"/>
      <c r="B12" s="1088"/>
      <c r="C12" s="1088"/>
      <c r="D12" s="1088"/>
      <c r="E12" s="1088"/>
      <c r="F12" s="1088"/>
      <c r="G12" s="1088"/>
      <c r="H12" s="1088"/>
      <c r="I12" s="1088"/>
      <c r="J12" s="1088"/>
      <c r="K12" s="1088"/>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1088"/>
      <c r="B13" s="1088"/>
      <c r="C13" s="1088"/>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c r="AH13" s="1088"/>
      <c r="AI13" s="1088"/>
      <c r="AJ13" s="1088"/>
      <c r="AK13" s="1088"/>
      <c r="AL13" s="1088"/>
      <c r="AM13" s="1088"/>
      <c r="AN13" s="1088"/>
      <c r="AO13" s="1088"/>
    </row>
    <row r="14" spans="1:41" s="100" customFormat="1" ht="22.5" hidden="1" customHeight="1">
      <c r="A14" s="1088"/>
      <c r="B14" s="1088"/>
      <c r="C14" s="1088"/>
      <c r="D14" s="1088"/>
      <c r="E14" s="1088"/>
      <c r="F14" s="1088"/>
      <c r="G14" s="1088"/>
      <c r="H14" s="1088"/>
      <c r="I14" s="1088"/>
      <c r="J14" s="1088"/>
      <c r="K14" s="1088"/>
      <c r="L14" s="1090" t="s">
        <v>1317</v>
      </c>
      <c r="M14" s="1090"/>
      <c r="N14" s="1091" t="s">
        <v>21</v>
      </c>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8"/>
      <c r="AL14" s="1088"/>
      <c r="AM14" s="1088"/>
      <c r="AN14" s="1088"/>
      <c r="AO14" s="1088"/>
    </row>
    <row r="15" spans="1:41" s="100" customFormat="1" ht="11.25" customHeight="1">
      <c r="A15" s="1088"/>
      <c r="B15" s="1088"/>
      <c r="C15" s="1088"/>
      <c r="D15" s="1088"/>
      <c r="E15" s="1088"/>
      <c r="F15" s="1088"/>
      <c r="G15" s="1088"/>
      <c r="H15" s="1088"/>
      <c r="I15" s="1088"/>
      <c r="J15" s="1088"/>
      <c r="K15" s="1088"/>
      <c r="L15" s="1088"/>
      <c r="M15" s="1088"/>
      <c r="N15" s="1088"/>
      <c r="O15" s="1088"/>
      <c r="P15" s="1088"/>
      <c r="Q15" s="1088"/>
      <c r="R15" s="1088"/>
      <c r="S15" s="1088"/>
      <c r="T15" s="1088"/>
      <c r="U15" s="1088"/>
      <c r="V15" s="1088"/>
      <c r="W15" s="1088"/>
      <c r="X15" s="1088"/>
      <c r="Y15" s="1088"/>
      <c r="Z15" s="1088"/>
      <c r="AA15" s="1088"/>
      <c r="AB15" s="1088"/>
      <c r="AC15" s="1088"/>
      <c r="AD15" s="1088"/>
      <c r="AE15" s="1088"/>
      <c r="AF15" s="1088"/>
      <c r="AG15" s="1088"/>
      <c r="AH15" s="1088"/>
      <c r="AI15" s="1088"/>
      <c r="AJ15" s="1088"/>
      <c r="AK15" s="1088"/>
      <c r="AL15" s="1088"/>
      <c r="AM15" s="1088"/>
      <c r="AN15" s="1088"/>
      <c r="AO15" s="1088"/>
    </row>
    <row r="16" spans="1:41" s="100" customFormat="1" ht="15" customHeight="1">
      <c r="A16" s="1088"/>
      <c r="B16" s="1088"/>
      <c r="C16" s="1088"/>
      <c r="D16" s="1088"/>
      <c r="E16" s="1088"/>
      <c r="F16" s="1088"/>
      <c r="G16" s="1088"/>
      <c r="H16" s="1088"/>
      <c r="I16" s="1088"/>
      <c r="J16" s="1088"/>
      <c r="K16" s="1088"/>
      <c r="L16" s="859" t="s">
        <v>16</v>
      </c>
      <c r="M16" s="1092" t="s">
        <v>435</v>
      </c>
      <c r="N16" s="1092" t="s">
        <v>143</v>
      </c>
      <c r="O16" s="1093" t="s">
        <v>2616</v>
      </c>
      <c r="P16" s="1093" t="s">
        <v>2616</v>
      </c>
      <c r="Q16" s="1093" t="s">
        <v>2616</v>
      </c>
      <c r="R16" s="1093" t="s">
        <v>2616</v>
      </c>
      <c r="S16" s="1094" t="s">
        <v>2617</v>
      </c>
      <c r="T16" s="1094" t="s">
        <v>2617</v>
      </c>
      <c r="U16" s="899" t="s">
        <v>2618</v>
      </c>
      <c r="V16" s="899" t="s">
        <v>2647</v>
      </c>
      <c r="W16" s="899" t="s">
        <v>2648</v>
      </c>
      <c r="X16" s="899" t="s">
        <v>2649</v>
      </c>
      <c r="Y16" s="899" t="s">
        <v>2650</v>
      </c>
      <c r="Z16" s="899" t="s">
        <v>2651</v>
      </c>
      <c r="AA16" s="899" t="s">
        <v>2652</v>
      </c>
      <c r="AB16" s="899" t="s">
        <v>2653</v>
      </c>
      <c r="AC16" s="899" t="s">
        <v>2654</v>
      </c>
      <c r="AD16" s="899" t="s">
        <v>2655</v>
      </c>
      <c r="AE16" s="899" t="s">
        <v>2618</v>
      </c>
      <c r="AF16" s="899" t="s">
        <v>2647</v>
      </c>
      <c r="AG16" s="899" t="s">
        <v>2648</v>
      </c>
      <c r="AH16" s="899" t="s">
        <v>2649</v>
      </c>
      <c r="AI16" s="899" t="s">
        <v>2650</v>
      </c>
      <c r="AJ16" s="899" t="s">
        <v>2651</v>
      </c>
      <c r="AK16" s="899" t="s">
        <v>2652</v>
      </c>
      <c r="AL16" s="899" t="s">
        <v>2653</v>
      </c>
      <c r="AM16" s="899" t="s">
        <v>2654</v>
      </c>
      <c r="AN16" s="899" t="s">
        <v>2655</v>
      </c>
      <c r="AO16" s="1095" t="s">
        <v>322</v>
      </c>
    </row>
    <row r="17" spans="1:41" s="101" customFormat="1" ht="126" customHeight="1">
      <c r="A17" s="1096"/>
      <c r="B17" s="1096"/>
      <c r="C17" s="1096"/>
      <c r="D17" s="1096"/>
      <c r="E17" s="1096"/>
      <c r="F17" s="1096"/>
      <c r="G17" s="1096"/>
      <c r="H17" s="1096"/>
      <c r="I17" s="1096"/>
      <c r="J17" s="1096"/>
      <c r="K17" s="1096"/>
      <c r="L17" s="859"/>
      <c r="M17" s="1092"/>
      <c r="N17" s="1092"/>
      <c r="O17" s="1093" t="s">
        <v>1192</v>
      </c>
      <c r="P17" s="1097" t="s">
        <v>285</v>
      </c>
      <c r="Q17" s="1097" t="s">
        <v>436</v>
      </c>
      <c r="R17" s="1097" t="s">
        <v>437</v>
      </c>
      <c r="S17" s="1097" t="s">
        <v>1192</v>
      </c>
      <c r="T17" s="1098" t="s">
        <v>285</v>
      </c>
      <c r="U17" s="902" t="s">
        <v>286</v>
      </c>
      <c r="V17" s="902" t="s">
        <v>286</v>
      </c>
      <c r="W17" s="902" t="s">
        <v>286</v>
      </c>
      <c r="X17" s="902" t="s">
        <v>286</v>
      </c>
      <c r="Y17" s="902" t="s">
        <v>286</v>
      </c>
      <c r="Z17" s="902" t="s">
        <v>286</v>
      </c>
      <c r="AA17" s="902" t="s">
        <v>286</v>
      </c>
      <c r="AB17" s="902" t="s">
        <v>286</v>
      </c>
      <c r="AC17" s="902" t="s">
        <v>286</v>
      </c>
      <c r="AD17" s="902" t="s">
        <v>286</v>
      </c>
      <c r="AE17" s="902" t="s">
        <v>285</v>
      </c>
      <c r="AF17" s="902" t="s">
        <v>285</v>
      </c>
      <c r="AG17" s="902" t="s">
        <v>285</v>
      </c>
      <c r="AH17" s="902" t="s">
        <v>285</v>
      </c>
      <c r="AI17" s="902" t="s">
        <v>285</v>
      </c>
      <c r="AJ17" s="902" t="s">
        <v>285</v>
      </c>
      <c r="AK17" s="902" t="s">
        <v>285</v>
      </c>
      <c r="AL17" s="902" t="s">
        <v>285</v>
      </c>
      <c r="AM17" s="902" t="s">
        <v>285</v>
      </c>
      <c r="AN17" s="902" t="s">
        <v>285</v>
      </c>
      <c r="AO17" s="1095"/>
    </row>
    <row r="18" spans="1:41" s="279" customFormat="1" ht="22.5" hidden="1">
      <c r="A18" s="1099"/>
      <c r="B18" s="1087" t="b">
        <v>0</v>
      </c>
      <c r="C18" s="1100"/>
      <c r="D18" s="1100"/>
      <c r="E18" s="1100"/>
      <c r="F18" s="1100"/>
      <c r="G18" s="1100"/>
      <c r="H18" s="1100"/>
      <c r="I18" s="1100"/>
      <c r="J18" s="1100"/>
      <c r="K18" s="1100"/>
      <c r="L18" s="277">
        <v>1</v>
      </c>
      <c r="M18" s="272" t="s">
        <v>438</v>
      </c>
      <c r="N18" s="278" t="s">
        <v>369</v>
      </c>
      <c r="O18" s="1101">
        <v>0</v>
      </c>
      <c r="P18" s="1101">
        <v>0</v>
      </c>
      <c r="Q18" s="1101">
        <v>0</v>
      </c>
      <c r="R18" s="1101">
        <v>0</v>
      </c>
      <c r="S18" s="1101">
        <v>0</v>
      </c>
      <c r="T18" s="1101">
        <v>0</v>
      </c>
      <c r="U18" s="1101">
        <v>0</v>
      </c>
      <c r="V18" s="1101">
        <v>0</v>
      </c>
      <c r="W18" s="1101">
        <v>0</v>
      </c>
      <c r="X18" s="1101">
        <v>0</v>
      </c>
      <c r="Y18" s="1101">
        <v>0</v>
      </c>
      <c r="Z18" s="1101">
        <v>0</v>
      </c>
      <c r="AA18" s="1101">
        <v>0</v>
      </c>
      <c r="AB18" s="1101">
        <v>0</v>
      </c>
      <c r="AC18" s="1101">
        <v>0</v>
      </c>
      <c r="AD18" s="1101">
        <v>0</v>
      </c>
      <c r="AE18" s="1101">
        <v>0</v>
      </c>
      <c r="AF18" s="1101">
        <v>0</v>
      </c>
      <c r="AG18" s="1101">
        <v>0</v>
      </c>
      <c r="AH18" s="1101">
        <v>0</v>
      </c>
      <c r="AI18" s="1101">
        <v>0</v>
      </c>
      <c r="AJ18" s="1101">
        <v>0</v>
      </c>
      <c r="AK18" s="1101">
        <v>0</v>
      </c>
      <c r="AL18" s="1101">
        <v>0</v>
      </c>
      <c r="AM18" s="1101">
        <v>0</v>
      </c>
      <c r="AN18" s="1101">
        <v>0</v>
      </c>
      <c r="AO18" s="918"/>
    </row>
    <row r="19" spans="1:41" hidden="1">
      <c r="A19" s="1099"/>
      <c r="B19" s="1087" t="b">
        <v>0</v>
      </c>
      <c r="C19" s="1087"/>
      <c r="D19" s="1087"/>
      <c r="E19" s="1087"/>
      <c r="F19" s="1087"/>
      <c r="G19" s="1087"/>
      <c r="H19" s="1087"/>
      <c r="I19" s="1087"/>
      <c r="J19" s="1087"/>
      <c r="K19" s="1087"/>
      <c r="L19" s="274" t="s">
        <v>165</v>
      </c>
      <c r="M19" s="275" t="s">
        <v>439</v>
      </c>
      <c r="N19" s="271" t="s">
        <v>369</v>
      </c>
      <c r="O19" s="1102">
        <v>0</v>
      </c>
      <c r="P19" s="1102">
        <v>0</v>
      </c>
      <c r="Q19" s="1102">
        <v>0</v>
      </c>
      <c r="R19" s="1102">
        <v>0</v>
      </c>
      <c r="S19" s="1102">
        <v>0</v>
      </c>
      <c r="T19" s="1102">
        <v>0</v>
      </c>
      <c r="U19" s="1102">
        <v>0</v>
      </c>
      <c r="V19" s="1102">
        <v>0</v>
      </c>
      <c r="W19" s="1102">
        <v>0</v>
      </c>
      <c r="X19" s="1102">
        <v>0</v>
      </c>
      <c r="Y19" s="1102">
        <v>0</v>
      </c>
      <c r="Z19" s="1102">
        <v>0</v>
      </c>
      <c r="AA19" s="1102">
        <v>0</v>
      </c>
      <c r="AB19" s="1102">
        <v>0</v>
      </c>
      <c r="AC19" s="1102">
        <v>0</v>
      </c>
      <c r="AD19" s="1102">
        <v>0</v>
      </c>
      <c r="AE19" s="1102">
        <v>0</v>
      </c>
      <c r="AF19" s="1102">
        <v>0</v>
      </c>
      <c r="AG19" s="1102">
        <v>0</v>
      </c>
      <c r="AH19" s="1102">
        <v>0</v>
      </c>
      <c r="AI19" s="1102">
        <v>0</v>
      </c>
      <c r="AJ19" s="1102">
        <v>0</v>
      </c>
      <c r="AK19" s="1102">
        <v>0</v>
      </c>
      <c r="AL19" s="1102">
        <v>0</v>
      </c>
      <c r="AM19" s="1102">
        <v>0</v>
      </c>
      <c r="AN19" s="1102">
        <v>0</v>
      </c>
      <c r="AO19" s="918"/>
    </row>
    <row r="20" spans="1:41" hidden="1">
      <c r="A20" s="1099"/>
      <c r="B20" s="1087" t="b">
        <v>0</v>
      </c>
      <c r="C20" s="1087"/>
      <c r="D20" s="1087"/>
      <c r="E20" s="1087"/>
      <c r="F20" s="1087"/>
      <c r="G20" s="1087"/>
      <c r="H20" s="1087"/>
      <c r="I20" s="1087"/>
      <c r="J20" s="1087"/>
      <c r="K20" s="1087"/>
      <c r="L20" s="274" t="s">
        <v>412</v>
      </c>
      <c r="M20" s="276" t="s">
        <v>440</v>
      </c>
      <c r="N20" s="271" t="s">
        <v>369</v>
      </c>
      <c r="O20" s="1103"/>
      <c r="P20" s="1103"/>
      <c r="Q20" s="1103"/>
      <c r="R20" s="1103"/>
      <c r="S20" s="1103"/>
      <c r="T20" s="1103"/>
      <c r="U20" s="1103"/>
      <c r="V20" s="1103"/>
      <c r="W20" s="1103"/>
      <c r="X20" s="1103"/>
      <c r="Y20" s="1103"/>
      <c r="Z20" s="1103"/>
      <c r="AA20" s="1103"/>
      <c r="AB20" s="1103"/>
      <c r="AC20" s="1103"/>
      <c r="AD20" s="1103"/>
      <c r="AE20" s="1103"/>
      <c r="AF20" s="1103"/>
      <c r="AG20" s="1103"/>
      <c r="AH20" s="1103"/>
      <c r="AI20" s="1103"/>
      <c r="AJ20" s="1103"/>
      <c r="AK20" s="1103"/>
      <c r="AL20" s="1103"/>
      <c r="AM20" s="1103"/>
      <c r="AN20" s="1103"/>
      <c r="AO20" s="918"/>
    </row>
    <row r="21" spans="1:41" hidden="1">
      <c r="A21" s="1099"/>
      <c r="B21" s="1087" t="b">
        <v>0</v>
      </c>
      <c r="C21" s="1087"/>
      <c r="D21" s="1087"/>
      <c r="E21" s="1087"/>
      <c r="F21" s="1087"/>
      <c r="G21" s="1087"/>
      <c r="H21" s="1087"/>
      <c r="I21" s="1087"/>
      <c r="J21" s="1087"/>
      <c r="K21" s="1087"/>
      <c r="L21" s="274" t="s">
        <v>414</v>
      </c>
      <c r="M21" s="276" t="s">
        <v>1123</v>
      </c>
      <c r="N21" s="271" t="s">
        <v>369</v>
      </c>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3"/>
      <c r="AK21" s="1103"/>
      <c r="AL21" s="1103"/>
      <c r="AM21" s="1103"/>
      <c r="AN21" s="1103"/>
      <c r="AO21" s="918"/>
    </row>
    <row r="22" spans="1:41" hidden="1">
      <c r="A22" s="1099"/>
      <c r="B22" s="1087" t="b">
        <v>0</v>
      </c>
      <c r="C22" s="1087"/>
      <c r="D22" s="1087"/>
      <c r="E22" s="1087"/>
      <c r="F22" s="1087"/>
      <c r="G22" s="1087"/>
      <c r="H22" s="1087"/>
      <c r="I22" s="1087"/>
      <c r="J22" s="1087"/>
      <c r="K22" s="1087"/>
      <c r="L22" s="274" t="s">
        <v>1084</v>
      </c>
      <c r="M22" s="276" t="s">
        <v>441</v>
      </c>
      <c r="N22" s="271" t="s">
        <v>369</v>
      </c>
      <c r="O22" s="1103"/>
      <c r="P22" s="1103"/>
      <c r="Q22" s="1103"/>
      <c r="R22" s="1103"/>
      <c r="S22" s="1103"/>
      <c r="T22" s="1103"/>
      <c r="U22" s="1103"/>
      <c r="V22" s="1103"/>
      <c r="W22" s="1103"/>
      <c r="X22" s="1103"/>
      <c r="Y22" s="1103"/>
      <c r="Z22" s="1103"/>
      <c r="AA22" s="1103"/>
      <c r="AB22" s="1103"/>
      <c r="AC22" s="1103"/>
      <c r="AD22" s="1103"/>
      <c r="AE22" s="1103"/>
      <c r="AF22" s="1103"/>
      <c r="AG22" s="1103"/>
      <c r="AH22" s="1103"/>
      <c r="AI22" s="1103"/>
      <c r="AJ22" s="1103"/>
      <c r="AK22" s="1103"/>
      <c r="AL22" s="1103"/>
      <c r="AM22" s="1103"/>
      <c r="AN22" s="1103"/>
      <c r="AO22" s="918"/>
    </row>
    <row r="23" spans="1:41" hidden="1">
      <c r="A23" s="1099"/>
      <c r="B23" s="1087" t="b">
        <v>0</v>
      </c>
      <c r="C23" s="1087"/>
      <c r="D23" s="1087"/>
      <c r="E23" s="1087"/>
      <c r="F23" s="1087"/>
      <c r="G23" s="1087"/>
      <c r="H23" s="1087"/>
      <c r="I23" s="1087"/>
      <c r="J23" s="1087"/>
      <c r="K23" s="1087"/>
      <c r="L23" s="274" t="s">
        <v>1085</v>
      </c>
      <c r="M23" s="276" t="s">
        <v>442</v>
      </c>
      <c r="N23" s="271" t="s">
        <v>369</v>
      </c>
      <c r="O23" s="1103"/>
      <c r="P23" s="1103"/>
      <c r="Q23" s="1103"/>
      <c r="R23" s="1103"/>
      <c r="S23" s="1103"/>
      <c r="T23" s="1103"/>
      <c r="U23" s="1103"/>
      <c r="V23" s="1103"/>
      <c r="W23" s="1103"/>
      <c r="X23" s="1103"/>
      <c r="Y23" s="1103"/>
      <c r="Z23" s="1103"/>
      <c r="AA23" s="1103"/>
      <c r="AB23" s="1103"/>
      <c r="AC23" s="1103"/>
      <c r="AD23" s="1103"/>
      <c r="AE23" s="1103"/>
      <c r="AF23" s="1103"/>
      <c r="AG23" s="1103"/>
      <c r="AH23" s="1103"/>
      <c r="AI23" s="1103"/>
      <c r="AJ23" s="1103"/>
      <c r="AK23" s="1103"/>
      <c r="AL23" s="1103"/>
      <c r="AM23" s="1103"/>
      <c r="AN23" s="1103"/>
      <c r="AO23" s="918"/>
    </row>
    <row r="24" spans="1:41" hidden="1">
      <c r="A24" s="1099"/>
      <c r="B24" s="1087" t="b">
        <v>0</v>
      </c>
      <c r="C24" s="1087"/>
      <c r="D24" s="1087"/>
      <c r="E24" s="1087"/>
      <c r="F24" s="1087"/>
      <c r="G24" s="1087"/>
      <c r="H24" s="1087"/>
      <c r="I24" s="1087"/>
      <c r="J24" s="1087"/>
      <c r="K24" s="1087"/>
      <c r="L24" s="274" t="s">
        <v>166</v>
      </c>
      <c r="M24" s="275" t="s">
        <v>443</v>
      </c>
      <c r="N24" s="271" t="s">
        <v>369</v>
      </c>
      <c r="O24" s="1102">
        <v>0</v>
      </c>
      <c r="P24" s="1102">
        <v>0</v>
      </c>
      <c r="Q24" s="1102">
        <v>0</v>
      </c>
      <c r="R24" s="1102">
        <v>0</v>
      </c>
      <c r="S24" s="1102">
        <v>0</v>
      </c>
      <c r="T24" s="1102">
        <v>0</v>
      </c>
      <c r="U24" s="1102">
        <v>0</v>
      </c>
      <c r="V24" s="1102">
        <v>0</v>
      </c>
      <c r="W24" s="1102">
        <v>0</v>
      </c>
      <c r="X24" s="1102">
        <v>0</v>
      </c>
      <c r="Y24" s="1102">
        <v>0</v>
      </c>
      <c r="Z24" s="1102">
        <v>0</v>
      </c>
      <c r="AA24" s="1102">
        <v>0</v>
      </c>
      <c r="AB24" s="1102">
        <v>0</v>
      </c>
      <c r="AC24" s="1102">
        <v>0</v>
      </c>
      <c r="AD24" s="1102">
        <v>0</v>
      </c>
      <c r="AE24" s="1102">
        <v>0</v>
      </c>
      <c r="AF24" s="1102">
        <v>0</v>
      </c>
      <c r="AG24" s="1102">
        <v>0</v>
      </c>
      <c r="AH24" s="1102">
        <v>0</v>
      </c>
      <c r="AI24" s="1102">
        <v>0</v>
      </c>
      <c r="AJ24" s="1102">
        <v>0</v>
      </c>
      <c r="AK24" s="1102">
        <v>0</v>
      </c>
      <c r="AL24" s="1102">
        <v>0</v>
      </c>
      <c r="AM24" s="1102">
        <v>0</v>
      </c>
      <c r="AN24" s="1102">
        <v>0</v>
      </c>
      <c r="AO24" s="918"/>
    </row>
    <row r="25" spans="1:41" hidden="1">
      <c r="A25" s="1099"/>
      <c r="B25" s="1087" t="b">
        <v>0</v>
      </c>
      <c r="C25" s="1087"/>
      <c r="D25" s="1087"/>
      <c r="E25" s="1087"/>
      <c r="F25" s="1087"/>
      <c r="G25" s="1087"/>
      <c r="H25" s="1087"/>
      <c r="I25" s="1087"/>
      <c r="J25" s="1087"/>
      <c r="K25" s="1087"/>
      <c r="L25" s="274" t="s">
        <v>534</v>
      </c>
      <c r="M25" s="276" t="s">
        <v>444</v>
      </c>
      <c r="N25" s="271" t="s">
        <v>369</v>
      </c>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918"/>
    </row>
    <row r="26" spans="1:41" hidden="1">
      <c r="A26" s="1099"/>
      <c r="B26" s="1087" t="b">
        <v>0</v>
      </c>
      <c r="C26" s="1087"/>
      <c r="D26" s="1087"/>
      <c r="E26" s="1087"/>
      <c r="F26" s="1087"/>
      <c r="G26" s="1087"/>
      <c r="H26" s="1087"/>
      <c r="I26" s="1087"/>
      <c r="J26" s="1087"/>
      <c r="K26" s="1087"/>
      <c r="L26" s="274" t="s">
        <v>540</v>
      </c>
      <c r="M26" s="276" t="s">
        <v>445</v>
      </c>
      <c r="N26" s="271" t="s">
        <v>369</v>
      </c>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918"/>
    </row>
    <row r="27" spans="1:41" hidden="1">
      <c r="A27" s="1099"/>
      <c r="B27" s="1087" t="b">
        <v>0</v>
      </c>
      <c r="C27" s="1087"/>
      <c r="D27" s="1087"/>
      <c r="E27" s="1087"/>
      <c r="F27" s="1087"/>
      <c r="G27" s="1087"/>
      <c r="H27" s="1087"/>
      <c r="I27" s="1087"/>
      <c r="J27" s="1087"/>
      <c r="K27" s="1087"/>
      <c r="L27" s="274" t="s">
        <v>542</v>
      </c>
      <c r="M27" s="276" t="s">
        <v>446</v>
      </c>
      <c r="N27" s="271" t="s">
        <v>369</v>
      </c>
      <c r="O27" s="1103"/>
      <c r="P27" s="1103"/>
      <c r="Q27" s="1103"/>
      <c r="R27" s="1103"/>
      <c r="S27" s="1103"/>
      <c r="T27" s="1103"/>
      <c r="U27" s="1103"/>
      <c r="V27" s="1103"/>
      <c r="W27" s="1103"/>
      <c r="X27" s="1103"/>
      <c r="Y27" s="1103"/>
      <c r="Z27" s="1103"/>
      <c r="AA27" s="1103"/>
      <c r="AB27" s="1103"/>
      <c r="AC27" s="1103"/>
      <c r="AD27" s="1103"/>
      <c r="AE27" s="1103"/>
      <c r="AF27" s="1103"/>
      <c r="AG27" s="1103"/>
      <c r="AH27" s="1103"/>
      <c r="AI27" s="1103"/>
      <c r="AJ27" s="1103"/>
      <c r="AK27" s="1103"/>
      <c r="AL27" s="1103"/>
      <c r="AM27" s="1103"/>
      <c r="AN27" s="1103"/>
      <c r="AO27" s="918"/>
    </row>
    <row r="28" spans="1:41" hidden="1">
      <c r="A28" s="1099"/>
      <c r="B28" s="1087" t="b">
        <v>0</v>
      </c>
      <c r="C28" s="1087"/>
      <c r="D28" s="1087"/>
      <c r="E28" s="1087"/>
      <c r="F28" s="1087"/>
      <c r="G28" s="1087"/>
      <c r="H28" s="1087"/>
      <c r="I28" s="1087"/>
      <c r="J28" s="1087"/>
      <c r="K28" s="1087"/>
      <c r="L28" s="274" t="s">
        <v>378</v>
      </c>
      <c r="M28" s="275" t="s">
        <v>447</v>
      </c>
      <c r="N28" s="271" t="s">
        <v>369</v>
      </c>
      <c r="O28" s="1102">
        <v>0</v>
      </c>
      <c r="P28" s="1102">
        <v>0</v>
      </c>
      <c r="Q28" s="1102">
        <v>0</v>
      </c>
      <c r="R28" s="1102">
        <v>0</v>
      </c>
      <c r="S28" s="1102">
        <v>0</v>
      </c>
      <c r="T28" s="1102">
        <v>0</v>
      </c>
      <c r="U28" s="1102">
        <v>0</v>
      </c>
      <c r="V28" s="1102">
        <v>0</v>
      </c>
      <c r="W28" s="1102">
        <v>0</v>
      </c>
      <c r="X28" s="1102">
        <v>0</v>
      </c>
      <c r="Y28" s="1102">
        <v>0</v>
      </c>
      <c r="Z28" s="1102">
        <v>0</v>
      </c>
      <c r="AA28" s="1102">
        <v>0</v>
      </c>
      <c r="AB28" s="1102">
        <v>0</v>
      </c>
      <c r="AC28" s="1102">
        <v>0</v>
      </c>
      <c r="AD28" s="1102">
        <v>0</v>
      </c>
      <c r="AE28" s="1102">
        <v>0</v>
      </c>
      <c r="AF28" s="1102">
        <v>0</v>
      </c>
      <c r="AG28" s="1102">
        <v>0</v>
      </c>
      <c r="AH28" s="1102">
        <v>0</v>
      </c>
      <c r="AI28" s="1102">
        <v>0</v>
      </c>
      <c r="AJ28" s="1102">
        <v>0</v>
      </c>
      <c r="AK28" s="1102">
        <v>0</v>
      </c>
      <c r="AL28" s="1102">
        <v>0</v>
      </c>
      <c r="AM28" s="1102">
        <v>0</v>
      </c>
      <c r="AN28" s="1102">
        <v>0</v>
      </c>
      <c r="AO28" s="918"/>
    </row>
    <row r="29" spans="1:41" hidden="1">
      <c r="A29" s="1099"/>
      <c r="B29" s="1087" t="b">
        <v>0</v>
      </c>
      <c r="C29" s="1087"/>
      <c r="D29" s="1087"/>
      <c r="E29" s="1087"/>
      <c r="F29" s="1087"/>
      <c r="G29" s="1087"/>
      <c r="H29" s="1087"/>
      <c r="I29" s="1087"/>
      <c r="J29" s="1087"/>
      <c r="K29" s="1087"/>
      <c r="L29" s="274" t="s">
        <v>564</v>
      </c>
      <c r="M29" s="276" t="s">
        <v>448</v>
      </c>
      <c r="N29" s="271" t="s">
        <v>369</v>
      </c>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3"/>
      <c r="AK29" s="1103"/>
      <c r="AL29" s="1103"/>
      <c r="AM29" s="1103"/>
      <c r="AN29" s="1103"/>
      <c r="AO29" s="918"/>
    </row>
    <row r="30" spans="1:41" hidden="1">
      <c r="A30" s="1099"/>
      <c r="B30" s="1087" t="b">
        <v>0</v>
      </c>
      <c r="C30" s="1087"/>
      <c r="D30" s="1087"/>
      <c r="E30" s="1087"/>
      <c r="F30" s="1087"/>
      <c r="G30" s="1087"/>
      <c r="H30" s="1087"/>
      <c r="I30" s="1087"/>
      <c r="J30" s="1087"/>
      <c r="K30" s="1087"/>
      <c r="L30" s="274" t="s">
        <v>566</v>
      </c>
      <c r="M30" s="276" t="s">
        <v>449</v>
      </c>
      <c r="N30" s="271" t="s">
        <v>369</v>
      </c>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918"/>
    </row>
    <row r="31" spans="1:41" hidden="1">
      <c r="A31" s="1099"/>
      <c r="B31" s="1087" t="b">
        <v>0</v>
      </c>
      <c r="C31" s="1087"/>
      <c r="D31" s="1087"/>
      <c r="E31" s="1087"/>
      <c r="F31" s="1087"/>
      <c r="G31" s="1087"/>
      <c r="H31" s="1087"/>
      <c r="I31" s="1087"/>
      <c r="J31" s="1087"/>
      <c r="K31" s="1087"/>
      <c r="L31" s="274" t="s">
        <v>568</v>
      </c>
      <c r="M31" s="276" t="s">
        <v>450</v>
      </c>
      <c r="N31" s="271" t="s">
        <v>369</v>
      </c>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918"/>
    </row>
    <row r="32" spans="1:41" hidden="1">
      <c r="A32" s="1099"/>
      <c r="B32" s="1087" t="b">
        <v>0</v>
      </c>
      <c r="C32" s="1087"/>
      <c r="D32" s="1087"/>
      <c r="E32" s="1087"/>
      <c r="F32" s="1087"/>
      <c r="G32" s="1087"/>
      <c r="H32" s="1087"/>
      <c r="I32" s="1087"/>
      <c r="J32" s="1087"/>
      <c r="K32" s="1087"/>
      <c r="L32" s="274" t="s">
        <v>380</v>
      </c>
      <c r="M32" s="275" t="s">
        <v>451</v>
      </c>
      <c r="N32" s="271" t="s">
        <v>369</v>
      </c>
      <c r="O32" s="1102">
        <v>0</v>
      </c>
      <c r="P32" s="1102">
        <v>0</v>
      </c>
      <c r="Q32" s="1102">
        <v>0</v>
      </c>
      <c r="R32" s="1102">
        <v>0</v>
      </c>
      <c r="S32" s="1102">
        <v>0</v>
      </c>
      <c r="T32" s="1102">
        <v>0</v>
      </c>
      <c r="U32" s="1102">
        <v>0</v>
      </c>
      <c r="V32" s="1102">
        <v>0</v>
      </c>
      <c r="W32" s="1102">
        <v>0</v>
      </c>
      <c r="X32" s="1102">
        <v>0</v>
      </c>
      <c r="Y32" s="1102">
        <v>0</v>
      </c>
      <c r="Z32" s="1102">
        <v>0</v>
      </c>
      <c r="AA32" s="1102">
        <v>0</v>
      </c>
      <c r="AB32" s="1102">
        <v>0</v>
      </c>
      <c r="AC32" s="1102">
        <v>0</v>
      </c>
      <c r="AD32" s="1102">
        <v>0</v>
      </c>
      <c r="AE32" s="1102">
        <v>0</v>
      </c>
      <c r="AF32" s="1102">
        <v>0</v>
      </c>
      <c r="AG32" s="1102">
        <v>0</v>
      </c>
      <c r="AH32" s="1102">
        <v>0</v>
      </c>
      <c r="AI32" s="1102">
        <v>0</v>
      </c>
      <c r="AJ32" s="1102">
        <v>0</v>
      </c>
      <c r="AK32" s="1102">
        <v>0</v>
      </c>
      <c r="AL32" s="1102">
        <v>0</v>
      </c>
      <c r="AM32" s="1102">
        <v>0</v>
      </c>
      <c r="AN32" s="1102">
        <v>0</v>
      </c>
      <c r="AO32" s="918"/>
    </row>
    <row r="33" spans="1:41" hidden="1">
      <c r="A33" s="1099"/>
      <c r="B33" s="1087" t="b">
        <v>0</v>
      </c>
      <c r="C33" s="1087"/>
      <c r="D33" s="1087"/>
      <c r="E33" s="1087"/>
      <c r="F33" s="1087"/>
      <c r="G33" s="1087"/>
      <c r="H33" s="1087"/>
      <c r="I33" s="1087"/>
      <c r="J33" s="1087"/>
      <c r="K33" s="1087"/>
      <c r="L33" s="274" t="s">
        <v>573</v>
      </c>
      <c r="M33" s="276" t="s">
        <v>452</v>
      </c>
      <c r="N33" s="271" t="s">
        <v>369</v>
      </c>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918"/>
    </row>
    <row r="34" spans="1:41" ht="22.5" hidden="1">
      <c r="A34" s="1099"/>
      <c r="B34" s="1087" t="b">
        <v>0</v>
      </c>
      <c r="C34" s="1087"/>
      <c r="D34" s="1087"/>
      <c r="E34" s="1087"/>
      <c r="F34" s="1087"/>
      <c r="G34" s="1087"/>
      <c r="H34" s="1087"/>
      <c r="I34" s="1087"/>
      <c r="J34" s="1087"/>
      <c r="K34" s="1087"/>
      <c r="L34" s="274" t="s">
        <v>587</v>
      </c>
      <c r="M34" s="276" t="s">
        <v>1175</v>
      </c>
      <c r="N34" s="271" t="s">
        <v>369</v>
      </c>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918"/>
    </row>
    <row r="35" spans="1:41" ht="22.5" hidden="1">
      <c r="A35" s="1099"/>
      <c r="B35" s="1087" t="b">
        <v>0</v>
      </c>
      <c r="C35" s="1087"/>
      <c r="D35" s="1087"/>
      <c r="E35" s="1087"/>
      <c r="F35" s="1087"/>
      <c r="G35" s="1087"/>
      <c r="H35" s="1087"/>
      <c r="I35" s="1087"/>
      <c r="J35" s="1087"/>
      <c r="K35" s="1087"/>
      <c r="L35" s="274" t="s">
        <v>593</v>
      </c>
      <c r="M35" s="276" t="s">
        <v>453</v>
      </c>
      <c r="N35" s="271" t="s">
        <v>369</v>
      </c>
      <c r="O35" s="1103"/>
      <c r="P35" s="1103"/>
      <c r="Q35" s="1103"/>
      <c r="R35" s="1103"/>
      <c r="S35" s="1103"/>
      <c r="T35" s="1103"/>
      <c r="U35" s="1103"/>
      <c r="V35" s="1103"/>
      <c r="W35" s="1103"/>
      <c r="X35" s="1103"/>
      <c r="Y35" s="1103"/>
      <c r="Z35" s="1103"/>
      <c r="AA35" s="1103"/>
      <c r="AB35" s="1103"/>
      <c r="AC35" s="1103"/>
      <c r="AD35" s="1103"/>
      <c r="AE35" s="1103"/>
      <c r="AF35" s="1103"/>
      <c r="AG35" s="1103"/>
      <c r="AH35" s="1103"/>
      <c r="AI35" s="1103"/>
      <c r="AJ35" s="1103"/>
      <c r="AK35" s="1103"/>
      <c r="AL35" s="1103"/>
      <c r="AM35" s="1103"/>
      <c r="AN35" s="1103"/>
      <c r="AO35" s="918"/>
    </row>
    <row r="36" spans="1:41" hidden="1">
      <c r="A36" s="1099"/>
      <c r="B36" s="1087" t="b">
        <v>0</v>
      </c>
      <c r="C36" s="1087"/>
      <c r="D36" s="1087"/>
      <c r="E36" s="1087"/>
      <c r="F36" s="1087"/>
      <c r="G36" s="1087"/>
      <c r="H36" s="1087"/>
      <c r="I36" s="1087"/>
      <c r="J36" s="1087"/>
      <c r="K36" s="1087"/>
      <c r="L36" s="274" t="s">
        <v>595</v>
      </c>
      <c r="M36" s="276" t="s">
        <v>454</v>
      </c>
      <c r="N36" s="271" t="s">
        <v>369</v>
      </c>
      <c r="O36" s="1103"/>
      <c r="P36" s="1103"/>
      <c r="Q36" s="1103"/>
      <c r="R36" s="1103"/>
      <c r="S36" s="1103"/>
      <c r="T36" s="1103"/>
      <c r="U36" s="1103"/>
      <c r="V36" s="1103"/>
      <c r="W36" s="1103"/>
      <c r="X36" s="1103"/>
      <c r="Y36" s="1103"/>
      <c r="Z36" s="1103"/>
      <c r="AA36" s="1103"/>
      <c r="AB36" s="1103"/>
      <c r="AC36" s="1103"/>
      <c r="AD36" s="1103"/>
      <c r="AE36" s="1103"/>
      <c r="AF36" s="1103"/>
      <c r="AG36" s="1103"/>
      <c r="AH36" s="1103"/>
      <c r="AI36" s="1103"/>
      <c r="AJ36" s="1103"/>
      <c r="AK36" s="1103"/>
      <c r="AL36" s="1103"/>
      <c r="AM36" s="1103"/>
      <c r="AN36" s="1103"/>
      <c r="AO36" s="918"/>
    </row>
    <row r="37" spans="1:41" s="279" customFormat="1" ht="22.5" hidden="1">
      <c r="A37" s="1099"/>
      <c r="B37" s="1087" t="b">
        <v>0</v>
      </c>
      <c r="C37" s="1100"/>
      <c r="D37" s="1100"/>
      <c r="E37" s="1100"/>
      <c r="F37" s="1100"/>
      <c r="G37" s="1100"/>
      <c r="H37" s="1100"/>
      <c r="I37" s="1100"/>
      <c r="J37" s="1100"/>
      <c r="K37" s="1100"/>
      <c r="L37" s="277" t="s">
        <v>102</v>
      </c>
      <c r="M37" s="273" t="s">
        <v>455</v>
      </c>
      <c r="N37" s="278" t="s">
        <v>369</v>
      </c>
      <c r="O37" s="1101">
        <v>0</v>
      </c>
      <c r="P37" s="1101">
        <v>0</v>
      </c>
      <c r="Q37" s="1101">
        <v>0</v>
      </c>
      <c r="R37" s="1101">
        <v>0</v>
      </c>
      <c r="S37" s="1101">
        <v>0</v>
      </c>
      <c r="T37" s="1101">
        <v>0</v>
      </c>
      <c r="U37" s="1101">
        <v>0</v>
      </c>
      <c r="V37" s="1101">
        <v>0</v>
      </c>
      <c r="W37" s="1101">
        <v>0</v>
      </c>
      <c r="X37" s="1101">
        <v>0</v>
      </c>
      <c r="Y37" s="1101">
        <v>0</v>
      </c>
      <c r="Z37" s="1101">
        <v>0</v>
      </c>
      <c r="AA37" s="1101">
        <v>0</v>
      </c>
      <c r="AB37" s="1101">
        <v>0</v>
      </c>
      <c r="AC37" s="1101">
        <v>0</v>
      </c>
      <c r="AD37" s="1101">
        <v>0</v>
      </c>
      <c r="AE37" s="1101">
        <v>0</v>
      </c>
      <c r="AF37" s="1101">
        <v>0</v>
      </c>
      <c r="AG37" s="1101">
        <v>0</v>
      </c>
      <c r="AH37" s="1101">
        <v>0</v>
      </c>
      <c r="AI37" s="1101">
        <v>0</v>
      </c>
      <c r="AJ37" s="1101">
        <v>0</v>
      </c>
      <c r="AK37" s="1101">
        <v>0</v>
      </c>
      <c r="AL37" s="1101">
        <v>0</v>
      </c>
      <c r="AM37" s="1101">
        <v>0</v>
      </c>
      <c r="AN37" s="1101">
        <v>0</v>
      </c>
      <c r="AO37" s="918"/>
    </row>
    <row r="38" spans="1:41" hidden="1">
      <c r="A38" s="1099"/>
      <c r="B38" s="1087" t="b">
        <v>0</v>
      </c>
      <c r="C38" s="1087"/>
      <c r="D38" s="1087"/>
      <c r="E38" s="1087"/>
      <c r="F38" s="1087"/>
      <c r="G38" s="1087"/>
      <c r="H38" s="1087"/>
      <c r="I38" s="1087"/>
      <c r="J38" s="1087"/>
      <c r="K38" s="1087"/>
      <c r="L38" s="274" t="s">
        <v>17</v>
      </c>
      <c r="M38" s="275" t="s">
        <v>1186</v>
      </c>
      <c r="N38" s="271" t="s">
        <v>369</v>
      </c>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918"/>
    </row>
    <row r="39" spans="1:41" hidden="1">
      <c r="A39" s="1099"/>
      <c r="B39" s="1087" t="b">
        <v>0</v>
      </c>
      <c r="C39" s="1087"/>
      <c r="D39" s="1087"/>
      <c r="E39" s="1087"/>
      <c r="F39" s="1087"/>
      <c r="G39" s="1087"/>
      <c r="H39" s="1087"/>
      <c r="I39" s="1087"/>
      <c r="J39" s="1087"/>
      <c r="K39" s="1087"/>
      <c r="L39" s="274" t="s">
        <v>146</v>
      </c>
      <c r="M39" s="275" t="s">
        <v>1187</v>
      </c>
      <c r="N39" s="271" t="s">
        <v>369</v>
      </c>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918"/>
    </row>
    <row r="40" spans="1:41" hidden="1">
      <c r="A40" s="1099"/>
      <c r="B40" s="1087" t="b">
        <v>0</v>
      </c>
      <c r="C40" s="1087"/>
      <c r="D40" s="1087"/>
      <c r="E40" s="1087"/>
      <c r="F40" s="1087"/>
      <c r="G40" s="1087"/>
      <c r="H40" s="1087"/>
      <c r="I40" s="1087"/>
      <c r="J40" s="1087"/>
      <c r="K40" s="1087"/>
      <c r="L40" s="274" t="s">
        <v>167</v>
      </c>
      <c r="M40" s="275" t="s">
        <v>456</v>
      </c>
      <c r="N40" s="271" t="s">
        <v>369</v>
      </c>
      <c r="O40" s="1103"/>
      <c r="P40" s="1103"/>
      <c r="Q40" s="1103"/>
      <c r="R40" s="1103"/>
      <c r="S40" s="1103"/>
      <c r="T40" s="1103"/>
      <c r="U40" s="1103"/>
      <c r="V40" s="1103"/>
      <c r="W40" s="1103"/>
      <c r="X40" s="1103"/>
      <c r="Y40" s="1103"/>
      <c r="Z40" s="1103"/>
      <c r="AA40" s="1103"/>
      <c r="AB40" s="1103"/>
      <c r="AC40" s="1103"/>
      <c r="AD40" s="1103"/>
      <c r="AE40" s="1103"/>
      <c r="AF40" s="1103"/>
      <c r="AG40" s="1103"/>
      <c r="AH40" s="1103"/>
      <c r="AI40" s="1103"/>
      <c r="AJ40" s="1103"/>
      <c r="AK40" s="1103"/>
      <c r="AL40" s="1103"/>
      <c r="AM40" s="1103"/>
      <c r="AN40" s="1103"/>
      <c r="AO40" s="918"/>
    </row>
    <row r="41" spans="1:41" s="82" customFormat="1">
      <c r="A41" s="910" t="s">
        <v>18</v>
      </c>
      <c r="B41" s="1087" t="b">
        <v>1</v>
      </c>
      <c r="C41" s="884"/>
      <c r="D41" s="884"/>
      <c r="E41" s="884"/>
      <c r="F41" s="884"/>
      <c r="G41" s="884"/>
      <c r="H41" s="884"/>
      <c r="I41" s="884"/>
      <c r="J41" s="884"/>
      <c r="K41" s="884"/>
      <c r="L41" s="1020" t="s">
        <v>2611</v>
      </c>
      <c r="M41" s="1104"/>
      <c r="N41" s="1104"/>
      <c r="O41" s="1104"/>
      <c r="P41" s="1104"/>
      <c r="Q41" s="1104"/>
      <c r="R41" s="1104"/>
      <c r="S41" s="1104"/>
      <c r="T41" s="1104"/>
      <c r="U41" s="1104"/>
      <c r="V41" s="1104"/>
      <c r="W41" s="1104"/>
      <c r="X41" s="1104"/>
      <c r="Y41" s="1104"/>
      <c r="Z41" s="1104"/>
      <c r="AA41" s="1104"/>
      <c r="AB41" s="1104"/>
      <c r="AC41" s="1104"/>
      <c r="AD41" s="1104"/>
      <c r="AE41" s="1104"/>
      <c r="AF41" s="1104"/>
      <c r="AG41" s="1104"/>
      <c r="AH41" s="1104"/>
      <c r="AI41" s="1104"/>
      <c r="AJ41" s="1104"/>
      <c r="AK41" s="1104"/>
      <c r="AL41" s="1104"/>
      <c r="AM41" s="1104"/>
      <c r="AN41" s="1104"/>
      <c r="AO41" s="1104"/>
    </row>
    <row r="42" spans="1:41" s="279" customFormat="1" ht="22.5">
      <c r="A42" s="941">
        <v>1</v>
      </c>
      <c r="B42" s="1087" t="b">
        <v>1</v>
      </c>
      <c r="C42" s="1100"/>
      <c r="D42" s="1100"/>
      <c r="E42" s="1100"/>
      <c r="F42" s="1100"/>
      <c r="G42" s="1100"/>
      <c r="H42" s="1100"/>
      <c r="I42" s="1100"/>
      <c r="J42" s="1100"/>
      <c r="K42" s="1100"/>
      <c r="L42" s="277">
        <v>1</v>
      </c>
      <c r="M42" s="272" t="s">
        <v>438</v>
      </c>
      <c r="N42" s="278" t="s">
        <v>369</v>
      </c>
      <c r="O42" s="1101">
        <v>0</v>
      </c>
      <c r="P42" s="1101">
        <v>0</v>
      </c>
      <c r="Q42" s="1101">
        <v>0</v>
      </c>
      <c r="R42" s="1101">
        <v>0</v>
      </c>
      <c r="S42" s="1101">
        <v>0</v>
      </c>
      <c r="T42" s="1101">
        <v>0</v>
      </c>
      <c r="U42" s="1101">
        <v>0</v>
      </c>
      <c r="V42" s="1101">
        <v>0</v>
      </c>
      <c r="W42" s="1101">
        <v>0</v>
      </c>
      <c r="X42" s="1101">
        <v>0</v>
      </c>
      <c r="Y42" s="1101">
        <v>0</v>
      </c>
      <c r="Z42" s="1101">
        <v>0</v>
      </c>
      <c r="AA42" s="1101">
        <v>0</v>
      </c>
      <c r="AB42" s="1101">
        <v>0</v>
      </c>
      <c r="AC42" s="1101">
        <v>0</v>
      </c>
      <c r="AD42" s="1101">
        <v>0</v>
      </c>
      <c r="AE42" s="1101">
        <v>0</v>
      </c>
      <c r="AF42" s="1101">
        <v>0</v>
      </c>
      <c r="AG42" s="1101">
        <v>0</v>
      </c>
      <c r="AH42" s="1101">
        <v>0</v>
      </c>
      <c r="AI42" s="1101">
        <v>0</v>
      </c>
      <c r="AJ42" s="1101">
        <v>0</v>
      </c>
      <c r="AK42" s="1101">
        <v>0</v>
      </c>
      <c r="AL42" s="1101">
        <v>0</v>
      </c>
      <c r="AM42" s="1101">
        <v>0</v>
      </c>
      <c r="AN42" s="1101">
        <v>0</v>
      </c>
      <c r="AO42" s="918"/>
    </row>
    <row r="43" spans="1:41">
      <c r="A43" s="941">
        <v>1</v>
      </c>
      <c r="B43" s="1087" t="b">
        <v>1</v>
      </c>
      <c r="C43" s="1087"/>
      <c r="D43" s="1087"/>
      <c r="E43" s="1087"/>
      <c r="F43" s="1087"/>
      <c r="G43" s="1087"/>
      <c r="H43" s="1087"/>
      <c r="I43" s="1087"/>
      <c r="J43" s="1087"/>
      <c r="K43" s="1087"/>
      <c r="L43" s="274" t="s">
        <v>165</v>
      </c>
      <c r="M43" s="275" t="s">
        <v>439</v>
      </c>
      <c r="N43" s="271" t="s">
        <v>369</v>
      </c>
      <c r="O43" s="1102">
        <v>0</v>
      </c>
      <c r="P43" s="1102">
        <v>0</v>
      </c>
      <c r="Q43" s="1102">
        <v>0</v>
      </c>
      <c r="R43" s="1102">
        <v>0</v>
      </c>
      <c r="S43" s="1102">
        <v>0</v>
      </c>
      <c r="T43" s="1102">
        <v>0</v>
      </c>
      <c r="U43" s="1102">
        <v>0</v>
      </c>
      <c r="V43" s="1102">
        <v>0</v>
      </c>
      <c r="W43" s="1102">
        <v>0</v>
      </c>
      <c r="X43" s="1102">
        <v>0</v>
      </c>
      <c r="Y43" s="1102">
        <v>0</v>
      </c>
      <c r="Z43" s="1102">
        <v>0</v>
      </c>
      <c r="AA43" s="1102">
        <v>0</v>
      </c>
      <c r="AB43" s="1102">
        <v>0</v>
      </c>
      <c r="AC43" s="1102">
        <v>0</v>
      </c>
      <c r="AD43" s="1102">
        <v>0</v>
      </c>
      <c r="AE43" s="1102">
        <v>0</v>
      </c>
      <c r="AF43" s="1102">
        <v>0</v>
      </c>
      <c r="AG43" s="1102">
        <v>0</v>
      </c>
      <c r="AH43" s="1102">
        <v>0</v>
      </c>
      <c r="AI43" s="1102">
        <v>0</v>
      </c>
      <c r="AJ43" s="1102">
        <v>0</v>
      </c>
      <c r="AK43" s="1102">
        <v>0</v>
      </c>
      <c r="AL43" s="1102">
        <v>0</v>
      </c>
      <c r="AM43" s="1102">
        <v>0</v>
      </c>
      <c r="AN43" s="1102">
        <v>0</v>
      </c>
      <c r="AO43" s="918"/>
    </row>
    <row r="44" spans="1:41">
      <c r="A44" s="941">
        <v>1</v>
      </c>
      <c r="B44" s="1087" t="b">
        <v>1</v>
      </c>
      <c r="C44" s="1087"/>
      <c r="D44" s="1087"/>
      <c r="E44" s="1087"/>
      <c r="F44" s="1087"/>
      <c r="G44" s="1087"/>
      <c r="H44" s="1087"/>
      <c r="I44" s="1087"/>
      <c r="J44" s="1087"/>
      <c r="K44" s="1087"/>
      <c r="L44" s="274" t="s">
        <v>412</v>
      </c>
      <c r="M44" s="276" t="s">
        <v>440</v>
      </c>
      <c r="N44" s="271" t="s">
        <v>369</v>
      </c>
      <c r="O44" s="110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1103"/>
      <c r="AK44" s="1103"/>
      <c r="AL44" s="1103"/>
      <c r="AM44" s="1103"/>
      <c r="AN44" s="1103"/>
      <c r="AO44" s="918"/>
    </row>
    <row r="45" spans="1:41">
      <c r="A45" s="941">
        <v>1</v>
      </c>
      <c r="B45" s="1087" t="b">
        <v>1</v>
      </c>
      <c r="C45" s="1087"/>
      <c r="D45" s="1087"/>
      <c r="E45" s="1087"/>
      <c r="F45" s="1087"/>
      <c r="G45" s="1087"/>
      <c r="H45" s="1087"/>
      <c r="I45" s="1087"/>
      <c r="J45" s="1087"/>
      <c r="K45" s="1087"/>
      <c r="L45" s="274" t="s">
        <v>414</v>
      </c>
      <c r="M45" s="276" t="s">
        <v>1123</v>
      </c>
      <c r="N45" s="271" t="s">
        <v>369</v>
      </c>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1103"/>
      <c r="AM45" s="1103"/>
      <c r="AN45" s="1103"/>
      <c r="AO45" s="918"/>
    </row>
    <row r="46" spans="1:41">
      <c r="A46" s="941">
        <v>1</v>
      </c>
      <c r="B46" s="1087" t="b">
        <v>1</v>
      </c>
      <c r="C46" s="1087"/>
      <c r="D46" s="1087"/>
      <c r="E46" s="1087"/>
      <c r="F46" s="1087"/>
      <c r="G46" s="1087"/>
      <c r="H46" s="1087"/>
      <c r="I46" s="1087"/>
      <c r="J46" s="1087"/>
      <c r="K46" s="1087"/>
      <c r="L46" s="274" t="s">
        <v>1084</v>
      </c>
      <c r="M46" s="276" t="s">
        <v>441</v>
      </c>
      <c r="N46" s="271" t="s">
        <v>369</v>
      </c>
      <c r="O46" s="110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1103"/>
      <c r="AK46" s="1103"/>
      <c r="AL46" s="1103"/>
      <c r="AM46" s="1103"/>
      <c r="AN46" s="1103"/>
      <c r="AO46" s="918"/>
    </row>
    <row r="47" spans="1:41">
      <c r="A47" s="941">
        <v>1</v>
      </c>
      <c r="B47" s="1087" t="b">
        <v>1</v>
      </c>
      <c r="C47" s="1087"/>
      <c r="D47" s="1087"/>
      <c r="E47" s="1087"/>
      <c r="F47" s="1087"/>
      <c r="G47" s="1087"/>
      <c r="H47" s="1087"/>
      <c r="I47" s="1087"/>
      <c r="J47" s="1087"/>
      <c r="K47" s="1087"/>
      <c r="L47" s="274" t="s">
        <v>1085</v>
      </c>
      <c r="M47" s="276" t="s">
        <v>442</v>
      </c>
      <c r="N47" s="271" t="s">
        <v>369</v>
      </c>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c r="AL47" s="1103"/>
      <c r="AM47" s="1103"/>
      <c r="AN47" s="1103"/>
      <c r="AO47" s="918"/>
    </row>
    <row r="48" spans="1:41">
      <c r="A48" s="941">
        <v>1</v>
      </c>
      <c r="B48" s="1087" t="b">
        <v>1</v>
      </c>
      <c r="C48" s="1087"/>
      <c r="D48" s="1087"/>
      <c r="E48" s="1087"/>
      <c r="F48" s="1087"/>
      <c r="G48" s="1087"/>
      <c r="H48" s="1087"/>
      <c r="I48" s="1087"/>
      <c r="J48" s="1087"/>
      <c r="K48" s="1087"/>
      <c r="L48" s="274" t="s">
        <v>166</v>
      </c>
      <c r="M48" s="275" t="s">
        <v>443</v>
      </c>
      <c r="N48" s="271" t="s">
        <v>369</v>
      </c>
      <c r="O48" s="1102">
        <v>0</v>
      </c>
      <c r="P48" s="1102">
        <v>0</v>
      </c>
      <c r="Q48" s="1102">
        <v>0</v>
      </c>
      <c r="R48" s="1102">
        <v>0</v>
      </c>
      <c r="S48" s="1102">
        <v>0</v>
      </c>
      <c r="T48" s="1102">
        <v>0</v>
      </c>
      <c r="U48" s="1102">
        <v>0</v>
      </c>
      <c r="V48" s="1102">
        <v>0</v>
      </c>
      <c r="W48" s="1102">
        <v>0</v>
      </c>
      <c r="X48" s="1102">
        <v>0</v>
      </c>
      <c r="Y48" s="1102">
        <v>0</v>
      </c>
      <c r="Z48" s="1102">
        <v>0</v>
      </c>
      <c r="AA48" s="1102">
        <v>0</v>
      </c>
      <c r="AB48" s="1102">
        <v>0</v>
      </c>
      <c r="AC48" s="1102">
        <v>0</v>
      </c>
      <c r="AD48" s="1102">
        <v>0</v>
      </c>
      <c r="AE48" s="1102">
        <v>0</v>
      </c>
      <c r="AF48" s="1102">
        <v>0</v>
      </c>
      <c r="AG48" s="1102">
        <v>0</v>
      </c>
      <c r="AH48" s="1102">
        <v>0</v>
      </c>
      <c r="AI48" s="1102">
        <v>0</v>
      </c>
      <c r="AJ48" s="1102">
        <v>0</v>
      </c>
      <c r="AK48" s="1102">
        <v>0</v>
      </c>
      <c r="AL48" s="1102">
        <v>0</v>
      </c>
      <c r="AM48" s="1102">
        <v>0</v>
      </c>
      <c r="AN48" s="1102">
        <v>0</v>
      </c>
      <c r="AO48" s="918"/>
    </row>
    <row r="49" spans="1:41">
      <c r="A49" s="941">
        <v>1</v>
      </c>
      <c r="B49" s="1087" t="b">
        <v>1</v>
      </c>
      <c r="C49" s="1087"/>
      <c r="D49" s="1087"/>
      <c r="E49" s="1087"/>
      <c r="F49" s="1087"/>
      <c r="G49" s="1087"/>
      <c r="H49" s="1087"/>
      <c r="I49" s="1087"/>
      <c r="J49" s="1087"/>
      <c r="K49" s="1087"/>
      <c r="L49" s="274" t="s">
        <v>534</v>
      </c>
      <c r="M49" s="276" t="s">
        <v>444</v>
      </c>
      <c r="N49" s="271" t="s">
        <v>369</v>
      </c>
      <c r="O49" s="1103"/>
      <c r="P49" s="1103"/>
      <c r="Q49" s="1103"/>
      <c r="R49" s="1103"/>
      <c r="S49" s="1103"/>
      <c r="T49" s="1103"/>
      <c r="U49" s="1103"/>
      <c r="V49" s="1103"/>
      <c r="W49" s="1103"/>
      <c r="X49" s="1103"/>
      <c r="Y49" s="1103"/>
      <c r="Z49" s="1103"/>
      <c r="AA49" s="1103"/>
      <c r="AB49" s="1103"/>
      <c r="AC49" s="1103"/>
      <c r="AD49" s="1103"/>
      <c r="AE49" s="1103"/>
      <c r="AF49" s="1103"/>
      <c r="AG49" s="1103"/>
      <c r="AH49" s="1103"/>
      <c r="AI49" s="1103"/>
      <c r="AJ49" s="1103"/>
      <c r="AK49" s="1103"/>
      <c r="AL49" s="1103"/>
      <c r="AM49" s="1103"/>
      <c r="AN49" s="1103"/>
      <c r="AO49" s="918"/>
    </row>
    <row r="50" spans="1:41">
      <c r="A50" s="941">
        <v>1</v>
      </c>
      <c r="B50" s="1087" t="b">
        <v>1</v>
      </c>
      <c r="C50" s="1087"/>
      <c r="D50" s="1087"/>
      <c r="E50" s="1087"/>
      <c r="F50" s="1087"/>
      <c r="G50" s="1087"/>
      <c r="H50" s="1087"/>
      <c r="I50" s="1087"/>
      <c r="J50" s="1087"/>
      <c r="K50" s="1087"/>
      <c r="L50" s="274" t="s">
        <v>540</v>
      </c>
      <c r="M50" s="276" t="s">
        <v>445</v>
      </c>
      <c r="N50" s="271" t="s">
        <v>369</v>
      </c>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1103"/>
      <c r="AK50" s="1103"/>
      <c r="AL50" s="1103"/>
      <c r="AM50" s="1103"/>
      <c r="AN50" s="1103"/>
      <c r="AO50" s="918"/>
    </row>
    <row r="51" spans="1:41">
      <c r="A51" s="941">
        <v>1</v>
      </c>
      <c r="B51" s="1087" t="b">
        <v>1</v>
      </c>
      <c r="C51" s="1087"/>
      <c r="D51" s="1087"/>
      <c r="E51" s="1087"/>
      <c r="F51" s="1087"/>
      <c r="G51" s="1087"/>
      <c r="H51" s="1087"/>
      <c r="I51" s="1087"/>
      <c r="J51" s="1087"/>
      <c r="K51" s="1087"/>
      <c r="L51" s="274" t="s">
        <v>542</v>
      </c>
      <c r="M51" s="276" t="s">
        <v>446</v>
      </c>
      <c r="N51" s="271" t="s">
        <v>369</v>
      </c>
      <c r="O51" s="1103"/>
      <c r="P51" s="1103"/>
      <c r="Q51" s="1103"/>
      <c r="R51" s="1103"/>
      <c r="S51" s="1103"/>
      <c r="T51" s="1103"/>
      <c r="U51" s="1103"/>
      <c r="V51" s="1103"/>
      <c r="W51" s="1103"/>
      <c r="X51" s="1103"/>
      <c r="Y51" s="1103"/>
      <c r="Z51" s="1103"/>
      <c r="AA51" s="1103"/>
      <c r="AB51" s="1103"/>
      <c r="AC51" s="1103"/>
      <c r="AD51" s="1103"/>
      <c r="AE51" s="1103"/>
      <c r="AF51" s="1103"/>
      <c r="AG51" s="1103"/>
      <c r="AH51" s="1103"/>
      <c r="AI51" s="1103"/>
      <c r="AJ51" s="1103"/>
      <c r="AK51" s="1103"/>
      <c r="AL51" s="1103"/>
      <c r="AM51" s="1103"/>
      <c r="AN51" s="1103"/>
      <c r="AO51" s="918"/>
    </row>
    <row r="52" spans="1:41">
      <c r="A52" s="941">
        <v>1</v>
      </c>
      <c r="B52" s="1087" t="b">
        <v>1</v>
      </c>
      <c r="C52" s="1087"/>
      <c r="D52" s="1087"/>
      <c r="E52" s="1087"/>
      <c r="F52" s="1087"/>
      <c r="G52" s="1087"/>
      <c r="H52" s="1087"/>
      <c r="I52" s="1087"/>
      <c r="J52" s="1087"/>
      <c r="K52" s="1087"/>
      <c r="L52" s="274" t="s">
        <v>378</v>
      </c>
      <c r="M52" s="275" t="s">
        <v>447</v>
      </c>
      <c r="N52" s="271" t="s">
        <v>369</v>
      </c>
      <c r="O52" s="1102">
        <v>0</v>
      </c>
      <c r="P52" s="1102">
        <v>0</v>
      </c>
      <c r="Q52" s="1102">
        <v>0</v>
      </c>
      <c r="R52" s="1102">
        <v>0</v>
      </c>
      <c r="S52" s="1102">
        <v>0</v>
      </c>
      <c r="T52" s="1102">
        <v>0</v>
      </c>
      <c r="U52" s="1102">
        <v>0</v>
      </c>
      <c r="V52" s="1102">
        <v>0</v>
      </c>
      <c r="W52" s="1102">
        <v>0</v>
      </c>
      <c r="X52" s="1102">
        <v>0</v>
      </c>
      <c r="Y52" s="1102">
        <v>0</v>
      </c>
      <c r="Z52" s="1102">
        <v>0</v>
      </c>
      <c r="AA52" s="1102">
        <v>0</v>
      </c>
      <c r="AB52" s="1102">
        <v>0</v>
      </c>
      <c r="AC52" s="1102">
        <v>0</v>
      </c>
      <c r="AD52" s="1102">
        <v>0</v>
      </c>
      <c r="AE52" s="1102">
        <v>0</v>
      </c>
      <c r="AF52" s="1102">
        <v>0</v>
      </c>
      <c r="AG52" s="1102">
        <v>0</v>
      </c>
      <c r="AH52" s="1102">
        <v>0</v>
      </c>
      <c r="AI52" s="1102">
        <v>0</v>
      </c>
      <c r="AJ52" s="1102">
        <v>0</v>
      </c>
      <c r="AK52" s="1102">
        <v>0</v>
      </c>
      <c r="AL52" s="1102">
        <v>0</v>
      </c>
      <c r="AM52" s="1102">
        <v>0</v>
      </c>
      <c r="AN52" s="1102">
        <v>0</v>
      </c>
      <c r="AO52" s="918"/>
    </row>
    <row r="53" spans="1:41">
      <c r="A53" s="941">
        <v>1</v>
      </c>
      <c r="B53" s="1087" t="b">
        <v>1</v>
      </c>
      <c r="C53" s="1087"/>
      <c r="D53" s="1087"/>
      <c r="E53" s="1087"/>
      <c r="F53" s="1087"/>
      <c r="G53" s="1087"/>
      <c r="H53" s="1087"/>
      <c r="I53" s="1087"/>
      <c r="J53" s="1087"/>
      <c r="K53" s="1087"/>
      <c r="L53" s="274" t="s">
        <v>564</v>
      </c>
      <c r="M53" s="276" t="s">
        <v>448</v>
      </c>
      <c r="N53" s="271" t="s">
        <v>369</v>
      </c>
      <c r="O53" s="1103"/>
      <c r="P53" s="1103"/>
      <c r="Q53" s="1103"/>
      <c r="R53" s="1103"/>
      <c r="S53" s="1103"/>
      <c r="T53" s="1103"/>
      <c r="U53" s="1103"/>
      <c r="V53" s="1103"/>
      <c r="W53" s="1103"/>
      <c r="X53" s="1103"/>
      <c r="Y53" s="1103"/>
      <c r="Z53" s="1103"/>
      <c r="AA53" s="1103"/>
      <c r="AB53" s="1103"/>
      <c r="AC53" s="1103"/>
      <c r="AD53" s="1103"/>
      <c r="AE53" s="1103"/>
      <c r="AF53" s="1103"/>
      <c r="AG53" s="1103"/>
      <c r="AH53" s="1103"/>
      <c r="AI53" s="1103"/>
      <c r="AJ53" s="1103"/>
      <c r="AK53" s="1103"/>
      <c r="AL53" s="1103"/>
      <c r="AM53" s="1103"/>
      <c r="AN53" s="1103"/>
      <c r="AO53" s="918"/>
    </row>
    <row r="54" spans="1:41">
      <c r="A54" s="941">
        <v>1</v>
      </c>
      <c r="B54" s="1087" t="b">
        <v>1</v>
      </c>
      <c r="C54" s="1087"/>
      <c r="D54" s="1087"/>
      <c r="E54" s="1087"/>
      <c r="F54" s="1087"/>
      <c r="G54" s="1087"/>
      <c r="H54" s="1087"/>
      <c r="I54" s="1087"/>
      <c r="J54" s="1087"/>
      <c r="K54" s="1087"/>
      <c r="L54" s="274" t="s">
        <v>566</v>
      </c>
      <c r="M54" s="276" t="s">
        <v>449</v>
      </c>
      <c r="N54" s="271" t="s">
        <v>369</v>
      </c>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c r="AK54" s="1103"/>
      <c r="AL54" s="1103"/>
      <c r="AM54" s="1103"/>
      <c r="AN54" s="1103"/>
      <c r="AO54" s="918"/>
    </row>
    <row r="55" spans="1:41">
      <c r="A55" s="941">
        <v>1</v>
      </c>
      <c r="B55" s="1087" t="b">
        <v>1</v>
      </c>
      <c r="C55" s="1087"/>
      <c r="D55" s="1087"/>
      <c r="E55" s="1087"/>
      <c r="F55" s="1087"/>
      <c r="G55" s="1087"/>
      <c r="H55" s="1087"/>
      <c r="I55" s="1087"/>
      <c r="J55" s="1087"/>
      <c r="K55" s="1087"/>
      <c r="L55" s="274" t="s">
        <v>568</v>
      </c>
      <c r="M55" s="276" t="s">
        <v>450</v>
      </c>
      <c r="N55" s="271" t="s">
        <v>369</v>
      </c>
      <c r="O55" s="1103"/>
      <c r="P55" s="1103"/>
      <c r="Q55" s="1103"/>
      <c r="R55" s="1103"/>
      <c r="S55" s="1103"/>
      <c r="T55" s="1103"/>
      <c r="U55" s="1103"/>
      <c r="V55" s="1103"/>
      <c r="W55" s="1103"/>
      <c r="X55" s="1103"/>
      <c r="Y55" s="1103"/>
      <c r="Z55" s="1103"/>
      <c r="AA55" s="1103"/>
      <c r="AB55" s="1103"/>
      <c r="AC55" s="1103"/>
      <c r="AD55" s="1103"/>
      <c r="AE55" s="1103"/>
      <c r="AF55" s="1103"/>
      <c r="AG55" s="1103"/>
      <c r="AH55" s="1103"/>
      <c r="AI55" s="1103"/>
      <c r="AJ55" s="1103"/>
      <c r="AK55" s="1103"/>
      <c r="AL55" s="1103"/>
      <c r="AM55" s="1103"/>
      <c r="AN55" s="1103"/>
      <c r="AO55" s="918"/>
    </row>
    <row r="56" spans="1:41">
      <c r="A56" s="941">
        <v>1</v>
      </c>
      <c r="B56" s="1087" t="b">
        <v>1</v>
      </c>
      <c r="C56" s="1087"/>
      <c r="D56" s="1087"/>
      <c r="E56" s="1087"/>
      <c r="F56" s="1087"/>
      <c r="G56" s="1087"/>
      <c r="H56" s="1087"/>
      <c r="I56" s="1087"/>
      <c r="J56" s="1087"/>
      <c r="K56" s="1087"/>
      <c r="L56" s="274" t="s">
        <v>380</v>
      </c>
      <c r="M56" s="275" t="s">
        <v>451</v>
      </c>
      <c r="N56" s="271" t="s">
        <v>369</v>
      </c>
      <c r="O56" s="1102">
        <v>0</v>
      </c>
      <c r="P56" s="1102">
        <v>0</v>
      </c>
      <c r="Q56" s="1102">
        <v>0</v>
      </c>
      <c r="R56" s="1102">
        <v>0</v>
      </c>
      <c r="S56" s="1102">
        <v>0</v>
      </c>
      <c r="T56" s="1102">
        <v>0</v>
      </c>
      <c r="U56" s="1102">
        <v>0</v>
      </c>
      <c r="V56" s="1102">
        <v>0</v>
      </c>
      <c r="W56" s="1102">
        <v>0</v>
      </c>
      <c r="X56" s="1102">
        <v>0</v>
      </c>
      <c r="Y56" s="1102">
        <v>0</v>
      </c>
      <c r="Z56" s="1102">
        <v>0</v>
      </c>
      <c r="AA56" s="1102">
        <v>0</v>
      </c>
      <c r="AB56" s="1102">
        <v>0</v>
      </c>
      <c r="AC56" s="1102">
        <v>0</v>
      </c>
      <c r="AD56" s="1102">
        <v>0</v>
      </c>
      <c r="AE56" s="1102">
        <v>0</v>
      </c>
      <c r="AF56" s="1102">
        <v>0</v>
      </c>
      <c r="AG56" s="1102">
        <v>0</v>
      </c>
      <c r="AH56" s="1102">
        <v>0</v>
      </c>
      <c r="AI56" s="1102">
        <v>0</v>
      </c>
      <c r="AJ56" s="1102">
        <v>0</v>
      </c>
      <c r="AK56" s="1102">
        <v>0</v>
      </c>
      <c r="AL56" s="1102">
        <v>0</v>
      </c>
      <c r="AM56" s="1102">
        <v>0</v>
      </c>
      <c r="AN56" s="1102">
        <v>0</v>
      </c>
      <c r="AO56" s="918"/>
    </row>
    <row r="57" spans="1:41">
      <c r="A57" s="941">
        <v>1</v>
      </c>
      <c r="B57" s="1087" t="b">
        <v>1</v>
      </c>
      <c r="C57" s="1087"/>
      <c r="D57" s="1087"/>
      <c r="E57" s="1087"/>
      <c r="F57" s="1087"/>
      <c r="G57" s="1087"/>
      <c r="H57" s="1087"/>
      <c r="I57" s="1087"/>
      <c r="J57" s="1087"/>
      <c r="K57" s="1087"/>
      <c r="L57" s="274" t="s">
        <v>573</v>
      </c>
      <c r="M57" s="276" t="s">
        <v>452</v>
      </c>
      <c r="N57" s="271" t="s">
        <v>369</v>
      </c>
      <c r="O57" s="1103"/>
      <c r="P57" s="1103"/>
      <c r="Q57" s="1103"/>
      <c r="R57" s="1103"/>
      <c r="S57" s="1103"/>
      <c r="T57" s="1103"/>
      <c r="U57" s="1103"/>
      <c r="V57" s="1103"/>
      <c r="W57" s="1103"/>
      <c r="X57" s="1103"/>
      <c r="Y57" s="1103"/>
      <c r="Z57" s="1103"/>
      <c r="AA57" s="1103"/>
      <c r="AB57" s="1103"/>
      <c r="AC57" s="1103"/>
      <c r="AD57" s="1103"/>
      <c r="AE57" s="1103"/>
      <c r="AF57" s="1103"/>
      <c r="AG57" s="1103"/>
      <c r="AH57" s="1103"/>
      <c r="AI57" s="1103"/>
      <c r="AJ57" s="1103"/>
      <c r="AK57" s="1103"/>
      <c r="AL57" s="1103"/>
      <c r="AM57" s="1103"/>
      <c r="AN57" s="1103"/>
      <c r="AO57" s="918"/>
    </row>
    <row r="58" spans="1:41" ht="22.5">
      <c r="A58" s="941">
        <v>1</v>
      </c>
      <c r="B58" s="1087" t="b">
        <v>1</v>
      </c>
      <c r="C58" s="1087"/>
      <c r="D58" s="1087"/>
      <c r="E58" s="1087"/>
      <c r="F58" s="1087"/>
      <c r="G58" s="1087"/>
      <c r="H58" s="1087"/>
      <c r="I58" s="1087"/>
      <c r="J58" s="1087"/>
      <c r="K58" s="1087"/>
      <c r="L58" s="274" t="s">
        <v>587</v>
      </c>
      <c r="M58" s="276" t="s">
        <v>1175</v>
      </c>
      <c r="N58" s="271" t="s">
        <v>369</v>
      </c>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c r="AK58" s="1103"/>
      <c r="AL58" s="1103"/>
      <c r="AM58" s="1103"/>
      <c r="AN58" s="1103"/>
      <c r="AO58" s="918"/>
    </row>
    <row r="59" spans="1:41" ht="22.5">
      <c r="A59" s="941">
        <v>1</v>
      </c>
      <c r="B59" s="1087" t="b">
        <v>1</v>
      </c>
      <c r="C59" s="1087"/>
      <c r="D59" s="1087"/>
      <c r="E59" s="1087"/>
      <c r="F59" s="1087"/>
      <c r="G59" s="1087"/>
      <c r="H59" s="1087"/>
      <c r="I59" s="1087"/>
      <c r="J59" s="1087"/>
      <c r="K59" s="1087"/>
      <c r="L59" s="274" t="s">
        <v>593</v>
      </c>
      <c r="M59" s="276" t="s">
        <v>453</v>
      </c>
      <c r="N59" s="271" t="s">
        <v>369</v>
      </c>
      <c r="O59" s="1103"/>
      <c r="P59" s="1103"/>
      <c r="Q59" s="1103"/>
      <c r="R59" s="1103"/>
      <c r="S59" s="1103"/>
      <c r="T59" s="1103"/>
      <c r="U59" s="1103"/>
      <c r="V59" s="1103"/>
      <c r="W59" s="1103"/>
      <c r="X59" s="1103"/>
      <c r="Y59" s="1103"/>
      <c r="Z59" s="1103"/>
      <c r="AA59" s="1103"/>
      <c r="AB59" s="1103"/>
      <c r="AC59" s="1103"/>
      <c r="AD59" s="1103"/>
      <c r="AE59" s="1103"/>
      <c r="AF59" s="1103"/>
      <c r="AG59" s="1103"/>
      <c r="AH59" s="1103"/>
      <c r="AI59" s="1103"/>
      <c r="AJ59" s="1103"/>
      <c r="AK59" s="1103"/>
      <c r="AL59" s="1103"/>
      <c r="AM59" s="1103"/>
      <c r="AN59" s="1103"/>
      <c r="AO59" s="918"/>
    </row>
    <row r="60" spans="1:41">
      <c r="A60" s="941">
        <v>1</v>
      </c>
      <c r="B60" s="1087" t="b">
        <v>1</v>
      </c>
      <c r="C60" s="1087"/>
      <c r="D60" s="1087"/>
      <c r="E60" s="1087"/>
      <c r="F60" s="1087"/>
      <c r="G60" s="1087"/>
      <c r="H60" s="1087"/>
      <c r="I60" s="1087"/>
      <c r="J60" s="1087"/>
      <c r="K60" s="1087"/>
      <c r="L60" s="274" t="s">
        <v>595</v>
      </c>
      <c r="M60" s="276" t="s">
        <v>454</v>
      </c>
      <c r="N60" s="271" t="s">
        <v>369</v>
      </c>
      <c r="O60" s="1103"/>
      <c r="P60" s="1103"/>
      <c r="Q60" s="1103"/>
      <c r="R60" s="1103"/>
      <c r="S60" s="1103"/>
      <c r="T60" s="1103"/>
      <c r="U60" s="1103"/>
      <c r="V60" s="1103"/>
      <c r="W60" s="1103"/>
      <c r="X60" s="1103"/>
      <c r="Y60" s="1103"/>
      <c r="Z60" s="1103"/>
      <c r="AA60" s="1103"/>
      <c r="AB60" s="1103"/>
      <c r="AC60" s="1103"/>
      <c r="AD60" s="1103"/>
      <c r="AE60" s="1103"/>
      <c r="AF60" s="1103"/>
      <c r="AG60" s="1103"/>
      <c r="AH60" s="1103"/>
      <c r="AI60" s="1103"/>
      <c r="AJ60" s="1103"/>
      <c r="AK60" s="1103"/>
      <c r="AL60" s="1103"/>
      <c r="AM60" s="1103"/>
      <c r="AN60" s="1103"/>
      <c r="AO60" s="918"/>
    </row>
    <row r="61" spans="1:41" s="279" customFormat="1" ht="22.5">
      <c r="A61" s="941">
        <v>1</v>
      </c>
      <c r="B61" s="1087" t="b">
        <v>1</v>
      </c>
      <c r="C61" s="1100"/>
      <c r="D61" s="1100"/>
      <c r="E61" s="1100"/>
      <c r="F61" s="1100"/>
      <c r="G61" s="1100"/>
      <c r="H61" s="1100"/>
      <c r="I61" s="1100"/>
      <c r="J61" s="1100"/>
      <c r="K61" s="1100"/>
      <c r="L61" s="277" t="s">
        <v>102</v>
      </c>
      <c r="M61" s="273" t="s">
        <v>455</v>
      </c>
      <c r="N61" s="278" t="s">
        <v>369</v>
      </c>
      <c r="O61" s="1101">
        <v>0</v>
      </c>
      <c r="P61" s="1101">
        <v>0</v>
      </c>
      <c r="Q61" s="1101">
        <v>0</v>
      </c>
      <c r="R61" s="1101">
        <v>0</v>
      </c>
      <c r="S61" s="1101">
        <v>0</v>
      </c>
      <c r="T61" s="1101">
        <v>0</v>
      </c>
      <c r="U61" s="1101">
        <v>0</v>
      </c>
      <c r="V61" s="1101">
        <v>0</v>
      </c>
      <c r="W61" s="1101">
        <v>0</v>
      </c>
      <c r="X61" s="1101">
        <v>0</v>
      </c>
      <c r="Y61" s="1101">
        <v>0</v>
      </c>
      <c r="Z61" s="1101">
        <v>0</v>
      </c>
      <c r="AA61" s="1101">
        <v>0</v>
      </c>
      <c r="AB61" s="1101">
        <v>0</v>
      </c>
      <c r="AC61" s="1101">
        <v>0</v>
      </c>
      <c r="AD61" s="1101">
        <v>0</v>
      </c>
      <c r="AE61" s="1101">
        <v>0</v>
      </c>
      <c r="AF61" s="1101">
        <v>0</v>
      </c>
      <c r="AG61" s="1101">
        <v>0</v>
      </c>
      <c r="AH61" s="1101">
        <v>0</v>
      </c>
      <c r="AI61" s="1101">
        <v>0</v>
      </c>
      <c r="AJ61" s="1101">
        <v>0</v>
      </c>
      <c r="AK61" s="1101">
        <v>0</v>
      </c>
      <c r="AL61" s="1101">
        <v>0</v>
      </c>
      <c r="AM61" s="1101">
        <v>0</v>
      </c>
      <c r="AN61" s="1101">
        <v>0</v>
      </c>
      <c r="AO61" s="918"/>
    </row>
    <row r="62" spans="1:41">
      <c r="A62" s="941">
        <v>1</v>
      </c>
      <c r="B62" s="1087" t="b">
        <v>1</v>
      </c>
      <c r="C62" s="1087"/>
      <c r="D62" s="1087"/>
      <c r="E62" s="1087"/>
      <c r="F62" s="1087"/>
      <c r="G62" s="1087"/>
      <c r="H62" s="1087"/>
      <c r="I62" s="1087"/>
      <c r="J62" s="1087"/>
      <c r="K62" s="1087"/>
      <c r="L62" s="274" t="s">
        <v>17</v>
      </c>
      <c r="M62" s="275" t="s">
        <v>1186</v>
      </c>
      <c r="N62" s="271" t="s">
        <v>369</v>
      </c>
      <c r="O62" s="1103"/>
      <c r="P62" s="1103"/>
      <c r="Q62" s="1103"/>
      <c r="R62" s="1103"/>
      <c r="S62" s="1103"/>
      <c r="T62" s="1103"/>
      <c r="U62" s="1103"/>
      <c r="V62" s="1103"/>
      <c r="W62" s="1103"/>
      <c r="X62" s="1103"/>
      <c r="Y62" s="1103"/>
      <c r="Z62" s="1103"/>
      <c r="AA62" s="1103"/>
      <c r="AB62" s="1103"/>
      <c r="AC62" s="1103"/>
      <c r="AD62" s="1103"/>
      <c r="AE62" s="1103"/>
      <c r="AF62" s="1103"/>
      <c r="AG62" s="1103"/>
      <c r="AH62" s="1103"/>
      <c r="AI62" s="1103"/>
      <c r="AJ62" s="1103"/>
      <c r="AK62" s="1103"/>
      <c r="AL62" s="1103"/>
      <c r="AM62" s="1103"/>
      <c r="AN62" s="1103"/>
      <c r="AO62" s="918"/>
    </row>
    <row r="63" spans="1:41">
      <c r="A63" s="941">
        <v>1</v>
      </c>
      <c r="B63" s="1087" t="b">
        <v>1</v>
      </c>
      <c r="C63" s="1087"/>
      <c r="D63" s="1087"/>
      <c r="E63" s="1087"/>
      <c r="F63" s="1087"/>
      <c r="G63" s="1087"/>
      <c r="H63" s="1087"/>
      <c r="I63" s="1087"/>
      <c r="J63" s="1087"/>
      <c r="K63" s="1087"/>
      <c r="L63" s="274" t="s">
        <v>146</v>
      </c>
      <c r="M63" s="275" t="s">
        <v>1187</v>
      </c>
      <c r="N63" s="271" t="s">
        <v>369</v>
      </c>
      <c r="O63" s="1103"/>
      <c r="P63" s="1103"/>
      <c r="Q63" s="1103"/>
      <c r="R63" s="1103"/>
      <c r="S63" s="1103"/>
      <c r="T63" s="1103"/>
      <c r="U63" s="1103"/>
      <c r="V63" s="1103"/>
      <c r="W63" s="1103"/>
      <c r="X63" s="1103"/>
      <c r="Y63" s="1103"/>
      <c r="Z63" s="1103"/>
      <c r="AA63" s="1103"/>
      <c r="AB63" s="1103"/>
      <c r="AC63" s="1103"/>
      <c r="AD63" s="1103"/>
      <c r="AE63" s="1103"/>
      <c r="AF63" s="1103"/>
      <c r="AG63" s="1103"/>
      <c r="AH63" s="1103"/>
      <c r="AI63" s="1103"/>
      <c r="AJ63" s="1103"/>
      <c r="AK63" s="1103"/>
      <c r="AL63" s="1103"/>
      <c r="AM63" s="1103"/>
      <c r="AN63" s="1103"/>
      <c r="AO63" s="918"/>
    </row>
    <row r="64" spans="1:41">
      <c r="A64" s="941">
        <v>1</v>
      </c>
      <c r="B64" s="1087" t="b">
        <v>1</v>
      </c>
      <c r="C64" s="1087"/>
      <c r="D64" s="1087"/>
      <c r="E64" s="1087"/>
      <c r="F64" s="1087"/>
      <c r="G64" s="1087"/>
      <c r="H64" s="1087"/>
      <c r="I64" s="1087"/>
      <c r="J64" s="1087"/>
      <c r="K64" s="1087"/>
      <c r="L64" s="274" t="s">
        <v>167</v>
      </c>
      <c r="M64" s="275" t="s">
        <v>456</v>
      </c>
      <c r="N64" s="271" t="s">
        <v>369</v>
      </c>
      <c r="O64" s="1103"/>
      <c r="P64" s="1103"/>
      <c r="Q64" s="1103"/>
      <c r="R64" s="1103"/>
      <c r="S64" s="1103"/>
      <c r="T64" s="1103"/>
      <c r="U64" s="1103"/>
      <c r="V64" s="1103"/>
      <c r="W64" s="1103"/>
      <c r="X64" s="1103"/>
      <c r="Y64" s="1103"/>
      <c r="Z64" s="1103"/>
      <c r="AA64" s="1103"/>
      <c r="AB64" s="1103"/>
      <c r="AC64" s="1103"/>
      <c r="AD64" s="1103"/>
      <c r="AE64" s="1103"/>
      <c r="AF64" s="1103"/>
      <c r="AG64" s="1103"/>
      <c r="AH64" s="1103"/>
      <c r="AI64" s="1103"/>
      <c r="AJ64" s="1103"/>
      <c r="AK64" s="1103"/>
      <c r="AL64" s="1103"/>
      <c r="AM64" s="1103"/>
      <c r="AN64" s="1103"/>
      <c r="AO64" s="918"/>
    </row>
    <row r="65" spans="1:41" s="82" customFormat="1">
      <c r="A65" s="910" t="s">
        <v>102</v>
      </c>
      <c r="B65" s="1087" t="b">
        <v>1</v>
      </c>
      <c r="C65" s="884"/>
      <c r="D65" s="884"/>
      <c r="E65" s="884"/>
      <c r="F65" s="884"/>
      <c r="G65" s="884"/>
      <c r="H65" s="884"/>
      <c r="I65" s="884"/>
      <c r="J65" s="884"/>
      <c r="K65" s="884"/>
      <c r="L65" s="1020" t="s">
        <v>2615</v>
      </c>
      <c r="M65" s="1104"/>
      <c r="N65" s="1104"/>
      <c r="O65" s="1104"/>
      <c r="P65" s="1104"/>
      <c r="Q65" s="1104"/>
      <c r="R65" s="1104"/>
      <c r="S65" s="1104"/>
      <c r="T65" s="1104"/>
      <c r="U65" s="1104"/>
      <c r="V65" s="1104"/>
      <c r="W65" s="1104"/>
      <c r="X65" s="1104"/>
      <c r="Y65" s="1104"/>
      <c r="Z65" s="1104"/>
      <c r="AA65" s="1104"/>
      <c r="AB65" s="1104"/>
      <c r="AC65" s="1104"/>
      <c r="AD65" s="1104"/>
      <c r="AE65" s="1104"/>
      <c r="AF65" s="1104"/>
      <c r="AG65" s="1104"/>
      <c r="AH65" s="1104"/>
      <c r="AI65" s="1104"/>
      <c r="AJ65" s="1104"/>
      <c r="AK65" s="1104"/>
      <c r="AL65" s="1104"/>
      <c r="AM65" s="1104"/>
      <c r="AN65" s="1104"/>
      <c r="AO65" s="1104"/>
    </row>
    <row r="66" spans="1:41" s="279" customFormat="1" ht="22.5">
      <c r="A66" s="941">
        <v>2</v>
      </c>
      <c r="B66" s="1087" t="b">
        <v>1</v>
      </c>
      <c r="C66" s="1100"/>
      <c r="D66" s="1100"/>
      <c r="E66" s="1100"/>
      <c r="F66" s="1100"/>
      <c r="G66" s="1100"/>
      <c r="H66" s="1100"/>
      <c r="I66" s="1100"/>
      <c r="J66" s="1100"/>
      <c r="K66" s="1100"/>
      <c r="L66" s="277">
        <v>1</v>
      </c>
      <c r="M66" s="272" t="s">
        <v>438</v>
      </c>
      <c r="N66" s="278" t="s">
        <v>369</v>
      </c>
      <c r="O66" s="1101">
        <v>0</v>
      </c>
      <c r="P66" s="1101">
        <v>0</v>
      </c>
      <c r="Q66" s="1101">
        <v>0</v>
      </c>
      <c r="R66" s="1101">
        <v>0</v>
      </c>
      <c r="S66" s="1101">
        <v>0</v>
      </c>
      <c r="T66" s="1101">
        <v>0</v>
      </c>
      <c r="U66" s="1101">
        <v>0</v>
      </c>
      <c r="V66" s="1101">
        <v>0</v>
      </c>
      <c r="W66" s="1101">
        <v>0</v>
      </c>
      <c r="X66" s="1101">
        <v>0</v>
      </c>
      <c r="Y66" s="1101">
        <v>0</v>
      </c>
      <c r="Z66" s="1101">
        <v>0</v>
      </c>
      <c r="AA66" s="1101">
        <v>0</v>
      </c>
      <c r="AB66" s="1101">
        <v>0</v>
      </c>
      <c r="AC66" s="1101">
        <v>0</v>
      </c>
      <c r="AD66" s="1101">
        <v>0</v>
      </c>
      <c r="AE66" s="1101">
        <v>0</v>
      </c>
      <c r="AF66" s="1101">
        <v>0</v>
      </c>
      <c r="AG66" s="1101">
        <v>0</v>
      </c>
      <c r="AH66" s="1101">
        <v>0</v>
      </c>
      <c r="AI66" s="1101">
        <v>0</v>
      </c>
      <c r="AJ66" s="1101">
        <v>0</v>
      </c>
      <c r="AK66" s="1101">
        <v>0</v>
      </c>
      <c r="AL66" s="1101">
        <v>0</v>
      </c>
      <c r="AM66" s="1101">
        <v>0</v>
      </c>
      <c r="AN66" s="1101">
        <v>0</v>
      </c>
      <c r="AO66" s="918"/>
    </row>
    <row r="67" spans="1:41">
      <c r="A67" s="941">
        <v>2</v>
      </c>
      <c r="B67" s="1087" t="b">
        <v>1</v>
      </c>
      <c r="C67" s="1087"/>
      <c r="D67" s="1087"/>
      <c r="E67" s="1087"/>
      <c r="F67" s="1087"/>
      <c r="G67" s="1087"/>
      <c r="H67" s="1087"/>
      <c r="I67" s="1087"/>
      <c r="J67" s="1087"/>
      <c r="K67" s="1087"/>
      <c r="L67" s="274" t="s">
        <v>165</v>
      </c>
      <c r="M67" s="275" t="s">
        <v>439</v>
      </c>
      <c r="N67" s="271" t="s">
        <v>369</v>
      </c>
      <c r="O67" s="1102">
        <v>0</v>
      </c>
      <c r="P67" s="1102">
        <v>0</v>
      </c>
      <c r="Q67" s="1102">
        <v>0</v>
      </c>
      <c r="R67" s="1102">
        <v>0</v>
      </c>
      <c r="S67" s="1102">
        <v>0</v>
      </c>
      <c r="T67" s="1102">
        <v>0</v>
      </c>
      <c r="U67" s="1102">
        <v>0</v>
      </c>
      <c r="V67" s="1102">
        <v>0</v>
      </c>
      <c r="W67" s="1102">
        <v>0</v>
      </c>
      <c r="X67" s="1102">
        <v>0</v>
      </c>
      <c r="Y67" s="1102">
        <v>0</v>
      </c>
      <c r="Z67" s="1102">
        <v>0</v>
      </c>
      <c r="AA67" s="1102">
        <v>0</v>
      </c>
      <c r="AB67" s="1102">
        <v>0</v>
      </c>
      <c r="AC67" s="1102">
        <v>0</v>
      </c>
      <c r="AD67" s="1102">
        <v>0</v>
      </c>
      <c r="AE67" s="1102">
        <v>0</v>
      </c>
      <c r="AF67" s="1102">
        <v>0</v>
      </c>
      <c r="AG67" s="1102">
        <v>0</v>
      </c>
      <c r="AH67" s="1102">
        <v>0</v>
      </c>
      <c r="AI67" s="1102">
        <v>0</v>
      </c>
      <c r="AJ67" s="1102">
        <v>0</v>
      </c>
      <c r="AK67" s="1102">
        <v>0</v>
      </c>
      <c r="AL67" s="1102">
        <v>0</v>
      </c>
      <c r="AM67" s="1102">
        <v>0</v>
      </c>
      <c r="AN67" s="1102">
        <v>0</v>
      </c>
      <c r="AO67" s="918"/>
    </row>
    <row r="68" spans="1:41">
      <c r="A68" s="941">
        <v>2</v>
      </c>
      <c r="B68" s="1087" t="b">
        <v>1</v>
      </c>
      <c r="C68" s="1087"/>
      <c r="D68" s="1087"/>
      <c r="E68" s="1087"/>
      <c r="F68" s="1087"/>
      <c r="G68" s="1087"/>
      <c r="H68" s="1087"/>
      <c r="I68" s="1087"/>
      <c r="J68" s="1087"/>
      <c r="K68" s="1087"/>
      <c r="L68" s="274" t="s">
        <v>412</v>
      </c>
      <c r="M68" s="276" t="s">
        <v>440</v>
      </c>
      <c r="N68" s="271" t="s">
        <v>369</v>
      </c>
      <c r="O68" s="1103"/>
      <c r="P68" s="1103"/>
      <c r="Q68" s="1103"/>
      <c r="R68" s="1103"/>
      <c r="S68" s="1103"/>
      <c r="T68" s="1103"/>
      <c r="U68" s="1103"/>
      <c r="V68" s="1103"/>
      <c r="W68" s="1103"/>
      <c r="X68" s="1103"/>
      <c r="Y68" s="1103"/>
      <c r="Z68" s="1103"/>
      <c r="AA68" s="1103"/>
      <c r="AB68" s="1103"/>
      <c r="AC68" s="1103"/>
      <c r="AD68" s="1103"/>
      <c r="AE68" s="1103"/>
      <c r="AF68" s="1103"/>
      <c r="AG68" s="1103"/>
      <c r="AH68" s="1103"/>
      <c r="AI68" s="1103"/>
      <c r="AJ68" s="1103"/>
      <c r="AK68" s="1103"/>
      <c r="AL68" s="1103"/>
      <c r="AM68" s="1103"/>
      <c r="AN68" s="1103"/>
      <c r="AO68" s="918"/>
    </row>
    <row r="69" spans="1:41">
      <c r="A69" s="941">
        <v>2</v>
      </c>
      <c r="B69" s="1087" t="b">
        <v>1</v>
      </c>
      <c r="C69" s="1087"/>
      <c r="D69" s="1087"/>
      <c r="E69" s="1087"/>
      <c r="F69" s="1087"/>
      <c r="G69" s="1087"/>
      <c r="H69" s="1087"/>
      <c r="I69" s="1087"/>
      <c r="J69" s="1087"/>
      <c r="K69" s="1087"/>
      <c r="L69" s="274" t="s">
        <v>414</v>
      </c>
      <c r="M69" s="276" t="s">
        <v>1123</v>
      </c>
      <c r="N69" s="271" t="s">
        <v>369</v>
      </c>
      <c r="O69" s="1103"/>
      <c r="P69" s="1103"/>
      <c r="Q69" s="1103"/>
      <c r="R69" s="1103"/>
      <c r="S69" s="1103"/>
      <c r="T69" s="1103"/>
      <c r="U69" s="1103"/>
      <c r="V69" s="1103"/>
      <c r="W69" s="1103"/>
      <c r="X69" s="1103"/>
      <c r="Y69" s="1103"/>
      <c r="Z69" s="1103"/>
      <c r="AA69" s="1103"/>
      <c r="AB69" s="1103"/>
      <c r="AC69" s="1103"/>
      <c r="AD69" s="1103"/>
      <c r="AE69" s="1103"/>
      <c r="AF69" s="1103"/>
      <c r="AG69" s="1103"/>
      <c r="AH69" s="1103"/>
      <c r="AI69" s="1103"/>
      <c r="AJ69" s="1103"/>
      <c r="AK69" s="1103"/>
      <c r="AL69" s="1103"/>
      <c r="AM69" s="1103"/>
      <c r="AN69" s="1103"/>
      <c r="AO69" s="918"/>
    </row>
    <row r="70" spans="1:41">
      <c r="A70" s="941">
        <v>2</v>
      </c>
      <c r="B70" s="1087" t="b">
        <v>1</v>
      </c>
      <c r="C70" s="1087"/>
      <c r="D70" s="1087"/>
      <c r="E70" s="1087"/>
      <c r="F70" s="1087"/>
      <c r="G70" s="1087"/>
      <c r="H70" s="1087"/>
      <c r="I70" s="1087"/>
      <c r="J70" s="1087"/>
      <c r="K70" s="1087"/>
      <c r="L70" s="274" t="s">
        <v>1084</v>
      </c>
      <c r="M70" s="276" t="s">
        <v>441</v>
      </c>
      <c r="N70" s="271" t="s">
        <v>369</v>
      </c>
      <c r="O70" s="1103"/>
      <c r="P70" s="1103"/>
      <c r="Q70" s="1103"/>
      <c r="R70" s="1103"/>
      <c r="S70" s="1103"/>
      <c r="T70" s="1103"/>
      <c r="U70" s="1103"/>
      <c r="V70" s="1103"/>
      <c r="W70" s="1103"/>
      <c r="X70" s="1103"/>
      <c r="Y70" s="1103"/>
      <c r="Z70" s="1103"/>
      <c r="AA70" s="1103"/>
      <c r="AB70" s="1103"/>
      <c r="AC70" s="1103"/>
      <c r="AD70" s="1103"/>
      <c r="AE70" s="1103"/>
      <c r="AF70" s="1103"/>
      <c r="AG70" s="1103"/>
      <c r="AH70" s="1103"/>
      <c r="AI70" s="1103"/>
      <c r="AJ70" s="1103"/>
      <c r="AK70" s="1103"/>
      <c r="AL70" s="1103"/>
      <c r="AM70" s="1103"/>
      <c r="AN70" s="1103"/>
      <c r="AO70" s="918"/>
    </row>
    <row r="71" spans="1:41">
      <c r="A71" s="941">
        <v>2</v>
      </c>
      <c r="B71" s="1087" t="b">
        <v>1</v>
      </c>
      <c r="C71" s="1087"/>
      <c r="D71" s="1087"/>
      <c r="E71" s="1087"/>
      <c r="F71" s="1087"/>
      <c r="G71" s="1087"/>
      <c r="H71" s="1087"/>
      <c r="I71" s="1087"/>
      <c r="J71" s="1087"/>
      <c r="K71" s="1087"/>
      <c r="L71" s="274" t="s">
        <v>1085</v>
      </c>
      <c r="M71" s="276" t="s">
        <v>442</v>
      </c>
      <c r="N71" s="271" t="s">
        <v>369</v>
      </c>
      <c r="O71" s="1103"/>
      <c r="P71" s="1103"/>
      <c r="Q71" s="1103"/>
      <c r="R71" s="1103"/>
      <c r="S71" s="1103"/>
      <c r="T71" s="1103"/>
      <c r="U71" s="1103"/>
      <c r="V71" s="1103"/>
      <c r="W71" s="1103"/>
      <c r="X71" s="1103"/>
      <c r="Y71" s="1103"/>
      <c r="Z71" s="1103"/>
      <c r="AA71" s="1103"/>
      <c r="AB71" s="1103"/>
      <c r="AC71" s="1103"/>
      <c r="AD71" s="1103"/>
      <c r="AE71" s="1103"/>
      <c r="AF71" s="1103"/>
      <c r="AG71" s="1103"/>
      <c r="AH71" s="1103"/>
      <c r="AI71" s="1103"/>
      <c r="AJ71" s="1103"/>
      <c r="AK71" s="1103"/>
      <c r="AL71" s="1103"/>
      <c r="AM71" s="1103"/>
      <c r="AN71" s="1103"/>
      <c r="AO71" s="918"/>
    </row>
    <row r="72" spans="1:41">
      <c r="A72" s="941">
        <v>2</v>
      </c>
      <c r="B72" s="1087" t="b">
        <v>1</v>
      </c>
      <c r="C72" s="1087"/>
      <c r="D72" s="1087"/>
      <c r="E72" s="1087"/>
      <c r="F72" s="1087"/>
      <c r="G72" s="1087"/>
      <c r="H72" s="1087"/>
      <c r="I72" s="1087"/>
      <c r="J72" s="1087"/>
      <c r="K72" s="1087"/>
      <c r="L72" s="274" t="s">
        <v>166</v>
      </c>
      <c r="M72" s="275" t="s">
        <v>443</v>
      </c>
      <c r="N72" s="271" t="s">
        <v>369</v>
      </c>
      <c r="O72" s="1102">
        <v>0</v>
      </c>
      <c r="P72" s="1102">
        <v>0</v>
      </c>
      <c r="Q72" s="1102">
        <v>0</v>
      </c>
      <c r="R72" s="1102">
        <v>0</v>
      </c>
      <c r="S72" s="1102">
        <v>0</v>
      </c>
      <c r="T72" s="1102">
        <v>0</v>
      </c>
      <c r="U72" s="1102">
        <v>0</v>
      </c>
      <c r="V72" s="1102">
        <v>0</v>
      </c>
      <c r="W72" s="1102">
        <v>0</v>
      </c>
      <c r="X72" s="1102">
        <v>0</v>
      </c>
      <c r="Y72" s="1102">
        <v>0</v>
      </c>
      <c r="Z72" s="1102">
        <v>0</v>
      </c>
      <c r="AA72" s="1102">
        <v>0</v>
      </c>
      <c r="AB72" s="1102">
        <v>0</v>
      </c>
      <c r="AC72" s="1102">
        <v>0</v>
      </c>
      <c r="AD72" s="1102">
        <v>0</v>
      </c>
      <c r="AE72" s="1102">
        <v>0</v>
      </c>
      <c r="AF72" s="1102">
        <v>0</v>
      </c>
      <c r="AG72" s="1102">
        <v>0</v>
      </c>
      <c r="AH72" s="1102">
        <v>0</v>
      </c>
      <c r="AI72" s="1102">
        <v>0</v>
      </c>
      <c r="AJ72" s="1102">
        <v>0</v>
      </c>
      <c r="AK72" s="1102">
        <v>0</v>
      </c>
      <c r="AL72" s="1102">
        <v>0</v>
      </c>
      <c r="AM72" s="1102">
        <v>0</v>
      </c>
      <c r="AN72" s="1102">
        <v>0</v>
      </c>
      <c r="AO72" s="918"/>
    </row>
    <row r="73" spans="1:41">
      <c r="A73" s="941">
        <v>2</v>
      </c>
      <c r="B73" s="1087" t="b">
        <v>1</v>
      </c>
      <c r="C73" s="1087"/>
      <c r="D73" s="1087"/>
      <c r="E73" s="1087"/>
      <c r="F73" s="1087"/>
      <c r="G73" s="1087"/>
      <c r="H73" s="1087"/>
      <c r="I73" s="1087"/>
      <c r="J73" s="1087"/>
      <c r="K73" s="1087"/>
      <c r="L73" s="274" t="s">
        <v>534</v>
      </c>
      <c r="M73" s="276" t="s">
        <v>444</v>
      </c>
      <c r="N73" s="271" t="s">
        <v>369</v>
      </c>
      <c r="O73" s="1103"/>
      <c r="P73" s="1103"/>
      <c r="Q73" s="1103"/>
      <c r="R73" s="1103"/>
      <c r="S73" s="1103"/>
      <c r="T73" s="1103"/>
      <c r="U73" s="1103"/>
      <c r="V73" s="1103"/>
      <c r="W73" s="1103"/>
      <c r="X73" s="1103"/>
      <c r="Y73" s="1103"/>
      <c r="Z73" s="1103"/>
      <c r="AA73" s="1103"/>
      <c r="AB73" s="1103"/>
      <c r="AC73" s="1103"/>
      <c r="AD73" s="1103"/>
      <c r="AE73" s="1103"/>
      <c r="AF73" s="1103"/>
      <c r="AG73" s="1103"/>
      <c r="AH73" s="1103"/>
      <c r="AI73" s="1103"/>
      <c r="AJ73" s="1103"/>
      <c r="AK73" s="1103"/>
      <c r="AL73" s="1103"/>
      <c r="AM73" s="1103"/>
      <c r="AN73" s="1103"/>
      <c r="AO73" s="918"/>
    </row>
    <row r="74" spans="1:41">
      <c r="A74" s="941">
        <v>2</v>
      </c>
      <c r="B74" s="1087" t="b">
        <v>1</v>
      </c>
      <c r="C74" s="1087"/>
      <c r="D74" s="1087"/>
      <c r="E74" s="1087"/>
      <c r="F74" s="1087"/>
      <c r="G74" s="1087"/>
      <c r="H74" s="1087"/>
      <c r="I74" s="1087"/>
      <c r="J74" s="1087"/>
      <c r="K74" s="1087"/>
      <c r="L74" s="274" t="s">
        <v>540</v>
      </c>
      <c r="M74" s="276" t="s">
        <v>445</v>
      </c>
      <c r="N74" s="271" t="s">
        <v>369</v>
      </c>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3"/>
      <c r="AK74" s="1103"/>
      <c r="AL74" s="1103"/>
      <c r="AM74" s="1103"/>
      <c r="AN74" s="1103"/>
      <c r="AO74" s="918"/>
    </row>
    <row r="75" spans="1:41">
      <c r="A75" s="941">
        <v>2</v>
      </c>
      <c r="B75" s="1087" t="b">
        <v>1</v>
      </c>
      <c r="C75" s="1087"/>
      <c r="D75" s="1087"/>
      <c r="E75" s="1087"/>
      <c r="F75" s="1087"/>
      <c r="G75" s="1087"/>
      <c r="H75" s="1087"/>
      <c r="I75" s="1087"/>
      <c r="J75" s="1087"/>
      <c r="K75" s="1087"/>
      <c r="L75" s="274" t="s">
        <v>542</v>
      </c>
      <c r="M75" s="276" t="s">
        <v>446</v>
      </c>
      <c r="N75" s="271" t="s">
        <v>369</v>
      </c>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1103"/>
      <c r="AK75" s="1103"/>
      <c r="AL75" s="1103"/>
      <c r="AM75" s="1103"/>
      <c r="AN75" s="1103"/>
      <c r="AO75" s="918"/>
    </row>
    <row r="76" spans="1:41">
      <c r="A76" s="941">
        <v>2</v>
      </c>
      <c r="B76" s="1087" t="b">
        <v>1</v>
      </c>
      <c r="C76" s="1087"/>
      <c r="D76" s="1087"/>
      <c r="E76" s="1087"/>
      <c r="F76" s="1087"/>
      <c r="G76" s="1087"/>
      <c r="H76" s="1087"/>
      <c r="I76" s="1087"/>
      <c r="J76" s="1087"/>
      <c r="K76" s="1087"/>
      <c r="L76" s="274" t="s">
        <v>378</v>
      </c>
      <c r="M76" s="275" t="s">
        <v>447</v>
      </c>
      <c r="N76" s="271" t="s">
        <v>369</v>
      </c>
      <c r="O76" s="1102">
        <v>0</v>
      </c>
      <c r="P76" s="1102">
        <v>0</v>
      </c>
      <c r="Q76" s="1102">
        <v>0</v>
      </c>
      <c r="R76" s="1102">
        <v>0</v>
      </c>
      <c r="S76" s="1102">
        <v>0</v>
      </c>
      <c r="T76" s="1102">
        <v>0</v>
      </c>
      <c r="U76" s="1102">
        <v>0</v>
      </c>
      <c r="V76" s="1102">
        <v>0</v>
      </c>
      <c r="W76" s="1102">
        <v>0</v>
      </c>
      <c r="X76" s="1102">
        <v>0</v>
      </c>
      <c r="Y76" s="1102">
        <v>0</v>
      </c>
      <c r="Z76" s="1102">
        <v>0</v>
      </c>
      <c r="AA76" s="1102">
        <v>0</v>
      </c>
      <c r="AB76" s="1102">
        <v>0</v>
      </c>
      <c r="AC76" s="1102">
        <v>0</v>
      </c>
      <c r="AD76" s="1102">
        <v>0</v>
      </c>
      <c r="AE76" s="1102">
        <v>0</v>
      </c>
      <c r="AF76" s="1102">
        <v>0</v>
      </c>
      <c r="AG76" s="1102">
        <v>0</v>
      </c>
      <c r="AH76" s="1102">
        <v>0</v>
      </c>
      <c r="AI76" s="1102">
        <v>0</v>
      </c>
      <c r="AJ76" s="1102">
        <v>0</v>
      </c>
      <c r="AK76" s="1102">
        <v>0</v>
      </c>
      <c r="AL76" s="1102">
        <v>0</v>
      </c>
      <c r="AM76" s="1102">
        <v>0</v>
      </c>
      <c r="AN76" s="1102">
        <v>0</v>
      </c>
      <c r="AO76" s="918"/>
    </row>
    <row r="77" spans="1:41">
      <c r="A77" s="941">
        <v>2</v>
      </c>
      <c r="B77" s="1087" t="b">
        <v>1</v>
      </c>
      <c r="C77" s="1087"/>
      <c r="D77" s="1087"/>
      <c r="E77" s="1087"/>
      <c r="F77" s="1087"/>
      <c r="G77" s="1087"/>
      <c r="H77" s="1087"/>
      <c r="I77" s="1087"/>
      <c r="J77" s="1087"/>
      <c r="K77" s="1087"/>
      <c r="L77" s="274" t="s">
        <v>564</v>
      </c>
      <c r="M77" s="276" t="s">
        <v>448</v>
      </c>
      <c r="N77" s="271" t="s">
        <v>369</v>
      </c>
      <c r="O77" s="1103"/>
      <c r="P77" s="1103"/>
      <c r="Q77" s="1103"/>
      <c r="R77" s="1103"/>
      <c r="S77" s="1103"/>
      <c r="T77" s="1103"/>
      <c r="U77" s="1103"/>
      <c r="V77" s="1103"/>
      <c r="W77" s="1103"/>
      <c r="X77" s="1103"/>
      <c r="Y77" s="1103"/>
      <c r="Z77" s="1103"/>
      <c r="AA77" s="1103"/>
      <c r="AB77" s="1103"/>
      <c r="AC77" s="1103"/>
      <c r="AD77" s="1103"/>
      <c r="AE77" s="1103"/>
      <c r="AF77" s="1103"/>
      <c r="AG77" s="1103"/>
      <c r="AH77" s="1103"/>
      <c r="AI77" s="1103"/>
      <c r="AJ77" s="1103"/>
      <c r="AK77" s="1103"/>
      <c r="AL77" s="1103"/>
      <c r="AM77" s="1103"/>
      <c r="AN77" s="1103"/>
      <c r="AO77" s="918"/>
    </row>
    <row r="78" spans="1:41">
      <c r="A78" s="941">
        <v>2</v>
      </c>
      <c r="B78" s="1087" t="b">
        <v>1</v>
      </c>
      <c r="C78" s="1087"/>
      <c r="D78" s="1087"/>
      <c r="E78" s="1087"/>
      <c r="F78" s="1087"/>
      <c r="G78" s="1087"/>
      <c r="H78" s="1087"/>
      <c r="I78" s="1087"/>
      <c r="J78" s="1087"/>
      <c r="K78" s="1087"/>
      <c r="L78" s="274" t="s">
        <v>566</v>
      </c>
      <c r="M78" s="276" t="s">
        <v>449</v>
      </c>
      <c r="N78" s="271" t="s">
        <v>369</v>
      </c>
      <c r="O78" s="1103"/>
      <c r="P78" s="1103"/>
      <c r="Q78" s="1103"/>
      <c r="R78" s="1103"/>
      <c r="S78" s="1103"/>
      <c r="T78" s="1103"/>
      <c r="U78" s="1103"/>
      <c r="V78" s="1103"/>
      <c r="W78" s="1103"/>
      <c r="X78" s="1103"/>
      <c r="Y78" s="1103"/>
      <c r="Z78" s="1103"/>
      <c r="AA78" s="1103"/>
      <c r="AB78" s="1103"/>
      <c r="AC78" s="1103"/>
      <c r="AD78" s="1103"/>
      <c r="AE78" s="1103"/>
      <c r="AF78" s="1103"/>
      <c r="AG78" s="1103"/>
      <c r="AH78" s="1103"/>
      <c r="AI78" s="1103"/>
      <c r="AJ78" s="1103"/>
      <c r="AK78" s="1103"/>
      <c r="AL78" s="1103"/>
      <c r="AM78" s="1103"/>
      <c r="AN78" s="1103"/>
      <c r="AO78" s="918"/>
    </row>
    <row r="79" spans="1:41">
      <c r="A79" s="941">
        <v>2</v>
      </c>
      <c r="B79" s="1087" t="b">
        <v>1</v>
      </c>
      <c r="C79" s="1087"/>
      <c r="D79" s="1087"/>
      <c r="E79" s="1087"/>
      <c r="F79" s="1087"/>
      <c r="G79" s="1087"/>
      <c r="H79" s="1087"/>
      <c r="I79" s="1087"/>
      <c r="J79" s="1087"/>
      <c r="K79" s="1087"/>
      <c r="L79" s="274" t="s">
        <v>568</v>
      </c>
      <c r="M79" s="276" t="s">
        <v>450</v>
      </c>
      <c r="N79" s="271" t="s">
        <v>369</v>
      </c>
      <c r="O79" s="1103"/>
      <c r="P79" s="1103"/>
      <c r="Q79" s="1103"/>
      <c r="R79" s="1103"/>
      <c r="S79" s="1103"/>
      <c r="T79" s="1103"/>
      <c r="U79" s="1103"/>
      <c r="V79" s="1103"/>
      <c r="W79" s="1103"/>
      <c r="X79" s="1103"/>
      <c r="Y79" s="1103"/>
      <c r="Z79" s="1103"/>
      <c r="AA79" s="1103"/>
      <c r="AB79" s="1103"/>
      <c r="AC79" s="1103"/>
      <c r="AD79" s="1103"/>
      <c r="AE79" s="1103"/>
      <c r="AF79" s="1103"/>
      <c r="AG79" s="1103"/>
      <c r="AH79" s="1103"/>
      <c r="AI79" s="1103"/>
      <c r="AJ79" s="1103"/>
      <c r="AK79" s="1103"/>
      <c r="AL79" s="1103"/>
      <c r="AM79" s="1103"/>
      <c r="AN79" s="1103"/>
      <c r="AO79" s="918"/>
    </row>
    <row r="80" spans="1:41">
      <c r="A80" s="941">
        <v>2</v>
      </c>
      <c r="B80" s="1087" t="b">
        <v>1</v>
      </c>
      <c r="C80" s="1087"/>
      <c r="D80" s="1087"/>
      <c r="E80" s="1087"/>
      <c r="F80" s="1087"/>
      <c r="G80" s="1087"/>
      <c r="H80" s="1087"/>
      <c r="I80" s="1087"/>
      <c r="J80" s="1087"/>
      <c r="K80" s="1087"/>
      <c r="L80" s="274" t="s">
        <v>380</v>
      </c>
      <c r="M80" s="275" t="s">
        <v>451</v>
      </c>
      <c r="N80" s="271" t="s">
        <v>369</v>
      </c>
      <c r="O80" s="1102">
        <v>0</v>
      </c>
      <c r="P80" s="1102">
        <v>0</v>
      </c>
      <c r="Q80" s="1102">
        <v>0</v>
      </c>
      <c r="R80" s="1102">
        <v>0</v>
      </c>
      <c r="S80" s="1102">
        <v>0</v>
      </c>
      <c r="T80" s="1102">
        <v>0</v>
      </c>
      <c r="U80" s="1102">
        <v>0</v>
      </c>
      <c r="V80" s="1102">
        <v>0</v>
      </c>
      <c r="W80" s="1102">
        <v>0</v>
      </c>
      <c r="X80" s="1102">
        <v>0</v>
      </c>
      <c r="Y80" s="1102">
        <v>0</v>
      </c>
      <c r="Z80" s="1102">
        <v>0</v>
      </c>
      <c r="AA80" s="1102">
        <v>0</v>
      </c>
      <c r="AB80" s="1102">
        <v>0</v>
      </c>
      <c r="AC80" s="1102">
        <v>0</v>
      </c>
      <c r="AD80" s="1102">
        <v>0</v>
      </c>
      <c r="AE80" s="1102">
        <v>0</v>
      </c>
      <c r="AF80" s="1102">
        <v>0</v>
      </c>
      <c r="AG80" s="1102">
        <v>0</v>
      </c>
      <c r="AH80" s="1102">
        <v>0</v>
      </c>
      <c r="AI80" s="1102">
        <v>0</v>
      </c>
      <c r="AJ80" s="1102">
        <v>0</v>
      </c>
      <c r="AK80" s="1102">
        <v>0</v>
      </c>
      <c r="AL80" s="1102">
        <v>0</v>
      </c>
      <c r="AM80" s="1102">
        <v>0</v>
      </c>
      <c r="AN80" s="1102">
        <v>0</v>
      </c>
      <c r="AO80" s="918"/>
    </row>
    <row r="81" spans="1:41">
      <c r="A81" s="941">
        <v>2</v>
      </c>
      <c r="B81" s="1087" t="b">
        <v>1</v>
      </c>
      <c r="C81" s="1087"/>
      <c r="D81" s="1087"/>
      <c r="E81" s="1087"/>
      <c r="F81" s="1087"/>
      <c r="G81" s="1087"/>
      <c r="H81" s="1087"/>
      <c r="I81" s="1087"/>
      <c r="J81" s="1087"/>
      <c r="K81" s="1087"/>
      <c r="L81" s="274" t="s">
        <v>573</v>
      </c>
      <c r="M81" s="276" t="s">
        <v>452</v>
      </c>
      <c r="N81" s="271" t="s">
        <v>369</v>
      </c>
      <c r="O81" s="1103"/>
      <c r="P81" s="1103"/>
      <c r="Q81" s="1103"/>
      <c r="R81" s="1103"/>
      <c r="S81" s="1103"/>
      <c r="T81" s="1103"/>
      <c r="U81" s="1103"/>
      <c r="V81" s="1103"/>
      <c r="W81" s="1103"/>
      <c r="X81" s="1103"/>
      <c r="Y81" s="1103"/>
      <c r="Z81" s="1103"/>
      <c r="AA81" s="1103"/>
      <c r="AB81" s="1103"/>
      <c r="AC81" s="1103"/>
      <c r="AD81" s="1103"/>
      <c r="AE81" s="1103"/>
      <c r="AF81" s="1103"/>
      <c r="AG81" s="1103"/>
      <c r="AH81" s="1103"/>
      <c r="AI81" s="1103"/>
      <c r="AJ81" s="1103"/>
      <c r="AK81" s="1103"/>
      <c r="AL81" s="1103"/>
      <c r="AM81" s="1103"/>
      <c r="AN81" s="1103"/>
      <c r="AO81" s="918"/>
    </row>
    <row r="82" spans="1:41" ht="22.5">
      <c r="A82" s="941">
        <v>2</v>
      </c>
      <c r="B82" s="1087" t="b">
        <v>1</v>
      </c>
      <c r="C82" s="1087"/>
      <c r="D82" s="1087"/>
      <c r="E82" s="1087"/>
      <c r="F82" s="1087"/>
      <c r="G82" s="1087"/>
      <c r="H82" s="1087"/>
      <c r="I82" s="1087"/>
      <c r="J82" s="1087"/>
      <c r="K82" s="1087"/>
      <c r="L82" s="274" t="s">
        <v>587</v>
      </c>
      <c r="M82" s="276" t="s">
        <v>1175</v>
      </c>
      <c r="N82" s="271" t="s">
        <v>369</v>
      </c>
      <c r="O82" s="1103"/>
      <c r="P82" s="1103"/>
      <c r="Q82" s="1103"/>
      <c r="R82" s="1103"/>
      <c r="S82" s="1103"/>
      <c r="T82" s="1103"/>
      <c r="U82" s="1103"/>
      <c r="V82" s="1103"/>
      <c r="W82" s="1103"/>
      <c r="X82" s="1103"/>
      <c r="Y82" s="1103"/>
      <c r="Z82" s="1103"/>
      <c r="AA82" s="1103"/>
      <c r="AB82" s="1103"/>
      <c r="AC82" s="1103"/>
      <c r="AD82" s="1103"/>
      <c r="AE82" s="1103"/>
      <c r="AF82" s="1103"/>
      <c r="AG82" s="1103"/>
      <c r="AH82" s="1103"/>
      <c r="AI82" s="1103"/>
      <c r="AJ82" s="1103"/>
      <c r="AK82" s="1103"/>
      <c r="AL82" s="1103"/>
      <c r="AM82" s="1103"/>
      <c r="AN82" s="1103"/>
      <c r="AO82" s="918"/>
    </row>
    <row r="83" spans="1:41" ht="22.5">
      <c r="A83" s="941">
        <v>2</v>
      </c>
      <c r="B83" s="1087" t="b">
        <v>1</v>
      </c>
      <c r="C83" s="1087"/>
      <c r="D83" s="1087"/>
      <c r="E83" s="1087"/>
      <c r="F83" s="1087"/>
      <c r="G83" s="1087"/>
      <c r="H83" s="1087"/>
      <c r="I83" s="1087"/>
      <c r="J83" s="1087"/>
      <c r="K83" s="1087"/>
      <c r="L83" s="274" t="s">
        <v>593</v>
      </c>
      <c r="M83" s="276" t="s">
        <v>453</v>
      </c>
      <c r="N83" s="271" t="s">
        <v>369</v>
      </c>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918"/>
    </row>
    <row r="84" spans="1:41">
      <c r="A84" s="941">
        <v>2</v>
      </c>
      <c r="B84" s="1087" t="b">
        <v>1</v>
      </c>
      <c r="C84" s="1087"/>
      <c r="D84" s="1087"/>
      <c r="E84" s="1087"/>
      <c r="F84" s="1087"/>
      <c r="G84" s="1087"/>
      <c r="H84" s="1087"/>
      <c r="I84" s="1087"/>
      <c r="J84" s="1087"/>
      <c r="K84" s="1087"/>
      <c r="L84" s="274" t="s">
        <v>595</v>
      </c>
      <c r="M84" s="276" t="s">
        <v>454</v>
      </c>
      <c r="N84" s="271" t="s">
        <v>369</v>
      </c>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c r="AK84" s="1103"/>
      <c r="AL84" s="1103"/>
      <c r="AM84" s="1103"/>
      <c r="AN84" s="1103"/>
      <c r="AO84" s="918"/>
    </row>
    <row r="85" spans="1:41" s="279" customFormat="1" ht="22.5">
      <c r="A85" s="941">
        <v>2</v>
      </c>
      <c r="B85" s="1087" t="b">
        <v>1</v>
      </c>
      <c r="C85" s="1100"/>
      <c r="D85" s="1100"/>
      <c r="E85" s="1100"/>
      <c r="F85" s="1100"/>
      <c r="G85" s="1100"/>
      <c r="H85" s="1100"/>
      <c r="I85" s="1100"/>
      <c r="J85" s="1100"/>
      <c r="K85" s="1100"/>
      <c r="L85" s="277" t="s">
        <v>102</v>
      </c>
      <c r="M85" s="273" t="s">
        <v>455</v>
      </c>
      <c r="N85" s="278" t="s">
        <v>369</v>
      </c>
      <c r="O85" s="1101">
        <v>0</v>
      </c>
      <c r="P85" s="1101">
        <v>0</v>
      </c>
      <c r="Q85" s="1101">
        <v>0</v>
      </c>
      <c r="R85" s="1101">
        <v>0</v>
      </c>
      <c r="S85" s="1101">
        <v>0</v>
      </c>
      <c r="T85" s="1101">
        <v>0</v>
      </c>
      <c r="U85" s="1101">
        <v>0</v>
      </c>
      <c r="V85" s="1101">
        <v>0</v>
      </c>
      <c r="W85" s="1101">
        <v>0</v>
      </c>
      <c r="X85" s="1101">
        <v>0</v>
      </c>
      <c r="Y85" s="1101">
        <v>0</v>
      </c>
      <c r="Z85" s="1101">
        <v>0</v>
      </c>
      <c r="AA85" s="1101">
        <v>0</v>
      </c>
      <c r="AB85" s="1101">
        <v>0</v>
      </c>
      <c r="AC85" s="1101">
        <v>0</v>
      </c>
      <c r="AD85" s="1101">
        <v>0</v>
      </c>
      <c r="AE85" s="1101">
        <v>0</v>
      </c>
      <c r="AF85" s="1101">
        <v>0</v>
      </c>
      <c r="AG85" s="1101">
        <v>0</v>
      </c>
      <c r="AH85" s="1101">
        <v>0</v>
      </c>
      <c r="AI85" s="1101">
        <v>0</v>
      </c>
      <c r="AJ85" s="1101">
        <v>0</v>
      </c>
      <c r="AK85" s="1101">
        <v>0</v>
      </c>
      <c r="AL85" s="1101">
        <v>0</v>
      </c>
      <c r="AM85" s="1101">
        <v>0</v>
      </c>
      <c r="AN85" s="1101">
        <v>0</v>
      </c>
      <c r="AO85" s="918"/>
    </row>
    <row r="86" spans="1:41">
      <c r="A86" s="941">
        <v>2</v>
      </c>
      <c r="B86" s="1087" t="b">
        <v>1</v>
      </c>
      <c r="C86" s="1087"/>
      <c r="D86" s="1087"/>
      <c r="E86" s="1087"/>
      <c r="F86" s="1087"/>
      <c r="G86" s="1087"/>
      <c r="H86" s="1087"/>
      <c r="I86" s="1087"/>
      <c r="J86" s="1087"/>
      <c r="K86" s="1087"/>
      <c r="L86" s="274" t="s">
        <v>17</v>
      </c>
      <c r="M86" s="275" t="s">
        <v>1186</v>
      </c>
      <c r="N86" s="271" t="s">
        <v>369</v>
      </c>
      <c r="O86" s="1103"/>
      <c r="P86" s="1103"/>
      <c r="Q86" s="1103"/>
      <c r="R86" s="1103"/>
      <c r="S86" s="1103"/>
      <c r="T86" s="1103"/>
      <c r="U86" s="1103"/>
      <c r="V86" s="1103"/>
      <c r="W86" s="1103"/>
      <c r="X86" s="1103"/>
      <c r="Y86" s="1103"/>
      <c r="Z86" s="1103"/>
      <c r="AA86" s="1103"/>
      <c r="AB86" s="1103"/>
      <c r="AC86" s="1103"/>
      <c r="AD86" s="1103"/>
      <c r="AE86" s="1103"/>
      <c r="AF86" s="1103"/>
      <c r="AG86" s="1103"/>
      <c r="AH86" s="1103"/>
      <c r="AI86" s="1103"/>
      <c r="AJ86" s="1103"/>
      <c r="AK86" s="1103"/>
      <c r="AL86" s="1103"/>
      <c r="AM86" s="1103"/>
      <c r="AN86" s="1103"/>
      <c r="AO86" s="918"/>
    </row>
    <row r="87" spans="1:41">
      <c r="A87" s="941">
        <v>2</v>
      </c>
      <c r="B87" s="1087" t="b">
        <v>1</v>
      </c>
      <c r="C87" s="1087"/>
      <c r="D87" s="1087"/>
      <c r="E87" s="1087"/>
      <c r="F87" s="1087"/>
      <c r="G87" s="1087"/>
      <c r="H87" s="1087"/>
      <c r="I87" s="1087"/>
      <c r="J87" s="1087"/>
      <c r="K87" s="1087"/>
      <c r="L87" s="274" t="s">
        <v>146</v>
      </c>
      <c r="M87" s="275" t="s">
        <v>1187</v>
      </c>
      <c r="N87" s="271" t="s">
        <v>369</v>
      </c>
      <c r="O87" s="1103"/>
      <c r="P87" s="1103"/>
      <c r="Q87" s="1103"/>
      <c r="R87" s="1103"/>
      <c r="S87" s="1103"/>
      <c r="T87" s="1103"/>
      <c r="U87" s="1103"/>
      <c r="V87" s="1103"/>
      <c r="W87" s="1103"/>
      <c r="X87" s="1103"/>
      <c r="Y87" s="1103"/>
      <c r="Z87" s="1103"/>
      <c r="AA87" s="1103"/>
      <c r="AB87" s="1103"/>
      <c r="AC87" s="1103"/>
      <c r="AD87" s="1103"/>
      <c r="AE87" s="1103"/>
      <c r="AF87" s="1103"/>
      <c r="AG87" s="1103"/>
      <c r="AH87" s="1103"/>
      <c r="AI87" s="1103"/>
      <c r="AJ87" s="1103"/>
      <c r="AK87" s="1103"/>
      <c r="AL87" s="1103"/>
      <c r="AM87" s="1103"/>
      <c r="AN87" s="1103"/>
      <c r="AO87" s="918"/>
    </row>
    <row r="88" spans="1:41">
      <c r="A88" s="941">
        <v>2</v>
      </c>
      <c r="B88" s="1087" t="b">
        <v>1</v>
      </c>
      <c r="C88" s="1087"/>
      <c r="D88" s="1087"/>
      <c r="E88" s="1087"/>
      <c r="F88" s="1087"/>
      <c r="G88" s="1087"/>
      <c r="H88" s="1087"/>
      <c r="I88" s="1087"/>
      <c r="J88" s="1087"/>
      <c r="K88" s="1087"/>
      <c r="L88" s="274" t="s">
        <v>167</v>
      </c>
      <c r="M88" s="275" t="s">
        <v>456</v>
      </c>
      <c r="N88" s="271" t="s">
        <v>369</v>
      </c>
      <c r="O88" s="1103"/>
      <c r="P88" s="1103"/>
      <c r="Q88" s="1103"/>
      <c r="R88" s="1103"/>
      <c r="S88" s="1103"/>
      <c r="T88" s="1103"/>
      <c r="U88" s="1103"/>
      <c r="V88" s="1103"/>
      <c r="W88" s="1103"/>
      <c r="X88" s="1103"/>
      <c r="Y88" s="1103"/>
      <c r="Z88" s="1103"/>
      <c r="AA88" s="1103"/>
      <c r="AB88" s="1103"/>
      <c r="AC88" s="1103"/>
      <c r="AD88" s="1103"/>
      <c r="AE88" s="1103"/>
      <c r="AF88" s="1103"/>
      <c r="AG88" s="1103"/>
      <c r="AH88" s="1103"/>
      <c r="AI88" s="1103"/>
      <c r="AJ88" s="1103"/>
      <c r="AK88" s="1103"/>
      <c r="AL88" s="1103"/>
      <c r="AM88" s="1103"/>
      <c r="AN88" s="1103"/>
      <c r="AO88" s="918"/>
    </row>
    <row r="89" spans="1:41" ht="21.75" customHeight="1">
      <c r="A89" s="1087"/>
      <c r="B89" s="1087"/>
      <c r="C89" s="1087"/>
      <c r="D89" s="1087"/>
      <c r="E89" s="1087"/>
      <c r="F89" s="1087"/>
      <c r="G89" s="1087"/>
      <c r="H89" s="1087"/>
      <c r="I89" s="1087"/>
      <c r="J89" s="1087"/>
      <c r="K89" s="1087"/>
      <c r="L89" s="1087"/>
      <c r="M89" s="1105" t="s">
        <v>1431</v>
      </c>
      <c r="N89" s="1087"/>
      <c r="O89" s="1087"/>
      <c r="P89" s="1087"/>
      <c r="Q89" s="1087"/>
      <c r="R89" s="1087"/>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87"/>
      <c r="AO89" s="1087"/>
    </row>
    <row r="90" spans="1:41" ht="15" customHeight="1">
      <c r="A90" s="1087"/>
      <c r="B90" s="1087"/>
      <c r="C90" s="1087"/>
      <c r="D90" s="1087"/>
      <c r="E90" s="1087"/>
      <c r="F90" s="1087"/>
      <c r="G90" s="1087"/>
      <c r="H90" s="1087"/>
      <c r="I90" s="1087"/>
      <c r="J90" s="1087"/>
      <c r="K90" s="1087"/>
      <c r="L90" s="1106" t="s">
        <v>1469</v>
      </c>
      <c r="M90" s="1107"/>
      <c r="N90" s="1107"/>
      <c r="O90" s="1107"/>
      <c r="P90" s="1107"/>
      <c r="Q90" s="1107"/>
      <c r="R90" s="1107"/>
      <c r="S90" s="1107"/>
      <c r="T90" s="1107"/>
      <c r="U90" s="1107"/>
      <c r="V90" s="1107"/>
      <c r="W90" s="1107"/>
      <c r="X90" s="1107"/>
      <c r="Y90" s="1107"/>
      <c r="Z90" s="1107"/>
      <c r="AA90" s="1107"/>
      <c r="AB90" s="1107"/>
      <c r="AC90" s="1107"/>
      <c r="AD90" s="1107"/>
      <c r="AE90" s="1107"/>
      <c r="AF90" s="1107"/>
      <c r="AG90" s="1107"/>
      <c r="AH90" s="1107"/>
      <c r="AI90" s="1107"/>
      <c r="AJ90" s="1107"/>
      <c r="AK90" s="1107"/>
      <c r="AL90" s="1107"/>
      <c r="AM90" s="1107"/>
      <c r="AN90" s="1107"/>
      <c r="AO90" s="1107"/>
    </row>
    <row r="91" spans="1:41" ht="15" customHeight="1">
      <c r="A91" s="1087"/>
      <c r="B91" s="1087"/>
      <c r="C91" s="1087"/>
      <c r="D91" s="1087"/>
      <c r="E91" s="1087"/>
      <c r="F91" s="1087"/>
      <c r="G91" s="1087"/>
      <c r="H91" s="1087"/>
      <c r="I91" s="1087"/>
      <c r="J91" s="1087"/>
      <c r="K91" s="780"/>
      <c r="L91" s="1108" t="s">
        <v>2582</v>
      </c>
      <c r="M91" s="1109"/>
      <c r="N91" s="1109"/>
      <c r="O91" s="1109"/>
      <c r="P91" s="1109"/>
      <c r="Q91" s="1109"/>
      <c r="R91" s="1109"/>
      <c r="S91" s="1109"/>
      <c r="T91" s="1109"/>
      <c r="U91" s="1109"/>
      <c r="V91" s="1109"/>
      <c r="W91" s="1109"/>
      <c r="X91" s="1109"/>
      <c r="Y91" s="1109"/>
      <c r="Z91" s="1109"/>
      <c r="AA91" s="1109"/>
      <c r="AB91" s="1109"/>
      <c r="AC91" s="1109"/>
      <c r="AD91" s="1109"/>
      <c r="AE91" s="1109"/>
      <c r="AF91" s="1109"/>
      <c r="AG91" s="1109"/>
      <c r="AH91" s="1109"/>
      <c r="AI91" s="1109"/>
      <c r="AJ91" s="1109"/>
      <c r="AK91" s="1109"/>
      <c r="AL91" s="1109"/>
      <c r="AM91" s="1109"/>
      <c r="AN91" s="1109"/>
      <c r="AO91" s="1109"/>
    </row>
    <row r="92" spans="1:41">
      <c r="A92" s="1087"/>
      <c r="B92" s="1087"/>
      <c r="C92" s="1087"/>
      <c r="D92" s="1087"/>
      <c r="E92" s="1087"/>
      <c r="F92" s="1087"/>
      <c r="G92" s="1087"/>
      <c r="H92" s="1087"/>
      <c r="I92" s="1087"/>
      <c r="J92" s="1087"/>
      <c r="K92" s="1087"/>
      <c r="L92" s="1087"/>
      <c r="M92" s="1087"/>
      <c r="N92" s="1087"/>
      <c r="O92" s="1087"/>
      <c r="P92" s="1087"/>
      <c r="Q92" s="1087"/>
      <c r="R92" s="1087"/>
      <c r="S92" s="1087"/>
      <c r="T92" s="1087"/>
      <c r="U92" s="1087"/>
      <c r="V92" s="1087"/>
      <c r="W92" s="1087"/>
      <c r="X92" s="1087"/>
      <c r="Y92" s="1087"/>
      <c r="Z92" s="1087"/>
      <c r="AA92" s="1087"/>
      <c r="AB92" s="1087"/>
      <c r="AC92" s="1087"/>
      <c r="AD92" s="1087"/>
      <c r="AE92" s="1087"/>
      <c r="AF92" s="1110"/>
      <c r="AG92" s="1110"/>
      <c r="AH92" s="1110"/>
      <c r="AI92" s="1110"/>
      <c r="AJ92" s="1110"/>
      <c r="AK92" s="1110"/>
      <c r="AL92" s="1110"/>
      <c r="AM92" s="1110"/>
      <c r="AN92" s="1110"/>
      <c r="AO92" s="1087"/>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O77:AN79 O73:AN75 O68:AN71 O86:AN88 O81:AN84">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29" sqref="O29"/>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9" width="13.28515625" style="102" customWidth="1"/>
    <col min="20" max="24" width="13.28515625" style="102" hidden="1" customWidth="1"/>
    <col min="25" max="29" width="13.28515625" style="102" customWidth="1"/>
    <col min="30" max="34" width="13.28515625" style="102" hidden="1" customWidth="1"/>
    <col min="35" max="35" width="20.7109375" style="102" customWidth="1"/>
    <col min="36" max="16384" width="9.140625" style="102"/>
  </cols>
  <sheetData>
    <row r="1" spans="1:35" hidden="1">
      <c r="A1" s="1087"/>
      <c r="B1" s="1087"/>
      <c r="C1" s="1087"/>
      <c r="D1" s="1087"/>
      <c r="E1" s="1087"/>
      <c r="F1" s="1087"/>
      <c r="G1" s="1087"/>
      <c r="H1" s="1087"/>
      <c r="I1" s="1087"/>
      <c r="J1" s="1087"/>
      <c r="K1" s="1087"/>
      <c r="L1" s="1087"/>
      <c r="M1" s="1087"/>
      <c r="N1" s="1087"/>
      <c r="O1" s="892">
        <v>2024</v>
      </c>
      <c r="P1" s="892">
        <v>2025</v>
      </c>
      <c r="Q1" s="892">
        <v>2026</v>
      </c>
      <c r="R1" s="892">
        <v>2027</v>
      </c>
      <c r="S1" s="892">
        <v>2028</v>
      </c>
      <c r="T1" s="892">
        <v>2029</v>
      </c>
      <c r="U1" s="892">
        <v>2030</v>
      </c>
      <c r="V1" s="892">
        <v>2031</v>
      </c>
      <c r="W1" s="892">
        <v>2032</v>
      </c>
      <c r="X1" s="892">
        <v>2033</v>
      </c>
      <c r="Y1" s="892">
        <v>2024</v>
      </c>
      <c r="Z1" s="892">
        <v>2025</v>
      </c>
      <c r="AA1" s="892">
        <v>2026</v>
      </c>
      <c r="AB1" s="892">
        <v>2027</v>
      </c>
      <c r="AC1" s="892">
        <v>2028</v>
      </c>
      <c r="AD1" s="892">
        <v>2029</v>
      </c>
      <c r="AE1" s="892">
        <v>2030</v>
      </c>
      <c r="AF1" s="892">
        <v>2031</v>
      </c>
      <c r="AG1" s="892">
        <v>2032</v>
      </c>
      <c r="AH1" s="892">
        <v>2033</v>
      </c>
      <c r="AI1" s="1087"/>
    </row>
    <row r="2" spans="1:35" hidden="1">
      <c r="A2" s="1087"/>
      <c r="B2" s="1087"/>
      <c r="C2" s="1087"/>
      <c r="D2" s="1087"/>
      <c r="E2" s="1087"/>
      <c r="F2" s="1087"/>
      <c r="G2" s="1087"/>
      <c r="H2" s="1087"/>
      <c r="I2" s="1087"/>
      <c r="J2" s="1087"/>
      <c r="K2" s="1087"/>
      <c r="L2" s="1087"/>
      <c r="M2" s="1087"/>
      <c r="N2" s="1087"/>
      <c r="O2" s="892"/>
      <c r="P2" s="892"/>
      <c r="Q2" s="892"/>
      <c r="R2" s="892"/>
      <c r="S2" s="892"/>
      <c r="T2" s="892"/>
      <c r="U2" s="892"/>
      <c r="V2" s="892"/>
      <c r="W2" s="892"/>
      <c r="X2" s="892"/>
      <c r="Y2" s="892"/>
      <c r="Z2" s="892"/>
      <c r="AA2" s="892"/>
      <c r="AB2" s="892"/>
      <c r="AC2" s="892"/>
      <c r="AD2" s="892"/>
      <c r="AE2" s="892"/>
      <c r="AF2" s="892"/>
      <c r="AG2" s="892"/>
      <c r="AH2" s="892"/>
      <c r="AI2" s="1087"/>
    </row>
    <row r="3" spans="1:35" hidden="1">
      <c r="A3" s="1087"/>
      <c r="B3" s="1087"/>
      <c r="C3" s="1087"/>
      <c r="D3" s="1087"/>
      <c r="E3" s="1087"/>
      <c r="F3" s="1087"/>
      <c r="G3" s="1087"/>
      <c r="H3" s="1087"/>
      <c r="I3" s="1087"/>
      <c r="J3" s="1087"/>
      <c r="K3" s="1087"/>
      <c r="L3" s="1087"/>
      <c r="M3" s="1087"/>
      <c r="N3" s="1087"/>
      <c r="O3" s="892"/>
      <c r="P3" s="892"/>
      <c r="Q3" s="892"/>
      <c r="R3" s="892"/>
      <c r="S3" s="892"/>
      <c r="T3" s="892"/>
      <c r="U3" s="892"/>
      <c r="V3" s="892"/>
      <c r="W3" s="892"/>
      <c r="X3" s="892"/>
      <c r="Y3" s="892"/>
      <c r="Z3" s="892"/>
      <c r="AA3" s="892"/>
      <c r="AB3" s="892"/>
      <c r="AC3" s="892"/>
      <c r="AD3" s="892"/>
      <c r="AE3" s="892"/>
      <c r="AF3" s="892"/>
      <c r="AG3" s="892"/>
      <c r="AH3" s="892"/>
      <c r="AI3" s="1087"/>
    </row>
    <row r="4" spans="1:35" hidden="1">
      <c r="A4" s="1087"/>
      <c r="B4" s="1087"/>
      <c r="C4" s="1087"/>
      <c r="D4" s="1087"/>
      <c r="E4" s="1087"/>
      <c r="F4" s="1087"/>
      <c r="G4" s="1087"/>
      <c r="H4" s="1087"/>
      <c r="I4" s="1087"/>
      <c r="J4" s="1087"/>
      <c r="K4" s="1087"/>
      <c r="L4" s="1087"/>
      <c r="M4" s="1087"/>
      <c r="N4" s="1087"/>
      <c r="O4" s="892"/>
      <c r="P4" s="892"/>
      <c r="Q4" s="892"/>
      <c r="R4" s="892"/>
      <c r="S4" s="892"/>
      <c r="T4" s="892"/>
      <c r="U4" s="892"/>
      <c r="V4" s="892"/>
      <c r="W4" s="892"/>
      <c r="X4" s="892"/>
      <c r="Y4" s="892"/>
      <c r="Z4" s="892"/>
      <c r="AA4" s="892"/>
      <c r="AB4" s="892"/>
      <c r="AC4" s="892"/>
      <c r="AD4" s="892"/>
      <c r="AE4" s="892"/>
      <c r="AF4" s="892"/>
      <c r="AG4" s="892"/>
      <c r="AH4" s="892"/>
      <c r="AI4" s="1087"/>
    </row>
    <row r="5" spans="1:35" hidden="1">
      <c r="A5" s="1087"/>
      <c r="B5" s="1087"/>
      <c r="C5" s="1087"/>
      <c r="D5" s="1087"/>
      <c r="E5" s="1087"/>
      <c r="F5" s="1087"/>
      <c r="G5" s="1087"/>
      <c r="H5" s="1087"/>
      <c r="I5" s="1087"/>
      <c r="J5" s="1087"/>
      <c r="K5" s="1087"/>
      <c r="L5" s="1087"/>
      <c r="M5" s="1087"/>
      <c r="N5" s="1087"/>
      <c r="O5" s="892"/>
      <c r="P5" s="892"/>
      <c r="Q5" s="892"/>
      <c r="R5" s="892"/>
      <c r="S5" s="892"/>
      <c r="T5" s="892"/>
      <c r="U5" s="892"/>
      <c r="V5" s="892"/>
      <c r="W5" s="892"/>
      <c r="X5" s="892"/>
      <c r="Y5" s="892"/>
      <c r="Z5" s="892"/>
      <c r="AA5" s="892"/>
      <c r="AB5" s="892"/>
      <c r="AC5" s="892"/>
      <c r="AD5" s="892"/>
      <c r="AE5" s="892"/>
      <c r="AF5" s="892"/>
      <c r="AG5" s="892"/>
      <c r="AH5" s="892"/>
      <c r="AI5" s="1087"/>
    </row>
    <row r="6" spans="1:35" hidden="1">
      <c r="A6" s="1087"/>
      <c r="B6" s="1087"/>
      <c r="C6" s="1087"/>
      <c r="D6" s="1087"/>
      <c r="E6" s="1087"/>
      <c r="F6" s="1087"/>
      <c r="G6" s="1087"/>
      <c r="H6" s="1087"/>
      <c r="I6" s="1087"/>
      <c r="J6" s="1087"/>
      <c r="K6" s="1087"/>
      <c r="L6" s="1087"/>
      <c r="M6" s="1087"/>
      <c r="N6" s="1087"/>
      <c r="O6" s="892"/>
      <c r="P6" s="892"/>
      <c r="Q6" s="892"/>
      <c r="R6" s="892"/>
      <c r="S6" s="892"/>
      <c r="T6" s="892"/>
      <c r="U6" s="892"/>
      <c r="V6" s="892"/>
      <c r="W6" s="892"/>
      <c r="X6" s="892"/>
      <c r="Y6" s="892"/>
      <c r="Z6" s="892"/>
      <c r="AA6" s="892"/>
      <c r="AB6" s="892"/>
      <c r="AC6" s="892"/>
      <c r="AD6" s="892"/>
      <c r="AE6" s="892"/>
      <c r="AF6" s="892"/>
      <c r="AG6" s="892"/>
      <c r="AH6" s="892"/>
      <c r="AI6" s="1087"/>
    </row>
    <row r="7" spans="1:35" hidden="1">
      <c r="A7" s="1087"/>
      <c r="B7" s="1087"/>
      <c r="C7" s="1087"/>
      <c r="D7" s="1087"/>
      <c r="E7" s="1087"/>
      <c r="F7" s="1087"/>
      <c r="G7" s="1087"/>
      <c r="H7" s="1087"/>
      <c r="I7" s="1087"/>
      <c r="J7" s="1087"/>
      <c r="K7" s="1087"/>
      <c r="L7" s="1087"/>
      <c r="M7" s="1087"/>
      <c r="N7" s="1087"/>
      <c r="O7" s="844" t="b">
        <v>1</v>
      </c>
      <c r="P7" s="844" t="b">
        <v>1</v>
      </c>
      <c r="Q7" s="844" t="b">
        <v>1</v>
      </c>
      <c r="R7" s="844" t="b">
        <v>1</v>
      </c>
      <c r="S7" s="844" t="b">
        <v>1</v>
      </c>
      <c r="T7" s="844" t="b">
        <v>0</v>
      </c>
      <c r="U7" s="844" t="b">
        <v>0</v>
      </c>
      <c r="V7" s="844" t="b">
        <v>0</v>
      </c>
      <c r="W7" s="844" t="b">
        <v>0</v>
      </c>
      <c r="X7" s="844" t="b">
        <v>0</v>
      </c>
      <c r="Y7" s="844" t="b">
        <v>1</v>
      </c>
      <c r="Z7" s="844" t="b">
        <v>1</v>
      </c>
      <c r="AA7" s="844" t="b">
        <v>1</v>
      </c>
      <c r="AB7" s="844" t="b">
        <v>1</v>
      </c>
      <c r="AC7" s="844" t="b">
        <v>1</v>
      </c>
      <c r="AD7" s="844" t="b">
        <v>0</v>
      </c>
      <c r="AE7" s="844" t="b">
        <v>0</v>
      </c>
      <c r="AF7" s="844" t="b">
        <v>0</v>
      </c>
      <c r="AG7" s="844" t="b">
        <v>0</v>
      </c>
      <c r="AH7" s="844" t="b">
        <v>0</v>
      </c>
      <c r="AI7" s="1087"/>
    </row>
    <row r="8" spans="1:35" hidden="1">
      <c r="A8" s="1087"/>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7"/>
      <c r="AF8" s="1087"/>
      <c r="AG8" s="1087"/>
      <c r="AH8" s="1087"/>
      <c r="AI8" s="1087"/>
    </row>
    <row r="9" spans="1:35" hidden="1">
      <c r="A9" s="1087"/>
      <c r="B9" s="1087"/>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7"/>
      <c r="AB9" s="1087"/>
      <c r="AC9" s="1087"/>
      <c r="AD9" s="1087"/>
      <c r="AE9" s="1087"/>
      <c r="AF9" s="1087"/>
      <c r="AG9" s="1087"/>
      <c r="AH9" s="1087"/>
      <c r="AI9" s="1087"/>
    </row>
    <row r="10" spans="1:35" hidden="1">
      <c r="A10" s="1087"/>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row>
    <row r="11" spans="1:35" ht="15" hidden="1" customHeight="1">
      <c r="A11" s="1087"/>
      <c r="B11" s="1087"/>
      <c r="C11" s="1087"/>
      <c r="D11" s="1087"/>
      <c r="E11" s="1087"/>
      <c r="F11" s="1087"/>
      <c r="G11" s="1087"/>
      <c r="H11" s="1087"/>
      <c r="I11" s="1087"/>
      <c r="J11" s="1087"/>
      <c r="K11" s="1087"/>
      <c r="L11" s="1111"/>
      <c r="M11" s="1112"/>
      <c r="N11" s="1111"/>
      <c r="O11" s="1111"/>
      <c r="P11" s="1111"/>
      <c r="Q11" s="1111"/>
      <c r="R11" s="1111"/>
      <c r="S11" s="1111"/>
      <c r="T11" s="1111"/>
      <c r="U11" s="1111"/>
      <c r="V11" s="1111"/>
      <c r="W11" s="1111"/>
      <c r="X11" s="1111"/>
      <c r="Y11" s="1111"/>
      <c r="Z11" s="1111"/>
      <c r="AA11" s="1111"/>
      <c r="AB11" s="1111"/>
      <c r="AC11" s="1111"/>
      <c r="AD11" s="1111"/>
      <c r="AE11" s="1111"/>
      <c r="AF11" s="1111"/>
      <c r="AG11" s="1111"/>
      <c r="AH11" s="1111"/>
      <c r="AI11" s="1087"/>
    </row>
    <row r="12" spans="1:35" ht="20.100000000000001" customHeight="1">
      <c r="A12" s="1087"/>
      <c r="B12" s="1087"/>
      <c r="C12" s="1087"/>
      <c r="D12" s="1087"/>
      <c r="E12" s="1087"/>
      <c r="F12" s="1087"/>
      <c r="G12" s="1087"/>
      <c r="H12" s="1087"/>
      <c r="I12" s="1087"/>
      <c r="J12" s="1087"/>
      <c r="K12" s="1087"/>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1087"/>
      <c r="B13" s="1087"/>
      <c r="C13" s="1087"/>
      <c r="D13" s="1087"/>
      <c r="E13" s="1087"/>
      <c r="F13" s="1087"/>
      <c r="G13" s="1087"/>
      <c r="H13" s="1087"/>
      <c r="I13" s="1087"/>
      <c r="J13" s="1087"/>
      <c r="K13" s="1087"/>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c r="AG13" s="1111"/>
      <c r="AH13" s="1111"/>
      <c r="AI13" s="1087"/>
    </row>
    <row r="14" spans="1:35" ht="21.6" customHeight="1">
      <c r="A14" s="1087"/>
      <c r="B14" s="1087"/>
      <c r="C14" s="1087"/>
      <c r="D14" s="1087"/>
      <c r="E14" s="1087"/>
      <c r="F14" s="1087"/>
      <c r="G14" s="1087"/>
      <c r="H14" s="1087"/>
      <c r="I14" s="1087"/>
      <c r="J14" s="1087"/>
      <c r="K14" s="1087"/>
      <c r="L14" s="859" t="s">
        <v>16</v>
      </c>
      <c r="M14" s="1113" t="s">
        <v>142</v>
      </c>
      <c r="N14" s="1113" t="s">
        <v>143</v>
      </c>
      <c r="O14" s="899" t="s">
        <v>2618</v>
      </c>
      <c r="P14" s="899" t="s">
        <v>2647</v>
      </c>
      <c r="Q14" s="899" t="s">
        <v>2648</v>
      </c>
      <c r="R14" s="899" t="s">
        <v>2649</v>
      </c>
      <c r="S14" s="899" t="s">
        <v>2650</v>
      </c>
      <c r="T14" s="899" t="s">
        <v>2651</v>
      </c>
      <c r="U14" s="899" t="s">
        <v>2652</v>
      </c>
      <c r="V14" s="899" t="s">
        <v>2653</v>
      </c>
      <c r="W14" s="899" t="s">
        <v>2654</v>
      </c>
      <c r="X14" s="899" t="s">
        <v>2655</v>
      </c>
      <c r="Y14" s="899" t="s">
        <v>2618</v>
      </c>
      <c r="Z14" s="899" t="s">
        <v>2647</v>
      </c>
      <c r="AA14" s="899" t="s">
        <v>2648</v>
      </c>
      <c r="AB14" s="899" t="s">
        <v>2649</v>
      </c>
      <c r="AC14" s="899" t="s">
        <v>2650</v>
      </c>
      <c r="AD14" s="899" t="s">
        <v>2651</v>
      </c>
      <c r="AE14" s="899" t="s">
        <v>2652</v>
      </c>
      <c r="AF14" s="899" t="s">
        <v>2653</v>
      </c>
      <c r="AG14" s="899" t="s">
        <v>2654</v>
      </c>
      <c r="AH14" s="899" t="s">
        <v>2655</v>
      </c>
      <c r="AI14" s="1095" t="s">
        <v>322</v>
      </c>
    </row>
    <row r="15" spans="1:35" ht="57.75" customHeight="1">
      <c r="A15" s="1087"/>
      <c r="B15" s="1087"/>
      <c r="C15" s="1087"/>
      <c r="D15" s="1087"/>
      <c r="E15" s="1087"/>
      <c r="F15" s="1087"/>
      <c r="G15" s="1087"/>
      <c r="H15" s="1087"/>
      <c r="I15" s="1087"/>
      <c r="J15" s="1087"/>
      <c r="K15" s="1087"/>
      <c r="L15" s="859"/>
      <c r="M15" s="1113"/>
      <c r="N15" s="1113"/>
      <c r="O15" s="1093" t="s">
        <v>457</v>
      </c>
      <c r="P15" s="1093" t="s">
        <v>457</v>
      </c>
      <c r="Q15" s="1093" t="s">
        <v>457</v>
      </c>
      <c r="R15" s="1093" t="s">
        <v>457</v>
      </c>
      <c r="S15" s="1093" t="s">
        <v>457</v>
      </c>
      <c r="T15" s="1093" t="s">
        <v>457</v>
      </c>
      <c r="U15" s="1093" t="s">
        <v>457</v>
      </c>
      <c r="V15" s="1093" t="s">
        <v>457</v>
      </c>
      <c r="W15" s="1093" t="s">
        <v>457</v>
      </c>
      <c r="X15" s="1093" t="s">
        <v>457</v>
      </c>
      <c r="Y15" s="1093" t="s">
        <v>285</v>
      </c>
      <c r="Z15" s="1093" t="s">
        <v>285</v>
      </c>
      <c r="AA15" s="1093" t="s">
        <v>285</v>
      </c>
      <c r="AB15" s="1093" t="s">
        <v>285</v>
      </c>
      <c r="AC15" s="1093" t="s">
        <v>285</v>
      </c>
      <c r="AD15" s="1093" t="s">
        <v>285</v>
      </c>
      <c r="AE15" s="1093" t="s">
        <v>285</v>
      </c>
      <c r="AF15" s="1093" t="s">
        <v>285</v>
      </c>
      <c r="AG15" s="1093" t="s">
        <v>285</v>
      </c>
      <c r="AH15" s="1093" t="s">
        <v>285</v>
      </c>
      <c r="AI15" s="1095"/>
    </row>
    <row r="16" spans="1:35" s="82" customFormat="1">
      <c r="A16" s="910" t="s">
        <v>18</v>
      </c>
      <c r="B16" s="884"/>
      <c r="C16" s="884"/>
      <c r="D16" s="884"/>
      <c r="E16" s="884"/>
      <c r="F16" s="884"/>
      <c r="G16" s="884"/>
      <c r="H16" s="884"/>
      <c r="I16" s="884"/>
      <c r="J16" s="884"/>
      <c r="K16" s="884"/>
      <c r="L16" s="1020" t="s">
        <v>2611</v>
      </c>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row>
    <row r="17" spans="1:35" s="279" customFormat="1">
      <c r="A17" s="941">
        <v>1</v>
      </c>
      <c r="B17" s="1100"/>
      <c r="C17" s="1100"/>
      <c r="D17" s="1100"/>
      <c r="E17" s="1100"/>
      <c r="F17" s="1100"/>
      <c r="G17" s="1100"/>
      <c r="H17" s="1100"/>
      <c r="I17" s="1100"/>
      <c r="J17" s="1100"/>
      <c r="K17" s="1100"/>
      <c r="L17" s="1114" t="s">
        <v>18</v>
      </c>
      <c r="M17" s="286" t="s">
        <v>458</v>
      </c>
      <c r="N17" s="287" t="s">
        <v>369</v>
      </c>
      <c r="O17" s="1115">
        <v>0</v>
      </c>
      <c r="P17" s="1116">
        <v>0</v>
      </c>
      <c r="Q17" s="1116">
        <v>0</v>
      </c>
      <c r="R17" s="1116">
        <v>0</v>
      </c>
      <c r="S17" s="1116">
        <v>0</v>
      </c>
      <c r="T17" s="1116">
        <v>0</v>
      </c>
      <c r="U17" s="1116">
        <v>0</v>
      </c>
      <c r="V17" s="1116">
        <v>0</v>
      </c>
      <c r="W17" s="1116">
        <v>0</v>
      </c>
      <c r="X17" s="1116">
        <v>0</v>
      </c>
      <c r="Y17" s="1115">
        <v>0</v>
      </c>
      <c r="Z17" s="1116">
        <v>0</v>
      </c>
      <c r="AA17" s="1116">
        <v>0</v>
      </c>
      <c r="AB17" s="1116">
        <v>0</v>
      </c>
      <c r="AC17" s="1116">
        <v>0</v>
      </c>
      <c r="AD17" s="1116">
        <v>0</v>
      </c>
      <c r="AE17" s="1116">
        <v>0</v>
      </c>
      <c r="AF17" s="1116">
        <v>0</v>
      </c>
      <c r="AG17" s="1116">
        <v>0</v>
      </c>
      <c r="AH17" s="1116">
        <v>0</v>
      </c>
      <c r="AI17" s="918"/>
    </row>
    <row r="18" spans="1:35">
      <c r="A18" s="941">
        <v>1</v>
      </c>
      <c r="B18" s="1087"/>
      <c r="C18" s="1087"/>
      <c r="D18" s="1087"/>
      <c r="E18" s="1087"/>
      <c r="F18" s="1087"/>
      <c r="G18" s="1087"/>
      <c r="H18" s="1087"/>
      <c r="I18" s="1087"/>
      <c r="J18" s="1087"/>
      <c r="K18" s="1087"/>
      <c r="L18" s="1117" t="s">
        <v>165</v>
      </c>
      <c r="M18" s="290" t="s">
        <v>459</v>
      </c>
      <c r="N18" s="289" t="s">
        <v>369</v>
      </c>
      <c r="O18" s="1118"/>
      <c r="P18" s="1119"/>
      <c r="Q18" s="1119"/>
      <c r="R18" s="1119"/>
      <c r="S18" s="1119"/>
      <c r="T18" s="1119"/>
      <c r="U18" s="1119"/>
      <c r="V18" s="1119"/>
      <c r="W18" s="1119"/>
      <c r="X18" s="1119"/>
      <c r="Y18" s="1118"/>
      <c r="Z18" s="1119"/>
      <c r="AA18" s="1119"/>
      <c r="AB18" s="1119"/>
      <c r="AC18" s="1119"/>
      <c r="AD18" s="1119"/>
      <c r="AE18" s="1119"/>
      <c r="AF18" s="1119"/>
      <c r="AG18" s="1119"/>
      <c r="AH18" s="1119"/>
      <c r="AI18" s="918"/>
    </row>
    <row r="19" spans="1:35" ht="22.5">
      <c r="A19" s="941">
        <v>1</v>
      </c>
      <c r="B19" s="1087"/>
      <c r="C19" s="1087"/>
      <c r="D19" s="1087"/>
      <c r="E19" s="1087"/>
      <c r="F19" s="1087"/>
      <c r="G19" s="1087"/>
      <c r="H19" s="1087"/>
      <c r="I19" s="1087"/>
      <c r="J19" s="1087"/>
      <c r="K19" s="1087"/>
      <c r="L19" s="1117" t="s">
        <v>166</v>
      </c>
      <c r="M19" s="290" t="s">
        <v>460</v>
      </c>
      <c r="N19" s="289" t="s">
        <v>369</v>
      </c>
      <c r="O19" s="1118"/>
      <c r="P19" s="1119"/>
      <c r="Q19" s="1119"/>
      <c r="R19" s="1119"/>
      <c r="S19" s="1119"/>
      <c r="T19" s="1119"/>
      <c r="U19" s="1119"/>
      <c r="V19" s="1119"/>
      <c r="W19" s="1119"/>
      <c r="X19" s="1119"/>
      <c r="Y19" s="1118"/>
      <c r="Z19" s="1119"/>
      <c r="AA19" s="1119"/>
      <c r="AB19" s="1119"/>
      <c r="AC19" s="1119"/>
      <c r="AD19" s="1119"/>
      <c r="AE19" s="1119"/>
      <c r="AF19" s="1119"/>
      <c r="AG19" s="1119"/>
      <c r="AH19" s="1119"/>
      <c r="AI19" s="918"/>
    </row>
    <row r="20" spans="1:35" ht="33.75">
      <c r="A20" s="941">
        <v>1</v>
      </c>
      <c r="B20" s="1087"/>
      <c r="C20" s="1087"/>
      <c r="D20" s="1087"/>
      <c r="E20" s="1087"/>
      <c r="F20" s="1087"/>
      <c r="G20" s="1087"/>
      <c r="H20" s="1087"/>
      <c r="I20" s="1087"/>
      <c r="J20" s="1087"/>
      <c r="K20" s="1087"/>
      <c r="L20" s="1117" t="s">
        <v>378</v>
      </c>
      <c r="M20" s="290" t="s">
        <v>461</v>
      </c>
      <c r="N20" s="289" t="s">
        <v>369</v>
      </c>
      <c r="O20" s="1118"/>
      <c r="P20" s="1119"/>
      <c r="Q20" s="1119"/>
      <c r="R20" s="1119"/>
      <c r="S20" s="1119"/>
      <c r="T20" s="1119"/>
      <c r="U20" s="1119"/>
      <c r="V20" s="1119"/>
      <c r="W20" s="1119"/>
      <c r="X20" s="1119"/>
      <c r="Y20" s="1118"/>
      <c r="Z20" s="1119"/>
      <c r="AA20" s="1119"/>
      <c r="AB20" s="1119"/>
      <c r="AC20" s="1119"/>
      <c r="AD20" s="1119"/>
      <c r="AE20" s="1119"/>
      <c r="AF20" s="1119"/>
      <c r="AG20" s="1119"/>
      <c r="AH20" s="1119"/>
      <c r="AI20" s="918"/>
    </row>
    <row r="21" spans="1:35">
      <c r="A21" s="941">
        <v>1</v>
      </c>
      <c r="B21" s="1087"/>
      <c r="C21" s="1087"/>
      <c r="D21" s="1087"/>
      <c r="E21" s="1087"/>
      <c r="F21" s="1087"/>
      <c r="G21" s="1087"/>
      <c r="H21" s="1087"/>
      <c r="I21" s="1087"/>
      <c r="J21" s="1087"/>
      <c r="K21" s="1087"/>
      <c r="L21" s="1117" t="s">
        <v>102</v>
      </c>
      <c r="M21" s="288" t="s">
        <v>462</v>
      </c>
      <c r="N21" s="289" t="s">
        <v>145</v>
      </c>
      <c r="O21" s="1120">
        <v>0</v>
      </c>
      <c r="P21" s="1120">
        <v>0</v>
      </c>
      <c r="Q21" s="1120">
        <v>0</v>
      </c>
      <c r="R21" s="1120">
        <v>0</v>
      </c>
      <c r="S21" s="1120">
        <v>0</v>
      </c>
      <c r="T21" s="1120">
        <v>0</v>
      </c>
      <c r="U21" s="1120">
        <v>0</v>
      </c>
      <c r="V21" s="1120">
        <v>0</v>
      </c>
      <c r="W21" s="1120">
        <v>0</v>
      </c>
      <c r="X21" s="1120">
        <v>0</v>
      </c>
      <c r="Y21" s="1120">
        <v>0</v>
      </c>
      <c r="Z21" s="1120">
        <v>0</v>
      </c>
      <c r="AA21" s="1120">
        <v>0</v>
      </c>
      <c r="AB21" s="1120">
        <v>0</v>
      </c>
      <c r="AC21" s="1120">
        <v>0</v>
      </c>
      <c r="AD21" s="1120">
        <v>0</v>
      </c>
      <c r="AE21" s="1120">
        <v>0</v>
      </c>
      <c r="AF21" s="1120">
        <v>0</v>
      </c>
      <c r="AG21" s="1120">
        <v>0</v>
      </c>
      <c r="AH21" s="1120">
        <v>0</v>
      </c>
      <c r="AI21" s="918"/>
    </row>
    <row r="22" spans="1:35">
      <c r="A22" s="941">
        <v>1</v>
      </c>
      <c r="B22" s="1087"/>
      <c r="C22" s="1087"/>
      <c r="D22" s="1087"/>
      <c r="E22" s="1087"/>
      <c r="F22" s="1087"/>
      <c r="G22" s="1087"/>
      <c r="H22" s="1087"/>
      <c r="I22" s="1087"/>
      <c r="J22" s="1087"/>
      <c r="K22" s="1087"/>
      <c r="L22" s="1121">
        <v>3</v>
      </c>
      <c r="M22" s="288" t="s">
        <v>463</v>
      </c>
      <c r="N22" s="289" t="s">
        <v>145</v>
      </c>
      <c r="O22" s="1122">
        <v>0</v>
      </c>
      <c r="P22" s="1123">
        <v>0</v>
      </c>
      <c r="Q22" s="1123">
        <v>0</v>
      </c>
      <c r="R22" s="1123">
        <v>0</v>
      </c>
      <c r="S22" s="1123">
        <v>0</v>
      </c>
      <c r="T22" s="1123">
        <v>0</v>
      </c>
      <c r="U22" s="1123">
        <v>0</v>
      </c>
      <c r="V22" s="1123">
        <v>0</v>
      </c>
      <c r="W22" s="1123">
        <v>0</v>
      </c>
      <c r="X22" s="1123">
        <v>0</v>
      </c>
      <c r="Y22" s="1123">
        <v>0</v>
      </c>
      <c r="Z22" s="1123">
        <v>0</v>
      </c>
      <c r="AA22" s="1123">
        <v>0</v>
      </c>
      <c r="AB22" s="1123">
        <v>0</v>
      </c>
      <c r="AC22" s="1123">
        <v>0</v>
      </c>
      <c r="AD22" s="1123">
        <v>0</v>
      </c>
      <c r="AE22" s="1123">
        <v>0</v>
      </c>
      <c r="AF22" s="1123">
        <v>0</v>
      </c>
      <c r="AG22" s="1123">
        <v>0</v>
      </c>
      <c r="AH22" s="1123">
        <v>0</v>
      </c>
      <c r="AI22" s="918"/>
    </row>
    <row r="23" spans="1:35" s="279" customFormat="1">
      <c r="A23" s="941">
        <v>1</v>
      </c>
      <c r="B23" s="1100"/>
      <c r="C23" s="1100"/>
      <c r="D23" s="1100"/>
      <c r="E23" s="1100"/>
      <c r="F23" s="1100"/>
      <c r="G23" s="1100"/>
      <c r="H23" s="1100"/>
      <c r="I23" s="1100"/>
      <c r="J23" s="1100"/>
      <c r="K23" s="1100"/>
      <c r="L23" s="1114" t="s">
        <v>104</v>
      </c>
      <c r="M23" s="286" t="s">
        <v>464</v>
      </c>
      <c r="N23" s="287" t="s">
        <v>369</v>
      </c>
      <c r="O23" s="1115">
        <v>0</v>
      </c>
      <c r="P23" s="1115">
        <v>0</v>
      </c>
      <c r="Q23" s="1115">
        <v>0</v>
      </c>
      <c r="R23" s="1115">
        <v>0</v>
      </c>
      <c r="S23" s="1115">
        <v>0</v>
      </c>
      <c r="T23" s="1115">
        <v>0</v>
      </c>
      <c r="U23" s="1115">
        <v>0</v>
      </c>
      <c r="V23" s="1115">
        <v>0</v>
      </c>
      <c r="W23" s="1115">
        <v>0</v>
      </c>
      <c r="X23" s="1115">
        <v>0</v>
      </c>
      <c r="Y23" s="1115">
        <v>0</v>
      </c>
      <c r="Z23" s="1115">
        <v>0</v>
      </c>
      <c r="AA23" s="1115">
        <v>0</v>
      </c>
      <c r="AB23" s="1115">
        <v>0</v>
      </c>
      <c r="AC23" s="1115">
        <v>0</v>
      </c>
      <c r="AD23" s="1115">
        <v>0</v>
      </c>
      <c r="AE23" s="1115">
        <v>0</v>
      </c>
      <c r="AF23" s="1115">
        <v>0</v>
      </c>
      <c r="AG23" s="1115">
        <v>0</v>
      </c>
      <c r="AH23" s="1115">
        <v>0</v>
      </c>
      <c r="AI23" s="918"/>
    </row>
    <row r="24" spans="1:35" s="82" customFormat="1">
      <c r="A24" s="910" t="s">
        <v>102</v>
      </c>
      <c r="B24" s="884"/>
      <c r="C24" s="884"/>
      <c r="D24" s="884"/>
      <c r="E24" s="884"/>
      <c r="F24" s="884"/>
      <c r="G24" s="884"/>
      <c r="H24" s="884"/>
      <c r="I24" s="884"/>
      <c r="J24" s="884"/>
      <c r="K24" s="884"/>
      <c r="L24" s="1020" t="s">
        <v>2615</v>
      </c>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row>
    <row r="25" spans="1:35" s="279" customFormat="1">
      <c r="A25" s="941">
        <v>2</v>
      </c>
      <c r="B25" s="1100"/>
      <c r="C25" s="1100"/>
      <c r="D25" s="1100"/>
      <c r="E25" s="1100"/>
      <c r="F25" s="1100"/>
      <c r="G25" s="1100"/>
      <c r="H25" s="1100"/>
      <c r="I25" s="1100"/>
      <c r="J25" s="1100"/>
      <c r="K25" s="1100"/>
      <c r="L25" s="1114" t="s">
        <v>18</v>
      </c>
      <c r="M25" s="286" t="s">
        <v>458</v>
      </c>
      <c r="N25" s="287" t="s">
        <v>369</v>
      </c>
      <c r="O25" s="1115">
        <v>0</v>
      </c>
      <c r="P25" s="1116">
        <v>0</v>
      </c>
      <c r="Q25" s="1116">
        <v>0</v>
      </c>
      <c r="R25" s="1116">
        <v>0</v>
      </c>
      <c r="S25" s="1116">
        <v>0</v>
      </c>
      <c r="T25" s="1116">
        <v>0</v>
      </c>
      <c r="U25" s="1116">
        <v>0</v>
      </c>
      <c r="V25" s="1116">
        <v>0</v>
      </c>
      <c r="W25" s="1116">
        <v>0</v>
      </c>
      <c r="X25" s="1116">
        <v>0</v>
      </c>
      <c r="Y25" s="1115">
        <v>0</v>
      </c>
      <c r="Z25" s="1116">
        <v>0</v>
      </c>
      <c r="AA25" s="1116">
        <v>0</v>
      </c>
      <c r="AB25" s="1116">
        <v>0</v>
      </c>
      <c r="AC25" s="1116">
        <v>0</v>
      </c>
      <c r="AD25" s="1116">
        <v>0</v>
      </c>
      <c r="AE25" s="1116">
        <v>0</v>
      </c>
      <c r="AF25" s="1116">
        <v>0</v>
      </c>
      <c r="AG25" s="1116">
        <v>0</v>
      </c>
      <c r="AH25" s="1116">
        <v>0</v>
      </c>
      <c r="AI25" s="918"/>
    </row>
    <row r="26" spans="1:35">
      <c r="A26" s="941">
        <v>2</v>
      </c>
      <c r="B26" s="1087"/>
      <c r="C26" s="1087"/>
      <c r="D26" s="1087"/>
      <c r="E26" s="1087"/>
      <c r="F26" s="1087"/>
      <c r="G26" s="1087"/>
      <c r="H26" s="1087"/>
      <c r="I26" s="1087"/>
      <c r="J26" s="1087"/>
      <c r="K26" s="1087"/>
      <c r="L26" s="1117" t="s">
        <v>165</v>
      </c>
      <c r="M26" s="290" t="s">
        <v>459</v>
      </c>
      <c r="N26" s="289" t="s">
        <v>369</v>
      </c>
      <c r="O26" s="1118"/>
      <c r="P26" s="1119"/>
      <c r="Q26" s="1119"/>
      <c r="R26" s="1119"/>
      <c r="S26" s="1119"/>
      <c r="T26" s="1119"/>
      <c r="U26" s="1119"/>
      <c r="V26" s="1119"/>
      <c r="W26" s="1119"/>
      <c r="X26" s="1119"/>
      <c r="Y26" s="1118"/>
      <c r="Z26" s="1119"/>
      <c r="AA26" s="1119"/>
      <c r="AB26" s="1119"/>
      <c r="AC26" s="1119"/>
      <c r="AD26" s="1119"/>
      <c r="AE26" s="1119"/>
      <c r="AF26" s="1119"/>
      <c r="AG26" s="1119"/>
      <c r="AH26" s="1119"/>
      <c r="AI26" s="918"/>
    </row>
    <row r="27" spans="1:35" ht="22.5">
      <c r="A27" s="941">
        <v>2</v>
      </c>
      <c r="B27" s="1087"/>
      <c r="C27" s="1087"/>
      <c r="D27" s="1087"/>
      <c r="E27" s="1087"/>
      <c r="F27" s="1087"/>
      <c r="G27" s="1087"/>
      <c r="H27" s="1087"/>
      <c r="I27" s="1087"/>
      <c r="J27" s="1087"/>
      <c r="K27" s="1087"/>
      <c r="L27" s="1117" t="s">
        <v>166</v>
      </c>
      <c r="M27" s="290" t="s">
        <v>460</v>
      </c>
      <c r="N27" s="289" t="s">
        <v>369</v>
      </c>
      <c r="O27" s="1118"/>
      <c r="P27" s="1119"/>
      <c r="Q27" s="1119"/>
      <c r="R27" s="1119"/>
      <c r="S27" s="1119"/>
      <c r="T27" s="1119"/>
      <c r="U27" s="1119"/>
      <c r="V27" s="1119"/>
      <c r="W27" s="1119"/>
      <c r="X27" s="1119"/>
      <c r="Y27" s="1118"/>
      <c r="Z27" s="1119"/>
      <c r="AA27" s="1119"/>
      <c r="AB27" s="1119"/>
      <c r="AC27" s="1119"/>
      <c r="AD27" s="1119"/>
      <c r="AE27" s="1119"/>
      <c r="AF27" s="1119"/>
      <c r="AG27" s="1119"/>
      <c r="AH27" s="1119"/>
      <c r="AI27" s="918"/>
    </row>
    <row r="28" spans="1:35" ht="33.75">
      <c r="A28" s="941">
        <v>2</v>
      </c>
      <c r="B28" s="1087"/>
      <c r="C28" s="1087"/>
      <c r="D28" s="1087"/>
      <c r="E28" s="1087"/>
      <c r="F28" s="1087"/>
      <c r="G28" s="1087"/>
      <c r="H28" s="1087"/>
      <c r="I28" s="1087"/>
      <c r="J28" s="1087"/>
      <c r="K28" s="1087"/>
      <c r="L28" s="1117" t="s">
        <v>378</v>
      </c>
      <c r="M28" s="290" t="s">
        <v>461</v>
      </c>
      <c r="N28" s="289" t="s">
        <v>369</v>
      </c>
      <c r="O28" s="1118"/>
      <c r="P28" s="1119"/>
      <c r="Q28" s="1119"/>
      <c r="R28" s="1119"/>
      <c r="S28" s="1119"/>
      <c r="T28" s="1119"/>
      <c r="U28" s="1119"/>
      <c r="V28" s="1119"/>
      <c r="W28" s="1119"/>
      <c r="X28" s="1119"/>
      <c r="Y28" s="1118"/>
      <c r="Z28" s="1119"/>
      <c r="AA28" s="1119"/>
      <c r="AB28" s="1119"/>
      <c r="AC28" s="1119"/>
      <c r="AD28" s="1119"/>
      <c r="AE28" s="1119"/>
      <c r="AF28" s="1119"/>
      <c r="AG28" s="1119"/>
      <c r="AH28" s="1119"/>
      <c r="AI28" s="918"/>
    </row>
    <row r="29" spans="1:35">
      <c r="A29" s="941">
        <v>2</v>
      </c>
      <c r="B29" s="1087"/>
      <c r="C29" s="1087"/>
      <c r="D29" s="1087"/>
      <c r="E29" s="1087"/>
      <c r="F29" s="1087"/>
      <c r="G29" s="1087"/>
      <c r="H29" s="1087"/>
      <c r="I29" s="1087"/>
      <c r="J29" s="1087"/>
      <c r="K29" s="1087"/>
      <c r="L29" s="1117" t="s">
        <v>102</v>
      </c>
      <c r="M29" s="288" t="s">
        <v>462</v>
      </c>
      <c r="N29" s="289" t="s">
        <v>145</v>
      </c>
      <c r="O29" s="1120">
        <v>0</v>
      </c>
      <c r="P29" s="1120">
        <v>0</v>
      </c>
      <c r="Q29" s="1120">
        <v>0</v>
      </c>
      <c r="R29" s="1120">
        <v>0</v>
      </c>
      <c r="S29" s="1120">
        <v>0</v>
      </c>
      <c r="T29" s="1120">
        <v>0</v>
      </c>
      <c r="U29" s="1120">
        <v>0</v>
      </c>
      <c r="V29" s="1120">
        <v>0</v>
      </c>
      <c r="W29" s="1120">
        <v>0</v>
      </c>
      <c r="X29" s="1120">
        <v>0</v>
      </c>
      <c r="Y29" s="1120">
        <v>0</v>
      </c>
      <c r="Z29" s="1120">
        <v>0</v>
      </c>
      <c r="AA29" s="1120">
        <v>0</v>
      </c>
      <c r="AB29" s="1120">
        <v>0</v>
      </c>
      <c r="AC29" s="1120">
        <v>0</v>
      </c>
      <c r="AD29" s="1120">
        <v>0</v>
      </c>
      <c r="AE29" s="1120">
        <v>0</v>
      </c>
      <c r="AF29" s="1120">
        <v>0</v>
      </c>
      <c r="AG29" s="1120">
        <v>0</v>
      </c>
      <c r="AH29" s="1120">
        <v>0</v>
      </c>
      <c r="AI29" s="918"/>
    </row>
    <row r="30" spans="1:35">
      <c r="A30" s="941">
        <v>2</v>
      </c>
      <c r="B30" s="1087"/>
      <c r="C30" s="1087"/>
      <c r="D30" s="1087"/>
      <c r="E30" s="1087"/>
      <c r="F30" s="1087"/>
      <c r="G30" s="1087"/>
      <c r="H30" s="1087"/>
      <c r="I30" s="1087"/>
      <c r="J30" s="1087"/>
      <c r="K30" s="1087"/>
      <c r="L30" s="1121">
        <v>3</v>
      </c>
      <c r="M30" s="288" t="s">
        <v>463</v>
      </c>
      <c r="N30" s="289" t="s">
        <v>145</v>
      </c>
      <c r="O30" s="1122">
        <v>0</v>
      </c>
      <c r="P30" s="1123">
        <v>0</v>
      </c>
      <c r="Q30" s="1123">
        <v>0</v>
      </c>
      <c r="R30" s="1123">
        <v>0</v>
      </c>
      <c r="S30" s="1123">
        <v>0</v>
      </c>
      <c r="T30" s="1123">
        <v>0</v>
      </c>
      <c r="U30" s="1123">
        <v>0</v>
      </c>
      <c r="V30" s="1123">
        <v>0</v>
      </c>
      <c r="W30" s="1123">
        <v>0</v>
      </c>
      <c r="X30" s="1123">
        <v>0</v>
      </c>
      <c r="Y30" s="1123">
        <v>0</v>
      </c>
      <c r="Z30" s="1123">
        <v>0</v>
      </c>
      <c r="AA30" s="1123">
        <v>0</v>
      </c>
      <c r="AB30" s="1123">
        <v>0</v>
      </c>
      <c r="AC30" s="1123">
        <v>0</v>
      </c>
      <c r="AD30" s="1123">
        <v>0</v>
      </c>
      <c r="AE30" s="1123">
        <v>0</v>
      </c>
      <c r="AF30" s="1123">
        <v>0</v>
      </c>
      <c r="AG30" s="1123">
        <v>0</v>
      </c>
      <c r="AH30" s="1123">
        <v>0</v>
      </c>
      <c r="AI30" s="918"/>
    </row>
    <row r="31" spans="1:35" s="279" customFormat="1">
      <c r="A31" s="941">
        <v>2</v>
      </c>
      <c r="B31" s="1100"/>
      <c r="C31" s="1100"/>
      <c r="D31" s="1100"/>
      <c r="E31" s="1100"/>
      <c r="F31" s="1100"/>
      <c r="G31" s="1100"/>
      <c r="H31" s="1100"/>
      <c r="I31" s="1100"/>
      <c r="J31" s="1100"/>
      <c r="K31" s="1100"/>
      <c r="L31" s="1114" t="s">
        <v>104</v>
      </c>
      <c r="M31" s="286" t="s">
        <v>464</v>
      </c>
      <c r="N31" s="287" t="s">
        <v>369</v>
      </c>
      <c r="O31" s="1115">
        <v>0</v>
      </c>
      <c r="P31" s="1115">
        <v>0</v>
      </c>
      <c r="Q31" s="1115">
        <v>0</v>
      </c>
      <c r="R31" s="1115">
        <v>0</v>
      </c>
      <c r="S31" s="1115">
        <v>0</v>
      </c>
      <c r="T31" s="1115">
        <v>0</v>
      </c>
      <c r="U31" s="1115">
        <v>0</v>
      </c>
      <c r="V31" s="1115">
        <v>0</v>
      </c>
      <c r="W31" s="1115">
        <v>0</v>
      </c>
      <c r="X31" s="1115">
        <v>0</v>
      </c>
      <c r="Y31" s="1115">
        <v>0</v>
      </c>
      <c r="Z31" s="1115">
        <v>0</v>
      </c>
      <c r="AA31" s="1115">
        <v>0</v>
      </c>
      <c r="AB31" s="1115">
        <v>0</v>
      </c>
      <c r="AC31" s="1115">
        <v>0</v>
      </c>
      <c r="AD31" s="1115">
        <v>0</v>
      </c>
      <c r="AE31" s="1115">
        <v>0</v>
      </c>
      <c r="AF31" s="1115">
        <v>0</v>
      </c>
      <c r="AG31" s="1115">
        <v>0</v>
      </c>
      <c r="AH31" s="1115">
        <v>0</v>
      </c>
      <c r="AI31" s="918"/>
    </row>
    <row r="32" spans="1:35">
      <c r="A32" s="1087"/>
      <c r="B32" s="1087"/>
      <c r="C32" s="1087"/>
      <c r="D32" s="1087"/>
      <c r="E32" s="1087"/>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087"/>
      <c r="AD32" s="1087"/>
      <c r="AE32" s="1087"/>
      <c r="AF32" s="1087"/>
      <c r="AG32" s="1087"/>
      <c r="AH32" s="1087"/>
      <c r="AI32" s="1087"/>
    </row>
    <row r="33" spans="1:35" ht="15" customHeight="1">
      <c r="A33" s="1087"/>
      <c r="B33" s="1087"/>
      <c r="C33" s="1087"/>
      <c r="D33" s="1087"/>
      <c r="E33" s="1087"/>
      <c r="F33" s="1087"/>
      <c r="G33" s="1087"/>
      <c r="H33" s="1087"/>
      <c r="I33" s="1087"/>
      <c r="J33" s="1087"/>
      <c r="K33" s="1087"/>
      <c r="L33" s="1106" t="s">
        <v>1469</v>
      </c>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24"/>
      <c r="AI33" s="1124"/>
    </row>
    <row r="34" spans="1:35" ht="51.75" customHeight="1">
      <c r="A34" s="1087"/>
      <c r="B34" s="1087"/>
      <c r="C34" s="1087"/>
      <c r="D34" s="1087"/>
      <c r="E34" s="1087"/>
      <c r="F34" s="1087"/>
      <c r="G34" s="1087"/>
      <c r="H34" s="1087"/>
      <c r="I34" s="1087"/>
      <c r="J34" s="1087"/>
      <c r="K34" s="780"/>
      <c r="L34" s="1108" t="s">
        <v>2583</v>
      </c>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6"/>
      <c r="AI34" s="1126"/>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4"/>
  <sheetViews>
    <sheetView showGridLines="0" view="pageBreakPreview" topLeftCell="K11" zoomScale="60" zoomScaleNormal="100" workbookViewId="0">
      <selection activeCell="P16" sqref="P16"/>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1087"/>
      <c r="B1" s="1087"/>
      <c r="C1" s="1087"/>
      <c r="D1" s="1087"/>
      <c r="E1" s="1087"/>
      <c r="F1" s="1087"/>
      <c r="G1" s="1087"/>
      <c r="H1" s="1087"/>
      <c r="I1" s="1087"/>
      <c r="J1" s="1087"/>
      <c r="K1" s="1087"/>
      <c r="L1" s="1087"/>
      <c r="M1" s="1087"/>
      <c r="N1" s="1087"/>
      <c r="O1" s="1087"/>
      <c r="P1" s="1087"/>
      <c r="Q1" s="1087"/>
      <c r="R1" s="1087"/>
      <c r="S1" s="1087"/>
      <c r="T1" s="1087"/>
      <c r="U1" s="1087"/>
      <c r="V1" s="1087"/>
      <c r="W1" s="1087"/>
    </row>
    <row r="2" spans="1:23" hidden="1">
      <c r="A2" s="1087"/>
      <c r="B2" s="1087"/>
      <c r="C2" s="1087"/>
      <c r="D2" s="1087"/>
      <c r="E2" s="1087"/>
      <c r="F2" s="1087"/>
      <c r="G2" s="1087"/>
      <c r="H2" s="1087"/>
      <c r="I2" s="1087"/>
      <c r="J2" s="1087"/>
      <c r="K2" s="1087"/>
      <c r="L2" s="1087"/>
      <c r="M2" s="1087"/>
      <c r="N2" s="1087"/>
      <c r="O2" s="1087"/>
      <c r="P2" s="1087"/>
      <c r="Q2" s="1087"/>
      <c r="R2" s="1087"/>
      <c r="S2" s="1087"/>
      <c r="T2" s="1087"/>
      <c r="U2" s="1087"/>
      <c r="V2" s="1087"/>
      <c r="W2" s="1087"/>
    </row>
    <row r="3" spans="1:23" hidden="1">
      <c r="A3" s="1087"/>
      <c r="B3" s="1087"/>
      <c r="C3" s="1087"/>
      <c r="D3" s="1087"/>
      <c r="E3" s="1087"/>
      <c r="F3" s="1087"/>
      <c r="G3" s="1087"/>
      <c r="H3" s="1087"/>
      <c r="I3" s="1087"/>
      <c r="J3" s="1087"/>
      <c r="K3" s="1087"/>
      <c r="L3" s="1087"/>
      <c r="M3" s="1087"/>
      <c r="N3" s="1087"/>
      <c r="O3" s="1087"/>
      <c r="P3" s="1087"/>
      <c r="Q3" s="1087"/>
      <c r="R3" s="1087"/>
      <c r="S3" s="1087"/>
      <c r="T3" s="1087"/>
      <c r="U3" s="1087"/>
      <c r="V3" s="1087"/>
      <c r="W3" s="1087"/>
    </row>
    <row r="4" spans="1:23" hidden="1">
      <c r="A4" s="1087"/>
      <c r="B4" s="1087"/>
      <c r="C4" s="1087"/>
      <c r="D4" s="1087"/>
      <c r="E4" s="1087"/>
      <c r="F4" s="1087"/>
      <c r="G4" s="1087"/>
      <c r="H4" s="1087"/>
      <c r="I4" s="1087"/>
      <c r="J4" s="1087"/>
      <c r="K4" s="1087"/>
      <c r="L4" s="1087"/>
      <c r="M4" s="1087"/>
      <c r="N4" s="1087"/>
      <c r="O4" s="1087"/>
      <c r="P4" s="1087"/>
      <c r="Q4" s="1087"/>
      <c r="R4" s="1087"/>
      <c r="S4" s="1087"/>
      <c r="T4" s="1087"/>
      <c r="U4" s="1087"/>
      <c r="V4" s="1087"/>
      <c r="W4" s="1087"/>
    </row>
    <row r="5" spans="1:23" hidden="1">
      <c r="A5" s="1087"/>
      <c r="B5" s="1087"/>
      <c r="C5" s="1087"/>
      <c r="D5" s="1087"/>
      <c r="E5" s="1087"/>
      <c r="F5" s="1087"/>
      <c r="G5" s="1087"/>
      <c r="H5" s="1087"/>
      <c r="I5" s="1087"/>
      <c r="J5" s="1087"/>
      <c r="K5" s="1087"/>
      <c r="L5" s="1087"/>
      <c r="M5" s="1087"/>
      <c r="N5" s="1087"/>
      <c r="O5" s="1087"/>
      <c r="P5" s="1087"/>
      <c r="Q5" s="1087"/>
      <c r="R5" s="1087"/>
      <c r="S5" s="1087"/>
      <c r="T5" s="1087"/>
      <c r="U5" s="1087"/>
      <c r="V5" s="1087"/>
      <c r="W5" s="1087"/>
    </row>
    <row r="6" spans="1:23" hidden="1">
      <c r="A6" s="1087"/>
      <c r="B6" s="1087"/>
      <c r="C6" s="1087"/>
      <c r="D6" s="1087"/>
      <c r="E6" s="1087"/>
      <c r="F6" s="1087"/>
      <c r="G6" s="1087"/>
      <c r="H6" s="1087"/>
      <c r="I6" s="1087"/>
      <c r="J6" s="1087"/>
      <c r="K6" s="1087"/>
      <c r="L6" s="1087"/>
      <c r="M6" s="1087"/>
      <c r="N6" s="1087"/>
      <c r="O6" s="1087"/>
      <c r="P6" s="1087"/>
      <c r="Q6" s="1087"/>
      <c r="R6" s="1087"/>
      <c r="S6" s="1087"/>
      <c r="T6" s="1087"/>
      <c r="U6" s="1087"/>
      <c r="V6" s="1087"/>
      <c r="W6" s="1087"/>
    </row>
    <row r="7" spans="1:23" hidden="1">
      <c r="A7" s="1087"/>
      <c r="B7" s="1087"/>
      <c r="C7" s="1087"/>
      <c r="D7" s="1087"/>
      <c r="E7" s="1087"/>
      <c r="F7" s="1087"/>
      <c r="G7" s="1087"/>
      <c r="H7" s="1087"/>
      <c r="I7" s="1087"/>
      <c r="J7" s="1087"/>
      <c r="K7" s="1087"/>
      <c r="L7" s="1087"/>
      <c r="M7" s="1087"/>
      <c r="N7" s="1087"/>
      <c r="O7" s="1087"/>
      <c r="P7" s="1087"/>
      <c r="Q7" s="1087"/>
      <c r="R7" s="1087"/>
      <c r="S7" s="1087"/>
      <c r="T7" s="1087"/>
      <c r="U7" s="1087"/>
      <c r="V7" s="1087"/>
      <c r="W7" s="1087"/>
    </row>
    <row r="8" spans="1:23" hidden="1">
      <c r="A8" s="1087"/>
      <c r="B8" s="1087"/>
      <c r="C8" s="1087"/>
      <c r="D8" s="1087"/>
      <c r="E8" s="1087"/>
      <c r="F8" s="1087"/>
      <c r="G8" s="1087"/>
      <c r="H8" s="1087"/>
      <c r="I8" s="1087"/>
      <c r="J8" s="1087"/>
      <c r="K8" s="1087"/>
      <c r="L8" s="1087"/>
      <c r="M8" s="1087"/>
      <c r="N8" s="1087"/>
      <c r="O8" s="1087"/>
      <c r="P8" s="1087"/>
      <c r="Q8" s="1087"/>
      <c r="R8" s="1087"/>
      <c r="S8" s="1087"/>
      <c r="T8" s="1087"/>
      <c r="U8" s="1087"/>
      <c r="V8" s="1087"/>
      <c r="W8" s="1087"/>
    </row>
    <row r="9" spans="1:23" hidden="1">
      <c r="A9" s="1087"/>
      <c r="B9" s="1087"/>
      <c r="C9" s="1087"/>
      <c r="D9" s="1087"/>
      <c r="E9" s="1087"/>
      <c r="F9" s="1087"/>
      <c r="G9" s="1087"/>
      <c r="H9" s="1087"/>
      <c r="I9" s="1087"/>
      <c r="J9" s="1087"/>
      <c r="K9" s="1087"/>
      <c r="L9" s="1087"/>
      <c r="M9" s="1087"/>
      <c r="N9" s="1087"/>
      <c r="O9" s="1087"/>
      <c r="P9" s="1087"/>
      <c r="Q9" s="1087"/>
      <c r="R9" s="1087"/>
      <c r="S9" s="1087"/>
      <c r="T9" s="1087"/>
      <c r="U9" s="1087"/>
      <c r="V9" s="1087"/>
      <c r="W9" s="1087"/>
    </row>
    <row r="10" spans="1:23" hidden="1">
      <c r="A10" s="1087"/>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row>
    <row r="11" spans="1:23" ht="11.25" hidden="1" customHeight="1">
      <c r="A11" s="1087"/>
      <c r="B11" s="1087"/>
      <c r="C11" s="1087"/>
      <c r="D11" s="1087"/>
      <c r="E11" s="1087"/>
      <c r="F11" s="1087"/>
      <c r="G11" s="1087"/>
      <c r="H11" s="1087"/>
      <c r="I11" s="1087"/>
      <c r="J11" s="1087"/>
      <c r="K11" s="1087"/>
      <c r="L11" s="1111"/>
      <c r="M11" s="1111"/>
      <c r="N11" s="1111"/>
      <c r="O11" s="1111"/>
      <c r="P11" s="1111"/>
      <c r="Q11" s="1111"/>
      <c r="R11" s="1111"/>
      <c r="S11" s="1111"/>
      <c r="T11" s="1111"/>
      <c r="U11" s="1111"/>
      <c r="V11" s="1111"/>
      <c r="W11" s="1087"/>
    </row>
    <row r="12" spans="1:23" ht="20.100000000000001" customHeight="1">
      <c r="A12" s="1087"/>
      <c r="B12" s="1087"/>
      <c r="C12" s="1087"/>
      <c r="D12" s="1087"/>
      <c r="E12" s="1087"/>
      <c r="F12" s="1087"/>
      <c r="G12" s="1087"/>
      <c r="H12" s="1087"/>
      <c r="I12" s="1087"/>
      <c r="J12" s="1087"/>
      <c r="K12" s="1087"/>
      <c r="L12" s="479" t="s">
        <v>1425</v>
      </c>
      <c r="M12" s="296"/>
      <c r="N12" s="296"/>
      <c r="O12" s="296"/>
      <c r="P12" s="296"/>
      <c r="Q12" s="297"/>
      <c r="R12" s="297"/>
      <c r="S12" s="297"/>
      <c r="T12" s="297"/>
      <c r="U12" s="297"/>
      <c r="V12" s="297"/>
      <c r="W12" s="1127"/>
    </row>
    <row r="13" spans="1:23" ht="11.25" customHeight="1">
      <c r="A13" s="1087"/>
      <c r="B13" s="1087"/>
      <c r="C13" s="1087"/>
      <c r="D13" s="1087"/>
      <c r="E13" s="1087"/>
      <c r="F13" s="1087"/>
      <c r="G13" s="1087"/>
      <c r="H13" s="1087"/>
      <c r="I13" s="1087"/>
      <c r="J13" s="1087"/>
      <c r="K13" s="1087"/>
      <c r="L13" s="1111"/>
      <c r="M13" s="1111"/>
      <c r="N13" s="1111"/>
      <c r="O13" s="1111"/>
      <c r="P13" s="1111"/>
      <c r="Q13" s="1111"/>
      <c r="R13" s="1111"/>
      <c r="S13" s="1111"/>
      <c r="T13" s="1111"/>
      <c r="U13" s="1111"/>
      <c r="V13" s="1111"/>
      <c r="W13" s="1087"/>
    </row>
    <row r="14" spans="1:23" ht="111.75" customHeight="1">
      <c r="A14" s="1087"/>
      <c r="B14" s="1087"/>
      <c r="C14" s="1087"/>
      <c r="D14" s="1087"/>
      <c r="E14" s="1087"/>
      <c r="F14" s="1087"/>
      <c r="G14" s="1087"/>
      <c r="H14" s="1087"/>
      <c r="I14" s="1087"/>
      <c r="J14" s="1087"/>
      <c r="K14" s="1087"/>
      <c r="L14" s="1121" t="s">
        <v>301</v>
      </c>
      <c r="M14" s="1117" t="s">
        <v>142</v>
      </c>
      <c r="N14" s="1117" t="s">
        <v>143</v>
      </c>
      <c r="O14" s="1093" t="s">
        <v>1315</v>
      </c>
      <c r="P14" s="1093" t="s">
        <v>465</v>
      </c>
      <c r="Q14" s="1093" t="s">
        <v>466</v>
      </c>
      <c r="R14" s="1093" t="s">
        <v>467</v>
      </c>
      <c r="S14" s="1093" t="s">
        <v>468</v>
      </c>
      <c r="T14" s="1093" t="s">
        <v>1316</v>
      </c>
      <c r="U14" s="1093" t="s">
        <v>136</v>
      </c>
      <c r="V14" s="1093" t="s">
        <v>469</v>
      </c>
      <c r="W14" s="1087"/>
    </row>
    <row r="15" spans="1:23" s="82" customFormat="1">
      <c r="A15" s="910" t="s">
        <v>18</v>
      </c>
      <c r="B15" s="884"/>
      <c r="C15" s="884"/>
      <c r="D15" s="884"/>
      <c r="E15" s="884"/>
      <c r="F15" s="884"/>
      <c r="G15" s="884"/>
      <c r="H15" s="884"/>
      <c r="I15" s="884"/>
      <c r="J15" s="884"/>
      <c r="K15" s="884"/>
      <c r="L15" s="1020" t="s">
        <v>2611</v>
      </c>
      <c r="M15" s="1104"/>
      <c r="N15" s="1104"/>
      <c r="O15" s="1128">
        <v>0</v>
      </c>
      <c r="P15" s="1128">
        <v>0</v>
      </c>
      <c r="Q15" s="1128">
        <v>0</v>
      </c>
      <c r="R15" s="1128">
        <v>0</v>
      </c>
      <c r="S15" s="1128">
        <v>0</v>
      </c>
      <c r="T15" s="1128">
        <v>0</v>
      </c>
      <c r="U15" s="1128">
        <v>0</v>
      </c>
      <c r="V15" s="1128">
        <v>0</v>
      </c>
      <c r="W15" s="884"/>
    </row>
    <row r="16" spans="1:23" ht="33.75">
      <c r="A16" s="941">
        <v>1</v>
      </c>
      <c r="B16" s="1087"/>
      <c r="C16" s="1087"/>
      <c r="D16" s="1087"/>
      <c r="E16" s="1087"/>
      <c r="F16" s="1087"/>
      <c r="G16" s="1087"/>
      <c r="H16" s="1087"/>
      <c r="I16" s="1087"/>
      <c r="J16" s="1087"/>
      <c r="K16" s="1087"/>
      <c r="L16" s="1117" t="s">
        <v>18</v>
      </c>
      <c r="M16" s="1129" t="s">
        <v>1176</v>
      </c>
      <c r="N16" s="1117" t="s">
        <v>369</v>
      </c>
      <c r="O16" s="1118">
        <v>0</v>
      </c>
      <c r="P16" s="1119"/>
      <c r="Q16" s="1119"/>
      <c r="R16" s="1119"/>
      <c r="S16" s="1119"/>
      <c r="T16" s="1119"/>
      <c r="U16" s="1119"/>
      <c r="V16" s="1119">
        <v>0</v>
      </c>
      <c r="W16" s="1087"/>
    </row>
    <row r="17" spans="1:23" ht="22.5">
      <c r="A17" s="941">
        <v>1</v>
      </c>
      <c r="B17" s="1087"/>
      <c r="C17" s="1087"/>
      <c r="D17" s="1087"/>
      <c r="E17" s="1087"/>
      <c r="F17" s="1087"/>
      <c r="G17" s="1087"/>
      <c r="H17" s="1087"/>
      <c r="I17" s="1087"/>
      <c r="J17" s="1087"/>
      <c r="K17" s="1087"/>
      <c r="L17" s="1117" t="s">
        <v>102</v>
      </c>
      <c r="M17" s="1129" t="s">
        <v>470</v>
      </c>
      <c r="N17" s="1117" t="s">
        <v>369</v>
      </c>
      <c r="O17" s="1118">
        <v>0</v>
      </c>
      <c r="P17" s="1119"/>
      <c r="Q17" s="1119"/>
      <c r="R17" s="1119"/>
      <c r="S17" s="1130"/>
      <c r="T17" s="1130"/>
      <c r="U17" s="1130"/>
      <c r="V17" s="1119">
        <v>0</v>
      </c>
      <c r="W17" s="1087"/>
    </row>
    <row r="18" spans="1:23" s="82" customFormat="1">
      <c r="A18" s="910" t="s">
        <v>102</v>
      </c>
      <c r="B18" s="884"/>
      <c r="C18" s="884"/>
      <c r="D18" s="884"/>
      <c r="E18" s="884"/>
      <c r="F18" s="884"/>
      <c r="G18" s="884"/>
      <c r="H18" s="884"/>
      <c r="I18" s="884"/>
      <c r="J18" s="884"/>
      <c r="K18" s="884"/>
      <c r="L18" s="1020" t="s">
        <v>2615</v>
      </c>
      <c r="M18" s="1104"/>
      <c r="N18" s="1104"/>
      <c r="O18" s="1128">
        <v>0</v>
      </c>
      <c r="P18" s="1128">
        <v>0</v>
      </c>
      <c r="Q18" s="1128">
        <v>0</v>
      </c>
      <c r="R18" s="1128">
        <v>0</v>
      </c>
      <c r="S18" s="1128">
        <v>0</v>
      </c>
      <c r="T18" s="1128">
        <v>0</v>
      </c>
      <c r="U18" s="1128">
        <v>0</v>
      </c>
      <c r="V18" s="1128">
        <v>0</v>
      </c>
      <c r="W18" s="884"/>
    </row>
    <row r="19" spans="1:23" ht="33.75">
      <c r="A19" s="941">
        <v>2</v>
      </c>
      <c r="B19" s="1087"/>
      <c r="C19" s="1087"/>
      <c r="D19" s="1087"/>
      <c r="E19" s="1087"/>
      <c r="F19" s="1087"/>
      <c r="G19" s="1087"/>
      <c r="H19" s="1087"/>
      <c r="I19" s="1087"/>
      <c r="J19" s="1087"/>
      <c r="K19" s="1087"/>
      <c r="L19" s="1117" t="s">
        <v>18</v>
      </c>
      <c r="M19" s="1129" t="s">
        <v>1176</v>
      </c>
      <c r="N19" s="1117" t="s">
        <v>369</v>
      </c>
      <c r="O19" s="1118">
        <v>0</v>
      </c>
      <c r="P19" s="1119"/>
      <c r="Q19" s="1119"/>
      <c r="R19" s="1119"/>
      <c r="S19" s="1119"/>
      <c r="T19" s="1119"/>
      <c r="U19" s="1119"/>
      <c r="V19" s="1119">
        <v>0</v>
      </c>
      <c r="W19" s="1087"/>
    </row>
    <row r="20" spans="1:23" ht="22.5">
      <c r="A20" s="941">
        <v>2</v>
      </c>
      <c r="B20" s="1087"/>
      <c r="C20" s="1087"/>
      <c r="D20" s="1087"/>
      <c r="E20" s="1087"/>
      <c r="F20" s="1087"/>
      <c r="G20" s="1087"/>
      <c r="H20" s="1087"/>
      <c r="I20" s="1087"/>
      <c r="J20" s="1087"/>
      <c r="K20" s="1087"/>
      <c r="L20" s="1117" t="s">
        <v>102</v>
      </c>
      <c r="M20" s="1129" t="s">
        <v>470</v>
      </c>
      <c r="N20" s="1117" t="s">
        <v>369</v>
      </c>
      <c r="O20" s="1118">
        <v>0</v>
      </c>
      <c r="P20" s="1119"/>
      <c r="Q20" s="1119"/>
      <c r="R20" s="1119"/>
      <c r="S20" s="1130"/>
      <c r="T20" s="1130"/>
      <c r="U20" s="1130"/>
      <c r="V20" s="1119">
        <v>0</v>
      </c>
      <c r="W20" s="1087"/>
    </row>
    <row r="21" spans="1:23">
      <c r="A21" s="1087"/>
      <c r="B21" s="1087"/>
      <c r="C21" s="1087"/>
      <c r="D21" s="1087"/>
      <c r="E21" s="1087"/>
      <c r="F21" s="1087"/>
      <c r="G21" s="1087"/>
      <c r="H21" s="1087"/>
      <c r="I21" s="1087"/>
      <c r="J21" s="1087"/>
      <c r="K21" s="1087"/>
      <c r="L21" s="1087"/>
      <c r="M21" s="1087"/>
      <c r="N21" s="1087"/>
      <c r="O21" s="1087"/>
      <c r="P21" s="1087"/>
      <c r="Q21" s="1087"/>
      <c r="R21" s="1087"/>
      <c r="S21" s="1087"/>
      <c r="T21" s="1087"/>
      <c r="U21" s="1087"/>
      <c r="V21" s="1087"/>
      <c r="W21" s="1087"/>
    </row>
    <row r="22" spans="1:23">
      <c r="A22" s="1087"/>
      <c r="B22" s="1087"/>
      <c r="C22" s="1087"/>
      <c r="D22" s="1087"/>
      <c r="E22" s="1087"/>
      <c r="F22" s="1087"/>
      <c r="G22" s="1087"/>
      <c r="H22" s="1087"/>
      <c r="I22" s="1087"/>
      <c r="J22" s="1087"/>
      <c r="K22" s="1087"/>
      <c r="L22" s="1087"/>
      <c r="M22" s="1087"/>
      <c r="N22" s="1087"/>
      <c r="O22" s="1087"/>
      <c r="P22" s="1087"/>
      <c r="Q22" s="1087"/>
      <c r="R22" s="1087"/>
      <c r="S22" s="1087"/>
      <c r="T22" s="1087"/>
      <c r="U22" s="1087"/>
      <c r="V22" s="1087"/>
      <c r="W22" s="1087"/>
    </row>
    <row r="23" spans="1:23" ht="24" customHeight="1">
      <c r="A23" s="1087"/>
      <c r="B23" s="1087"/>
      <c r="C23" s="1087"/>
      <c r="D23" s="1087"/>
      <c r="E23" s="1087"/>
      <c r="F23" s="1087"/>
      <c r="G23" s="1087"/>
      <c r="H23" s="1087"/>
      <c r="I23" s="1087"/>
      <c r="J23" s="1087"/>
      <c r="K23" s="1087"/>
      <c r="L23" s="1106" t="s">
        <v>1469</v>
      </c>
      <c r="M23" s="1106"/>
      <c r="N23" s="1106"/>
      <c r="O23" s="1106"/>
      <c r="P23" s="1106"/>
      <c r="Q23" s="1106"/>
      <c r="R23" s="1106"/>
      <c r="S23" s="1106"/>
      <c r="T23" s="1106"/>
      <c r="U23" s="1106"/>
      <c r="V23" s="1124"/>
      <c r="W23" s="1087"/>
    </row>
    <row r="24" spans="1:23" ht="15">
      <c r="A24" s="1087"/>
      <c r="B24" s="1087"/>
      <c r="C24" s="1087"/>
      <c r="D24" s="1087"/>
      <c r="E24" s="1087"/>
      <c r="F24" s="1087"/>
      <c r="G24" s="1087"/>
      <c r="H24" s="1087"/>
      <c r="I24" s="1087"/>
      <c r="J24" s="1087"/>
      <c r="K24" s="780"/>
      <c r="L24" s="1108" t="s">
        <v>2584</v>
      </c>
      <c r="M24" s="1109"/>
      <c r="N24" s="1109"/>
      <c r="O24" s="1109"/>
      <c r="P24" s="1109"/>
      <c r="Q24" s="1109"/>
      <c r="R24" s="1109"/>
      <c r="S24" s="1109"/>
      <c r="T24" s="1109"/>
      <c r="U24" s="1109"/>
      <c r="V24" s="1131"/>
      <c r="W24" s="1087"/>
    </row>
  </sheetData>
  <sheetProtection formatColumns="0" formatRows="0" autoFilter="0"/>
  <mergeCells count="2">
    <mergeCell ref="L23:V23"/>
    <mergeCell ref="L24:V24"/>
  </mergeCells>
  <dataValidations count="2">
    <dataValidation type="decimal" allowBlank="1" showErrorMessage="1" errorTitle="Ошибка" error="Допускается ввод только действительных чисел!" sqref="O16:O17 O19:O20">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R20:V20 P19:R19 V1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64"/>
  <sheetViews>
    <sheetView showGridLines="0" view="pageBreakPreview" zoomScale="90" zoomScaleNormal="100" zoomScaleSheetLayoutView="90" workbookViewId="0">
      <pane xSplit="14" ySplit="15" topLeftCell="T241" activePane="bottomRight" state="frozen"/>
      <selection activeCell="M11" sqref="M11"/>
      <selection pane="topRight" activeCell="M11" sqref="M11"/>
      <selection pane="bottomLeft" activeCell="M11" sqref="M11"/>
      <selection pane="bottomRight" activeCell="AD253" sqref="AD253"/>
    </sheetView>
  </sheetViews>
  <sheetFormatPr defaultColWidth="9.140625" defaultRowHeight="10.5"/>
  <cols>
    <col min="1" max="10" width="2.7109375" style="108" hidden="1" customWidth="1"/>
    <col min="11" max="11" width="3.7109375" style="108" hidden="1" customWidth="1"/>
    <col min="12" max="12" width="8.7109375" style="106" customWidth="1"/>
    <col min="13" max="13" width="70.7109375" style="107" customWidth="1"/>
    <col min="14" max="14" width="12.7109375" style="106" customWidth="1"/>
    <col min="15" max="17" width="13.28515625" style="108" customWidth="1"/>
    <col min="18" max="18" width="19.7109375" style="108" customWidth="1"/>
    <col min="19" max="24" width="13.28515625" style="108" customWidth="1"/>
    <col min="25" max="29" width="13.28515625" style="108" hidden="1" customWidth="1"/>
    <col min="30" max="34" width="13.28515625" style="108" customWidth="1"/>
    <col min="35" max="39" width="13.28515625" style="108" hidden="1" customWidth="1"/>
    <col min="40" max="44" width="13.28515625" style="108" customWidth="1"/>
    <col min="45" max="49" width="13.28515625" style="108" hidden="1" customWidth="1"/>
    <col min="50" max="50" width="19.5703125" style="108" customWidth="1"/>
    <col min="51" max="51" width="17.85546875" style="108" customWidth="1"/>
    <col min="52" max="52" width="31.85546875" style="108" customWidth="1"/>
    <col min="53" max="53" width="17.85546875" style="108" customWidth="1"/>
    <col min="54" max="16384" width="9.140625" style="108"/>
  </cols>
  <sheetData>
    <row r="1" spans="1:53" ht="11.25" hidden="1">
      <c r="A1" s="1053"/>
      <c r="B1" s="1053"/>
      <c r="C1" s="1053"/>
      <c r="D1" s="1053"/>
      <c r="E1" s="1053"/>
      <c r="F1" s="1053"/>
      <c r="G1" s="1053"/>
      <c r="H1" s="1053"/>
      <c r="I1" s="1053"/>
      <c r="J1" s="1053"/>
      <c r="K1" s="1053"/>
      <c r="L1" s="1132"/>
      <c r="M1" s="1133"/>
      <c r="N1" s="1132"/>
      <c r="O1" s="1053">
        <v>2022</v>
      </c>
      <c r="P1" s="1053">
        <v>2022</v>
      </c>
      <c r="Q1" s="1053">
        <v>2022</v>
      </c>
      <c r="R1" s="1053">
        <v>2022</v>
      </c>
      <c r="S1" s="892">
        <v>2023</v>
      </c>
      <c r="T1" s="892">
        <v>2024</v>
      </c>
      <c r="U1" s="892">
        <v>2025</v>
      </c>
      <c r="V1" s="892">
        <v>2026</v>
      </c>
      <c r="W1" s="892">
        <v>2027</v>
      </c>
      <c r="X1" s="892">
        <v>2028</v>
      </c>
      <c r="Y1" s="892">
        <v>2029</v>
      </c>
      <c r="Z1" s="892">
        <v>2030</v>
      </c>
      <c r="AA1" s="892">
        <v>2031</v>
      </c>
      <c r="AB1" s="892">
        <v>2032</v>
      </c>
      <c r="AC1" s="892">
        <v>2033</v>
      </c>
      <c r="AD1" s="892">
        <v>2024</v>
      </c>
      <c r="AE1" s="892">
        <v>2025</v>
      </c>
      <c r="AF1" s="892">
        <v>2026</v>
      </c>
      <c r="AG1" s="892">
        <v>2027</v>
      </c>
      <c r="AH1" s="892">
        <v>2028</v>
      </c>
      <c r="AI1" s="892">
        <v>2029</v>
      </c>
      <c r="AJ1" s="892">
        <v>2030</v>
      </c>
      <c r="AK1" s="892">
        <v>2031</v>
      </c>
      <c r="AL1" s="892">
        <v>2032</v>
      </c>
      <c r="AM1" s="892">
        <v>2033</v>
      </c>
      <c r="AN1" s="892">
        <v>2024</v>
      </c>
      <c r="AO1" s="892">
        <v>2025</v>
      </c>
      <c r="AP1" s="892">
        <v>2026</v>
      </c>
      <c r="AQ1" s="892">
        <v>2027</v>
      </c>
      <c r="AR1" s="892">
        <v>2028</v>
      </c>
      <c r="AS1" s="892">
        <v>2029</v>
      </c>
      <c r="AT1" s="892">
        <v>2030</v>
      </c>
      <c r="AU1" s="892">
        <v>2031</v>
      </c>
      <c r="AV1" s="892">
        <v>2032</v>
      </c>
      <c r="AW1" s="892">
        <v>2033</v>
      </c>
      <c r="AX1" s="1053"/>
      <c r="AY1" s="1053"/>
      <c r="AZ1" s="1053"/>
      <c r="BA1" s="1053"/>
    </row>
    <row r="2" spans="1:53" ht="11.25" hidden="1">
      <c r="A2" s="1053"/>
      <c r="B2" s="1053"/>
      <c r="C2" s="1053"/>
      <c r="D2" s="1053"/>
      <c r="E2" s="1053"/>
      <c r="F2" s="1053"/>
      <c r="G2" s="1053"/>
      <c r="H2" s="1053"/>
      <c r="I2" s="1053"/>
      <c r="J2" s="1053"/>
      <c r="K2" s="1053"/>
      <c r="L2" s="1132"/>
      <c r="M2" s="1133"/>
      <c r="N2" s="1132"/>
      <c r="O2" s="892" t="s">
        <v>285</v>
      </c>
      <c r="P2" s="892" t="s">
        <v>323</v>
      </c>
      <c r="Q2" s="892" t="s">
        <v>303</v>
      </c>
      <c r="R2" s="892" t="s">
        <v>1193</v>
      </c>
      <c r="S2" s="892" t="s">
        <v>285</v>
      </c>
      <c r="T2" s="892" t="s">
        <v>286</v>
      </c>
      <c r="U2" s="892" t="s">
        <v>286</v>
      </c>
      <c r="V2" s="892" t="s">
        <v>286</v>
      </c>
      <c r="W2" s="892" t="s">
        <v>286</v>
      </c>
      <c r="X2" s="892" t="s">
        <v>286</v>
      </c>
      <c r="Y2" s="892" t="s">
        <v>286</v>
      </c>
      <c r="Z2" s="892" t="s">
        <v>286</v>
      </c>
      <c r="AA2" s="892" t="s">
        <v>286</v>
      </c>
      <c r="AB2" s="892" t="s">
        <v>286</v>
      </c>
      <c r="AC2" s="892" t="s">
        <v>286</v>
      </c>
      <c r="AD2" s="892" t="s">
        <v>285</v>
      </c>
      <c r="AE2" s="892" t="s">
        <v>285</v>
      </c>
      <c r="AF2" s="892" t="s">
        <v>285</v>
      </c>
      <c r="AG2" s="892" t="s">
        <v>285</v>
      </c>
      <c r="AH2" s="892" t="s">
        <v>285</v>
      </c>
      <c r="AI2" s="892" t="s">
        <v>285</v>
      </c>
      <c r="AJ2" s="892" t="s">
        <v>285</v>
      </c>
      <c r="AK2" s="892" t="s">
        <v>285</v>
      </c>
      <c r="AL2" s="892" t="s">
        <v>285</v>
      </c>
      <c r="AM2" s="892" t="s">
        <v>285</v>
      </c>
      <c r="AN2" s="892"/>
      <c r="AO2" s="892"/>
      <c r="AP2" s="892"/>
      <c r="AQ2" s="892"/>
      <c r="AR2" s="892"/>
      <c r="AS2" s="892"/>
      <c r="AT2" s="892"/>
      <c r="AU2" s="892"/>
      <c r="AV2" s="892"/>
      <c r="AW2" s="892"/>
      <c r="AX2" s="1053"/>
      <c r="AY2" s="1053"/>
      <c r="AZ2" s="1053"/>
      <c r="BA2" s="1053"/>
    </row>
    <row r="3" spans="1:53" ht="11.25" hidden="1">
      <c r="A3" s="1053"/>
      <c r="B3" s="1053"/>
      <c r="C3" s="1053"/>
      <c r="D3" s="1053"/>
      <c r="E3" s="1053"/>
      <c r="F3" s="1053"/>
      <c r="G3" s="1053"/>
      <c r="H3" s="1053"/>
      <c r="I3" s="1053"/>
      <c r="J3" s="1053"/>
      <c r="K3" s="1053"/>
      <c r="L3" s="1132"/>
      <c r="M3" s="1133"/>
      <c r="N3" s="1132"/>
      <c r="O3" s="892" t="s">
        <v>2619</v>
      </c>
      <c r="P3" s="892" t="s">
        <v>2620</v>
      </c>
      <c r="Q3" s="892" t="s">
        <v>2621</v>
      </c>
      <c r="R3" s="892" t="s">
        <v>2658</v>
      </c>
      <c r="S3" s="892" t="s">
        <v>2623</v>
      </c>
      <c r="T3" s="892" t="s">
        <v>2624</v>
      </c>
      <c r="U3" s="892" t="s">
        <v>2629</v>
      </c>
      <c r="V3" s="892" t="s">
        <v>2631</v>
      </c>
      <c r="W3" s="892" t="s">
        <v>2633</v>
      </c>
      <c r="X3" s="892" t="s">
        <v>2635</v>
      </c>
      <c r="Y3" s="892" t="s">
        <v>2637</v>
      </c>
      <c r="Z3" s="892" t="s">
        <v>2639</v>
      </c>
      <c r="AA3" s="892" t="s">
        <v>2641</v>
      </c>
      <c r="AB3" s="892" t="s">
        <v>2643</v>
      </c>
      <c r="AC3" s="892" t="s">
        <v>2645</v>
      </c>
      <c r="AD3" s="892" t="s">
        <v>2625</v>
      </c>
      <c r="AE3" s="892" t="s">
        <v>2630</v>
      </c>
      <c r="AF3" s="892" t="s">
        <v>2632</v>
      </c>
      <c r="AG3" s="892" t="s">
        <v>2634</v>
      </c>
      <c r="AH3" s="892" t="s">
        <v>2636</v>
      </c>
      <c r="AI3" s="892" t="s">
        <v>2638</v>
      </c>
      <c r="AJ3" s="892" t="s">
        <v>2640</v>
      </c>
      <c r="AK3" s="892" t="s">
        <v>2642</v>
      </c>
      <c r="AL3" s="892" t="s">
        <v>2644</v>
      </c>
      <c r="AM3" s="892" t="s">
        <v>2646</v>
      </c>
      <c r="AN3" s="892"/>
      <c r="AO3" s="892"/>
      <c r="AP3" s="892"/>
      <c r="AQ3" s="892"/>
      <c r="AR3" s="892"/>
      <c r="AS3" s="892"/>
      <c r="AT3" s="892"/>
      <c r="AU3" s="892"/>
      <c r="AV3" s="892"/>
      <c r="AW3" s="892"/>
      <c r="AX3" s="1053"/>
      <c r="AY3" s="1053"/>
      <c r="AZ3" s="1053"/>
      <c r="BA3" s="1053"/>
    </row>
    <row r="4" spans="1:53" ht="11.25" hidden="1">
      <c r="A4" s="1053"/>
      <c r="B4" s="1053"/>
      <c r="C4" s="1053"/>
      <c r="D4" s="1053"/>
      <c r="E4" s="1053"/>
      <c r="F4" s="1053"/>
      <c r="G4" s="1053"/>
      <c r="H4" s="1053"/>
      <c r="I4" s="1053"/>
      <c r="J4" s="1053"/>
      <c r="K4" s="1053"/>
      <c r="L4" s="1132"/>
      <c r="M4" s="1133"/>
      <c r="N4" s="1132"/>
      <c r="O4" s="1053"/>
      <c r="P4" s="1053"/>
      <c r="Q4" s="1053"/>
      <c r="R4" s="1053"/>
      <c r="S4" s="1053"/>
      <c r="T4" s="892"/>
      <c r="U4" s="892"/>
      <c r="V4" s="892"/>
      <c r="W4" s="892"/>
      <c r="X4" s="892"/>
      <c r="Y4" s="892"/>
      <c r="Z4" s="892"/>
      <c r="AA4" s="892"/>
      <c r="AB4" s="892"/>
      <c r="AC4" s="892"/>
      <c r="AD4" s="892"/>
      <c r="AE4" s="892"/>
      <c r="AF4" s="892"/>
      <c r="AG4" s="892"/>
      <c r="AH4" s="892"/>
      <c r="AI4" s="892"/>
      <c r="AJ4" s="892"/>
      <c r="AK4" s="892"/>
      <c r="AL4" s="892"/>
      <c r="AM4" s="892"/>
      <c r="AN4" s="892"/>
      <c r="AO4" s="892"/>
      <c r="AP4" s="892"/>
      <c r="AQ4" s="892"/>
      <c r="AR4" s="892"/>
      <c r="AS4" s="892"/>
      <c r="AT4" s="892"/>
      <c r="AU4" s="892"/>
      <c r="AV4" s="892"/>
      <c r="AW4" s="892"/>
      <c r="AX4" s="1053"/>
      <c r="AY4" s="1053"/>
      <c r="AZ4" s="1053"/>
      <c r="BA4" s="1053"/>
    </row>
    <row r="5" spans="1:53" ht="11.25" hidden="1">
      <c r="A5" s="1053"/>
      <c r="B5" s="1053"/>
      <c r="C5" s="1053"/>
      <c r="D5" s="1053"/>
      <c r="E5" s="1053"/>
      <c r="F5" s="1053"/>
      <c r="G5" s="1053"/>
      <c r="H5" s="1053"/>
      <c r="I5" s="1053"/>
      <c r="J5" s="1053"/>
      <c r="K5" s="1053"/>
      <c r="L5" s="1132"/>
      <c r="M5" s="1133"/>
      <c r="N5" s="1132"/>
      <c r="O5" s="1053"/>
      <c r="P5" s="1053"/>
      <c r="Q5" s="1053"/>
      <c r="R5" s="1053"/>
      <c r="S5" s="1053"/>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1053"/>
      <c r="AY5" s="1053"/>
      <c r="AZ5" s="1053"/>
      <c r="BA5" s="1053"/>
    </row>
    <row r="6" spans="1:53" ht="11.25" hidden="1">
      <c r="A6" s="1053"/>
      <c r="B6" s="1053"/>
      <c r="C6" s="1053"/>
      <c r="D6" s="1053"/>
      <c r="E6" s="1053"/>
      <c r="F6" s="1053"/>
      <c r="G6" s="1053"/>
      <c r="H6" s="1053"/>
      <c r="I6" s="1053"/>
      <c r="J6" s="1053"/>
      <c r="K6" s="1053"/>
      <c r="L6" s="1132"/>
      <c r="M6" s="1133"/>
      <c r="N6" s="1132"/>
      <c r="O6" s="1053"/>
      <c r="P6" s="1053"/>
      <c r="Q6" s="1053"/>
      <c r="R6" s="1053"/>
      <c r="S6" s="1053"/>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1053"/>
      <c r="AY6" s="1053"/>
      <c r="AZ6" s="1053"/>
      <c r="BA6" s="1053"/>
    </row>
    <row r="7" spans="1:53" ht="11.25" hidden="1">
      <c r="A7" s="1053"/>
      <c r="B7" s="1053"/>
      <c r="C7" s="1053"/>
      <c r="D7" s="1053"/>
      <c r="E7" s="1053"/>
      <c r="F7" s="1053"/>
      <c r="G7" s="1053"/>
      <c r="H7" s="1053"/>
      <c r="I7" s="1053"/>
      <c r="J7" s="1053"/>
      <c r="K7" s="1053"/>
      <c r="L7" s="1132"/>
      <c r="M7" s="1133"/>
      <c r="N7" s="1132"/>
      <c r="O7" s="1053"/>
      <c r="P7" s="1053"/>
      <c r="Q7" s="1053"/>
      <c r="R7" s="1053"/>
      <c r="S7" s="1053"/>
      <c r="T7" s="844" t="b">
        <v>1</v>
      </c>
      <c r="U7" s="844" t="b">
        <v>1</v>
      </c>
      <c r="V7" s="844" t="b">
        <v>1</v>
      </c>
      <c r="W7" s="844" t="b">
        <v>1</v>
      </c>
      <c r="X7" s="844" t="b">
        <v>1</v>
      </c>
      <c r="Y7" s="844" t="b">
        <v>0</v>
      </c>
      <c r="Z7" s="844" t="b">
        <v>0</v>
      </c>
      <c r="AA7" s="844" t="b">
        <v>0</v>
      </c>
      <c r="AB7" s="844" t="b">
        <v>0</v>
      </c>
      <c r="AC7" s="844" t="b">
        <v>0</v>
      </c>
      <c r="AD7" s="844" t="b">
        <v>1</v>
      </c>
      <c r="AE7" s="844" t="b">
        <v>1</v>
      </c>
      <c r="AF7" s="844" t="b">
        <v>1</v>
      </c>
      <c r="AG7" s="844" t="b">
        <v>1</v>
      </c>
      <c r="AH7" s="844" t="b">
        <v>1</v>
      </c>
      <c r="AI7" s="844" t="b">
        <v>0</v>
      </c>
      <c r="AJ7" s="844" t="b">
        <v>0</v>
      </c>
      <c r="AK7" s="844" t="b">
        <v>0</v>
      </c>
      <c r="AL7" s="844" t="b">
        <v>0</v>
      </c>
      <c r="AM7" s="844" t="b">
        <v>0</v>
      </c>
      <c r="AN7" s="844" t="b">
        <v>1</v>
      </c>
      <c r="AO7" s="844" t="b">
        <v>1</v>
      </c>
      <c r="AP7" s="844" t="b">
        <v>1</v>
      </c>
      <c r="AQ7" s="844" t="b">
        <v>1</v>
      </c>
      <c r="AR7" s="844" t="b">
        <v>1</v>
      </c>
      <c r="AS7" s="844" t="b">
        <v>0</v>
      </c>
      <c r="AT7" s="844" t="b">
        <v>0</v>
      </c>
      <c r="AU7" s="844" t="b">
        <v>0</v>
      </c>
      <c r="AV7" s="844" t="b">
        <v>0</v>
      </c>
      <c r="AW7" s="844" t="b">
        <v>0</v>
      </c>
      <c r="AX7" s="1053"/>
      <c r="AY7" s="1053"/>
      <c r="AZ7" s="1053"/>
      <c r="BA7" s="1053"/>
    </row>
    <row r="8" spans="1:53" hidden="1">
      <c r="A8" s="1053"/>
      <c r="B8" s="1053"/>
      <c r="C8" s="1053"/>
      <c r="D8" s="1053"/>
      <c r="E8" s="1053"/>
      <c r="F8" s="1053"/>
      <c r="G8" s="1053"/>
      <c r="H8" s="1053"/>
      <c r="I8" s="1053"/>
      <c r="J8" s="1053"/>
      <c r="K8" s="1053"/>
      <c r="L8" s="1132"/>
      <c r="M8" s="1133"/>
      <c r="N8" s="1132"/>
      <c r="O8" s="1053"/>
      <c r="P8" s="1053"/>
      <c r="Q8" s="1053"/>
      <c r="R8" s="1053"/>
      <c r="S8" s="1053"/>
      <c r="T8" s="1053"/>
      <c r="U8" s="1053"/>
      <c r="V8" s="1053"/>
      <c r="W8" s="1053"/>
      <c r="X8" s="1053"/>
      <c r="Y8" s="1053"/>
      <c r="Z8" s="1053"/>
      <c r="AA8" s="1053"/>
      <c r="AB8" s="1053"/>
      <c r="AC8" s="1053"/>
      <c r="AD8" s="1053"/>
      <c r="AE8" s="1053"/>
      <c r="AF8" s="1053"/>
      <c r="AG8" s="1053"/>
      <c r="AH8" s="1053"/>
      <c r="AI8" s="1053"/>
      <c r="AJ8" s="1053"/>
      <c r="AK8" s="1053"/>
      <c r="AL8" s="1053"/>
      <c r="AM8" s="1053"/>
      <c r="AN8" s="1053"/>
      <c r="AO8" s="1053"/>
      <c r="AP8" s="1053"/>
      <c r="AQ8" s="1053"/>
      <c r="AR8" s="1053"/>
      <c r="AS8" s="1053"/>
      <c r="AT8" s="1053"/>
      <c r="AU8" s="1053"/>
      <c r="AV8" s="1053"/>
      <c r="AW8" s="1053"/>
      <c r="AX8" s="1053"/>
      <c r="AY8" s="1053"/>
      <c r="AZ8" s="1053"/>
      <c r="BA8" s="1053"/>
    </row>
    <row r="9" spans="1:53" hidden="1">
      <c r="A9" s="1053"/>
      <c r="B9" s="1053"/>
      <c r="C9" s="1053"/>
      <c r="D9" s="1053"/>
      <c r="E9" s="1053"/>
      <c r="F9" s="1053"/>
      <c r="G9" s="1053"/>
      <c r="H9" s="1053"/>
      <c r="I9" s="1053"/>
      <c r="J9" s="1053"/>
      <c r="K9" s="1053"/>
      <c r="L9" s="1132"/>
      <c r="M9" s="1133"/>
      <c r="N9" s="1132"/>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3"/>
      <c r="AL9" s="1053"/>
      <c r="AM9" s="1053"/>
      <c r="AN9" s="1053"/>
      <c r="AO9" s="1053"/>
      <c r="AP9" s="1053"/>
      <c r="AQ9" s="1053"/>
      <c r="AR9" s="1053"/>
      <c r="AS9" s="1053"/>
      <c r="AT9" s="1053"/>
      <c r="AU9" s="1053"/>
      <c r="AV9" s="1053"/>
      <c r="AW9" s="1053"/>
      <c r="AX9" s="1053"/>
      <c r="AY9" s="1053"/>
      <c r="AZ9" s="1053"/>
      <c r="BA9" s="1053"/>
    </row>
    <row r="10" spans="1:53" hidden="1">
      <c r="A10" s="1053"/>
      <c r="B10" s="1053"/>
      <c r="C10" s="1053"/>
      <c r="D10" s="1053"/>
      <c r="E10" s="1053"/>
      <c r="F10" s="1053"/>
      <c r="G10" s="1053"/>
      <c r="H10" s="1053"/>
      <c r="I10" s="1053"/>
      <c r="J10" s="1053"/>
      <c r="K10" s="1053"/>
      <c r="L10" s="1132"/>
      <c r="M10" s="1133"/>
      <c r="N10" s="1132"/>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row>
    <row r="11" spans="1:53" ht="15" hidden="1" customHeight="1">
      <c r="A11" s="1053"/>
      <c r="B11" s="1053"/>
      <c r="C11" s="1053"/>
      <c r="D11" s="1053"/>
      <c r="E11" s="1053"/>
      <c r="F11" s="1053"/>
      <c r="G11" s="1053"/>
      <c r="H11" s="1053"/>
      <c r="I11" s="1053"/>
      <c r="J11" s="1053"/>
      <c r="K11" s="1053"/>
      <c r="L11" s="1053"/>
      <c r="M11" s="1089"/>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3"/>
      <c r="AK11" s="1053"/>
      <c r="AL11" s="1053"/>
      <c r="AM11" s="1053"/>
      <c r="AN11" s="1053"/>
      <c r="AO11" s="1053"/>
      <c r="AP11" s="1053"/>
      <c r="AQ11" s="1053"/>
      <c r="AR11" s="1053"/>
      <c r="AS11" s="1053"/>
      <c r="AT11" s="1053"/>
      <c r="AU11" s="1053"/>
      <c r="AV11" s="1053"/>
      <c r="AW11" s="1053"/>
      <c r="AX11" s="1053"/>
      <c r="AY11" s="1053"/>
      <c r="AZ11" s="1053"/>
      <c r="BA11" s="1053"/>
    </row>
    <row r="12" spans="1:53" s="109" customFormat="1" ht="20.100000000000001" customHeight="1">
      <c r="A12" s="1134"/>
      <c r="B12" s="1134"/>
      <c r="C12" s="1134"/>
      <c r="D12" s="1134"/>
      <c r="E12" s="1134"/>
      <c r="F12" s="1134"/>
      <c r="G12" s="1134"/>
      <c r="H12" s="1134"/>
      <c r="I12" s="1134"/>
      <c r="J12" s="1134"/>
      <c r="K12" s="1134"/>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134"/>
    </row>
    <row r="13" spans="1:53" s="109" customFormat="1">
      <c r="A13" s="1134"/>
      <c r="B13" s="1134"/>
      <c r="C13" s="1134"/>
      <c r="D13" s="1134"/>
      <c r="E13" s="1134"/>
      <c r="F13" s="1134"/>
      <c r="G13" s="1134"/>
      <c r="H13" s="1134"/>
      <c r="I13" s="1134"/>
      <c r="J13" s="1134"/>
      <c r="K13" s="1134"/>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5"/>
      <c r="AK13" s="1135"/>
      <c r="AL13" s="1135"/>
      <c r="AM13" s="1135"/>
      <c r="AN13" s="1135"/>
      <c r="AO13" s="1135"/>
      <c r="AP13" s="1135"/>
      <c r="AQ13" s="1135"/>
      <c r="AR13" s="1135"/>
      <c r="AS13" s="1135"/>
      <c r="AT13" s="1135"/>
      <c r="AU13" s="1135"/>
      <c r="AV13" s="1135"/>
      <c r="AW13" s="1135"/>
      <c r="AX13" s="1135"/>
      <c r="AY13" s="1135"/>
      <c r="AZ13" s="1135"/>
      <c r="BA13" s="1134"/>
    </row>
    <row r="14" spans="1:53" s="107" customFormat="1" ht="24.75" customHeight="1">
      <c r="A14" s="1133"/>
      <c r="B14" s="1133"/>
      <c r="C14" s="1133"/>
      <c r="D14" s="1133"/>
      <c r="E14" s="1133"/>
      <c r="F14" s="1133"/>
      <c r="G14" s="1133"/>
      <c r="H14" s="1133"/>
      <c r="I14" s="1133"/>
      <c r="J14" s="1133"/>
      <c r="K14" s="1133"/>
      <c r="L14" s="1136" t="s">
        <v>16</v>
      </c>
      <c r="M14" s="1136" t="s">
        <v>121</v>
      </c>
      <c r="N14" s="1136" t="s">
        <v>143</v>
      </c>
      <c r="O14" s="1137" t="s">
        <v>2616</v>
      </c>
      <c r="P14" s="1137" t="s">
        <v>2616</v>
      </c>
      <c r="Q14" s="1137" t="s">
        <v>2616</v>
      </c>
      <c r="R14" s="1137" t="s">
        <v>2616</v>
      </c>
      <c r="S14" s="861" t="s">
        <v>2617</v>
      </c>
      <c r="T14" s="899" t="s">
        <v>2618</v>
      </c>
      <c r="U14" s="899" t="s">
        <v>2647</v>
      </c>
      <c r="V14" s="899" t="s">
        <v>2648</v>
      </c>
      <c r="W14" s="899" t="s">
        <v>2649</v>
      </c>
      <c r="X14" s="899" t="s">
        <v>2650</v>
      </c>
      <c r="Y14" s="899" t="s">
        <v>2651</v>
      </c>
      <c r="Z14" s="899" t="s">
        <v>2652</v>
      </c>
      <c r="AA14" s="899" t="s">
        <v>2653</v>
      </c>
      <c r="AB14" s="899" t="s">
        <v>2654</v>
      </c>
      <c r="AC14" s="899" t="s">
        <v>2655</v>
      </c>
      <c r="AD14" s="899" t="s">
        <v>2618</v>
      </c>
      <c r="AE14" s="899" t="s">
        <v>2647</v>
      </c>
      <c r="AF14" s="899" t="s">
        <v>2648</v>
      </c>
      <c r="AG14" s="899" t="s">
        <v>2649</v>
      </c>
      <c r="AH14" s="899" t="s">
        <v>2650</v>
      </c>
      <c r="AI14" s="899" t="s">
        <v>2651</v>
      </c>
      <c r="AJ14" s="899" t="s">
        <v>2652</v>
      </c>
      <c r="AK14" s="899" t="s">
        <v>2653</v>
      </c>
      <c r="AL14" s="899" t="s">
        <v>2654</v>
      </c>
      <c r="AM14" s="899" t="s">
        <v>2655</v>
      </c>
      <c r="AN14" s="899" t="s">
        <v>2618</v>
      </c>
      <c r="AO14" s="899" t="s">
        <v>2647</v>
      </c>
      <c r="AP14" s="899" t="s">
        <v>2648</v>
      </c>
      <c r="AQ14" s="899" t="s">
        <v>2649</v>
      </c>
      <c r="AR14" s="899" t="s">
        <v>2650</v>
      </c>
      <c r="AS14" s="899" t="s">
        <v>2651</v>
      </c>
      <c r="AT14" s="899" t="s">
        <v>2652</v>
      </c>
      <c r="AU14" s="899" t="s">
        <v>2653</v>
      </c>
      <c r="AV14" s="899" t="s">
        <v>2654</v>
      </c>
      <c r="AW14" s="899" t="s">
        <v>2655</v>
      </c>
      <c r="AX14" s="1138" t="s">
        <v>1118</v>
      </c>
      <c r="AY14" s="1138" t="s">
        <v>322</v>
      </c>
      <c r="AZ14" s="1138" t="s">
        <v>1125</v>
      </c>
      <c r="BA14" s="1139"/>
    </row>
    <row r="15" spans="1:53" s="107" customFormat="1" ht="45.75" customHeight="1">
      <c r="A15" s="1133"/>
      <c r="B15" s="1133"/>
      <c r="C15" s="1133"/>
      <c r="D15" s="1133"/>
      <c r="E15" s="1133"/>
      <c r="F15" s="1133"/>
      <c r="G15" s="1133"/>
      <c r="H15" s="1133"/>
      <c r="I15" s="1133"/>
      <c r="J15" s="1133"/>
      <c r="K15" s="1133"/>
      <c r="L15" s="1136"/>
      <c r="M15" s="1136"/>
      <c r="N15" s="1136"/>
      <c r="O15" s="861" t="s">
        <v>285</v>
      </c>
      <c r="P15" s="861" t="s">
        <v>323</v>
      </c>
      <c r="Q15" s="861" t="s">
        <v>303</v>
      </c>
      <c r="R15" s="1137" t="s">
        <v>1193</v>
      </c>
      <c r="S15" s="861" t="s">
        <v>285</v>
      </c>
      <c r="T15" s="902" t="s">
        <v>286</v>
      </c>
      <c r="U15" s="902" t="s">
        <v>286</v>
      </c>
      <c r="V15" s="902" t="s">
        <v>286</v>
      </c>
      <c r="W15" s="902" t="s">
        <v>286</v>
      </c>
      <c r="X15" s="902" t="s">
        <v>286</v>
      </c>
      <c r="Y15" s="902" t="s">
        <v>286</v>
      </c>
      <c r="Z15" s="902" t="s">
        <v>286</v>
      </c>
      <c r="AA15" s="902" t="s">
        <v>286</v>
      </c>
      <c r="AB15" s="902" t="s">
        <v>286</v>
      </c>
      <c r="AC15" s="902" t="s">
        <v>286</v>
      </c>
      <c r="AD15" s="902" t="s">
        <v>285</v>
      </c>
      <c r="AE15" s="902" t="s">
        <v>285</v>
      </c>
      <c r="AF15" s="902" t="s">
        <v>285</v>
      </c>
      <c r="AG15" s="902" t="s">
        <v>285</v>
      </c>
      <c r="AH15" s="902" t="s">
        <v>285</v>
      </c>
      <c r="AI15" s="902" t="s">
        <v>285</v>
      </c>
      <c r="AJ15" s="902" t="s">
        <v>285</v>
      </c>
      <c r="AK15" s="902" t="s">
        <v>285</v>
      </c>
      <c r="AL15" s="902" t="s">
        <v>285</v>
      </c>
      <c r="AM15" s="902" t="s">
        <v>285</v>
      </c>
      <c r="AN15" s="1138" t="s">
        <v>1402</v>
      </c>
      <c r="AO15" s="1138"/>
      <c r="AP15" s="1138"/>
      <c r="AQ15" s="1138"/>
      <c r="AR15" s="1138"/>
      <c r="AS15" s="1138"/>
      <c r="AT15" s="1138"/>
      <c r="AU15" s="1138"/>
      <c r="AV15" s="1138"/>
      <c r="AW15" s="1138"/>
      <c r="AX15" s="1138"/>
      <c r="AY15" s="1138"/>
      <c r="AZ15" s="1138"/>
      <c r="BA15" s="1139"/>
    </row>
    <row r="16" spans="1:53" s="82" customFormat="1" ht="11.25">
      <c r="A16" s="910" t="s">
        <v>18</v>
      </c>
      <c r="B16" s="1140" t="s">
        <v>1023</v>
      </c>
      <c r="C16" s="884"/>
      <c r="D16" s="884"/>
      <c r="E16" s="884"/>
      <c r="F16" s="884"/>
      <c r="G16" s="884"/>
      <c r="H16" s="884"/>
      <c r="I16" s="884"/>
      <c r="J16" s="884"/>
      <c r="K16" s="884"/>
      <c r="L16" s="1141" t="s">
        <v>2611</v>
      </c>
      <c r="M16" s="1142"/>
      <c r="N16" s="1142"/>
      <c r="O16" s="1142"/>
      <c r="P16" s="1142"/>
      <c r="Q16" s="1142"/>
      <c r="R16" s="1142"/>
      <c r="S16" s="1142"/>
      <c r="T16" s="1142"/>
      <c r="U16" s="1142"/>
      <c r="V16" s="1142"/>
      <c r="W16" s="1142"/>
      <c r="X16" s="1142"/>
      <c r="Y16" s="1142"/>
      <c r="Z16" s="1142"/>
      <c r="AA16" s="1142"/>
      <c r="AB16" s="1142"/>
      <c r="AC16" s="1142"/>
      <c r="AD16" s="1142"/>
      <c r="AE16" s="1142"/>
      <c r="AF16" s="1142"/>
      <c r="AG16" s="1142"/>
      <c r="AH16" s="1142"/>
      <c r="AI16" s="1142"/>
      <c r="AJ16" s="1142"/>
      <c r="AK16" s="1142"/>
      <c r="AL16" s="1142"/>
      <c r="AM16" s="1142"/>
      <c r="AN16" s="1142"/>
      <c r="AO16" s="1142"/>
      <c r="AP16" s="1142"/>
      <c r="AQ16" s="1142"/>
      <c r="AR16" s="1142"/>
      <c r="AS16" s="1142"/>
      <c r="AT16" s="1142"/>
      <c r="AU16" s="1142"/>
      <c r="AV16" s="1142"/>
      <c r="AW16" s="1142"/>
      <c r="AX16" s="1142"/>
      <c r="AY16" s="1142"/>
      <c r="AZ16" s="1142"/>
      <c r="BA16" s="884"/>
    </row>
    <row r="17" spans="1:53" s="111" customFormat="1" ht="11.25">
      <c r="A17" s="941">
        <v>1</v>
      </c>
      <c r="B17" s="1143"/>
      <c r="C17" s="1143"/>
      <c r="D17" s="1143"/>
      <c r="E17" s="1143"/>
      <c r="F17" s="1143"/>
      <c r="G17" s="1143"/>
      <c r="H17" s="1143"/>
      <c r="I17" s="1143"/>
      <c r="J17" s="1143"/>
      <c r="K17" s="1143"/>
      <c r="L17" s="1144" t="s">
        <v>18</v>
      </c>
      <c r="M17" s="1145" t="s">
        <v>531</v>
      </c>
      <c r="N17" s="1146" t="s">
        <v>369</v>
      </c>
      <c r="O17" s="1147">
        <v>1948.6229999999996</v>
      </c>
      <c r="P17" s="1147">
        <v>1948.6229999999996</v>
      </c>
      <c r="Q17" s="1147">
        <v>1948.6229999999996</v>
      </c>
      <c r="R17" s="1147">
        <v>0</v>
      </c>
      <c r="S17" s="1147">
        <v>2124.02</v>
      </c>
      <c r="T17" s="1147">
        <v>2257.0976258383998</v>
      </c>
      <c r="U17" s="1148">
        <v>2372.3540590042121</v>
      </c>
      <c r="V17" s="1148">
        <v>2492.8696452016261</v>
      </c>
      <c r="W17" s="1148">
        <v>2619.5647591797083</v>
      </c>
      <c r="X17" s="1148">
        <v>2752.7512902306821</v>
      </c>
      <c r="Y17" s="1148">
        <v>2752.7512902306821</v>
      </c>
      <c r="Z17" s="1148">
        <v>2752.7512902306821</v>
      </c>
      <c r="AA17" s="1148">
        <v>2752.7512902306821</v>
      </c>
      <c r="AB17" s="1148">
        <v>2752.7512902306821</v>
      </c>
      <c r="AC17" s="1148">
        <v>2752.7512902306821</v>
      </c>
      <c r="AD17" s="1147">
        <v>1279.2029047999999</v>
      </c>
      <c r="AE17" s="1148">
        <v>1279.2029047999999</v>
      </c>
      <c r="AF17" s="1148">
        <v>1279.2029047999999</v>
      </c>
      <c r="AG17" s="1148">
        <v>1279.2029047999999</v>
      </c>
      <c r="AH17" s="1148">
        <v>1279.2029047999999</v>
      </c>
      <c r="AI17" s="1148">
        <v>1279.2029047999999</v>
      </c>
      <c r="AJ17" s="1148">
        <v>1279.2029047999999</v>
      </c>
      <c r="AK17" s="1148">
        <v>1279.2029047999999</v>
      </c>
      <c r="AL17" s="1148">
        <v>1279.2029047999999</v>
      </c>
      <c r="AM17" s="1148">
        <v>1279.2029047999999</v>
      </c>
      <c r="AN17" s="1147">
        <v>-39.774441634259567</v>
      </c>
      <c r="AO17" s="1147">
        <v>0</v>
      </c>
      <c r="AP17" s="1147">
        <v>0</v>
      </c>
      <c r="AQ17" s="1147">
        <v>0</v>
      </c>
      <c r="AR17" s="1147">
        <v>0</v>
      </c>
      <c r="AS17" s="1147">
        <v>0</v>
      </c>
      <c r="AT17" s="1147">
        <v>0</v>
      </c>
      <c r="AU17" s="1147">
        <v>0</v>
      </c>
      <c r="AV17" s="1147">
        <v>0</v>
      </c>
      <c r="AW17" s="1147">
        <v>0</v>
      </c>
      <c r="AX17" s="918"/>
      <c r="AY17" s="918"/>
      <c r="AZ17" s="918"/>
      <c r="BA17" s="1149"/>
    </row>
    <row r="18" spans="1:53" ht="11.25">
      <c r="A18" s="941">
        <v>1</v>
      </c>
      <c r="B18" s="1053"/>
      <c r="C18" s="1053"/>
      <c r="D18" s="1053"/>
      <c r="E18" s="1053"/>
      <c r="F18" s="1053"/>
      <c r="G18" s="1053"/>
      <c r="H18" s="1053"/>
      <c r="I18" s="1053"/>
      <c r="J18" s="1053"/>
      <c r="K18" s="1053"/>
      <c r="L18" s="1150" t="s">
        <v>165</v>
      </c>
      <c r="M18" s="1151" t="s">
        <v>532</v>
      </c>
      <c r="N18" s="1152"/>
      <c r="O18" s="1153"/>
      <c r="P18" s="1153"/>
      <c r="Q18" s="1153"/>
      <c r="R18" s="1154">
        <v>0</v>
      </c>
      <c r="S18" s="1153"/>
      <c r="T18" s="1153">
        <v>1</v>
      </c>
      <c r="U18" s="1153">
        <v>1.051064</v>
      </c>
      <c r="V18" s="1153">
        <v>1.0508</v>
      </c>
      <c r="W18" s="1153">
        <v>1.0508230000000001</v>
      </c>
      <c r="X18" s="1153">
        <v>1.050843</v>
      </c>
      <c r="Y18" s="1153">
        <v>1</v>
      </c>
      <c r="Z18" s="1153">
        <v>1</v>
      </c>
      <c r="AA18" s="1153">
        <v>1</v>
      </c>
      <c r="AB18" s="1153">
        <v>1</v>
      </c>
      <c r="AC18" s="1153">
        <v>1</v>
      </c>
      <c r="AD18" s="1153"/>
      <c r="AE18" s="1153">
        <v>1</v>
      </c>
      <c r="AF18" s="1153">
        <v>1</v>
      </c>
      <c r="AG18" s="1153">
        <v>1</v>
      </c>
      <c r="AH18" s="1153">
        <v>1</v>
      </c>
      <c r="AI18" s="1153">
        <v>1</v>
      </c>
      <c r="AJ18" s="1153">
        <v>1</v>
      </c>
      <c r="AK18" s="1153">
        <v>1</v>
      </c>
      <c r="AL18" s="1153">
        <v>1</v>
      </c>
      <c r="AM18" s="1153">
        <v>1</v>
      </c>
      <c r="AN18" s="1155">
        <v>0</v>
      </c>
      <c r="AO18" s="439"/>
      <c r="AP18" s="439"/>
      <c r="AQ18" s="439"/>
      <c r="AR18" s="439"/>
      <c r="AS18" s="439"/>
      <c r="AT18" s="439"/>
      <c r="AU18" s="439"/>
      <c r="AV18" s="439"/>
      <c r="AW18" s="439"/>
      <c r="AX18" s="918"/>
      <c r="AY18" s="918"/>
      <c r="AZ18" s="918"/>
      <c r="BA18" s="1053"/>
    </row>
    <row r="19" spans="1:53" s="110" customFormat="1" ht="11.25">
      <c r="A19" s="1156">
        <v>1</v>
      </c>
      <c r="B19" s="1149"/>
      <c r="C19" s="1149"/>
      <c r="D19" s="1149"/>
      <c r="E19" s="1149"/>
      <c r="F19" s="1149"/>
      <c r="G19" s="1149"/>
      <c r="H19" s="1149"/>
      <c r="I19" s="1149"/>
      <c r="J19" s="1149"/>
      <c r="K19" s="1149"/>
      <c r="L19" s="1144" t="s">
        <v>166</v>
      </c>
      <c r="M19" s="1157" t="s">
        <v>533</v>
      </c>
      <c r="N19" s="1146" t="s">
        <v>369</v>
      </c>
      <c r="O19" s="1147">
        <v>1402.4519999999998</v>
      </c>
      <c r="P19" s="1147">
        <v>1402.4519999999998</v>
      </c>
      <c r="Q19" s="1147">
        <v>1402.4519999999998</v>
      </c>
      <c r="R19" s="1147">
        <v>0</v>
      </c>
      <c r="S19" s="1147">
        <v>1528.684</v>
      </c>
      <c r="T19" s="1147">
        <v>1624.8920029359999</v>
      </c>
      <c r="U19" s="605"/>
      <c r="V19" s="605"/>
      <c r="W19" s="605"/>
      <c r="X19" s="605"/>
      <c r="Y19" s="605"/>
      <c r="Z19" s="605"/>
      <c r="AA19" s="605"/>
      <c r="AB19" s="605"/>
      <c r="AC19" s="605"/>
      <c r="AD19" s="1147">
        <v>648.9638799999999</v>
      </c>
      <c r="AE19" s="605"/>
      <c r="AF19" s="605"/>
      <c r="AG19" s="605"/>
      <c r="AH19" s="605"/>
      <c r="AI19" s="605"/>
      <c r="AJ19" s="605"/>
      <c r="AK19" s="605"/>
      <c r="AL19" s="605"/>
      <c r="AM19" s="605"/>
      <c r="AN19" s="1147">
        <v>-57.547545470483122</v>
      </c>
      <c r="AO19" s="605"/>
      <c r="AP19" s="605"/>
      <c r="AQ19" s="605"/>
      <c r="AR19" s="605"/>
      <c r="AS19" s="605"/>
      <c r="AT19" s="605"/>
      <c r="AU19" s="605"/>
      <c r="AV19" s="605"/>
      <c r="AW19" s="605"/>
      <c r="AX19" s="1158"/>
      <c r="AY19" s="1158"/>
      <c r="AZ19" s="1158"/>
      <c r="BA19" s="1149"/>
    </row>
    <row r="20" spans="1:53" ht="11.25">
      <c r="A20" s="941">
        <v>1</v>
      </c>
      <c r="B20" s="1053"/>
      <c r="C20" s="1053"/>
      <c r="D20" s="1053"/>
      <c r="E20" s="1053"/>
      <c r="F20" s="1053"/>
      <c r="G20" s="1053"/>
      <c r="H20" s="1053"/>
      <c r="I20" s="1053"/>
      <c r="J20" s="1053"/>
      <c r="K20" s="1053"/>
      <c r="L20" s="1150" t="s">
        <v>534</v>
      </c>
      <c r="M20" s="1159" t="s">
        <v>535</v>
      </c>
      <c r="N20" s="1097" t="s">
        <v>369</v>
      </c>
      <c r="O20" s="1155">
        <v>0.56999999999999995</v>
      </c>
      <c r="P20" s="1155">
        <v>0.56999999999999995</v>
      </c>
      <c r="Q20" s="1155">
        <v>0.56999999999999995</v>
      </c>
      <c r="R20" s="1155">
        <v>0</v>
      </c>
      <c r="S20" s="1155">
        <v>0.62</v>
      </c>
      <c r="T20" s="1155">
        <v>0.66</v>
      </c>
      <c r="U20" s="439"/>
      <c r="V20" s="439"/>
      <c r="W20" s="439"/>
      <c r="X20" s="439"/>
      <c r="Y20" s="439"/>
      <c r="Z20" s="439"/>
      <c r="AA20" s="439"/>
      <c r="AB20" s="439"/>
      <c r="AC20" s="439"/>
      <c r="AD20" s="1155">
        <v>0.66</v>
      </c>
      <c r="AE20" s="439"/>
      <c r="AF20" s="439"/>
      <c r="AG20" s="439"/>
      <c r="AH20" s="439"/>
      <c r="AI20" s="439"/>
      <c r="AJ20" s="439"/>
      <c r="AK20" s="439"/>
      <c r="AL20" s="439"/>
      <c r="AM20" s="439"/>
      <c r="AN20" s="1155">
        <v>6.4516129032258114</v>
      </c>
      <c r="AO20" s="439"/>
      <c r="AP20" s="439"/>
      <c r="AQ20" s="439"/>
      <c r="AR20" s="439"/>
      <c r="AS20" s="439"/>
      <c r="AT20" s="439"/>
      <c r="AU20" s="439"/>
      <c r="AV20" s="439"/>
      <c r="AW20" s="439"/>
      <c r="AX20" s="918"/>
      <c r="AY20" s="918"/>
      <c r="AZ20" s="918"/>
      <c r="BA20" s="1160"/>
    </row>
    <row r="21" spans="1:53" ht="11.25">
      <c r="A21" s="941">
        <v>1</v>
      </c>
      <c r="B21" s="1053"/>
      <c r="C21" s="1053"/>
      <c r="D21" s="1053"/>
      <c r="E21" s="1053"/>
      <c r="F21" s="1053"/>
      <c r="G21" s="1053"/>
      <c r="H21" s="1053"/>
      <c r="I21" s="1053"/>
      <c r="J21" s="1053"/>
      <c r="K21" s="1053"/>
      <c r="L21" s="1150" t="s">
        <v>536</v>
      </c>
      <c r="M21" s="1161" t="s">
        <v>537</v>
      </c>
      <c r="N21" s="1162" t="s">
        <v>369</v>
      </c>
      <c r="O21" s="943"/>
      <c r="P21" s="943"/>
      <c r="Q21" s="943"/>
      <c r="R21" s="1155">
        <v>0</v>
      </c>
      <c r="S21" s="943"/>
      <c r="T21" s="943"/>
      <c r="U21" s="439"/>
      <c r="V21" s="439"/>
      <c r="W21" s="439"/>
      <c r="X21" s="439"/>
      <c r="Y21" s="439"/>
      <c r="Z21" s="439"/>
      <c r="AA21" s="439"/>
      <c r="AB21" s="439"/>
      <c r="AC21" s="439"/>
      <c r="AD21" s="943"/>
      <c r="AE21" s="439"/>
      <c r="AF21" s="439"/>
      <c r="AG21" s="439"/>
      <c r="AH21" s="439"/>
      <c r="AI21" s="439"/>
      <c r="AJ21" s="439"/>
      <c r="AK21" s="439"/>
      <c r="AL21" s="439"/>
      <c r="AM21" s="439"/>
      <c r="AN21" s="1155">
        <v>0</v>
      </c>
      <c r="AO21" s="439"/>
      <c r="AP21" s="439"/>
      <c r="AQ21" s="439"/>
      <c r="AR21" s="439"/>
      <c r="AS21" s="439"/>
      <c r="AT21" s="439"/>
      <c r="AU21" s="439"/>
      <c r="AV21" s="439"/>
      <c r="AW21" s="439"/>
      <c r="AX21" s="918"/>
      <c r="AY21" s="918"/>
      <c r="AZ21" s="918"/>
      <c r="BA21" s="1053"/>
    </row>
    <row r="22" spans="1:53" ht="11.25">
      <c r="A22" s="941">
        <v>1</v>
      </c>
      <c r="B22" s="1053"/>
      <c r="C22" s="1053"/>
      <c r="D22" s="1053"/>
      <c r="E22" s="1053"/>
      <c r="F22" s="1053"/>
      <c r="G22" s="1053"/>
      <c r="H22" s="1053"/>
      <c r="I22" s="1053"/>
      <c r="J22" s="1053"/>
      <c r="K22" s="1053"/>
      <c r="L22" s="1150" t="s">
        <v>538</v>
      </c>
      <c r="M22" s="1163" t="s">
        <v>539</v>
      </c>
      <c r="N22" s="1162" t="s">
        <v>369</v>
      </c>
      <c r="O22" s="943">
        <v>0.56999999999999995</v>
      </c>
      <c r="P22" s="943">
        <v>0.56999999999999995</v>
      </c>
      <c r="Q22" s="943">
        <v>0.56999999999999995</v>
      </c>
      <c r="R22" s="1155">
        <v>0</v>
      </c>
      <c r="S22" s="943">
        <v>0.62</v>
      </c>
      <c r="T22" s="943">
        <v>0.66</v>
      </c>
      <c r="U22" s="439"/>
      <c r="V22" s="439"/>
      <c r="W22" s="439"/>
      <c r="X22" s="439"/>
      <c r="Y22" s="439"/>
      <c r="Z22" s="439"/>
      <c r="AA22" s="439"/>
      <c r="AB22" s="439"/>
      <c r="AC22" s="439"/>
      <c r="AD22" s="943">
        <v>0.66</v>
      </c>
      <c r="AE22" s="439"/>
      <c r="AF22" s="439"/>
      <c r="AG22" s="439"/>
      <c r="AH22" s="439"/>
      <c r="AI22" s="439"/>
      <c r="AJ22" s="439"/>
      <c r="AK22" s="439"/>
      <c r="AL22" s="439"/>
      <c r="AM22" s="439"/>
      <c r="AN22" s="1155">
        <v>6.4516129032258114</v>
      </c>
      <c r="AO22" s="439"/>
      <c r="AP22" s="439"/>
      <c r="AQ22" s="439"/>
      <c r="AR22" s="439"/>
      <c r="AS22" s="439"/>
      <c r="AT22" s="439"/>
      <c r="AU22" s="439"/>
      <c r="AV22" s="439"/>
      <c r="AW22" s="439"/>
      <c r="AX22" s="918"/>
      <c r="AY22" s="918"/>
      <c r="AZ22" s="918"/>
      <c r="BA22" s="1053"/>
    </row>
    <row r="23" spans="1:53" ht="22.5">
      <c r="A23" s="941">
        <v>1</v>
      </c>
      <c r="B23" s="1053"/>
      <c r="C23" s="1053"/>
      <c r="D23" s="1053"/>
      <c r="E23" s="1053"/>
      <c r="F23" s="1053"/>
      <c r="G23" s="1053"/>
      <c r="H23" s="1053"/>
      <c r="I23" s="1053"/>
      <c r="J23" s="1053"/>
      <c r="K23" s="1053"/>
      <c r="L23" s="1150" t="s">
        <v>540</v>
      </c>
      <c r="M23" s="1159" t="s">
        <v>541</v>
      </c>
      <c r="N23" s="1097" t="s">
        <v>369</v>
      </c>
      <c r="O23" s="943"/>
      <c r="P23" s="943"/>
      <c r="Q23" s="943"/>
      <c r="R23" s="1155">
        <v>0</v>
      </c>
      <c r="S23" s="943"/>
      <c r="T23" s="943"/>
      <c r="U23" s="439"/>
      <c r="V23" s="439"/>
      <c r="W23" s="439"/>
      <c r="X23" s="439"/>
      <c r="Y23" s="439"/>
      <c r="Z23" s="439"/>
      <c r="AA23" s="439"/>
      <c r="AB23" s="439"/>
      <c r="AC23" s="439"/>
      <c r="AD23" s="943"/>
      <c r="AE23" s="439"/>
      <c r="AF23" s="439"/>
      <c r="AG23" s="439"/>
      <c r="AH23" s="439"/>
      <c r="AI23" s="439"/>
      <c r="AJ23" s="439"/>
      <c r="AK23" s="439"/>
      <c r="AL23" s="439"/>
      <c r="AM23" s="439"/>
      <c r="AN23" s="1155">
        <v>0</v>
      </c>
      <c r="AO23" s="439"/>
      <c r="AP23" s="439"/>
      <c r="AQ23" s="439"/>
      <c r="AR23" s="439"/>
      <c r="AS23" s="439"/>
      <c r="AT23" s="439"/>
      <c r="AU23" s="439"/>
      <c r="AV23" s="439"/>
      <c r="AW23" s="439"/>
      <c r="AX23" s="918"/>
      <c r="AY23" s="918"/>
      <c r="AZ23" s="918"/>
      <c r="BA23" s="1053"/>
    </row>
    <row r="24" spans="1:53" ht="22.5">
      <c r="A24" s="941">
        <v>1</v>
      </c>
      <c r="B24" s="1053"/>
      <c r="C24" s="1053"/>
      <c r="D24" s="1053"/>
      <c r="E24" s="1053"/>
      <c r="F24" s="1053"/>
      <c r="G24" s="1053"/>
      <c r="H24" s="1053"/>
      <c r="I24" s="1053"/>
      <c r="J24" s="1053"/>
      <c r="K24" s="1053"/>
      <c r="L24" s="1150" t="s">
        <v>542</v>
      </c>
      <c r="M24" s="1159" t="s">
        <v>543</v>
      </c>
      <c r="N24" s="1162" t="s">
        <v>369</v>
      </c>
      <c r="O24" s="439">
        <v>1384.2919999999999</v>
      </c>
      <c r="P24" s="439">
        <v>1384.2919999999999</v>
      </c>
      <c r="Q24" s="439">
        <v>1384.2919999999999</v>
      </c>
      <c r="R24" s="1155">
        <v>0</v>
      </c>
      <c r="S24" s="439">
        <v>1508.884</v>
      </c>
      <c r="T24" s="439">
        <v>1603.9420029359999</v>
      </c>
      <c r="U24" s="439"/>
      <c r="V24" s="439"/>
      <c r="W24" s="439"/>
      <c r="X24" s="439"/>
      <c r="Y24" s="439"/>
      <c r="Z24" s="439"/>
      <c r="AA24" s="439"/>
      <c r="AB24" s="439"/>
      <c r="AC24" s="439"/>
      <c r="AD24" s="439">
        <v>628.01387999999997</v>
      </c>
      <c r="AE24" s="439"/>
      <c r="AF24" s="439"/>
      <c r="AG24" s="439"/>
      <c r="AH24" s="439"/>
      <c r="AI24" s="439"/>
      <c r="AJ24" s="439"/>
      <c r="AK24" s="439"/>
      <c r="AL24" s="439"/>
      <c r="AM24" s="439"/>
      <c r="AN24" s="1155">
        <v>-58.378915807974643</v>
      </c>
      <c r="AO24" s="439"/>
      <c r="AP24" s="439"/>
      <c r="AQ24" s="439"/>
      <c r="AR24" s="439"/>
      <c r="AS24" s="439"/>
      <c r="AT24" s="439"/>
      <c r="AU24" s="439"/>
      <c r="AV24" s="439"/>
      <c r="AW24" s="439"/>
      <c r="AX24" s="918"/>
      <c r="AY24" s="918"/>
      <c r="AZ24" s="918"/>
      <c r="BA24" s="1053"/>
    </row>
    <row r="25" spans="1:53" ht="11.25">
      <c r="A25" s="941">
        <v>1</v>
      </c>
      <c r="B25" s="1006" t="s">
        <v>1321</v>
      </c>
      <c r="C25" s="1053"/>
      <c r="D25" s="1053"/>
      <c r="E25" s="1053"/>
      <c r="F25" s="1053"/>
      <c r="G25" s="1053"/>
      <c r="H25" s="1053"/>
      <c r="I25" s="1053"/>
      <c r="J25" s="1053"/>
      <c r="K25" s="1053"/>
      <c r="L25" s="1150" t="s">
        <v>544</v>
      </c>
      <c r="M25" s="1161" t="s">
        <v>545</v>
      </c>
      <c r="N25" s="1097" t="s">
        <v>369</v>
      </c>
      <c r="O25" s="1164">
        <v>1064.8399999999999</v>
      </c>
      <c r="P25" s="1164">
        <v>1064.8399999999999</v>
      </c>
      <c r="Q25" s="1164">
        <v>1064.8399999999999</v>
      </c>
      <c r="R25" s="1155">
        <v>0</v>
      </c>
      <c r="S25" s="1164">
        <v>1160.68</v>
      </c>
      <c r="T25" s="1164">
        <v>1233.8015407199998</v>
      </c>
      <c r="U25" s="439"/>
      <c r="V25" s="439"/>
      <c r="W25" s="439"/>
      <c r="X25" s="439"/>
      <c r="Y25" s="439"/>
      <c r="Z25" s="439"/>
      <c r="AA25" s="439"/>
      <c r="AB25" s="439"/>
      <c r="AC25" s="439"/>
      <c r="AD25" s="1164">
        <v>483.08760000000001</v>
      </c>
      <c r="AE25" s="439"/>
      <c r="AF25" s="439"/>
      <c r="AG25" s="439"/>
      <c r="AH25" s="439"/>
      <c r="AI25" s="439"/>
      <c r="AJ25" s="439"/>
      <c r="AK25" s="439"/>
      <c r="AL25" s="439"/>
      <c r="AM25" s="439"/>
      <c r="AN25" s="1155">
        <v>-58.378915807974629</v>
      </c>
      <c r="AO25" s="439"/>
      <c r="AP25" s="439"/>
      <c r="AQ25" s="439"/>
      <c r="AR25" s="439"/>
      <c r="AS25" s="439"/>
      <c r="AT25" s="439"/>
      <c r="AU25" s="439"/>
      <c r="AV25" s="439"/>
      <c r="AW25" s="439"/>
      <c r="AX25" s="918"/>
      <c r="AY25" s="918"/>
      <c r="AZ25" s="918"/>
      <c r="BA25" s="1053"/>
    </row>
    <row r="26" spans="1:53" ht="22.5">
      <c r="A26" s="941">
        <v>1</v>
      </c>
      <c r="B26" s="1006" t="s">
        <v>1323</v>
      </c>
      <c r="C26" s="1053"/>
      <c r="D26" s="1053"/>
      <c r="E26" s="1053"/>
      <c r="F26" s="1053"/>
      <c r="G26" s="1053"/>
      <c r="H26" s="1053"/>
      <c r="I26" s="1053"/>
      <c r="J26" s="1053"/>
      <c r="K26" s="1053"/>
      <c r="L26" s="1150" t="s">
        <v>546</v>
      </c>
      <c r="M26" s="1161" t="s">
        <v>1191</v>
      </c>
      <c r="N26" s="1162" t="s">
        <v>369</v>
      </c>
      <c r="O26" s="1164">
        <v>319.452</v>
      </c>
      <c r="P26" s="1164">
        <v>319.452</v>
      </c>
      <c r="Q26" s="1164">
        <v>319.452</v>
      </c>
      <c r="R26" s="1155">
        <v>0</v>
      </c>
      <c r="S26" s="1164">
        <v>348.20400000000001</v>
      </c>
      <c r="T26" s="1164">
        <v>370.14046221599995</v>
      </c>
      <c r="U26" s="439"/>
      <c r="V26" s="439"/>
      <c r="W26" s="439"/>
      <c r="X26" s="439"/>
      <c r="Y26" s="439"/>
      <c r="Z26" s="439"/>
      <c r="AA26" s="439"/>
      <c r="AB26" s="439"/>
      <c r="AC26" s="439"/>
      <c r="AD26" s="1164">
        <v>144.92628000000002</v>
      </c>
      <c r="AE26" s="439"/>
      <c r="AF26" s="439"/>
      <c r="AG26" s="439"/>
      <c r="AH26" s="439"/>
      <c r="AI26" s="439"/>
      <c r="AJ26" s="439"/>
      <c r="AK26" s="439"/>
      <c r="AL26" s="439"/>
      <c r="AM26" s="439"/>
      <c r="AN26" s="1155">
        <v>-58.378915807974629</v>
      </c>
      <c r="AO26" s="439"/>
      <c r="AP26" s="439"/>
      <c r="AQ26" s="439"/>
      <c r="AR26" s="439"/>
      <c r="AS26" s="439"/>
      <c r="AT26" s="439"/>
      <c r="AU26" s="439"/>
      <c r="AV26" s="439"/>
      <c r="AW26" s="439"/>
      <c r="AX26" s="918"/>
      <c r="AY26" s="918"/>
      <c r="AZ26" s="918"/>
      <c r="BA26" s="1053"/>
    </row>
    <row r="27" spans="1:53" ht="11.25">
      <c r="A27" s="941">
        <v>1</v>
      </c>
      <c r="B27" s="1053"/>
      <c r="C27" s="1053"/>
      <c r="D27" s="1053"/>
      <c r="E27" s="1053"/>
      <c r="F27" s="1053"/>
      <c r="G27" s="1053"/>
      <c r="H27" s="1053"/>
      <c r="I27" s="1053"/>
      <c r="J27" s="1053"/>
      <c r="K27" s="1053"/>
      <c r="L27" s="1150" t="s">
        <v>547</v>
      </c>
      <c r="M27" s="1159" t="s">
        <v>548</v>
      </c>
      <c r="N27" s="1097" t="s">
        <v>369</v>
      </c>
      <c r="O27" s="943">
        <v>17.59</v>
      </c>
      <c r="P27" s="943">
        <v>17.59</v>
      </c>
      <c r="Q27" s="943">
        <v>17.59</v>
      </c>
      <c r="R27" s="1155">
        <v>0</v>
      </c>
      <c r="S27" s="943">
        <v>19.18</v>
      </c>
      <c r="T27" s="943">
        <v>20.29</v>
      </c>
      <c r="U27" s="439"/>
      <c r="V27" s="439"/>
      <c r="W27" s="439"/>
      <c r="X27" s="439"/>
      <c r="Y27" s="439"/>
      <c r="Z27" s="439"/>
      <c r="AA27" s="439"/>
      <c r="AB27" s="439"/>
      <c r="AC27" s="439"/>
      <c r="AD27" s="943">
        <v>20.29</v>
      </c>
      <c r="AE27" s="439"/>
      <c r="AF27" s="439"/>
      <c r="AG27" s="439"/>
      <c r="AH27" s="439"/>
      <c r="AI27" s="439"/>
      <c r="AJ27" s="439"/>
      <c r="AK27" s="439"/>
      <c r="AL27" s="439"/>
      <c r="AM27" s="439"/>
      <c r="AN27" s="1155">
        <v>5.7872784150156384</v>
      </c>
      <c r="AO27" s="439"/>
      <c r="AP27" s="439"/>
      <c r="AQ27" s="439"/>
      <c r="AR27" s="439"/>
      <c r="AS27" s="439"/>
      <c r="AT27" s="439"/>
      <c r="AU27" s="439"/>
      <c r="AV27" s="439"/>
      <c r="AW27" s="439"/>
      <c r="AX27" s="918"/>
      <c r="AY27" s="918"/>
      <c r="AZ27" s="918"/>
      <c r="BA27" s="1053"/>
    </row>
    <row r="28" spans="1:53" ht="11.25">
      <c r="A28" s="941">
        <v>1</v>
      </c>
      <c r="B28" s="1053"/>
      <c r="C28" s="1053"/>
      <c r="D28" s="1053"/>
      <c r="E28" s="1053"/>
      <c r="F28" s="1053"/>
      <c r="G28" s="1053"/>
      <c r="H28" s="1053"/>
      <c r="I28" s="1053"/>
      <c r="J28" s="1053"/>
      <c r="K28" s="1053"/>
      <c r="L28" s="1150" t="s">
        <v>549</v>
      </c>
      <c r="M28" s="1165" t="s">
        <v>550</v>
      </c>
      <c r="N28" s="1152" t="s">
        <v>369</v>
      </c>
      <c r="O28" s="1155">
        <v>0</v>
      </c>
      <c r="P28" s="1155">
        <v>0</v>
      </c>
      <c r="Q28" s="1155">
        <v>0</v>
      </c>
      <c r="R28" s="1155">
        <v>0</v>
      </c>
      <c r="S28" s="1155">
        <v>0</v>
      </c>
      <c r="T28" s="1155">
        <v>0</v>
      </c>
      <c r="U28" s="439"/>
      <c r="V28" s="439"/>
      <c r="W28" s="439"/>
      <c r="X28" s="439"/>
      <c r="Y28" s="439"/>
      <c r="Z28" s="439"/>
      <c r="AA28" s="439"/>
      <c r="AB28" s="439"/>
      <c r="AC28" s="439"/>
      <c r="AD28" s="1155">
        <v>0</v>
      </c>
      <c r="AE28" s="439"/>
      <c r="AF28" s="439"/>
      <c r="AG28" s="439"/>
      <c r="AH28" s="439"/>
      <c r="AI28" s="439"/>
      <c r="AJ28" s="439"/>
      <c r="AK28" s="439"/>
      <c r="AL28" s="439"/>
      <c r="AM28" s="439"/>
      <c r="AN28" s="1155">
        <v>0</v>
      </c>
      <c r="AO28" s="439"/>
      <c r="AP28" s="439"/>
      <c r="AQ28" s="439"/>
      <c r="AR28" s="439"/>
      <c r="AS28" s="439"/>
      <c r="AT28" s="439"/>
      <c r="AU28" s="439"/>
      <c r="AV28" s="439"/>
      <c r="AW28" s="439"/>
      <c r="AX28" s="918"/>
      <c r="AY28" s="918"/>
      <c r="AZ28" s="918"/>
      <c r="BA28" s="1053"/>
    </row>
    <row r="29" spans="1:53" ht="11.25">
      <c r="A29" s="941">
        <v>1</v>
      </c>
      <c r="B29" s="1053"/>
      <c r="C29" s="1053"/>
      <c r="D29" s="1053"/>
      <c r="E29" s="1053"/>
      <c r="F29" s="1053"/>
      <c r="G29" s="1053"/>
      <c r="H29" s="1053"/>
      <c r="I29" s="1053"/>
      <c r="J29" s="1053"/>
      <c r="K29" s="1053"/>
      <c r="L29" s="1150" t="s">
        <v>551</v>
      </c>
      <c r="M29" s="1163" t="s">
        <v>552</v>
      </c>
      <c r="N29" s="1152" t="s">
        <v>369</v>
      </c>
      <c r="O29" s="943"/>
      <c r="P29" s="943"/>
      <c r="Q29" s="943"/>
      <c r="R29" s="1155">
        <v>0</v>
      </c>
      <c r="S29" s="943"/>
      <c r="T29" s="943"/>
      <c r="U29" s="439"/>
      <c r="V29" s="439"/>
      <c r="W29" s="439"/>
      <c r="X29" s="439"/>
      <c r="Y29" s="439"/>
      <c r="Z29" s="439"/>
      <c r="AA29" s="439"/>
      <c r="AB29" s="439"/>
      <c r="AC29" s="439"/>
      <c r="AD29" s="943"/>
      <c r="AE29" s="439"/>
      <c r="AF29" s="439"/>
      <c r="AG29" s="439"/>
      <c r="AH29" s="439"/>
      <c r="AI29" s="439"/>
      <c r="AJ29" s="439"/>
      <c r="AK29" s="439"/>
      <c r="AL29" s="439"/>
      <c r="AM29" s="439"/>
      <c r="AN29" s="1155">
        <v>0</v>
      </c>
      <c r="AO29" s="439"/>
      <c r="AP29" s="439"/>
      <c r="AQ29" s="439"/>
      <c r="AR29" s="439"/>
      <c r="AS29" s="439"/>
      <c r="AT29" s="439"/>
      <c r="AU29" s="439"/>
      <c r="AV29" s="439"/>
      <c r="AW29" s="439"/>
      <c r="AX29" s="918"/>
      <c r="AY29" s="918"/>
      <c r="AZ29" s="918"/>
      <c r="BA29" s="1053"/>
    </row>
    <row r="30" spans="1:53" ht="22.5">
      <c r="A30" s="941">
        <v>1</v>
      </c>
      <c r="B30" s="1053"/>
      <c r="C30" s="1053"/>
      <c r="D30" s="1053"/>
      <c r="E30" s="1053"/>
      <c r="F30" s="1053"/>
      <c r="G30" s="1053"/>
      <c r="H30" s="1053"/>
      <c r="I30" s="1053"/>
      <c r="J30" s="1053"/>
      <c r="K30" s="1053"/>
      <c r="L30" s="1150" t="s">
        <v>553</v>
      </c>
      <c r="M30" s="1163" t="s">
        <v>554</v>
      </c>
      <c r="N30" s="1152" t="s">
        <v>369</v>
      </c>
      <c r="O30" s="943"/>
      <c r="P30" s="943"/>
      <c r="Q30" s="943"/>
      <c r="R30" s="1155">
        <v>0</v>
      </c>
      <c r="S30" s="943"/>
      <c r="T30" s="943"/>
      <c r="U30" s="439"/>
      <c r="V30" s="439"/>
      <c r="W30" s="439"/>
      <c r="X30" s="439"/>
      <c r="Y30" s="439"/>
      <c r="Z30" s="439"/>
      <c r="AA30" s="439"/>
      <c r="AB30" s="439"/>
      <c r="AC30" s="439"/>
      <c r="AD30" s="943"/>
      <c r="AE30" s="439"/>
      <c r="AF30" s="439"/>
      <c r="AG30" s="439"/>
      <c r="AH30" s="439"/>
      <c r="AI30" s="439"/>
      <c r="AJ30" s="439"/>
      <c r="AK30" s="439"/>
      <c r="AL30" s="439"/>
      <c r="AM30" s="439"/>
      <c r="AN30" s="1155">
        <v>0</v>
      </c>
      <c r="AO30" s="439"/>
      <c r="AP30" s="439"/>
      <c r="AQ30" s="439"/>
      <c r="AR30" s="439"/>
      <c r="AS30" s="439"/>
      <c r="AT30" s="439"/>
      <c r="AU30" s="439"/>
      <c r="AV30" s="439"/>
      <c r="AW30" s="439"/>
      <c r="AX30" s="918"/>
      <c r="AY30" s="918"/>
      <c r="AZ30" s="918"/>
      <c r="BA30" s="1053"/>
    </row>
    <row r="31" spans="1:53" ht="22.5">
      <c r="A31" s="941">
        <v>1</v>
      </c>
      <c r="B31" s="1053"/>
      <c r="C31" s="1053"/>
      <c r="D31" s="1053"/>
      <c r="E31" s="1053"/>
      <c r="F31" s="1053"/>
      <c r="G31" s="1053"/>
      <c r="H31" s="1053"/>
      <c r="I31" s="1053"/>
      <c r="J31" s="1053"/>
      <c r="K31" s="1053"/>
      <c r="L31" s="1150" t="s">
        <v>555</v>
      </c>
      <c r="M31" s="1163" t="s">
        <v>556</v>
      </c>
      <c r="N31" s="1152" t="s">
        <v>369</v>
      </c>
      <c r="O31" s="943"/>
      <c r="P31" s="943"/>
      <c r="Q31" s="943"/>
      <c r="R31" s="1155">
        <v>0</v>
      </c>
      <c r="S31" s="943"/>
      <c r="T31" s="943"/>
      <c r="U31" s="439"/>
      <c r="V31" s="439"/>
      <c r="W31" s="439"/>
      <c r="X31" s="439"/>
      <c r="Y31" s="439"/>
      <c r="Z31" s="439"/>
      <c r="AA31" s="439"/>
      <c r="AB31" s="439"/>
      <c r="AC31" s="439"/>
      <c r="AD31" s="943"/>
      <c r="AE31" s="439"/>
      <c r="AF31" s="439"/>
      <c r="AG31" s="439"/>
      <c r="AH31" s="439"/>
      <c r="AI31" s="439"/>
      <c r="AJ31" s="439"/>
      <c r="AK31" s="439"/>
      <c r="AL31" s="439"/>
      <c r="AM31" s="439"/>
      <c r="AN31" s="1155">
        <v>0</v>
      </c>
      <c r="AO31" s="439"/>
      <c r="AP31" s="439"/>
      <c r="AQ31" s="439"/>
      <c r="AR31" s="439"/>
      <c r="AS31" s="439"/>
      <c r="AT31" s="439"/>
      <c r="AU31" s="439"/>
      <c r="AV31" s="439"/>
      <c r="AW31" s="439"/>
      <c r="AX31" s="918"/>
      <c r="AY31" s="918"/>
      <c r="AZ31" s="918"/>
      <c r="BA31" s="1053"/>
    </row>
    <row r="32" spans="1:53" ht="22.5">
      <c r="A32" s="941">
        <v>1</v>
      </c>
      <c r="B32" s="1053"/>
      <c r="C32" s="1053"/>
      <c r="D32" s="1053"/>
      <c r="E32" s="1053"/>
      <c r="F32" s="1053"/>
      <c r="G32" s="1053"/>
      <c r="H32" s="1053"/>
      <c r="I32" s="1053"/>
      <c r="J32" s="1053"/>
      <c r="K32" s="1053"/>
      <c r="L32" s="1150" t="s">
        <v>557</v>
      </c>
      <c r="M32" s="1163" t="s">
        <v>558</v>
      </c>
      <c r="N32" s="1152" t="s">
        <v>369</v>
      </c>
      <c r="O32" s="943"/>
      <c r="P32" s="943"/>
      <c r="Q32" s="943"/>
      <c r="R32" s="1155">
        <v>0</v>
      </c>
      <c r="S32" s="943"/>
      <c r="T32" s="943"/>
      <c r="U32" s="439"/>
      <c r="V32" s="439"/>
      <c r="W32" s="439"/>
      <c r="X32" s="439"/>
      <c r="Y32" s="439"/>
      <c r="Z32" s="439"/>
      <c r="AA32" s="439"/>
      <c r="AB32" s="439"/>
      <c r="AC32" s="439"/>
      <c r="AD32" s="943"/>
      <c r="AE32" s="439"/>
      <c r="AF32" s="439"/>
      <c r="AG32" s="439"/>
      <c r="AH32" s="439"/>
      <c r="AI32" s="439"/>
      <c r="AJ32" s="439"/>
      <c r="AK32" s="439"/>
      <c r="AL32" s="439"/>
      <c r="AM32" s="439"/>
      <c r="AN32" s="1155">
        <v>0</v>
      </c>
      <c r="AO32" s="439"/>
      <c r="AP32" s="439"/>
      <c r="AQ32" s="439"/>
      <c r="AR32" s="439"/>
      <c r="AS32" s="439"/>
      <c r="AT32" s="439"/>
      <c r="AU32" s="439"/>
      <c r="AV32" s="439"/>
      <c r="AW32" s="439"/>
      <c r="AX32" s="918"/>
      <c r="AY32" s="918"/>
      <c r="AZ32" s="918"/>
      <c r="BA32" s="1053"/>
    </row>
    <row r="33" spans="1:53" ht="45">
      <c r="A33" s="941">
        <v>1</v>
      </c>
      <c r="B33" s="1053"/>
      <c r="C33" s="1053"/>
      <c r="D33" s="1053"/>
      <c r="E33" s="1053"/>
      <c r="F33" s="1053"/>
      <c r="G33" s="1053"/>
      <c r="H33" s="1053"/>
      <c r="I33" s="1053"/>
      <c r="J33" s="1053"/>
      <c r="K33" s="1053"/>
      <c r="L33" s="1150" t="s">
        <v>559</v>
      </c>
      <c r="M33" s="1163" t="s">
        <v>560</v>
      </c>
      <c r="N33" s="1152" t="s">
        <v>369</v>
      </c>
      <c r="O33" s="943"/>
      <c r="P33" s="943"/>
      <c r="Q33" s="943"/>
      <c r="R33" s="1155">
        <v>0</v>
      </c>
      <c r="S33" s="943"/>
      <c r="T33" s="943"/>
      <c r="U33" s="439"/>
      <c r="V33" s="439"/>
      <c r="W33" s="439"/>
      <c r="X33" s="439"/>
      <c r="Y33" s="439"/>
      <c r="Z33" s="439"/>
      <c r="AA33" s="439"/>
      <c r="AB33" s="439"/>
      <c r="AC33" s="439"/>
      <c r="AD33" s="943"/>
      <c r="AE33" s="439"/>
      <c r="AF33" s="439"/>
      <c r="AG33" s="439"/>
      <c r="AH33" s="439"/>
      <c r="AI33" s="439"/>
      <c r="AJ33" s="439"/>
      <c r="AK33" s="439"/>
      <c r="AL33" s="439"/>
      <c r="AM33" s="439"/>
      <c r="AN33" s="1155">
        <v>0</v>
      </c>
      <c r="AO33" s="439"/>
      <c r="AP33" s="439"/>
      <c r="AQ33" s="439"/>
      <c r="AR33" s="439"/>
      <c r="AS33" s="439"/>
      <c r="AT33" s="439"/>
      <c r="AU33" s="439"/>
      <c r="AV33" s="439"/>
      <c r="AW33" s="439"/>
      <c r="AX33" s="918"/>
      <c r="AY33" s="918"/>
      <c r="AZ33" s="918"/>
      <c r="BA33" s="1053"/>
    </row>
    <row r="34" spans="1:53" ht="11.25">
      <c r="A34" s="941">
        <v>1</v>
      </c>
      <c r="B34" s="1053"/>
      <c r="C34" s="1053"/>
      <c r="D34" s="1053"/>
      <c r="E34" s="1053"/>
      <c r="F34" s="1053"/>
      <c r="G34" s="1053"/>
      <c r="H34" s="1053"/>
      <c r="I34" s="1053"/>
      <c r="J34" s="1053"/>
      <c r="K34" s="1053"/>
      <c r="L34" s="1150" t="s">
        <v>561</v>
      </c>
      <c r="M34" s="1163" t="s">
        <v>562</v>
      </c>
      <c r="N34" s="1152" t="s">
        <v>369</v>
      </c>
      <c r="O34" s="943"/>
      <c r="P34" s="943"/>
      <c r="Q34" s="943"/>
      <c r="R34" s="1155">
        <v>0</v>
      </c>
      <c r="S34" s="943"/>
      <c r="T34" s="943"/>
      <c r="U34" s="439"/>
      <c r="V34" s="439"/>
      <c r="W34" s="439"/>
      <c r="X34" s="439"/>
      <c r="Y34" s="439"/>
      <c r="Z34" s="439"/>
      <c r="AA34" s="439"/>
      <c r="AB34" s="439"/>
      <c r="AC34" s="439"/>
      <c r="AD34" s="943"/>
      <c r="AE34" s="439"/>
      <c r="AF34" s="439"/>
      <c r="AG34" s="439"/>
      <c r="AH34" s="439"/>
      <c r="AI34" s="439"/>
      <c r="AJ34" s="439"/>
      <c r="AK34" s="439"/>
      <c r="AL34" s="439"/>
      <c r="AM34" s="439"/>
      <c r="AN34" s="1155">
        <v>0</v>
      </c>
      <c r="AO34" s="439"/>
      <c r="AP34" s="439"/>
      <c r="AQ34" s="439"/>
      <c r="AR34" s="439"/>
      <c r="AS34" s="439"/>
      <c r="AT34" s="439"/>
      <c r="AU34" s="439"/>
      <c r="AV34" s="439"/>
      <c r="AW34" s="439"/>
      <c r="AX34" s="918"/>
      <c r="AY34" s="918"/>
      <c r="AZ34" s="918"/>
      <c r="BA34" s="1053"/>
    </row>
    <row r="35" spans="1:53" ht="11.25">
      <c r="A35" s="941">
        <v>1</v>
      </c>
      <c r="B35" s="1053"/>
      <c r="C35" s="1053"/>
      <c r="D35" s="1053"/>
      <c r="E35" s="1053"/>
      <c r="F35" s="1053"/>
      <c r="G35" s="1053"/>
      <c r="H35" s="1053"/>
      <c r="I35" s="1053"/>
      <c r="J35" s="1053"/>
      <c r="K35" s="1053"/>
      <c r="L35" s="1150" t="s">
        <v>1508</v>
      </c>
      <c r="M35" s="1163" t="s">
        <v>1509</v>
      </c>
      <c r="N35" s="1152" t="s">
        <v>369</v>
      </c>
      <c r="O35" s="943"/>
      <c r="P35" s="943"/>
      <c r="Q35" s="943"/>
      <c r="R35" s="1155">
        <v>0</v>
      </c>
      <c r="S35" s="943"/>
      <c r="T35" s="943"/>
      <c r="U35" s="439"/>
      <c r="V35" s="439"/>
      <c r="W35" s="439"/>
      <c r="X35" s="439"/>
      <c r="Y35" s="439"/>
      <c r="Z35" s="439"/>
      <c r="AA35" s="439"/>
      <c r="AB35" s="439"/>
      <c r="AC35" s="439"/>
      <c r="AD35" s="943"/>
      <c r="AE35" s="439"/>
      <c r="AF35" s="439"/>
      <c r="AG35" s="439"/>
      <c r="AH35" s="439"/>
      <c r="AI35" s="439"/>
      <c r="AJ35" s="439"/>
      <c r="AK35" s="439"/>
      <c r="AL35" s="439"/>
      <c r="AM35" s="439"/>
      <c r="AN35" s="1155">
        <v>0</v>
      </c>
      <c r="AO35" s="439"/>
      <c r="AP35" s="439"/>
      <c r="AQ35" s="439"/>
      <c r="AR35" s="439"/>
      <c r="AS35" s="439"/>
      <c r="AT35" s="439"/>
      <c r="AU35" s="439"/>
      <c r="AV35" s="439"/>
      <c r="AW35" s="439"/>
      <c r="AX35" s="918"/>
      <c r="AY35" s="918"/>
      <c r="AZ35" s="918"/>
      <c r="BA35" s="1053"/>
    </row>
    <row r="36" spans="1:53" s="113" customFormat="1" ht="11.25">
      <c r="A36" s="1156">
        <v>1</v>
      </c>
      <c r="B36" s="1166"/>
      <c r="C36" s="1166"/>
      <c r="D36" s="1166"/>
      <c r="E36" s="1166"/>
      <c r="F36" s="1166"/>
      <c r="G36" s="1166"/>
      <c r="H36" s="1166"/>
      <c r="I36" s="1166"/>
      <c r="J36" s="1166"/>
      <c r="K36" s="1166"/>
      <c r="L36" s="1167" t="s">
        <v>378</v>
      </c>
      <c r="M36" s="1168" t="s">
        <v>563</v>
      </c>
      <c r="N36" s="1169" t="s">
        <v>369</v>
      </c>
      <c r="O36" s="605">
        <v>111.59</v>
      </c>
      <c r="P36" s="605">
        <v>111.59</v>
      </c>
      <c r="Q36" s="605">
        <v>111.59</v>
      </c>
      <c r="R36" s="1147">
        <v>0</v>
      </c>
      <c r="S36" s="605">
        <v>121.64</v>
      </c>
      <c r="T36" s="605">
        <v>128.66999999999999</v>
      </c>
      <c r="U36" s="605"/>
      <c r="V36" s="605"/>
      <c r="W36" s="605"/>
      <c r="X36" s="605"/>
      <c r="Y36" s="605"/>
      <c r="Z36" s="605"/>
      <c r="AA36" s="605"/>
      <c r="AB36" s="605"/>
      <c r="AC36" s="605"/>
      <c r="AD36" s="605">
        <v>129.30000000000001</v>
      </c>
      <c r="AE36" s="605"/>
      <c r="AF36" s="605"/>
      <c r="AG36" s="605"/>
      <c r="AH36" s="605"/>
      <c r="AI36" s="605"/>
      <c r="AJ36" s="605"/>
      <c r="AK36" s="605"/>
      <c r="AL36" s="605"/>
      <c r="AM36" s="605"/>
      <c r="AN36" s="1147">
        <v>6.2972706346596601</v>
      </c>
      <c r="AO36" s="605"/>
      <c r="AP36" s="605"/>
      <c r="AQ36" s="605"/>
      <c r="AR36" s="605"/>
      <c r="AS36" s="605"/>
      <c r="AT36" s="605"/>
      <c r="AU36" s="605"/>
      <c r="AV36" s="605"/>
      <c r="AW36" s="605"/>
      <c r="AX36" s="1158"/>
      <c r="AY36" s="1158"/>
      <c r="AZ36" s="1158"/>
      <c r="BA36" s="1166"/>
    </row>
    <row r="37" spans="1:53" ht="22.5">
      <c r="A37" s="941">
        <v>1</v>
      </c>
      <c r="B37" s="1053"/>
      <c r="C37" s="1053"/>
      <c r="D37" s="1053"/>
      <c r="E37" s="1053"/>
      <c r="F37" s="1053"/>
      <c r="G37" s="1053"/>
      <c r="H37" s="1053"/>
      <c r="I37" s="1053"/>
      <c r="J37" s="1053"/>
      <c r="K37" s="1053"/>
      <c r="L37" s="1150" t="s">
        <v>564</v>
      </c>
      <c r="M37" s="1159" t="s">
        <v>565</v>
      </c>
      <c r="N37" s="1152" t="s">
        <v>369</v>
      </c>
      <c r="O37" s="943"/>
      <c r="P37" s="943"/>
      <c r="Q37" s="943"/>
      <c r="R37" s="1155">
        <v>0</v>
      </c>
      <c r="S37" s="943"/>
      <c r="T37" s="943"/>
      <c r="U37" s="439"/>
      <c r="V37" s="439"/>
      <c r="W37" s="439"/>
      <c r="X37" s="439"/>
      <c r="Y37" s="439"/>
      <c r="Z37" s="439"/>
      <c r="AA37" s="439"/>
      <c r="AB37" s="439"/>
      <c r="AC37" s="439"/>
      <c r="AD37" s="943"/>
      <c r="AE37" s="439"/>
      <c r="AF37" s="439"/>
      <c r="AG37" s="439"/>
      <c r="AH37" s="439"/>
      <c r="AI37" s="439"/>
      <c r="AJ37" s="439"/>
      <c r="AK37" s="439"/>
      <c r="AL37" s="439"/>
      <c r="AM37" s="439"/>
      <c r="AN37" s="1155">
        <v>0</v>
      </c>
      <c r="AO37" s="439"/>
      <c r="AP37" s="439"/>
      <c r="AQ37" s="439"/>
      <c r="AR37" s="439"/>
      <c r="AS37" s="439"/>
      <c r="AT37" s="439"/>
      <c r="AU37" s="439"/>
      <c r="AV37" s="439"/>
      <c r="AW37" s="439"/>
      <c r="AX37" s="918"/>
      <c r="AY37" s="918"/>
      <c r="AZ37" s="918"/>
      <c r="BA37" s="1053"/>
    </row>
    <row r="38" spans="1:53" ht="22.5">
      <c r="A38" s="941">
        <v>1</v>
      </c>
      <c r="B38" s="1053"/>
      <c r="C38" s="1053"/>
      <c r="D38" s="1053"/>
      <c r="E38" s="1053"/>
      <c r="F38" s="1053"/>
      <c r="G38" s="1053"/>
      <c r="H38" s="1053"/>
      <c r="I38" s="1053"/>
      <c r="J38" s="1053"/>
      <c r="K38" s="1053"/>
      <c r="L38" s="1150" t="s">
        <v>566</v>
      </c>
      <c r="M38" s="1165" t="s">
        <v>567</v>
      </c>
      <c r="N38" s="1152" t="s">
        <v>369</v>
      </c>
      <c r="O38" s="943">
        <v>111.59</v>
      </c>
      <c r="P38" s="943">
        <v>111.59</v>
      </c>
      <c r="Q38" s="943">
        <v>111.59</v>
      </c>
      <c r="R38" s="1155">
        <v>0</v>
      </c>
      <c r="S38" s="943">
        <v>121.64</v>
      </c>
      <c r="T38" s="943">
        <v>128.66999999999999</v>
      </c>
      <c r="U38" s="439"/>
      <c r="V38" s="439"/>
      <c r="W38" s="439"/>
      <c r="X38" s="439"/>
      <c r="Y38" s="439"/>
      <c r="Z38" s="439"/>
      <c r="AA38" s="439"/>
      <c r="AB38" s="439"/>
      <c r="AC38" s="439"/>
      <c r="AD38" s="943">
        <v>129.30000000000001</v>
      </c>
      <c r="AE38" s="439"/>
      <c r="AF38" s="439"/>
      <c r="AG38" s="439"/>
      <c r="AH38" s="439"/>
      <c r="AI38" s="439"/>
      <c r="AJ38" s="439"/>
      <c r="AK38" s="439"/>
      <c r="AL38" s="439"/>
      <c r="AM38" s="439"/>
      <c r="AN38" s="1155">
        <v>6.2972706346596601</v>
      </c>
      <c r="AO38" s="439"/>
      <c r="AP38" s="439"/>
      <c r="AQ38" s="439"/>
      <c r="AR38" s="439"/>
      <c r="AS38" s="439"/>
      <c r="AT38" s="439"/>
      <c r="AU38" s="439"/>
      <c r="AV38" s="439"/>
      <c r="AW38" s="439"/>
      <c r="AX38" s="918"/>
      <c r="AY38" s="918"/>
      <c r="AZ38" s="918"/>
      <c r="BA38" s="1053"/>
    </row>
    <row r="39" spans="1:53" ht="22.5">
      <c r="A39" s="941">
        <v>1</v>
      </c>
      <c r="B39" s="1053"/>
      <c r="C39" s="1053"/>
      <c r="D39" s="1053"/>
      <c r="E39" s="1053"/>
      <c r="F39" s="1053"/>
      <c r="G39" s="1053"/>
      <c r="H39" s="1053"/>
      <c r="I39" s="1053"/>
      <c r="J39" s="1053"/>
      <c r="K39" s="1053"/>
      <c r="L39" s="1150" t="s">
        <v>568</v>
      </c>
      <c r="M39" s="1165" t="s">
        <v>569</v>
      </c>
      <c r="N39" s="1152" t="s">
        <v>369</v>
      </c>
      <c r="O39" s="439">
        <v>0</v>
      </c>
      <c r="P39" s="439">
        <v>0</v>
      </c>
      <c r="Q39" s="439">
        <v>0</v>
      </c>
      <c r="R39" s="1155">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155">
        <v>0</v>
      </c>
      <c r="AO39" s="439"/>
      <c r="AP39" s="439"/>
      <c r="AQ39" s="439"/>
      <c r="AR39" s="439"/>
      <c r="AS39" s="439"/>
      <c r="AT39" s="439"/>
      <c r="AU39" s="439"/>
      <c r="AV39" s="439"/>
      <c r="AW39" s="439"/>
      <c r="AX39" s="918"/>
      <c r="AY39" s="918"/>
      <c r="AZ39" s="918"/>
      <c r="BA39" s="1053"/>
    </row>
    <row r="40" spans="1:53" ht="15">
      <c r="A40" s="941">
        <v>1</v>
      </c>
      <c r="B40" s="1170" t="s">
        <v>1325</v>
      </c>
      <c r="C40" s="1053"/>
      <c r="D40" s="1053"/>
      <c r="E40" s="1053"/>
      <c r="F40" s="1053"/>
      <c r="G40" s="1053"/>
      <c r="H40" s="1053"/>
      <c r="I40" s="1053"/>
      <c r="J40" s="1053"/>
      <c r="K40" s="1053"/>
      <c r="L40" s="1150" t="s">
        <v>1179</v>
      </c>
      <c r="M40" s="1161" t="s">
        <v>570</v>
      </c>
      <c r="N40" s="1152" t="s">
        <v>369</v>
      </c>
      <c r="O40" s="1164">
        <v>0</v>
      </c>
      <c r="P40" s="1164">
        <v>0</v>
      </c>
      <c r="Q40" s="1164">
        <v>0</v>
      </c>
      <c r="R40" s="1155">
        <v>0</v>
      </c>
      <c r="S40" s="1164">
        <v>0</v>
      </c>
      <c r="T40" s="1164">
        <v>0</v>
      </c>
      <c r="U40" s="439"/>
      <c r="V40" s="439"/>
      <c r="W40" s="439"/>
      <c r="X40" s="439"/>
      <c r="Y40" s="439"/>
      <c r="Z40" s="439"/>
      <c r="AA40" s="439"/>
      <c r="AB40" s="439"/>
      <c r="AC40" s="439"/>
      <c r="AD40" s="1164">
        <v>0</v>
      </c>
      <c r="AE40" s="439"/>
      <c r="AF40" s="439"/>
      <c r="AG40" s="439"/>
      <c r="AH40" s="439"/>
      <c r="AI40" s="439"/>
      <c r="AJ40" s="439"/>
      <c r="AK40" s="439"/>
      <c r="AL40" s="439"/>
      <c r="AM40" s="439"/>
      <c r="AN40" s="1155">
        <v>0</v>
      </c>
      <c r="AO40" s="439"/>
      <c r="AP40" s="439"/>
      <c r="AQ40" s="439"/>
      <c r="AR40" s="439"/>
      <c r="AS40" s="439"/>
      <c r="AT40" s="439"/>
      <c r="AU40" s="439"/>
      <c r="AV40" s="439"/>
      <c r="AW40" s="439"/>
      <c r="AX40" s="918"/>
      <c r="AY40" s="918"/>
      <c r="AZ40" s="918"/>
      <c r="BA40" s="1053"/>
    </row>
    <row r="41" spans="1:53" ht="15">
      <c r="A41" s="941">
        <v>1</v>
      </c>
      <c r="B41" s="1170" t="s">
        <v>1327</v>
      </c>
      <c r="C41" s="1053"/>
      <c r="D41" s="1053"/>
      <c r="E41" s="1053"/>
      <c r="F41" s="1053"/>
      <c r="G41" s="1053"/>
      <c r="H41" s="1053"/>
      <c r="I41" s="1053"/>
      <c r="J41" s="1053"/>
      <c r="K41" s="1053"/>
      <c r="L41" s="1150" t="s">
        <v>1180</v>
      </c>
      <c r="M41" s="1161" t="s">
        <v>571</v>
      </c>
      <c r="N41" s="1152" t="s">
        <v>369</v>
      </c>
      <c r="O41" s="1164">
        <v>0</v>
      </c>
      <c r="P41" s="1164">
        <v>0</v>
      </c>
      <c r="Q41" s="1164">
        <v>0</v>
      </c>
      <c r="R41" s="1155">
        <v>0</v>
      </c>
      <c r="S41" s="1164">
        <v>0</v>
      </c>
      <c r="T41" s="1164">
        <v>0</v>
      </c>
      <c r="U41" s="439"/>
      <c r="V41" s="439"/>
      <c r="W41" s="439"/>
      <c r="X41" s="439"/>
      <c r="Y41" s="439"/>
      <c r="Z41" s="439"/>
      <c r="AA41" s="439"/>
      <c r="AB41" s="439"/>
      <c r="AC41" s="439"/>
      <c r="AD41" s="1164">
        <v>0</v>
      </c>
      <c r="AE41" s="439"/>
      <c r="AF41" s="439"/>
      <c r="AG41" s="439"/>
      <c r="AH41" s="439"/>
      <c r="AI41" s="439"/>
      <c r="AJ41" s="439"/>
      <c r="AK41" s="439"/>
      <c r="AL41" s="439"/>
      <c r="AM41" s="439"/>
      <c r="AN41" s="1155">
        <v>0</v>
      </c>
      <c r="AO41" s="439"/>
      <c r="AP41" s="439"/>
      <c r="AQ41" s="439"/>
      <c r="AR41" s="439"/>
      <c r="AS41" s="439"/>
      <c r="AT41" s="439"/>
      <c r="AU41" s="439"/>
      <c r="AV41" s="439"/>
      <c r="AW41" s="439"/>
      <c r="AX41" s="918"/>
      <c r="AY41" s="918"/>
      <c r="AZ41" s="918"/>
      <c r="BA41" s="1053"/>
    </row>
    <row r="42" spans="1:53" s="113" customFormat="1" ht="11.25">
      <c r="A42" s="1156">
        <v>1</v>
      </c>
      <c r="B42" s="1166"/>
      <c r="C42" s="1166"/>
      <c r="D42" s="1166"/>
      <c r="E42" s="1166"/>
      <c r="F42" s="1166"/>
      <c r="G42" s="1166"/>
      <c r="H42" s="1166"/>
      <c r="I42" s="1166"/>
      <c r="J42" s="1166"/>
      <c r="K42" s="1166"/>
      <c r="L42" s="1167" t="s">
        <v>380</v>
      </c>
      <c r="M42" s="1168" t="s">
        <v>572</v>
      </c>
      <c r="N42" s="1169" t="s">
        <v>369</v>
      </c>
      <c r="O42" s="605">
        <v>434.58100000000002</v>
      </c>
      <c r="P42" s="605">
        <v>434.58100000000002</v>
      </c>
      <c r="Q42" s="605">
        <v>434.58100000000002</v>
      </c>
      <c r="R42" s="1147">
        <v>0</v>
      </c>
      <c r="S42" s="605">
        <v>473.69600000000003</v>
      </c>
      <c r="T42" s="605">
        <v>503.53562290239989</v>
      </c>
      <c r="U42" s="605"/>
      <c r="V42" s="605"/>
      <c r="W42" s="605"/>
      <c r="X42" s="605"/>
      <c r="Y42" s="605"/>
      <c r="Z42" s="605"/>
      <c r="AA42" s="605"/>
      <c r="AB42" s="605"/>
      <c r="AC42" s="605"/>
      <c r="AD42" s="605">
        <v>500.93902479999997</v>
      </c>
      <c r="AE42" s="605"/>
      <c r="AF42" s="605"/>
      <c r="AG42" s="605"/>
      <c r="AH42" s="605"/>
      <c r="AI42" s="605"/>
      <c r="AJ42" s="605"/>
      <c r="AK42" s="605"/>
      <c r="AL42" s="605"/>
      <c r="AM42" s="605"/>
      <c r="AN42" s="1147">
        <v>5.751162095521166</v>
      </c>
      <c r="AO42" s="605"/>
      <c r="AP42" s="605"/>
      <c r="AQ42" s="605"/>
      <c r="AR42" s="605"/>
      <c r="AS42" s="605"/>
      <c r="AT42" s="605"/>
      <c r="AU42" s="605"/>
      <c r="AV42" s="605"/>
      <c r="AW42" s="605"/>
      <c r="AX42" s="1158"/>
      <c r="AY42" s="1158"/>
      <c r="AZ42" s="1158"/>
      <c r="BA42" s="1166"/>
    </row>
    <row r="43" spans="1:53" ht="22.5">
      <c r="A43" s="941">
        <v>1</v>
      </c>
      <c r="B43" s="1053" t="s">
        <v>1339</v>
      </c>
      <c r="C43" s="1053"/>
      <c r="D43" s="1053"/>
      <c r="E43" s="1053"/>
      <c r="F43" s="1053"/>
      <c r="G43" s="1053"/>
      <c r="H43" s="1053"/>
      <c r="I43" s="1053"/>
      <c r="J43" s="1053"/>
      <c r="K43" s="1053"/>
      <c r="L43" s="1150" t="s">
        <v>573</v>
      </c>
      <c r="M43" s="1159" t="s">
        <v>574</v>
      </c>
      <c r="N43" s="1152" t="s">
        <v>369</v>
      </c>
      <c r="O43" s="1164">
        <v>0</v>
      </c>
      <c r="P43" s="1164">
        <v>0</v>
      </c>
      <c r="Q43" s="1164">
        <v>0</v>
      </c>
      <c r="R43" s="1155">
        <v>0</v>
      </c>
      <c r="S43" s="1164">
        <v>0</v>
      </c>
      <c r="T43" s="1164">
        <v>0</v>
      </c>
      <c r="U43" s="439"/>
      <c r="V43" s="439"/>
      <c r="W43" s="439"/>
      <c r="X43" s="439"/>
      <c r="Y43" s="439"/>
      <c r="Z43" s="439"/>
      <c r="AA43" s="439"/>
      <c r="AB43" s="439"/>
      <c r="AC43" s="439"/>
      <c r="AD43" s="1164">
        <v>0</v>
      </c>
      <c r="AE43" s="439"/>
      <c r="AF43" s="439"/>
      <c r="AG43" s="439"/>
      <c r="AH43" s="439"/>
      <c r="AI43" s="439"/>
      <c r="AJ43" s="439"/>
      <c r="AK43" s="439"/>
      <c r="AL43" s="439"/>
      <c r="AM43" s="439"/>
      <c r="AN43" s="1155">
        <v>0</v>
      </c>
      <c r="AO43" s="439"/>
      <c r="AP43" s="439"/>
      <c r="AQ43" s="439"/>
      <c r="AR43" s="439"/>
      <c r="AS43" s="439"/>
      <c r="AT43" s="439"/>
      <c r="AU43" s="439"/>
      <c r="AV43" s="439"/>
      <c r="AW43" s="439"/>
      <c r="AX43" s="918"/>
      <c r="AY43" s="918"/>
      <c r="AZ43" s="918"/>
      <c r="BA43" s="1053"/>
    </row>
    <row r="44" spans="1:53" ht="11.25">
      <c r="A44" s="941">
        <v>1</v>
      </c>
      <c r="B44" s="1053" t="s">
        <v>1389</v>
      </c>
      <c r="C44" s="1053"/>
      <c r="D44" s="1053"/>
      <c r="E44" s="1053"/>
      <c r="F44" s="1053"/>
      <c r="G44" s="1053"/>
      <c r="H44" s="1053"/>
      <c r="I44" s="1053"/>
      <c r="J44" s="1053"/>
      <c r="K44" s="1053"/>
      <c r="L44" s="1150" t="s">
        <v>575</v>
      </c>
      <c r="M44" s="1161" t="s">
        <v>576</v>
      </c>
      <c r="N44" s="1152" t="s">
        <v>369</v>
      </c>
      <c r="O44" s="1164">
        <v>0</v>
      </c>
      <c r="P44" s="1164">
        <v>0</v>
      </c>
      <c r="Q44" s="1164">
        <v>0</v>
      </c>
      <c r="R44" s="1155">
        <v>0</v>
      </c>
      <c r="S44" s="1164">
        <v>0</v>
      </c>
      <c r="T44" s="1164">
        <v>0</v>
      </c>
      <c r="U44" s="439"/>
      <c r="V44" s="439"/>
      <c r="W44" s="439"/>
      <c r="X44" s="439"/>
      <c r="Y44" s="439"/>
      <c r="Z44" s="439"/>
      <c r="AA44" s="439"/>
      <c r="AB44" s="439"/>
      <c r="AC44" s="439"/>
      <c r="AD44" s="1164">
        <v>0</v>
      </c>
      <c r="AE44" s="439"/>
      <c r="AF44" s="439"/>
      <c r="AG44" s="439"/>
      <c r="AH44" s="439"/>
      <c r="AI44" s="439"/>
      <c r="AJ44" s="439"/>
      <c r="AK44" s="439"/>
      <c r="AL44" s="439"/>
      <c r="AM44" s="439"/>
      <c r="AN44" s="1155">
        <v>0</v>
      </c>
      <c r="AO44" s="439"/>
      <c r="AP44" s="439"/>
      <c r="AQ44" s="439"/>
      <c r="AR44" s="439"/>
      <c r="AS44" s="439"/>
      <c r="AT44" s="439"/>
      <c r="AU44" s="439"/>
      <c r="AV44" s="439"/>
      <c r="AW44" s="439"/>
      <c r="AX44" s="918"/>
      <c r="AY44" s="918"/>
      <c r="AZ44" s="918"/>
      <c r="BA44" s="1053"/>
    </row>
    <row r="45" spans="1:53" ht="11.25">
      <c r="A45" s="941">
        <v>1</v>
      </c>
      <c r="B45" s="1053" t="s">
        <v>1388</v>
      </c>
      <c r="C45" s="1053"/>
      <c r="D45" s="1053"/>
      <c r="E45" s="1053"/>
      <c r="F45" s="1053"/>
      <c r="G45" s="1053"/>
      <c r="H45" s="1053"/>
      <c r="I45" s="1053"/>
      <c r="J45" s="1053"/>
      <c r="K45" s="1053"/>
      <c r="L45" s="1150" t="s">
        <v>577</v>
      </c>
      <c r="M45" s="1161" t="s">
        <v>578</v>
      </c>
      <c r="N45" s="1152" t="s">
        <v>369</v>
      </c>
      <c r="O45" s="1164">
        <v>0</v>
      </c>
      <c r="P45" s="1164">
        <v>0</v>
      </c>
      <c r="Q45" s="1164">
        <v>0</v>
      </c>
      <c r="R45" s="1155">
        <v>0</v>
      </c>
      <c r="S45" s="1164">
        <v>0</v>
      </c>
      <c r="T45" s="1164">
        <v>0</v>
      </c>
      <c r="U45" s="439"/>
      <c r="V45" s="439"/>
      <c r="W45" s="439"/>
      <c r="X45" s="439"/>
      <c r="Y45" s="439"/>
      <c r="Z45" s="439"/>
      <c r="AA45" s="439"/>
      <c r="AB45" s="439"/>
      <c r="AC45" s="439"/>
      <c r="AD45" s="1164">
        <v>0</v>
      </c>
      <c r="AE45" s="439"/>
      <c r="AF45" s="439"/>
      <c r="AG45" s="439"/>
      <c r="AH45" s="439"/>
      <c r="AI45" s="439"/>
      <c r="AJ45" s="439"/>
      <c r="AK45" s="439"/>
      <c r="AL45" s="439"/>
      <c r="AM45" s="439"/>
      <c r="AN45" s="1155">
        <v>0</v>
      </c>
      <c r="AO45" s="439"/>
      <c r="AP45" s="439"/>
      <c r="AQ45" s="439"/>
      <c r="AR45" s="439"/>
      <c r="AS45" s="439"/>
      <c r="AT45" s="439"/>
      <c r="AU45" s="439"/>
      <c r="AV45" s="439"/>
      <c r="AW45" s="439"/>
      <c r="AX45" s="918"/>
      <c r="AY45" s="918"/>
      <c r="AZ45" s="918"/>
      <c r="BA45" s="1053"/>
    </row>
    <row r="46" spans="1:53" ht="11.25">
      <c r="A46" s="941">
        <v>1</v>
      </c>
      <c r="B46" s="1053" t="s">
        <v>1390</v>
      </c>
      <c r="C46" s="1053"/>
      <c r="D46" s="1053"/>
      <c r="E46" s="1053"/>
      <c r="F46" s="1053"/>
      <c r="G46" s="1053"/>
      <c r="H46" s="1053"/>
      <c r="I46" s="1053"/>
      <c r="J46" s="1053"/>
      <c r="K46" s="1053"/>
      <c r="L46" s="1150" t="s">
        <v>579</v>
      </c>
      <c r="M46" s="1161" t="s">
        <v>580</v>
      </c>
      <c r="N46" s="1152" t="s">
        <v>369</v>
      </c>
      <c r="O46" s="1164">
        <v>0</v>
      </c>
      <c r="P46" s="1164">
        <v>0</v>
      </c>
      <c r="Q46" s="1164">
        <v>0</v>
      </c>
      <c r="R46" s="1155">
        <v>0</v>
      </c>
      <c r="S46" s="1164">
        <v>0</v>
      </c>
      <c r="T46" s="1164">
        <v>0</v>
      </c>
      <c r="U46" s="439"/>
      <c r="V46" s="439"/>
      <c r="W46" s="439"/>
      <c r="X46" s="439"/>
      <c r="Y46" s="439"/>
      <c r="Z46" s="439"/>
      <c r="AA46" s="439"/>
      <c r="AB46" s="439"/>
      <c r="AC46" s="439"/>
      <c r="AD46" s="1164">
        <v>0</v>
      </c>
      <c r="AE46" s="439"/>
      <c r="AF46" s="439"/>
      <c r="AG46" s="439"/>
      <c r="AH46" s="439"/>
      <c r="AI46" s="439"/>
      <c r="AJ46" s="439"/>
      <c r="AK46" s="439"/>
      <c r="AL46" s="439"/>
      <c r="AM46" s="439"/>
      <c r="AN46" s="1155">
        <v>0</v>
      </c>
      <c r="AO46" s="439"/>
      <c r="AP46" s="439"/>
      <c r="AQ46" s="439"/>
      <c r="AR46" s="439"/>
      <c r="AS46" s="439"/>
      <c r="AT46" s="439"/>
      <c r="AU46" s="439"/>
      <c r="AV46" s="439"/>
      <c r="AW46" s="439"/>
      <c r="AX46" s="918"/>
      <c r="AY46" s="918"/>
      <c r="AZ46" s="918"/>
      <c r="BA46" s="1053"/>
    </row>
    <row r="47" spans="1:53" ht="11.25">
      <c r="A47" s="941">
        <v>1</v>
      </c>
      <c r="B47" s="1053" t="s">
        <v>1391</v>
      </c>
      <c r="C47" s="1053"/>
      <c r="D47" s="1053"/>
      <c r="E47" s="1053"/>
      <c r="F47" s="1053"/>
      <c r="G47" s="1053"/>
      <c r="H47" s="1053"/>
      <c r="I47" s="1053"/>
      <c r="J47" s="1053"/>
      <c r="K47" s="1053"/>
      <c r="L47" s="1150" t="s">
        <v>581</v>
      </c>
      <c r="M47" s="1161" t="s">
        <v>582</v>
      </c>
      <c r="N47" s="1152" t="s">
        <v>369</v>
      </c>
      <c r="O47" s="1164">
        <v>0</v>
      </c>
      <c r="P47" s="1164">
        <v>0</v>
      </c>
      <c r="Q47" s="1164">
        <v>0</v>
      </c>
      <c r="R47" s="1155">
        <v>0</v>
      </c>
      <c r="S47" s="1164">
        <v>0</v>
      </c>
      <c r="T47" s="1164">
        <v>0</v>
      </c>
      <c r="U47" s="439"/>
      <c r="V47" s="439"/>
      <c r="W47" s="439"/>
      <c r="X47" s="439"/>
      <c r="Y47" s="439"/>
      <c r="Z47" s="439"/>
      <c r="AA47" s="439"/>
      <c r="AB47" s="439"/>
      <c r="AC47" s="439"/>
      <c r="AD47" s="1164">
        <v>0</v>
      </c>
      <c r="AE47" s="439"/>
      <c r="AF47" s="439"/>
      <c r="AG47" s="439"/>
      <c r="AH47" s="439"/>
      <c r="AI47" s="439"/>
      <c r="AJ47" s="439"/>
      <c r="AK47" s="439"/>
      <c r="AL47" s="439"/>
      <c r="AM47" s="439"/>
      <c r="AN47" s="1155">
        <v>0</v>
      </c>
      <c r="AO47" s="439"/>
      <c r="AP47" s="439"/>
      <c r="AQ47" s="439"/>
      <c r="AR47" s="439"/>
      <c r="AS47" s="439"/>
      <c r="AT47" s="439"/>
      <c r="AU47" s="439"/>
      <c r="AV47" s="439"/>
      <c r="AW47" s="439"/>
      <c r="AX47" s="918"/>
      <c r="AY47" s="918"/>
      <c r="AZ47" s="918"/>
      <c r="BA47" s="1053"/>
    </row>
    <row r="48" spans="1:53" ht="11.25">
      <c r="A48" s="941">
        <v>1</v>
      </c>
      <c r="B48" s="1053" t="s">
        <v>1392</v>
      </c>
      <c r="C48" s="1053"/>
      <c r="D48" s="1053"/>
      <c r="E48" s="1053"/>
      <c r="F48" s="1053"/>
      <c r="G48" s="1053"/>
      <c r="H48" s="1053"/>
      <c r="I48" s="1053"/>
      <c r="J48" s="1053"/>
      <c r="K48" s="1053"/>
      <c r="L48" s="1150" t="s">
        <v>583</v>
      </c>
      <c r="M48" s="1161" t="s">
        <v>584</v>
      </c>
      <c r="N48" s="1152" t="s">
        <v>369</v>
      </c>
      <c r="O48" s="1164">
        <v>0</v>
      </c>
      <c r="P48" s="1164">
        <v>0</v>
      </c>
      <c r="Q48" s="1164">
        <v>0</v>
      </c>
      <c r="R48" s="1155">
        <v>0</v>
      </c>
      <c r="S48" s="1164">
        <v>0</v>
      </c>
      <c r="T48" s="1164">
        <v>0</v>
      </c>
      <c r="U48" s="439"/>
      <c r="V48" s="439"/>
      <c r="W48" s="439"/>
      <c r="X48" s="439"/>
      <c r="Y48" s="439"/>
      <c r="Z48" s="439"/>
      <c r="AA48" s="439"/>
      <c r="AB48" s="439"/>
      <c r="AC48" s="439"/>
      <c r="AD48" s="1164">
        <v>0</v>
      </c>
      <c r="AE48" s="439"/>
      <c r="AF48" s="439"/>
      <c r="AG48" s="439"/>
      <c r="AH48" s="439"/>
      <c r="AI48" s="439"/>
      <c r="AJ48" s="439"/>
      <c r="AK48" s="439"/>
      <c r="AL48" s="439"/>
      <c r="AM48" s="439"/>
      <c r="AN48" s="1155">
        <v>0</v>
      </c>
      <c r="AO48" s="439"/>
      <c r="AP48" s="439"/>
      <c r="AQ48" s="439"/>
      <c r="AR48" s="439"/>
      <c r="AS48" s="439"/>
      <c r="AT48" s="439"/>
      <c r="AU48" s="439"/>
      <c r="AV48" s="439"/>
      <c r="AW48" s="439"/>
      <c r="AX48" s="918"/>
      <c r="AY48" s="918"/>
      <c r="AZ48" s="918"/>
      <c r="BA48" s="1053"/>
    </row>
    <row r="49" spans="1:53" ht="11.25">
      <c r="A49" s="941">
        <v>1</v>
      </c>
      <c r="B49" s="1053" t="s">
        <v>1393</v>
      </c>
      <c r="C49" s="1053"/>
      <c r="D49" s="1053"/>
      <c r="E49" s="1053"/>
      <c r="F49" s="1053"/>
      <c r="G49" s="1053"/>
      <c r="H49" s="1053"/>
      <c r="I49" s="1053"/>
      <c r="J49" s="1053"/>
      <c r="K49" s="1053"/>
      <c r="L49" s="1150" t="s">
        <v>585</v>
      </c>
      <c r="M49" s="1161" t="s">
        <v>586</v>
      </c>
      <c r="N49" s="1152" t="s">
        <v>369</v>
      </c>
      <c r="O49" s="1164">
        <v>0</v>
      </c>
      <c r="P49" s="1164">
        <v>0</v>
      </c>
      <c r="Q49" s="1164">
        <v>0</v>
      </c>
      <c r="R49" s="1155">
        <v>0</v>
      </c>
      <c r="S49" s="1164">
        <v>0</v>
      </c>
      <c r="T49" s="1164">
        <v>0</v>
      </c>
      <c r="U49" s="439"/>
      <c r="V49" s="439"/>
      <c r="W49" s="439"/>
      <c r="X49" s="439"/>
      <c r="Y49" s="439"/>
      <c r="Z49" s="439"/>
      <c r="AA49" s="439"/>
      <c r="AB49" s="439"/>
      <c r="AC49" s="439"/>
      <c r="AD49" s="1164">
        <v>0</v>
      </c>
      <c r="AE49" s="439"/>
      <c r="AF49" s="439"/>
      <c r="AG49" s="439"/>
      <c r="AH49" s="439"/>
      <c r="AI49" s="439"/>
      <c r="AJ49" s="439"/>
      <c r="AK49" s="439"/>
      <c r="AL49" s="439"/>
      <c r="AM49" s="439"/>
      <c r="AN49" s="1155">
        <v>0</v>
      </c>
      <c r="AO49" s="439"/>
      <c r="AP49" s="439"/>
      <c r="AQ49" s="439"/>
      <c r="AR49" s="439"/>
      <c r="AS49" s="439"/>
      <c r="AT49" s="439"/>
      <c r="AU49" s="439"/>
      <c r="AV49" s="439"/>
      <c r="AW49" s="439"/>
      <c r="AX49" s="918"/>
      <c r="AY49" s="918"/>
      <c r="AZ49" s="918"/>
      <c r="BA49" s="1053"/>
    </row>
    <row r="50" spans="1:53" ht="11.25">
      <c r="A50" s="941">
        <v>1</v>
      </c>
      <c r="B50" s="1053" t="s">
        <v>1501</v>
      </c>
      <c r="C50" s="1053"/>
      <c r="D50" s="1053"/>
      <c r="E50" s="1053"/>
      <c r="F50" s="1053"/>
      <c r="G50" s="1053"/>
      <c r="H50" s="1053"/>
      <c r="I50" s="1053"/>
      <c r="J50" s="1053"/>
      <c r="K50" s="1053"/>
      <c r="L50" s="1150" t="s">
        <v>1507</v>
      </c>
      <c r="M50" s="1161" t="s">
        <v>1503</v>
      </c>
      <c r="N50" s="1152" t="s">
        <v>369</v>
      </c>
      <c r="O50" s="1164">
        <v>0</v>
      </c>
      <c r="P50" s="1164">
        <v>0</v>
      </c>
      <c r="Q50" s="1164">
        <v>0</v>
      </c>
      <c r="R50" s="1155">
        <v>0</v>
      </c>
      <c r="S50" s="1164">
        <v>0</v>
      </c>
      <c r="T50" s="1164">
        <v>0</v>
      </c>
      <c r="U50" s="439"/>
      <c r="V50" s="439"/>
      <c r="W50" s="439"/>
      <c r="X50" s="439"/>
      <c r="Y50" s="439"/>
      <c r="Z50" s="439"/>
      <c r="AA50" s="439"/>
      <c r="AB50" s="439"/>
      <c r="AC50" s="439"/>
      <c r="AD50" s="1164">
        <v>0</v>
      </c>
      <c r="AE50" s="439"/>
      <c r="AF50" s="439"/>
      <c r="AG50" s="439"/>
      <c r="AH50" s="439"/>
      <c r="AI50" s="439"/>
      <c r="AJ50" s="439"/>
      <c r="AK50" s="439"/>
      <c r="AL50" s="439"/>
      <c r="AM50" s="439"/>
      <c r="AN50" s="1155">
        <v>0</v>
      </c>
      <c r="AO50" s="439"/>
      <c r="AP50" s="439"/>
      <c r="AQ50" s="439"/>
      <c r="AR50" s="439"/>
      <c r="AS50" s="439"/>
      <c r="AT50" s="439"/>
      <c r="AU50" s="439"/>
      <c r="AV50" s="439"/>
      <c r="AW50" s="439"/>
      <c r="AX50" s="918"/>
      <c r="AY50" s="918"/>
      <c r="AZ50" s="918"/>
      <c r="BA50" s="1053"/>
    </row>
    <row r="51" spans="1:53" ht="22.5">
      <c r="A51" s="941">
        <v>1</v>
      </c>
      <c r="B51" s="1053"/>
      <c r="C51" s="1053"/>
      <c r="D51" s="1053"/>
      <c r="E51" s="1053"/>
      <c r="F51" s="1053"/>
      <c r="G51" s="1053"/>
      <c r="H51" s="1053"/>
      <c r="I51" s="1053"/>
      <c r="J51" s="1053"/>
      <c r="K51" s="1053"/>
      <c r="L51" s="1150" t="s">
        <v>587</v>
      </c>
      <c r="M51" s="1159" t="s">
        <v>588</v>
      </c>
      <c r="N51" s="1152" t="s">
        <v>369</v>
      </c>
      <c r="O51" s="439">
        <v>434.03100000000001</v>
      </c>
      <c r="P51" s="439">
        <v>434.03100000000001</v>
      </c>
      <c r="Q51" s="439">
        <v>434.03100000000001</v>
      </c>
      <c r="R51" s="1155">
        <v>0</v>
      </c>
      <c r="S51" s="439">
        <v>473.096</v>
      </c>
      <c r="T51" s="439">
        <v>502.89562290239991</v>
      </c>
      <c r="U51" s="439"/>
      <c r="V51" s="439"/>
      <c r="W51" s="439"/>
      <c r="X51" s="439"/>
      <c r="Y51" s="439"/>
      <c r="Z51" s="439"/>
      <c r="AA51" s="439"/>
      <c r="AB51" s="439"/>
      <c r="AC51" s="439"/>
      <c r="AD51" s="439">
        <v>500.93902479999997</v>
      </c>
      <c r="AE51" s="439"/>
      <c r="AF51" s="439"/>
      <c r="AG51" s="439"/>
      <c r="AH51" s="439"/>
      <c r="AI51" s="439"/>
      <c r="AJ51" s="439"/>
      <c r="AK51" s="439"/>
      <c r="AL51" s="439"/>
      <c r="AM51" s="439"/>
      <c r="AN51" s="1155">
        <v>5.8852801122816443</v>
      </c>
      <c r="AO51" s="439"/>
      <c r="AP51" s="439"/>
      <c r="AQ51" s="439"/>
      <c r="AR51" s="439"/>
      <c r="AS51" s="439"/>
      <c r="AT51" s="439"/>
      <c r="AU51" s="439"/>
      <c r="AV51" s="439"/>
      <c r="AW51" s="439"/>
      <c r="AX51" s="918"/>
      <c r="AY51" s="918"/>
      <c r="AZ51" s="918"/>
      <c r="BA51" s="1053"/>
    </row>
    <row r="52" spans="1:53" ht="11.25">
      <c r="A52" s="941">
        <v>1</v>
      </c>
      <c r="B52" s="1053" t="s">
        <v>1329</v>
      </c>
      <c r="C52" s="1053"/>
      <c r="D52" s="1053"/>
      <c r="E52" s="1053"/>
      <c r="F52" s="1053"/>
      <c r="G52" s="1053"/>
      <c r="H52" s="1053"/>
      <c r="I52" s="1053"/>
      <c r="J52" s="1053"/>
      <c r="K52" s="1053"/>
      <c r="L52" s="1150" t="s">
        <v>589</v>
      </c>
      <c r="M52" s="1161" t="s">
        <v>590</v>
      </c>
      <c r="N52" s="1152" t="s">
        <v>369</v>
      </c>
      <c r="O52" s="1164">
        <v>333.87</v>
      </c>
      <c r="P52" s="1164">
        <v>333.87</v>
      </c>
      <c r="Q52" s="1164">
        <v>333.87</v>
      </c>
      <c r="R52" s="1155">
        <v>0</v>
      </c>
      <c r="S52" s="1164">
        <v>363.92</v>
      </c>
      <c r="T52" s="1164">
        <v>386.84278684799995</v>
      </c>
      <c r="U52" s="439"/>
      <c r="V52" s="439"/>
      <c r="W52" s="439"/>
      <c r="X52" s="439"/>
      <c r="Y52" s="439"/>
      <c r="Z52" s="439"/>
      <c r="AA52" s="439"/>
      <c r="AB52" s="439"/>
      <c r="AC52" s="439"/>
      <c r="AD52" s="1164">
        <v>385.3390248</v>
      </c>
      <c r="AE52" s="439"/>
      <c r="AF52" s="439"/>
      <c r="AG52" s="439"/>
      <c r="AH52" s="439"/>
      <c r="AI52" s="439"/>
      <c r="AJ52" s="439"/>
      <c r="AK52" s="439"/>
      <c r="AL52" s="439"/>
      <c r="AM52" s="439"/>
      <c r="AN52" s="1155">
        <v>5.8856410200043934</v>
      </c>
      <c r="AO52" s="439"/>
      <c r="AP52" s="439"/>
      <c r="AQ52" s="439"/>
      <c r="AR52" s="439"/>
      <c r="AS52" s="439"/>
      <c r="AT52" s="439"/>
      <c r="AU52" s="439"/>
      <c r="AV52" s="439"/>
      <c r="AW52" s="439"/>
      <c r="AX52" s="918"/>
      <c r="AY52" s="918"/>
      <c r="AZ52" s="918"/>
      <c r="BA52" s="1053"/>
    </row>
    <row r="53" spans="1:53" ht="22.5">
      <c r="A53" s="941">
        <v>1</v>
      </c>
      <c r="B53" s="1053" t="s">
        <v>1332</v>
      </c>
      <c r="C53" s="1053"/>
      <c r="D53" s="1053"/>
      <c r="E53" s="1053"/>
      <c r="F53" s="1053"/>
      <c r="G53" s="1053"/>
      <c r="H53" s="1053"/>
      <c r="I53" s="1053"/>
      <c r="J53" s="1053"/>
      <c r="K53" s="1053"/>
      <c r="L53" s="1150" t="s">
        <v>591</v>
      </c>
      <c r="M53" s="1161" t="s">
        <v>592</v>
      </c>
      <c r="N53" s="1152" t="s">
        <v>369</v>
      </c>
      <c r="O53" s="1164">
        <v>100.161</v>
      </c>
      <c r="P53" s="1164">
        <v>100.161</v>
      </c>
      <c r="Q53" s="1164">
        <v>100.161</v>
      </c>
      <c r="R53" s="1155">
        <v>0</v>
      </c>
      <c r="S53" s="1164">
        <v>109.176</v>
      </c>
      <c r="T53" s="1164">
        <v>116.05283605439998</v>
      </c>
      <c r="U53" s="439"/>
      <c r="V53" s="439"/>
      <c r="W53" s="439"/>
      <c r="X53" s="439"/>
      <c r="Y53" s="439"/>
      <c r="Z53" s="439"/>
      <c r="AA53" s="439"/>
      <c r="AB53" s="439"/>
      <c r="AC53" s="439"/>
      <c r="AD53" s="1164">
        <v>115.6</v>
      </c>
      <c r="AE53" s="439"/>
      <c r="AF53" s="439"/>
      <c r="AG53" s="439"/>
      <c r="AH53" s="439"/>
      <c r="AI53" s="439"/>
      <c r="AJ53" s="439"/>
      <c r="AK53" s="439"/>
      <c r="AL53" s="439"/>
      <c r="AM53" s="439"/>
      <c r="AN53" s="1155">
        <v>5.8840770865391594</v>
      </c>
      <c r="AO53" s="439"/>
      <c r="AP53" s="439"/>
      <c r="AQ53" s="439"/>
      <c r="AR53" s="439"/>
      <c r="AS53" s="439"/>
      <c r="AT53" s="439"/>
      <c r="AU53" s="439"/>
      <c r="AV53" s="439"/>
      <c r="AW53" s="439"/>
      <c r="AX53" s="918"/>
      <c r="AY53" s="918"/>
      <c r="AZ53" s="918"/>
      <c r="BA53" s="1053"/>
    </row>
    <row r="54" spans="1:53" ht="33.75">
      <c r="A54" s="941">
        <v>1</v>
      </c>
      <c r="B54" s="1170" t="s">
        <v>1342</v>
      </c>
      <c r="C54" s="1053"/>
      <c r="D54" s="1053"/>
      <c r="E54" s="1053"/>
      <c r="F54" s="1053"/>
      <c r="G54" s="1053"/>
      <c r="H54" s="1053"/>
      <c r="I54" s="1053"/>
      <c r="J54" s="1053"/>
      <c r="K54" s="1053"/>
      <c r="L54" s="1150" t="s">
        <v>593</v>
      </c>
      <c r="M54" s="1159" t="s">
        <v>594</v>
      </c>
      <c r="N54" s="1152" t="s">
        <v>369</v>
      </c>
      <c r="O54" s="1164">
        <v>0</v>
      </c>
      <c r="P54" s="1164">
        <v>0</v>
      </c>
      <c r="Q54" s="1164">
        <v>0</v>
      </c>
      <c r="R54" s="1155">
        <v>0</v>
      </c>
      <c r="S54" s="1164">
        <v>0</v>
      </c>
      <c r="T54" s="1164">
        <v>0</v>
      </c>
      <c r="U54" s="439"/>
      <c r="V54" s="439"/>
      <c r="W54" s="439"/>
      <c r="X54" s="439"/>
      <c r="Y54" s="439"/>
      <c r="Z54" s="439"/>
      <c r="AA54" s="439"/>
      <c r="AB54" s="439"/>
      <c r="AC54" s="439"/>
      <c r="AD54" s="1164">
        <v>0</v>
      </c>
      <c r="AE54" s="439"/>
      <c r="AF54" s="439"/>
      <c r="AG54" s="439"/>
      <c r="AH54" s="439"/>
      <c r="AI54" s="439"/>
      <c r="AJ54" s="439"/>
      <c r="AK54" s="439"/>
      <c r="AL54" s="439"/>
      <c r="AM54" s="439"/>
      <c r="AN54" s="1155">
        <v>0</v>
      </c>
      <c r="AO54" s="439"/>
      <c r="AP54" s="439"/>
      <c r="AQ54" s="439"/>
      <c r="AR54" s="439"/>
      <c r="AS54" s="439"/>
      <c r="AT54" s="439"/>
      <c r="AU54" s="439"/>
      <c r="AV54" s="439"/>
      <c r="AW54" s="439"/>
      <c r="AX54" s="918"/>
      <c r="AY54" s="918"/>
      <c r="AZ54" s="918"/>
      <c r="BA54" s="1053"/>
    </row>
    <row r="55" spans="1:53" ht="15">
      <c r="A55" s="941">
        <v>1</v>
      </c>
      <c r="B55" s="1170" t="s">
        <v>1344</v>
      </c>
      <c r="C55" s="1053"/>
      <c r="D55" s="1053"/>
      <c r="E55" s="1053"/>
      <c r="F55" s="1053"/>
      <c r="G55" s="1053"/>
      <c r="H55" s="1053"/>
      <c r="I55" s="1053"/>
      <c r="J55" s="1053"/>
      <c r="K55" s="1053"/>
      <c r="L55" s="1150" t="s">
        <v>595</v>
      </c>
      <c r="M55" s="1159" t="s">
        <v>596</v>
      </c>
      <c r="N55" s="1152" t="s">
        <v>369</v>
      </c>
      <c r="O55" s="1164">
        <v>0</v>
      </c>
      <c r="P55" s="1164">
        <v>0</v>
      </c>
      <c r="Q55" s="1164">
        <v>0</v>
      </c>
      <c r="R55" s="1155">
        <v>0</v>
      </c>
      <c r="S55" s="1164">
        <v>0</v>
      </c>
      <c r="T55" s="1164">
        <v>0</v>
      </c>
      <c r="U55" s="439"/>
      <c r="V55" s="439"/>
      <c r="W55" s="439"/>
      <c r="X55" s="439"/>
      <c r="Y55" s="439"/>
      <c r="Z55" s="439"/>
      <c r="AA55" s="439"/>
      <c r="AB55" s="439"/>
      <c r="AC55" s="439"/>
      <c r="AD55" s="1164">
        <v>0</v>
      </c>
      <c r="AE55" s="439"/>
      <c r="AF55" s="439"/>
      <c r="AG55" s="439"/>
      <c r="AH55" s="439"/>
      <c r="AI55" s="439"/>
      <c r="AJ55" s="439"/>
      <c r="AK55" s="439"/>
      <c r="AL55" s="439"/>
      <c r="AM55" s="439"/>
      <c r="AN55" s="1155">
        <v>0</v>
      </c>
      <c r="AO55" s="439"/>
      <c r="AP55" s="439"/>
      <c r="AQ55" s="439"/>
      <c r="AR55" s="439"/>
      <c r="AS55" s="439"/>
      <c r="AT55" s="439"/>
      <c r="AU55" s="439"/>
      <c r="AV55" s="439"/>
      <c r="AW55" s="439"/>
      <c r="AX55" s="918"/>
      <c r="AY55" s="918"/>
      <c r="AZ55" s="918"/>
      <c r="BA55" s="1053"/>
    </row>
    <row r="56" spans="1:53" ht="15">
      <c r="A56" s="941">
        <v>1</v>
      </c>
      <c r="B56" s="1170" t="s">
        <v>1346</v>
      </c>
      <c r="C56" s="1053"/>
      <c r="D56" s="1053"/>
      <c r="E56" s="1053"/>
      <c r="F56" s="1053"/>
      <c r="G56" s="1053"/>
      <c r="H56" s="1053"/>
      <c r="I56" s="1053"/>
      <c r="J56" s="1053"/>
      <c r="K56" s="1053"/>
      <c r="L56" s="1150" t="s">
        <v>597</v>
      </c>
      <c r="M56" s="1159" t="s">
        <v>598</v>
      </c>
      <c r="N56" s="1152" t="s">
        <v>369</v>
      </c>
      <c r="O56" s="1164">
        <v>0</v>
      </c>
      <c r="P56" s="1164">
        <v>0</v>
      </c>
      <c r="Q56" s="1164">
        <v>0</v>
      </c>
      <c r="R56" s="1155">
        <v>0</v>
      </c>
      <c r="S56" s="1164">
        <v>0</v>
      </c>
      <c r="T56" s="1164">
        <v>0</v>
      </c>
      <c r="U56" s="439"/>
      <c r="V56" s="439"/>
      <c r="W56" s="439"/>
      <c r="X56" s="439"/>
      <c r="Y56" s="439"/>
      <c r="Z56" s="439"/>
      <c r="AA56" s="439"/>
      <c r="AB56" s="439"/>
      <c r="AC56" s="439"/>
      <c r="AD56" s="1164">
        <v>0</v>
      </c>
      <c r="AE56" s="439"/>
      <c r="AF56" s="439"/>
      <c r="AG56" s="439"/>
      <c r="AH56" s="439"/>
      <c r="AI56" s="439"/>
      <c r="AJ56" s="439"/>
      <c r="AK56" s="439"/>
      <c r="AL56" s="439"/>
      <c r="AM56" s="439"/>
      <c r="AN56" s="1155">
        <v>0</v>
      </c>
      <c r="AO56" s="439"/>
      <c r="AP56" s="439"/>
      <c r="AQ56" s="439"/>
      <c r="AR56" s="439"/>
      <c r="AS56" s="439"/>
      <c r="AT56" s="439"/>
      <c r="AU56" s="439"/>
      <c r="AV56" s="439"/>
      <c r="AW56" s="439"/>
      <c r="AX56" s="918"/>
      <c r="AY56" s="918"/>
      <c r="AZ56" s="918"/>
      <c r="BA56" s="1053"/>
    </row>
    <row r="57" spans="1:53" ht="15">
      <c r="A57" s="941">
        <v>1</v>
      </c>
      <c r="B57" s="1170" t="s">
        <v>1348</v>
      </c>
      <c r="C57" s="1053"/>
      <c r="D57" s="1053"/>
      <c r="E57" s="1053"/>
      <c r="F57" s="1053"/>
      <c r="G57" s="1053"/>
      <c r="H57" s="1053"/>
      <c r="I57" s="1053"/>
      <c r="J57" s="1053"/>
      <c r="K57" s="1053"/>
      <c r="L57" s="1150" t="s">
        <v>599</v>
      </c>
      <c r="M57" s="1159" t="s">
        <v>600</v>
      </c>
      <c r="N57" s="1152" t="s">
        <v>369</v>
      </c>
      <c r="O57" s="1164">
        <v>0</v>
      </c>
      <c r="P57" s="1164">
        <v>0</v>
      </c>
      <c r="Q57" s="1164">
        <v>0</v>
      </c>
      <c r="R57" s="1155">
        <v>0</v>
      </c>
      <c r="S57" s="1164">
        <v>0</v>
      </c>
      <c r="T57" s="1164">
        <v>0</v>
      </c>
      <c r="U57" s="439"/>
      <c r="V57" s="439"/>
      <c r="W57" s="439"/>
      <c r="X57" s="439"/>
      <c r="Y57" s="439"/>
      <c r="Z57" s="439"/>
      <c r="AA57" s="439"/>
      <c r="AB57" s="439"/>
      <c r="AC57" s="439"/>
      <c r="AD57" s="1164">
        <v>0</v>
      </c>
      <c r="AE57" s="439"/>
      <c r="AF57" s="439"/>
      <c r="AG57" s="439"/>
      <c r="AH57" s="439"/>
      <c r="AI57" s="439"/>
      <c r="AJ57" s="439"/>
      <c r="AK57" s="439"/>
      <c r="AL57" s="439"/>
      <c r="AM57" s="439"/>
      <c r="AN57" s="1155">
        <v>0</v>
      </c>
      <c r="AO57" s="439"/>
      <c r="AP57" s="439"/>
      <c r="AQ57" s="439"/>
      <c r="AR57" s="439"/>
      <c r="AS57" s="439"/>
      <c r="AT57" s="439"/>
      <c r="AU57" s="439"/>
      <c r="AV57" s="439"/>
      <c r="AW57" s="439"/>
      <c r="AX57" s="918"/>
      <c r="AY57" s="918"/>
      <c r="AZ57" s="918"/>
      <c r="BA57" s="1053"/>
    </row>
    <row r="58" spans="1:53" ht="15">
      <c r="A58" s="941">
        <v>1</v>
      </c>
      <c r="B58" s="1170" t="s">
        <v>1350</v>
      </c>
      <c r="C58" s="1053"/>
      <c r="D58" s="1053"/>
      <c r="E58" s="1053"/>
      <c r="F58" s="1053"/>
      <c r="G58" s="1053"/>
      <c r="H58" s="1053"/>
      <c r="I58" s="1053"/>
      <c r="J58" s="1053"/>
      <c r="K58" s="1053"/>
      <c r="L58" s="1150" t="s">
        <v>601</v>
      </c>
      <c r="M58" s="1159" t="s">
        <v>602</v>
      </c>
      <c r="N58" s="1152" t="s">
        <v>369</v>
      </c>
      <c r="O58" s="1164">
        <v>0.55000000000000004</v>
      </c>
      <c r="P58" s="1164">
        <v>0.55000000000000004</v>
      </c>
      <c r="Q58" s="1164">
        <v>0.55000000000000004</v>
      </c>
      <c r="R58" s="1155">
        <v>0</v>
      </c>
      <c r="S58" s="1164">
        <v>0.6</v>
      </c>
      <c r="T58" s="1164">
        <v>0.64</v>
      </c>
      <c r="U58" s="439"/>
      <c r="V58" s="439"/>
      <c r="W58" s="439"/>
      <c r="X58" s="439"/>
      <c r="Y58" s="439"/>
      <c r="Z58" s="439"/>
      <c r="AA58" s="439"/>
      <c r="AB58" s="439"/>
      <c r="AC58" s="439"/>
      <c r="AD58" s="1164">
        <v>0</v>
      </c>
      <c r="AE58" s="439"/>
      <c r="AF58" s="439"/>
      <c r="AG58" s="439"/>
      <c r="AH58" s="439"/>
      <c r="AI58" s="439"/>
      <c r="AJ58" s="439"/>
      <c r="AK58" s="439"/>
      <c r="AL58" s="439"/>
      <c r="AM58" s="439"/>
      <c r="AN58" s="1155">
        <v>-100</v>
      </c>
      <c r="AO58" s="439"/>
      <c r="AP58" s="439"/>
      <c r="AQ58" s="439"/>
      <c r="AR58" s="439"/>
      <c r="AS58" s="439"/>
      <c r="AT58" s="439"/>
      <c r="AU58" s="439"/>
      <c r="AV58" s="439"/>
      <c r="AW58" s="439"/>
      <c r="AX58" s="918"/>
      <c r="AY58" s="918"/>
      <c r="AZ58" s="918"/>
      <c r="BA58" s="1053"/>
    </row>
    <row r="59" spans="1:53" ht="15">
      <c r="A59" s="941">
        <v>1</v>
      </c>
      <c r="B59" s="1170" t="s">
        <v>1352</v>
      </c>
      <c r="C59" s="1053"/>
      <c r="D59" s="1053"/>
      <c r="E59" s="1053"/>
      <c r="F59" s="1053"/>
      <c r="G59" s="1053"/>
      <c r="H59" s="1053"/>
      <c r="I59" s="1053"/>
      <c r="J59" s="1053"/>
      <c r="K59" s="1053"/>
      <c r="L59" s="1150" t="s">
        <v>1410</v>
      </c>
      <c r="M59" s="1163" t="s">
        <v>603</v>
      </c>
      <c r="N59" s="1152" t="s">
        <v>369</v>
      </c>
      <c r="O59" s="1164">
        <v>0</v>
      </c>
      <c r="P59" s="1164">
        <v>0</v>
      </c>
      <c r="Q59" s="1164">
        <v>0</v>
      </c>
      <c r="R59" s="1155">
        <v>0</v>
      </c>
      <c r="S59" s="1164">
        <v>0</v>
      </c>
      <c r="T59" s="1164">
        <v>0</v>
      </c>
      <c r="U59" s="439"/>
      <c r="V59" s="439"/>
      <c r="W59" s="439"/>
      <c r="X59" s="439"/>
      <c r="Y59" s="439"/>
      <c r="Z59" s="439"/>
      <c r="AA59" s="439"/>
      <c r="AB59" s="439"/>
      <c r="AC59" s="439"/>
      <c r="AD59" s="1164">
        <v>0</v>
      </c>
      <c r="AE59" s="439"/>
      <c r="AF59" s="439"/>
      <c r="AG59" s="439"/>
      <c r="AH59" s="439"/>
      <c r="AI59" s="439"/>
      <c r="AJ59" s="439"/>
      <c r="AK59" s="439"/>
      <c r="AL59" s="439"/>
      <c r="AM59" s="439"/>
      <c r="AN59" s="1155">
        <v>0</v>
      </c>
      <c r="AO59" s="439"/>
      <c r="AP59" s="439"/>
      <c r="AQ59" s="439"/>
      <c r="AR59" s="439"/>
      <c r="AS59" s="439"/>
      <c r="AT59" s="439"/>
      <c r="AU59" s="439"/>
      <c r="AV59" s="439"/>
      <c r="AW59" s="439"/>
      <c r="AX59" s="918"/>
      <c r="AY59" s="918"/>
      <c r="AZ59" s="918"/>
      <c r="BA59" s="1053"/>
    </row>
    <row r="60" spans="1:53" ht="15">
      <c r="A60" s="941">
        <v>1</v>
      </c>
      <c r="B60" s="1170" t="s">
        <v>1354</v>
      </c>
      <c r="C60" s="1053"/>
      <c r="D60" s="1053"/>
      <c r="E60" s="1053"/>
      <c r="F60" s="1053"/>
      <c r="G60" s="1053"/>
      <c r="H60" s="1053"/>
      <c r="I60" s="1053"/>
      <c r="J60" s="1053"/>
      <c r="K60" s="1053"/>
      <c r="L60" s="1150" t="s">
        <v>1411</v>
      </c>
      <c r="M60" s="1163" t="s">
        <v>604</v>
      </c>
      <c r="N60" s="1152" t="s">
        <v>369</v>
      </c>
      <c r="O60" s="1164">
        <v>0</v>
      </c>
      <c r="P60" s="1164">
        <v>0</v>
      </c>
      <c r="Q60" s="1164">
        <v>0</v>
      </c>
      <c r="R60" s="1155">
        <v>0</v>
      </c>
      <c r="S60" s="1164">
        <v>0</v>
      </c>
      <c r="T60" s="1164">
        <v>0</v>
      </c>
      <c r="U60" s="439"/>
      <c r="V60" s="439"/>
      <c r="W60" s="439"/>
      <c r="X60" s="439"/>
      <c r="Y60" s="439"/>
      <c r="Z60" s="439"/>
      <c r="AA60" s="439"/>
      <c r="AB60" s="439"/>
      <c r="AC60" s="439"/>
      <c r="AD60" s="1164">
        <v>0</v>
      </c>
      <c r="AE60" s="439"/>
      <c r="AF60" s="439"/>
      <c r="AG60" s="439"/>
      <c r="AH60" s="439"/>
      <c r="AI60" s="439"/>
      <c r="AJ60" s="439"/>
      <c r="AK60" s="439"/>
      <c r="AL60" s="439"/>
      <c r="AM60" s="439"/>
      <c r="AN60" s="1155">
        <v>0</v>
      </c>
      <c r="AO60" s="439"/>
      <c r="AP60" s="439"/>
      <c r="AQ60" s="439"/>
      <c r="AR60" s="439"/>
      <c r="AS60" s="439"/>
      <c r="AT60" s="439"/>
      <c r="AU60" s="439"/>
      <c r="AV60" s="439"/>
      <c r="AW60" s="439"/>
      <c r="AX60" s="918"/>
      <c r="AY60" s="918"/>
      <c r="AZ60" s="918"/>
      <c r="BA60" s="1053"/>
    </row>
    <row r="61" spans="1:53" ht="11.25">
      <c r="A61" s="941">
        <v>1</v>
      </c>
      <c r="B61" s="1053" t="s">
        <v>1504</v>
      </c>
      <c r="C61" s="1053"/>
      <c r="D61" s="1053"/>
      <c r="E61" s="1053"/>
      <c r="F61" s="1053"/>
      <c r="G61" s="1053"/>
      <c r="H61" s="1053"/>
      <c r="I61" s="1053"/>
      <c r="J61" s="1053"/>
      <c r="K61" s="1053"/>
      <c r="L61" s="1150" t="s">
        <v>1506</v>
      </c>
      <c r="M61" s="1161" t="s">
        <v>1505</v>
      </c>
      <c r="N61" s="1152" t="s">
        <v>369</v>
      </c>
      <c r="O61" s="1164">
        <v>0.55000000000000004</v>
      </c>
      <c r="P61" s="1164">
        <v>0.55000000000000004</v>
      </c>
      <c r="Q61" s="1164">
        <v>0.55000000000000004</v>
      </c>
      <c r="R61" s="1155">
        <v>0</v>
      </c>
      <c r="S61" s="1164">
        <v>0.6</v>
      </c>
      <c r="T61" s="1164">
        <v>0.64</v>
      </c>
      <c r="U61" s="439"/>
      <c r="V61" s="439"/>
      <c r="W61" s="439"/>
      <c r="X61" s="439"/>
      <c r="Y61" s="439"/>
      <c r="Z61" s="439"/>
      <c r="AA61" s="439"/>
      <c r="AB61" s="439"/>
      <c r="AC61" s="439"/>
      <c r="AD61" s="1164">
        <v>0</v>
      </c>
      <c r="AE61" s="439"/>
      <c r="AF61" s="439"/>
      <c r="AG61" s="439"/>
      <c r="AH61" s="439"/>
      <c r="AI61" s="439"/>
      <c r="AJ61" s="439"/>
      <c r="AK61" s="439"/>
      <c r="AL61" s="439"/>
      <c r="AM61" s="439"/>
      <c r="AN61" s="1155">
        <v>-100</v>
      </c>
      <c r="AO61" s="439"/>
      <c r="AP61" s="439"/>
      <c r="AQ61" s="439"/>
      <c r="AR61" s="439"/>
      <c r="AS61" s="439"/>
      <c r="AT61" s="439"/>
      <c r="AU61" s="439"/>
      <c r="AV61" s="439"/>
      <c r="AW61" s="439"/>
      <c r="AX61" s="918"/>
      <c r="AY61" s="918"/>
      <c r="AZ61" s="918"/>
      <c r="BA61" s="1053"/>
    </row>
    <row r="62" spans="1:53" ht="22.5">
      <c r="A62" s="941">
        <v>1</v>
      </c>
      <c r="B62" s="1053"/>
      <c r="C62" s="1053"/>
      <c r="D62" s="1053"/>
      <c r="E62" s="1053"/>
      <c r="F62" s="1053"/>
      <c r="G62" s="1053"/>
      <c r="H62" s="1053"/>
      <c r="I62" s="1053"/>
      <c r="J62" s="1053"/>
      <c r="K62" s="1053"/>
      <c r="L62" s="1150" t="s">
        <v>382</v>
      </c>
      <c r="M62" s="1151" t="s">
        <v>1423</v>
      </c>
      <c r="N62" s="1152" t="s">
        <v>369</v>
      </c>
      <c r="O62" s="1164">
        <v>0</v>
      </c>
      <c r="P62" s="1164">
        <v>0</v>
      </c>
      <c r="Q62" s="1164">
        <v>0</v>
      </c>
      <c r="R62" s="1155">
        <v>0</v>
      </c>
      <c r="S62" s="1164">
        <v>0</v>
      </c>
      <c r="T62" s="1164">
        <v>0</v>
      </c>
      <c r="U62" s="439"/>
      <c r="V62" s="439"/>
      <c r="W62" s="439"/>
      <c r="X62" s="439"/>
      <c r="Y62" s="439"/>
      <c r="Z62" s="439"/>
      <c r="AA62" s="439"/>
      <c r="AB62" s="439"/>
      <c r="AC62" s="439"/>
      <c r="AD62" s="1164">
        <v>0</v>
      </c>
      <c r="AE62" s="439"/>
      <c r="AF62" s="439"/>
      <c r="AG62" s="439"/>
      <c r="AH62" s="439"/>
      <c r="AI62" s="439"/>
      <c r="AJ62" s="439"/>
      <c r="AK62" s="439"/>
      <c r="AL62" s="439"/>
      <c r="AM62" s="439"/>
      <c r="AN62" s="1155">
        <v>0</v>
      </c>
      <c r="AO62" s="439"/>
      <c r="AP62" s="439"/>
      <c r="AQ62" s="439"/>
      <c r="AR62" s="439"/>
      <c r="AS62" s="439"/>
      <c r="AT62" s="439"/>
      <c r="AU62" s="439"/>
      <c r="AV62" s="439"/>
      <c r="AW62" s="439"/>
      <c r="AX62" s="918"/>
      <c r="AY62" s="918"/>
      <c r="AZ62" s="918"/>
      <c r="BA62" s="1053"/>
    </row>
    <row r="63" spans="1:53" ht="11.25">
      <c r="A63" s="941">
        <v>1</v>
      </c>
      <c r="B63" s="1053"/>
      <c r="C63" s="1053"/>
      <c r="D63" s="1053"/>
      <c r="E63" s="1053"/>
      <c r="F63" s="1053"/>
      <c r="G63" s="1053"/>
      <c r="H63" s="1053"/>
      <c r="I63" s="1053"/>
      <c r="J63" s="1053"/>
      <c r="K63" s="1053"/>
      <c r="L63" s="1150" t="s">
        <v>1237</v>
      </c>
      <c r="M63" s="1151" t="s">
        <v>1238</v>
      </c>
      <c r="N63" s="1152" t="s">
        <v>369</v>
      </c>
      <c r="O63" s="943"/>
      <c r="P63" s="943"/>
      <c r="Q63" s="943"/>
      <c r="R63" s="1155">
        <v>0</v>
      </c>
      <c r="S63" s="943"/>
      <c r="T63" s="943"/>
      <c r="U63" s="439"/>
      <c r="V63" s="439"/>
      <c r="W63" s="439"/>
      <c r="X63" s="439"/>
      <c r="Y63" s="439"/>
      <c r="Z63" s="439"/>
      <c r="AA63" s="439"/>
      <c r="AB63" s="439"/>
      <c r="AC63" s="439"/>
      <c r="AD63" s="943"/>
      <c r="AE63" s="439"/>
      <c r="AF63" s="439"/>
      <c r="AG63" s="439"/>
      <c r="AH63" s="439"/>
      <c r="AI63" s="439"/>
      <c r="AJ63" s="439"/>
      <c r="AK63" s="439"/>
      <c r="AL63" s="439"/>
      <c r="AM63" s="439"/>
      <c r="AN63" s="1155">
        <v>0</v>
      </c>
      <c r="AO63" s="439"/>
      <c r="AP63" s="439"/>
      <c r="AQ63" s="439"/>
      <c r="AR63" s="439"/>
      <c r="AS63" s="439"/>
      <c r="AT63" s="439"/>
      <c r="AU63" s="439"/>
      <c r="AV63" s="439"/>
      <c r="AW63" s="439"/>
      <c r="AX63" s="918"/>
      <c r="AY63" s="918"/>
      <c r="AZ63" s="918"/>
      <c r="BA63" s="1053"/>
    </row>
    <row r="64" spans="1:53" s="113" customFormat="1" ht="11.25">
      <c r="A64" s="941">
        <v>1</v>
      </c>
      <c r="B64" s="1166"/>
      <c r="C64" s="1166"/>
      <c r="D64" s="1166"/>
      <c r="E64" s="1166"/>
      <c r="F64" s="1166"/>
      <c r="G64" s="1166"/>
      <c r="H64" s="1166"/>
      <c r="I64" s="1166"/>
      <c r="J64" s="1166"/>
      <c r="K64" s="1166"/>
      <c r="L64" s="1167" t="s">
        <v>1426</v>
      </c>
      <c r="M64" s="1168" t="s">
        <v>1428</v>
      </c>
      <c r="N64" s="1169" t="s">
        <v>369</v>
      </c>
      <c r="O64" s="605">
        <v>0</v>
      </c>
      <c r="P64" s="605">
        <v>0</v>
      </c>
      <c r="Q64" s="605">
        <v>0</v>
      </c>
      <c r="R64" s="1147">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147">
        <v>0</v>
      </c>
      <c r="AO64" s="605"/>
      <c r="AP64" s="605"/>
      <c r="AQ64" s="605"/>
      <c r="AR64" s="605"/>
      <c r="AS64" s="605"/>
      <c r="AT64" s="605"/>
      <c r="AU64" s="605"/>
      <c r="AV64" s="605"/>
      <c r="AW64" s="605"/>
      <c r="AX64" s="1158"/>
      <c r="AY64" s="1158"/>
      <c r="AZ64" s="1158"/>
      <c r="BA64" s="1166"/>
    </row>
    <row r="65" spans="1:53" s="613" customFormat="1" ht="11.25">
      <c r="A65" s="941">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25">
      <c r="A66" s="941">
        <v>1</v>
      </c>
      <c r="B66" s="1166"/>
      <c r="C66" s="1166"/>
      <c r="D66" s="1166"/>
      <c r="E66" s="1166"/>
      <c r="F66" s="1166"/>
      <c r="G66" s="1166"/>
      <c r="H66" s="1166"/>
      <c r="I66" s="1166"/>
      <c r="J66" s="1166"/>
      <c r="K66" s="1166"/>
      <c r="L66" s="1144" t="s">
        <v>102</v>
      </c>
      <c r="M66" s="1145" t="s">
        <v>605</v>
      </c>
      <c r="N66" s="1146" t="s">
        <v>369</v>
      </c>
      <c r="O66" s="1147">
        <v>159.19921747774166</v>
      </c>
      <c r="P66" s="1147">
        <v>159.19921747774166</v>
      </c>
      <c r="Q66" s="1147">
        <v>159.19921747774166</v>
      </c>
      <c r="R66" s="1147">
        <v>0</v>
      </c>
      <c r="S66" s="1147">
        <v>173.52721807586778</v>
      </c>
      <c r="T66" s="1147">
        <v>184.4488578797349</v>
      </c>
      <c r="U66" s="1147">
        <v>193.99954377636936</v>
      </c>
      <c r="V66" s="1147">
        <v>204.28151959651694</v>
      </c>
      <c r="W66" s="1147">
        <v>215.10844013513235</v>
      </c>
      <c r="X66" s="1147">
        <v>226.50918746229436</v>
      </c>
      <c r="Y66" s="1147">
        <v>0</v>
      </c>
      <c r="Z66" s="1147">
        <v>0</v>
      </c>
      <c r="AA66" s="1147">
        <v>0</v>
      </c>
      <c r="AB66" s="1147">
        <v>0</v>
      </c>
      <c r="AC66" s="1147">
        <v>0</v>
      </c>
      <c r="AD66" s="1147">
        <v>184.23740787973492</v>
      </c>
      <c r="AE66" s="1147">
        <v>193.16513493263068</v>
      </c>
      <c r="AF66" s="1147">
        <v>202.56986446643415</v>
      </c>
      <c r="AG66" s="1147">
        <v>212.47304466552922</v>
      </c>
      <c r="AH66" s="1147">
        <v>222.90109341517632</v>
      </c>
      <c r="AI66" s="1147">
        <v>0</v>
      </c>
      <c r="AJ66" s="1147">
        <v>0</v>
      </c>
      <c r="AK66" s="1147">
        <v>0</v>
      </c>
      <c r="AL66" s="1147">
        <v>0</v>
      </c>
      <c r="AM66" s="1147">
        <v>0</v>
      </c>
      <c r="AN66" s="1147">
        <v>6.1720518098691235</v>
      </c>
      <c r="AO66" s="1147">
        <v>4.8457732637682005</v>
      </c>
      <c r="AP66" s="1147">
        <v>4.86875104924267</v>
      </c>
      <c r="AQ66" s="1147">
        <v>4.888772683528166</v>
      </c>
      <c r="AR66" s="1147">
        <v>4.9079396240886597</v>
      </c>
      <c r="AS66" s="1147">
        <v>-100</v>
      </c>
      <c r="AT66" s="1147">
        <v>0</v>
      </c>
      <c r="AU66" s="1147">
        <v>0</v>
      </c>
      <c r="AV66" s="1147">
        <v>0</v>
      </c>
      <c r="AW66" s="1147">
        <v>0</v>
      </c>
      <c r="AX66" s="918"/>
      <c r="AY66" s="918"/>
      <c r="AZ66" s="918"/>
      <c r="BA66" s="1149"/>
    </row>
    <row r="67" spans="1:53" s="113" customFormat="1" ht="22.5">
      <c r="A67" s="941">
        <v>1</v>
      </c>
      <c r="B67" s="1166"/>
      <c r="C67" s="1166"/>
      <c r="D67" s="1166"/>
      <c r="E67" s="1166"/>
      <c r="F67" s="1166"/>
      <c r="G67" s="1166"/>
      <c r="H67" s="1166"/>
      <c r="I67" s="1166"/>
      <c r="J67" s="1166"/>
      <c r="K67" s="1166"/>
      <c r="L67" s="1167" t="s">
        <v>17</v>
      </c>
      <c r="M67" s="1168" t="s">
        <v>606</v>
      </c>
      <c r="N67" s="1169" t="s">
        <v>369</v>
      </c>
      <c r="O67" s="1147">
        <v>13.759217477741659</v>
      </c>
      <c r="P67" s="1147">
        <v>13.759217477741659</v>
      </c>
      <c r="Q67" s="1147">
        <v>13.759217477741659</v>
      </c>
      <c r="R67" s="1147">
        <v>0</v>
      </c>
      <c r="S67" s="1147">
        <v>14.997218075867789</v>
      </c>
      <c r="T67" s="1147">
        <v>15.928857879734927</v>
      </c>
      <c r="U67" s="1147">
        <v>16.551816723473628</v>
      </c>
      <c r="V67" s="1147">
        <v>17.429063009817732</v>
      </c>
      <c r="W67" s="1147">
        <v>18.352803349338071</v>
      </c>
      <c r="X67" s="1147">
        <v>19.325501926852986</v>
      </c>
      <c r="Y67" s="1147">
        <v>0</v>
      </c>
      <c r="Z67" s="1147">
        <v>0</v>
      </c>
      <c r="AA67" s="1147">
        <v>0</v>
      </c>
      <c r="AB67" s="1147">
        <v>0</v>
      </c>
      <c r="AC67" s="1147">
        <v>0</v>
      </c>
      <c r="AD67" s="1147">
        <v>15.717407879734928</v>
      </c>
      <c r="AE67" s="1147">
        <v>15.717407879734928</v>
      </c>
      <c r="AF67" s="1147">
        <v>15.717407879734928</v>
      </c>
      <c r="AG67" s="1147">
        <v>15.717407879734928</v>
      </c>
      <c r="AH67" s="1147">
        <v>15.717407879734928</v>
      </c>
      <c r="AI67" s="1147">
        <v>0</v>
      </c>
      <c r="AJ67" s="1147">
        <v>0</v>
      </c>
      <c r="AK67" s="1147">
        <v>0</v>
      </c>
      <c r="AL67" s="1147">
        <v>0</v>
      </c>
      <c r="AM67" s="1147">
        <v>0</v>
      </c>
      <c r="AN67" s="1147">
        <v>4.8021559746871052</v>
      </c>
      <c r="AO67" s="1147">
        <v>0</v>
      </c>
      <c r="AP67" s="1147">
        <v>0</v>
      </c>
      <c r="AQ67" s="1147">
        <v>0</v>
      </c>
      <c r="AR67" s="1147">
        <v>0</v>
      </c>
      <c r="AS67" s="1147">
        <v>-100</v>
      </c>
      <c r="AT67" s="1147">
        <v>0</v>
      </c>
      <c r="AU67" s="1147">
        <v>0</v>
      </c>
      <c r="AV67" s="1147">
        <v>0</v>
      </c>
      <c r="AW67" s="1147">
        <v>0</v>
      </c>
      <c r="AX67" s="1158"/>
      <c r="AY67" s="1158"/>
      <c r="AZ67" s="1158"/>
      <c r="BA67" s="1166"/>
    </row>
    <row r="68" spans="1:53" ht="11.25">
      <c r="A68" s="941">
        <v>1</v>
      </c>
      <c r="B68" s="1053" t="s">
        <v>426</v>
      </c>
      <c r="C68" s="1053"/>
      <c r="D68" s="1053"/>
      <c r="E68" s="1053"/>
      <c r="F68" s="1053"/>
      <c r="G68" s="1053"/>
      <c r="H68" s="1053"/>
      <c r="I68" s="1053"/>
      <c r="J68" s="1053"/>
      <c r="K68" s="1053"/>
      <c r="L68" s="1150" t="s">
        <v>144</v>
      </c>
      <c r="M68" s="1159" t="s">
        <v>607</v>
      </c>
      <c r="N68" s="1152" t="s">
        <v>369</v>
      </c>
      <c r="O68" s="439">
        <v>11.424657477741659</v>
      </c>
      <c r="P68" s="439">
        <v>11.424657477741659</v>
      </c>
      <c r="Q68" s="439">
        <v>11.424657477741659</v>
      </c>
      <c r="R68" s="1155">
        <v>0</v>
      </c>
      <c r="S68" s="439">
        <v>12.452876650738409</v>
      </c>
      <c r="T68" s="439">
        <v>13.237407879734928</v>
      </c>
      <c r="U68" s="439">
        <v>13.938990497360878</v>
      </c>
      <c r="V68" s="439">
        <v>14.677756993721005</v>
      </c>
      <c r="W68" s="439">
        <v>15.455678114388217</v>
      </c>
      <c r="X68" s="439">
        <v>16.274829054450791</v>
      </c>
      <c r="Y68" s="439">
        <v>0</v>
      </c>
      <c r="Z68" s="439">
        <v>0</v>
      </c>
      <c r="AA68" s="439">
        <v>0</v>
      </c>
      <c r="AB68" s="439">
        <v>0</v>
      </c>
      <c r="AC68" s="439">
        <v>0</v>
      </c>
      <c r="AD68" s="439">
        <v>13.237407879734928</v>
      </c>
      <c r="AE68" s="439">
        <v>13.237407879734928</v>
      </c>
      <c r="AF68" s="439">
        <v>13.237407879734928</v>
      </c>
      <c r="AG68" s="439">
        <v>13.237407879734928</v>
      </c>
      <c r="AH68" s="439">
        <v>13.237407879734928</v>
      </c>
      <c r="AI68" s="439">
        <v>0</v>
      </c>
      <c r="AJ68" s="439">
        <v>0</v>
      </c>
      <c r="AK68" s="439">
        <v>0</v>
      </c>
      <c r="AL68" s="439">
        <v>0</v>
      </c>
      <c r="AM68" s="439">
        <v>0</v>
      </c>
      <c r="AN68" s="1155">
        <v>6.2999999999999927</v>
      </c>
      <c r="AO68" s="1155">
        <v>0</v>
      </c>
      <c r="AP68" s="1155">
        <v>0</v>
      </c>
      <c r="AQ68" s="1155">
        <v>0</v>
      </c>
      <c r="AR68" s="1155">
        <v>0</v>
      </c>
      <c r="AS68" s="1155">
        <v>-100</v>
      </c>
      <c r="AT68" s="1155">
        <v>0</v>
      </c>
      <c r="AU68" s="1155">
        <v>0</v>
      </c>
      <c r="AV68" s="1155">
        <v>0</v>
      </c>
      <c r="AW68" s="1155">
        <v>0</v>
      </c>
      <c r="AX68" s="918"/>
      <c r="AY68" s="918"/>
      <c r="AZ68" s="918"/>
      <c r="BA68" s="1053"/>
    </row>
    <row r="69" spans="1:53" ht="11.25">
      <c r="A69" s="941">
        <v>1</v>
      </c>
      <c r="B69" s="1053" t="s">
        <v>427</v>
      </c>
      <c r="C69" s="1053"/>
      <c r="D69" s="1053"/>
      <c r="E69" s="1053"/>
      <c r="F69" s="1053"/>
      <c r="G69" s="1053"/>
      <c r="H69" s="1053"/>
      <c r="I69" s="1053"/>
      <c r="J69" s="1053"/>
      <c r="K69" s="1053"/>
      <c r="L69" s="1150" t="s">
        <v>608</v>
      </c>
      <c r="M69" s="1159" t="s">
        <v>609</v>
      </c>
      <c r="N69" s="1152" t="s">
        <v>369</v>
      </c>
      <c r="O69" s="439">
        <v>0</v>
      </c>
      <c r="P69" s="439">
        <v>0</v>
      </c>
      <c r="Q69" s="439">
        <v>0</v>
      </c>
      <c r="R69" s="1155">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155">
        <v>0</v>
      </c>
      <c r="AO69" s="1155">
        <v>0</v>
      </c>
      <c r="AP69" s="1155">
        <v>0</v>
      </c>
      <c r="AQ69" s="1155">
        <v>0</v>
      </c>
      <c r="AR69" s="1155">
        <v>0</v>
      </c>
      <c r="AS69" s="1155">
        <v>0</v>
      </c>
      <c r="AT69" s="1155">
        <v>0</v>
      </c>
      <c r="AU69" s="1155">
        <v>0</v>
      </c>
      <c r="AV69" s="1155">
        <v>0</v>
      </c>
      <c r="AW69" s="1155">
        <v>0</v>
      </c>
      <c r="AX69" s="918"/>
      <c r="AY69" s="918"/>
      <c r="AZ69" s="918"/>
      <c r="BA69" s="1053"/>
    </row>
    <row r="70" spans="1:53" ht="11.25">
      <c r="A70" s="941">
        <v>1</v>
      </c>
      <c r="B70" s="1053" t="s">
        <v>422</v>
      </c>
      <c r="C70" s="1053"/>
      <c r="D70" s="1053"/>
      <c r="E70" s="1053"/>
      <c r="F70" s="1053"/>
      <c r="G70" s="1053"/>
      <c r="H70" s="1053"/>
      <c r="I70" s="1053"/>
      <c r="J70" s="1053"/>
      <c r="K70" s="1053"/>
      <c r="L70" s="1150" t="s">
        <v>610</v>
      </c>
      <c r="M70" s="1159" t="s">
        <v>611</v>
      </c>
      <c r="N70" s="1152" t="s">
        <v>369</v>
      </c>
      <c r="O70" s="439">
        <v>0</v>
      </c>
      <c r="P70" s="439">
        <v>0</v>
      </c>
      <c r="Q70" s="439">
        <v>0</v>
      </c>
      <c r="R70" s="1155">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155">
        <v>0</v>
      </c>
      <c r="AO70" s="1155">
        <v>0</v>
      </c>
      <c r="AP70" s="1155">
        <v>0</v>
      </c>
      <c r="AQ70" s="1155">
        <v>0</v>
      </c>
      <c r="AR70" s="1155">
        <v>0</v>
      </c>
      <c r="AS70" s="1155">
        <v>0</v>
      </c>
      <c r="AT70" s="1155">
        <v>0</v>
      </c>
      <c r="AU70" s="1155">
        <v>0</v>
      </c>
      <c r="AV70" s="1155">
        <v>0</v>
      </c>
      <c r="AW70" s="1155">
        <v>0</v>
      </c>
      <c r="AX70" s="918"/>
      <c r="AY70" s="918"/>
      <c r="AZ70" s="918"/>
      <c r="BA70" s="1053"/>
    </row>
    <row r="71" spans="1:53" ht="11.25">
      <c r="A71" s="941">
        <v>1</v>
      </c>
      <c r="B71" s="1053" t="s">
        <v>420</v>
      </c>
      <c r="C71" s="1053"/>
      <c r="D71" s="1053"/>
      <c r="E71" s="1053"/>
      <c r="F71" s="1053"/>
      <c r="G71" s="1053"/>
      <c r="H71" s="1053"/>
      <c r="I71" s="1053"/>
      <c r="J71" s="1053"/>
      <c r="K71" s="1053"/>
      <c r="L71" s="1150" t="s">
        <v>612</v>
      </c>
      <c r="M71" s="1159" t="s">
        <v>613</v>
      </c>
      <c r="N71" s="1152" t="s">
        <v>369</v>
      </c>
      <c r="O71" s="439">
        <v>2.3345600000000002</v>
      </c>
      <c r="P71" s="439">
        <v>2.3345600000000002</v>
      </c>
      <c r="Q71" s="439">
        <v>2.3345600000000002</v>
      </c>
      <c r="R71" s="1155">
        <v>0</v>
      </c>
      <c r="S71" s="439">
        <v>2.5443414251293799</v>
      </c>
      <c r="T71" s="439">
        <v>2.6914500000000001</v>
      </c>
      <c r="U71" s="439">
        <v>2.6128262261127508</v>
      </c>
      <c r="V71" s="439">
        <v>2.7513060160967266</v>
      </c>
      <c r="W71" s="439">
        <v>2.8971252349498529</v>
      </c>
      <c r="X71" s="439">
        <v>3.050672872402195</v>
      </c>
      <c r="Y71" s="439">
        <v>0</v>
      </c>
      <c r="Z71" s="439">
        <v>0</v>
      </c>
      <c r="AA71" s="439">
        <v>0</v>
      </c>
      <c r="AB71" s="439">
        <v>0</v>
      </c>
      <c r="AC71" s="439">
        <v>0</v>
      </c>
      <c r="AD71" s="439">
        <v>2.48</v>
      </c>
      <c r="AE71" s="439">
        <v>2.48</v>
      </c>
      <c r="AF71" s="439">
        <v>2.48</v>
      </c>
      <c r="AG71" s="439">
        <v>2.48</v>
      </c>
      <c r="AH71" s="439">
        <v>2.48</v>
      </c>
      <c r="AI71" s="439">
        <v>0</v>
      </c>
      <c r="AJ71" s="439">
        <v>0</v>
      </c>
      <c r="AK71" s="439">
        <v>0</v>
      </c>
      <c r="AL71" s="439">
        <v>0</v>
      </c>
      <c r="AM71" s="439">
        <v>0</v>
      </c>
      <c r="AN71" s="1155">
        <v>-2.5288046837545846</v>
      </c>
      <c r="AO71" s="1155">
        <v>0</v>
      </c>
      <c r="AP71" s="1155">
        <v>0</v>
      </c>
      <c r="AQ71" s="1155">
        <v>0</v>
      </c>
      <c r="AR71" s="1155">
        <v>0</v>
      </c>
      <c r="AS71" s="1155">
        <v>-100</v>
      </c>
      <c r="AT71" s="1155">
        <v>0</v>
      </c>
      <c r="AU71" s="1155">
        <v>0</v>
      </c>
      <c r="AV71" s="1155">
        <v>0</v>
      </c>
      <c r="AW71" s="1155">
        <v>0</v>
      </c>
      <c r="AX71" s="918"/>
      <c r="AY71" s="918"/>
      <c r="AZ71" s="918"/>
      <c r="BA71" s="1053"/>
    </row>
    <row r="72" spans="1:53" ht="11.25">
      <c r="A72" s="941">
        <v>1</v>
      </c>
      <c r="B72" s="1053" t="s">
        <v>428</v>
      </c>
      <c r="C72" s="1053"/>
      <c r="D72" s="1053"/>
      <c r="E72" s="1053"/>
      <c r="F72" s="1053"/>
      <c r="G72" s="1053"/>
      <c r="H72" s="1053"/>
      <c r="I72" s="1053"/>
      <c r="J72" s="1053"/>
      <c r="K72" s="1053"/>
      <c r="L72" s="1150" t="s">
        <v>614</v>
      </c>
      <c r="M72" s="1159" t="s">
        <v>615</v>
      </c>
      <c r="N72" s="1152" t="s">
        <v>369</v>
      </c>
      <c r="O72" s="439">
        <v>0</v>
      </c>
      <c r="P72" s="439">
        <v>0</v>
      </c>
      <c r="Q72" s="439">
        <v>0</v>
      </c>
      <c r="R72" s="1155">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155">
        <v>0</v>
      </c>
      <c r="AO72" s="1155">
        <v>0</v>
      </c>
      <c r="AP72" s="1155">
        <v>0</v>
      </c>
      <c r="AQ72" s="1155">
        <v>0</v>
      </c>
      <c r="AR72" s="1155">
        <v>0</v>
      </c>
      <c r="AS72" s="1155">
        <v>0</v>
      </c>
      <c r="AT72" s="1155">
        <v>0</v>
      </c>
      <c r="AU72" s="1155">
        <v>0</v>
      </c>
      <c r="AV72" s="1155">
        <v>0</v>
      </c>
      <c r="AW72" s="1155">
        <v>0</v>
      </c>
      <c r="AX72" s="918"/>
      <c r="AY72" s="918"/>
      <c r="AZ72" s="918"/>
      <c r="BA72" s="1053"/>
    </row>
    <row r="73" spans="1:53" ht="11.25">
      <c r="A73" s="941">
        <v>1</v>
      </c>
      <c r="B73" s="1053"/>
      <c r="C73" s="1053"/>
      <c r="D73" s="1053"/>
      <c r="E73" s="1053"/>
      <c r="F73" s="1053"/>
      <c r="G73" s="1053"/>
      <c r="H73" s="1053"/>
      <c r="I73" s="1053"/>
      <c r="J73" s="1053"/>
      <c r="K73" s="1053"/>
      <c r="L73" s="1150" t="s">
        <v>616</v>
      </c>
      <c r="M73" s="1159" t="s">
        <v>617</v>
      </c>
      <c r="N73" s="1152" t="s">
        <v>369</v>
      </c>
      <c r="O73" s="943"/>
      <c r="P73" s="943"/>
      <c r="Q73" s="943"/>
      <c r="R73" s="1155">
        <v>0</v>
      </c>
      <c r="S73" s="943"/>
      <c r="T73" s="943"/>
      <c r="U73" s="943"/>
      <c r="V73" s="943"/>
      <c r="W73" s="943"/>
      <c r="X73" s="943"/>
      <c r="Y73" s="943"/>
      <c r="Z73" s="943"/>
      <c r="AA73" s="943"/>
      <c r="AB73" s="943"/>
      <c r="AC73" s="943"/>
      <c r="AD73" s="943"/>
      <c r="AE73" s="943"/>
      <c r="AF73" s="943"/>
      <c r="AG73" s="943"/>
      <c r="AH73" s="943"/>
      <c r="AI73" s="943"/>
      <c r="AJ73" s="943"/>
      <c r="AK73" s="943"/>
      <c r="AL73" s="943"/>
      <c r="AM73" s="943"/>
      <c r="AN73" s="1155">
        <v>0</v>
      </c>
      <c r="AO73" s="1155">
        <v>0</v>
      </c>
      <c r="AP73" s="1155">
        <v>0</v>
      </c>
      <c r="AQ73" s="1155">
        <v>0</v>
      </c>
      <c r="AR73" s="1155">
        <v>0</v>
      </c>
      <c r="AS73" s="1155">
        <v>0</v>
      </c>
      <c r="AT73" s="1155">
        <v>0</v>
      </c>
      <c r="AU73" s="1155">
        <v>0</v>
      </c>
      <c r="AV73" s="1155">
        <v>0</v>
      </c>
      <c r="AW73" s="1155">
        <v>0</v>
      </c>
      <c r="AX73" s="918"/>
      <c r="AY73" s="918"/>
      <c r="AZ73" s="918"/>
      <c r="BA73" s="1053"/>
    </row>
    <row r="74" spans="1:53" ht="11.25">
      <c r="A74" s="941">
        <v>1</v>
      </c>
      <c r="B74" s="1053"/>
      <c r="C74" s="1053"/>
      <c r="D74" s="1053"/>
      <c r="E74" s="1053"/>
      <c r="F74" s="1053"/>
      <c r="G74" s="1053"/>
      <c r="H74" s="1053"/>
      <c r="I74" s="1053"/>
      <c r="J74" s="1053"/>
      <c r="K74" s="1053"/>
      <c r="L74" s="1150" t="s">
        <v>618</v>
      </c>
      <c r="M74" s="1159" t="s">
        <v>619</v>
      </c>
      <c r="N74" s="1152" t="s">
        <v>369</v>
      </c>
      <c r="O74" s="943"/>
      <c r="P74" s="943"/>
      <c r="Q74" s="943"/>
      <c r="R74" s="1155">
        <v>0</v>
      </c>
      <c r="S74" s="943"/>
      <c r="T74" s="943"/>
      <c r="U74" s="943"/>
      <c r="V74" s="943"/>
      <c r="W74" s="943"/>
      <c r="X74" s="943"/>
      <c r="Y74" s="943"/>
      <c r="Z74" s="943"/>
      <c r="AA74" s="943"/>
      <c r="AB74" s="943"/>
      <c r="AC74" s="943"/>
      <c r="AD74" s="943"/>
      <c r="AE74" s="943"/>
      <c r="AF74" s="943"/>
      <c r="AG74" s="943"/>
      <c r="AH74" s="943"/>
      <c r="AI74" s="943"/>
      <c r="AJ74" s="943"/>
      <c r="AK74" s="943"/>
      <c r="AL74" s="943"/>
      <c r="AM74" s="943"/>
      <c r="AN74" s="1155">
        <v>0</v>
      </c>
      <c r="AO74" s="1155">
        <v>0</v>
      </c>
      <c r="AP74" s="1155">
        <v>0</v>
      </c>
      <c r="AQ74" s="1155">
        <v>0</v>
      </c>
      <c r="AR74" s="1155">
        <v>0</v>
      </c>
      <c r="AS74" s="1155">
        <v>0</v>
      </c>
      <c r="AT74" s="1155">
        <v>0</v>
      </c>
      <c r="AU74" s="1155">
        <v>0</v>
      </c>
      <c r="AV74" s="1155">
        <v>0</v>
      </c>
      <c r="AW74" s="1155">
        <v>0</v>
      </c>
      <c r="AX74" s="918"/>
      <c r="AY74" s="918"/>
      <c r="AZ74" s="918"/>
      <c r="BA74" s="1053"/>
    </row>
    <row r="75" spans="1:53" ht="11.25">
      <c r="A75" s="941">
        <v>1</v>
      </c>
      <c r="B75" s="1053" t="s">
        <v>424</v>
      </c>
      <c r="C75" s="1053"/>
      <c r="D75" s="1053"/>
      <c r="E75" s="1053"/>
      <c r="F75" s="1053"/>
      <c r="G75" s="1053"/>
      <c r="H75" s="1053"/>
      <c r="I75" s="1053"/>
      <c r="J75" s="1053"/>
      <c r="K75" s="1053"/>
      <c r="L75" s="1150" t="s">
        <v>620</v>
      </c>
      <c r="M75" s="1159" t="s">
        <v>621</v>
      </c>
      <c r="N75" s="1152" t="s">
        <v>369</v>
      </c>
      <c r="O75" s="439">
        <v>0</v>
      </c>
      <c r="P75" s="439">
        <v>0</v>
      </c>
      <c r="Q75" s="439">
        <v>0</v>
      </c>
      <c r="R75" s="1155">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155">
        <v>0</v>
      </c>
      <c r="AO75" s="1155">
        <v>0</v>
      </c>
      <c r="AP75" s="1155">
        <v>0</v>
      </c>
      <c r="AQ75" s="1155">
        <v>0</v>
      </c>
      <c r="AR75" s="1155">
        <v>0</v>
      </c>
      <c r="AS75" s="1155">
        <v>0</v>
      </c>
      <c r="AT75" s="1155">
        <v>0</v>
      </c>
      <c r="AU75" s="1155">
        <v>0</v>
      </c>
      <c r="AV75" s="1155">
        <v>0</v>
      </c>
      <c r="AW75" s="1155">
        <v>0</v>
      </c>
      <c r="AX75" s="918"/>
      <c r="AY75" s="918"/>
      <c r="AZ75" s="918"/>
      <c r="BA75" s="1053"/>
    </row>
    <row r="76" spans="1:53" ht="11.25">
      <c r="A76" s="941">
        <v>1</v>
      </c>
      <c r="B76" s="1053" t="s">
        <v>425</v>
      </c>
      <c r="C76" s="1053"/>
      <c r="D76" s="1053"/>
      <c r="E76" s="1053"/>
      <c r="F76" s="1053"/>
      <c r="G76" s="1053"/>
      <c r="H76" s="1053"/>
      <c r="I76" s="1053"/>
      <c r="J76" s="1053"/>
      <c r="K76" s="1053"/>
      <c r="L76" s="1150" t="s">
        <v>622</v>
      </c>
      <c r="M76" s="1159" t="s">
        <v>623</v>
      </c>
      <c r="N76" s="1152" t="s">
        <v>369</v>
      </c>
      <c r="O76" s="439">
        <v>0</v>
      </c>
      <c r="P76" s="439">
        <v>0</v>
      </c>
      <c r="Q76" s="439">
        <v>0</v>
      </c>
      <c r="R76" s="1155">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155">
        <v>0</v>
      </c>
      <c r="AO76" s="1155">
        <v>0</v>
      </c>
      <c r="AP76" s="1155">
        <v>0</v>
      </c>
      <c r="AQ76" s="1155">
        <v>0</v>
      </c>
      <c r="AR76" s="1155">
        <v>0</v>
      </c>
      <c r="AS76" s="1155">
        <v>0</v>
      </c>
      <c r="AT76" s="1155">
        <v>0</v>
      </c>
      <c r="AU76" s="1155">
        <v>0</v>
      </c>
      <c r="AV76" s="1155">
        <v>0</v>
      </c>
      <c r="AW76" s="1155">
        <v>0</v>
      </c>
      <c r="AX76" s="918"/>
      <c r="AY76" s="918"/>
      <c r="AZ76" s="918"/>
      <c r="BA76" s="1053"/>
    </row>
    <row r="77" spans="1:53" ht="11.25">
      <c r="A77" s="941">
        <v>1</v>
      </c>
      <c r="B77" s="1053" t="s">
        <v>1314</v>
      </c>
      <c r="C77" s="1053"/>
      <c r="D77" s="1053"/>
      <c r="E77" s="1053"/>
      <c r="F77" s="1053"/>
      <c r="G77" s="1053"/>
      <c r="H77" s="1053"/>
      <c r="I77" s="1053"/>
      <c r="J77" s="1053"/>
      <c r="K77" s="1053"/>
      <c r="L77" s="1150" t="s">
        <v>1408</v>
      </c>
      <c r="M77" s="1159" t="s">
        <v>1409</v>
      </c>
      <c r="N77" s="1152" t="s">
        <v>369</v>
      </c>
      <c r="O77" s="439">
        <v>0</v>
      </c>
      <c r="P77" s="439">
        <v>0</v>
      </c>
      <c r="Q77" s="439">
        <v>0</v>
      </c>
      <c r="R77" s="1155">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155">
        <v>0</v>
      </c>
      <c r="AO77" s="1155">
        <v>0</v>
      </c>
      <c r="AP77" s="1155">
        <v>0</v>
      </c>
      <c r="AQ77" s="1155">
        <v>0</v>
      </c>
      <c r="AR77" s="1155">
        <v>0</v>
      </c>
      <c r="AS77" s="1155">
        <v>0</v>
      </c>
      <c r="AT77" s="1155">
        <v>0</v>
      </c>
      <c r="AU77" s="1155">
        <v>0</v>
      </c>
      <c r="AV77" s="1155">
        <v>0</v>
      </c>
      <c r="AW77" s="1155">
        <v>0</v>
      </c>
      <c r="AX77" s="918"/>
      <c r="AY77" s="918"/>
      <c r="AZ77" s="918"/>
      <c r="BA77" s="1053"/>
    </row>
    <row r="78" spans="1:53" ht="11.25">
      <c r="A78" s="941">
        <v>1</v>
      </c>
      <c r="B78" s="1053"/>
      <c r="C78" s="1053"/>
      <c r="D78" s="1053"/>
      <c r="E78" s="1053"/>
      <c r="F78" s="1053"/>
      <c r="G78" s="1053"/>
      <c r="H78" s="1053"/>
      <c r="I78" s="1053"/>
      <c r="J78" s="1053"/>
      <c r="K78" s="1053"/>
      <c r="L78" s="1150" t="s">
        <v>146</v>
      </c>
      <c r="M78" s="1151" t="s">
        <v>624</v>
      </c>
      <c r="N78" s="1097" t="s">
        <v>369</v>
      </c>
      <c r="O78" s="439">
        <v>0</v>
      </c>
      <c r="P78" s="439">
        <v>0</v>
      </c>
      <c r="Q78" s="439">
        <v>0</v>
      </c>
      <c r="R78" s="1155">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155">
        <v>0</v>
      </c>
      <c r="AO78" s="1155">
        <v>0</v>
      </c>
      <c r="AP78" s="1155">
        <v>0</v>
      </c>
      <c r="AQ78" s="1155">
        <v>0</v>
      </c>
      <c r="AR78" s="1155">
        <v>0</v>
      </c>
      <c r="AS78" s="1155">
        <v>0</v>
      </c>
      <c r="AT78" s="1155">
        <v>0</v>
      </c>
      <c r="AU78" s="1155">
        <v>0</v>
      </c>
      <c r="AV78" s="1155">
        <v>0</v>
      </c>
      <c r="AW78" s="1155">
        <v>0</v>
      </c>
      <c r="AX78" s="918"/>
      <c r="AY78" s="918"/>
      <c r="AZ78" s="918"/>
      <c r="BA78" s="1053"/>
    </row>
    <row r="79" spans="1:53" s="113" customFormat="1" ht="11.25">
      <c r="A79" s="1156">
        <v>1</v>
      </c>
      <c r="B79" s="1166"/>
      <c r="C79" s="1166"/>
      <c r="D79" s="1166"/>
      <c r="E79" s="1166"/>
      <c r="F79" s="1166"/>
      <c r="G79" s="1166"/>
      <c r="H79" s="1166"/>
      <c r="I79" s="1166"/>
      <c r="J79" s="1166"/>
      <c r="K79" s="1166"/>
      <c r="L79" s="1167" t="s">
        <v>167</v>
      </c>
      <c r="M79" s="1168" t="s">
        <v>625</v>
      </c>
      <c r="N79" s="1169" t="s">
        <v>369</v>
      </c>
      <c r="O79" s="1147">
        <v>145.44</v>
      </c>
      <c r="P79" s="1147">
        <v>145.44</v>
      </c>
      <c r="Q79" s="1147">
        <v>145.44</v>
      </c>
      <c r="R79" s="1147">
        <v>0</v>
      </c>
      <c r="S79" s="1147">
        <v>158.53</v>
      </c>
      <c r="T79" s="1147">
        <v>168.51999999999998</v>
      </c>
      <c r="U79" s="1147">
        <v>177.44772705289574</v>
      </c>
      <c r="V79" s="1147">
        <v>186.85245658669922</v>
      </c>
      <c r="W79" s="1147">
        <v>196.75563678579428</v>
      </c>
      <c r="X79" s="1147">
        <v>207.18368553544138</v>
      </c>
      <c r="Y79" s="1147">
        <v>0</v>
      </c>
      <c r="Z79" s="1147">
        <v>0</v>
      </c>
      <c r="AA79" s="1147">
        <v>0</v>
      </c>
      <c r="AB79" s="1147">
        <v>0</v>
      </c>
      <c r="AC79" s="1147">
        <v>0</v>
      </c>
      <c r="AD79" s="1147">
        <v>168.51999999999998</v>
      </c>
      <c r="AE79" s="1147">
        <v>177.44772705289574</v>
      </c>
      <c r="AF79" s="1147">
        <v>186.85245658669922</v>
      </c>
      <c r="AG79" s="1147">
        <v>196.75563678579428</v>
      </c>
      <c r="AH79" s="1147">
        <v>207.18368553544138</v>
      </c>
      <c r="AI79" s="1147">
        <v>0</v>
      </c>
      <c r="AJ79" s="1147">
        <v>0</v>
      </c>
      <c r="AK79" s="1147">
        <v>0</v>
      </c>
      <c r="AL79" s="1147">
        <v>0</v>
      </c>
      <c r="AM79" s="1147">
        <v>0</v>
      </c>
      <c r="AN79" s="1147">
        <v>6.3016463760802246</v>
      </c>
      <c r="AO79" s="1147">
        <v>5.297725523911561</v>
      </c>
      <c r="AP79" s="1147">
        <v>5.3000000000000007</v>
      </c>
      <c r="AQ79" s="1147">
        <v>5.3000000000000016</v>
      </c>
      <c r="AR79" s="1147">
        <v>5.3000000000000034</v>
      </c>
      <c r="AS79" s="1147">
        <v>-100</v>
      </c>
      <c r="AT79" s="1147">
        <v>0</v>
      </c>
      <c r="AU79" s="1147">
        <v>0</v>
      </c>
      <c r="AV79" s="1147">
        <v>0</v>
      </c>
      <c r="AW79" s="1147">
        <v>0</v>
      </c>
      <c r="AX79" s="1158"/>
      <c r="AY79" s="1158"/>
      <c r="AZ79" s="1158"/>
      <c r="BA79" s="1166"/>
    </row>
    <row r="80" spans="1:53" ht="11.25">
      <c r="A80" s="941">
        <v>1</v>
      </c>
      <c r="B80" s="1053" t="s">
        <v>136</v>
      </c>
      <c r="C80" s="1053"/>
      <c r="D80" s="1053"/>
      <c r="E80" s="1053"/>
      <c r="F80" s="1053"/>
      <c r="G80" s="1053"/>
      <c r="H80" s="1053"/>
      <c r="I80" s="1053"/>
      <c r="J80" s="1053"/>
      <c r="K80" s="1053"/>
      <c r="L80" s="1150" t="s">
        <v>168</v>
      </c>
      <c r="M80" s="1159" t="s">
        <v>626</v>
      </c>
      <c r="N80" s="1152" t="s">
        <v>369</v>
      </c>
      <c r="O80" s="439">
        <v>0</v>
      </c>
      <c r="P80" s="439">
        <v>0</v>
      </c>
      <c r="Q80" s="439">
        <v>0</v>
      </c>
      <c r="R80" s="1155">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155">
        <v>0</v>
      </c>
      <c r="AO80" s="1155">
        <v>0</v>
      </c>
      <c r="AP80" s="1155">
        <v>0</v>
      </c>
      <c r="AQ80" s="1155">
        <v>0</v>
      </c>
      <c r="AR80" s="1155">
        <v>0</v>
      </c>
      <c r="AS80" s="1155">
        <v>0</v>
      </c>
      <c r="AT80" s="1155">
        <v>0</v>
      </c>
      <c r="AU80" s="1155">
        <v>0</v>
      </c>
      <c r="AV80" s="1155">
        <v>0</v>
      </c>
      <c r="AW80" s="1155">
        <v>0</v>
      </c>
      <c r="AX80" s="918"/>
      <c r="AY80" s="918"/>
      <c r="AZ80" s="918"/>
      <c r="BA80" s="1053"/>
    </row>
    <row r="81" spans="1:53" ht="11.25">
      <c r="A81" s="941">
        <v>1</v>
      </c>
      <c r="B81" s="1053" t="s">
        <v>137</v>
      </c>
      <c r="C81" s="1053"/>
      <c r="D81" s="1053"/>
      <c r="E81" s="1053"/>
      <c r="F81" s="1053"/>
      <c r="G81" s="1053"/>
      <c r="H81" s="1053"/>
      <c r="I81" s="1053"/>
      <c r="J81" s="1053"/>
      <c r="K81" s="1053"/>
      <c r="L81" s="1150" t="s">
        <v>627</v>
      </c>
      <c r="M81" s="1159" t="s">
        <v>628</v>
      </c>
      <c r="N81" s="1152" t="s">
        <v>369</v>
      </c>
      <c r="O81" s="439">
        <v>144.22</v>
      </c>
      <c r="P81" s="439">
        <v>144.22</v>
      </c>
      <c r="Q81" s="439">
        <v>144.22</v>
      </c>
      <c r="R81" s="1155">
        <v>0</v>
      </c>
      <c r="S81" s="439">
        <v>1.33</v>
      </c>
      <c r="T81" s="439">
        <v>1.42</v>
      </c>
      <c r="U81" s="439">
        <v>1.4900318622235798</v>
      </c>
      <c r="V81" s="439">
        <v>1.5690035509214295</v>
      </c>
      <c r="W81" s="439">
        <v>1.6521607391202653</v>
      </c>
      <c r="X81" s="439">
        <v>1.7397252582936391</v>
      </c>
      <c r="Y81" s="439">
        <v>0</v>
      </c>
      <c r="Z81" s="439">
        <v>0</v>
      </c>
      <c r="AA81" s="439">
        <v>0</v>
      </c>
      <c r="AB81" s="439">
        <v>0</v>
      </c>
      <c r="AC81" s="439">
        <v>0</v>
      </c>
      <c r="AD81" s="439">
        <v>1.42</v>
      </c>
      <c r="AE81" s="439">
        <v>1.4900318622235798</v>
      </c>
      <c r="AF81" s="439">
        <v>1.5690035509214295</v>
      </c>
      <c r="AG81" s="439">
        <v>1.6521607391202653</v>
      </c>
      <c r="AH81" s="439">
        <v>1.7397252582936391</v>
      </c>
      <c r="AI81" s="439">
        <v>0</v>
      </c>
      <c r="AJ81" s="439">
        <v>0</v>
      </c>
      <c r="AK81" s="439">
        <v>0</v>
      </c>
      <c r="AL81" s="439">
        <v>0</v>
      </c>
      <c r="AM81" s="439">
        <v>0</v>
      </c>
      <c r="AN81" s="1155">
        <v>6.766917293233071</v>
      </c>
      <c r="AO81" s="1155">
        <v>4.9318212833506916</v>
      </c>
      <c r="AP81" s="1155">
        <v>5.3000000000000025</v>
      </c>
      <c r="AQ81" s="1155">
        <v>5.3000000000000007</v>
      </c>
      <c r="AR81" s="1155">
        <v>5.2999999999999856</v>
      </c>
      <c r="AS81" s="1155">
        <v>-100</v>
      </c>
      <c r="AT81" s="1155">
        <v>0</v>
      </c>
      <c r="AU81" s="1155">
        <v>0</v>
      </c>
      <c r="AV81" s="1155">
        <v>0</v>
      </c>
      <c r="AW81" s="1155">
        <v>0</v>
      </c>
      <c r="AX81" s="918"/>
      <c r="AY81" s="918"/>
      <c r="AZ81" s="918"/>
      <c r="BA81" s="1053"/>
    </row>
    <row r="82" spans="1:53" ht="11.25">
      <c r="A82" s="941">
        <v>1</v>
      </c>
      <c r="B82" s="1053" t="s">
        <v>431</v>
      </c>
      <c r="C82" s="1053"/>
      <c r="D82" s="1053"/>
      <c r="E82" s="1053"/>
      <c r="F82" s="1053"/>
      <c r="G82" s="1053"/>
      <c r="H82" s="1053"/>
      <c r="I82" s="1053"/>
      <c r="J82" s="1053"/>
      <c r="K82" s="1053"/>
      <c r="L82" s="1150" t="s">
        <v>629</v>
      </c>
      <c r="M82" s="1159" t="s">
        <v>630</v>
      </c>
      <c r="N82" s="1152" t="s">
        <v>369</v>
      </c>
      <c r="O82" s="439">
        <v>1.22</v>
      </c>
      <c r="P82" s="439">
        <v>1.22</v>
      </c>
      <c r="Q82" s="439">
        <v>1.22</v>
      </c>
      <c r="R82" s="1155">
        <v>0</v>
      </c>
      <c r="S82" s="439">
        <v>157.19999999999999</v>
      </c>
      <c r="T82" s="439">
        <v>167.1</v>
      </c>
      <c r="U82" s="439">
        <v>175.95769519067215</v>
      </c>
      <c r="V82" s="439">
        <v>185.2834530357778</v>
      </c>
      <c r="W82" s="439">
        <v>195.10347604667402</v>
      </c>
      <c r="X82" s="439">
        <v>205.44396027714774</v>
      </c>
      <c r="Y82" s="439">
        <v>0</v>
      </c>
      <c r="Z82" s="439">
        <v>0</v>
      </c>
      <c r="AA82" s="439">
        <v>0</v>
      </c>
      <c r="AB82" s="439">
        <v>0</v>
      </c>
      <c r="AC82" s="439">
        <v>0</v>
      </c>
      <c r="AD82" s="439">
        <v>167.1</v>
      </c>
      <c r="AE82" s="439">
        <v>175.95769519067215</v>
      </c>
      <c r="AF82" s="439">
        <v>185.2834530357778</v>
      </c>
      <c r="AG82" s="439">
        <v>195.10347604667402</v>
      </c>
      <c r="AH82" s="439">
        <v>205.44396027714774</v>
      </c>
      <c r="AI82" s="439">
        <v>0</v>
      </c>
      <c r="AJ82" s="439">
        <v>0</v>
      </c>
      <c r="AK82" s="439">
        <v>0</v>
      </c>
      <c r="AL82" s="439">
        <v>0</v>
      </c>
      <c r="AM82" s="439">
        <v>0</v>
      </c>
      <c r="AN82" s="1155">
        <v>6.2977099236641259</v>
      </c>
      <c r="AO82" s="1155">
        <v>5.3008349435500657</v>
      </c>
      <c r="AP82" s="1155">
        <v>5.3000000000000105</v>
      </c>
      <c r="AQ82" s="1155">
        <v>5.2999999999999989</v>
      </c>
      <c r="AR82" s="1155">
        <v>5.299999999999998</v>
      </c>
      <c r="AS82" s="1155">
        <v>-100</v>
      </c>
      <c r="AT82" s="1155">
        <v>0</v>
      </c>
      <c r="AU82" s="1155">
        <v>0</v>
      </c>
      <c r="AV82" s="1155">
        <v>0</v>
      </c>
      <c r="AW82" s="1155">
        <v>0</v>
      </c>
      <c r="AX82" s="918"/>
      <c r="AY82" s="918"/>
      <c r="AZ82" s="918"/>
      <c r="BA82" s="1053"/>
    </row>
    <row r="83" spans="1:53" ht="11.25">
      <c r="A83" s="941">
        <v>1</v>
      </c>
      <c r="B83" s="1053" t="s">
        <v>432</v>
      </c>
      <c r="C83" s="1053"/>
      <c r="D83" s="1053"/>
      <c r="E83" s="1053"/>
      <c r="F83" s="1053"/>
      <c r="G83" s="1053"/>
      <c r="H83" s="1053"/>
      <c r="I83" s="1053"/>
      <c r="J83" s="1053"/>
      <c r="K83" s="1053"/>
      <c r="L83" s="1150" t="s">
        <v>631</v>
      </c>
      <c r="M83" s="1159" t="s">
        <v>632</v>
      </c>
      <c r="N83" s="1152" t="s">
        <v>369</v>
      </c>
      <c r="O83" s="439">
        <v>0</v>
      </c>
      <c r="P83" s="439">
        <v>0</v>
      </c>
      <c r="Q83" s="439">
        <v>0</v>
      </c>
      <c r="R83" s="1155">
        <v>0</v>
      </c>
      <c r="S83" s="439">
        <v>0</v>
      </c>
      <c r="T83" s="439">
        <v>0</v>
      </c>
      <c r="U83" s="439">
        <v>0</v>
      </c>
      <c r="V83" s="439">
        <v>0</v>
      </c>
      <c r="W83" s="439">
        <v>0</v>
      </c>
      <c r="X83" s="439">
        <v>0</v>
      </c>
      <c r="Y83" s="439">
        <v>0</v>
      </c>
      <c r="Z83" s="439">
        <v>0</v>
      </c>
      <c r="AA83" s="439">
        <v>0</v>
      </c>
      <c r="AB83" s="439">
        <v>0</v>
      </c>
      <c r="AC83" s="439">
        <v>0</v>
      </c>
      <c r="AD83" s="439">
        <v>0</v>
      </c>
      <c r="AE83" s="439">
        <v>0</v>
      </c>
      <c r="AF83" s="439">
        <v>0</v>
      </c>
      <c r="AG83" s="439">
        <v>0</v>
      </c>
      <c r="AH83" s="439">
        <v>0</v>
      </c>
      <c r="AI83" s="439">
        <v>0</v>
      </c>
      <c r="AJ83" s="439">
        <v>0</v>
      </c>
      <c r="AK83" s="439">
        <v>0</v>
      </c>
      <c r="AL83" s="439">
        <v>0</v>
      </c>
      <c r="AM83" s="439">
        <v>0</v>
      </c>
      <c r="AN83" s="1155">
        <v>0</v>
      </c>
      <c r="AO83" s="1155">
        <v>0</v>
      </c>
      <c r="AP83" s="1155">
        <v>0</v>
      </c>
      <c r="AQ83" s="1155">
        <v>0</v>
      </c>
      <c r="AR83" s="1155">
        <v>0</v>
      </c>
      <c r="AS83" s="1155">
        <v>0</v>
      </c>
      <c r="AT83" s="1155">
        <v>0</v>
      </c>
      <c r="AU83" s="1155">
        <v>0</v>
      </c>
      <c r="AV83" s="1155">
        <v>0</v>
      </c>
      <c r="AW83" s="1155">
        <v>0</v>
      </c>
      <c r="AX83" s="918"/>
      <c r="AY83" s="918"/>
      <c r="AZ83" s="918"/>
      <c r="BA83" s="1053"/>
    </row>
    <row r="84" spans="1:53" ht="11.25">
      <c r="A84" s="941">
        <v>1</v>
      </c>
      <c r="B84" s="1053" t="s">
        <v>433</v>
      </c>
      <c r="C84" s="1053"/>
      <c r="D84" s="1053"/>
      <c r="E84" s="1053"/>
      <c r="F84" s="1053"/>
      <c r="G84" s="1053"/>
      <c r="H84" s="1053"/>
      <c r="I84" s="1053"/>
      <c r="J84" s="1053"/>
      <c r="K84" s="1053"/>
      <c r="L84" s="1150" t="s">
        <v>633</v>
      </c>
      <c r="M84" s="1159" t="s">
        <v>634</v>
      </c>
      <c r="N84" s="1152" t="s">
        <v>369</v>
      </c>
      <c r="O84" s="439">
        <v>0</v>
      </c>
      <c r="P84" s="439">
        <v>0</v>
      </c>
      <c r="Q84" s="439">
        <v>0</v>
      </c>
      <c r="R84" s="1155">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155">
        <v>0</v>
      </c>
      <c r="AO84" s="1155">
        <v>0</v>
      </c>
      <c r="AP84" s="1155">
        <v>0</v>
      </c>
      <c r="AQ84" s="1155">
        <v>0</v>
      </c>
      <c r="AR84" s="1155">
        <v>0</v>
      </c>
      <c r="AS84" s="1155">
        <v>0</v>
      </c>
      <c r="AT84" s="1155">
        <v>0</v>
      </c>
      <c r="AU84" s="1155">
        <v>0</v>
      </c>
      <c r="AV84" s="1155">
        <v>0</v>
      </c>
      <c r="AW84" s="1155">
        <v>0</v>
      </c>
      <c r="AX84" s="918"/>
      <c r="AY84" s="918"/>
      <c r="AZ84" s="918"/>
      <c r="BA84" s="1053"/>
    </row>
    <row r="85" spans="1:53" ht="11.25">
      <c r="A85" s="941">
        <v>1</v>
      </c>
      <c r="B85" s="1053" t="s">
        <v>430</v>
      </c>
      <c r="C85" s="1053"/>
      <c r="D85" s="1053"/>
      <c r="E85" s="1053"/>
      <c r="F85" s="1053"/>
      <c r="G85" s="1053"/>
      <c r="H85" s="1053"/>
      <c r="I85" s="1053"/>
      <c r="J85" s="1053"/>
      <c r="K85" s="1053"/>
      <c r="L85" s="1150" t="s">
        <v>635</v>
      </c>
      <c r="M85" s="1159" t="s">
        <v>636</v>
      </c>
      <c r="N85" s="1152" t="s">
        <v>369</v>
      </c>
      <c r="O85" s="439">
        <v>0</v>
      </c>
      <c r="P85" s="439">
        <v>0</v>
      </c>
      <c r="Q85" s="439">
        <v>0</v>
      </c>
      <c r="R85" s="1155">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155">
        <v>0</v>
      </c>
      <c r="AO85" s="1155">
        <v>0</v>
      </c>
      <c r="AP85" s="1155">
        <v>0</v>
      </c>
      <c r="AQ85" s="1155">
        <v>0</v>
      </c>
      <c r="AR85" s="1155">
        <v>0</v>
      </c>
      <c r="AS85" s="1155">
        <v>0</v>
      </c>
      <c r="AT85" s="1155">
        <v>0</v>
      </c>
      <c r="AU85" s="1155">
        <v>0</v>
      </c>
      <c r="AV85" s="1155">
        <v>0</v>
      </c>
      <c r="AW85" s="1155">
        <v>0</v>
      </c>
      <c r="AX85" s="918"/>
      <c r="AY85" s="918"/>
      <c r="AZ85" s="918"/>
      <c r="BA85" s="1053"/>
    </row>
    <row r="86" spans="1:53" ht="11.25">
      <c r="A86" s="941">
        <v>1</v>
      </c>
      <c r="B86" s="1053" t="s">
        <v>1434</v>
      </c>
      <c r="C86" s="1053"/>
      <c r="D86" s="1053"/>
      <c r="E86" s="1053"/>
      <c r="F86" s="1053"/>
      <c r="G86" s="1053"/>
      <c r="H86" s="1053"/>
      <c r="I86" s="1053"/>
      <c r="J86" s="1053"/>
      <c r="K86" s="1053"/>
      <c r="L86" s="1150" t="s">
        <v>637</v>
      </c>
      <c r="M86" s="1159" t="s">
        <v>638</v>
      </c>
      <c r="N86" s="1152" t="s">
        <v>369</v>
      </c>
      <c r="O86" s="943">
        <v>0</v>
      </c>
      <c r="P86" s="943">
        <v>0</v>
      </c>
      <c r="Q86" s="943">
        <v>0</v>
      </c>
      <c r="R86" s="1155">
        <v>0</v>
      </c>
      <c r="S86" s="943">
        <v>0</v>
      </c>
      <c r="T86" s="943">
        <v>0</v>
      </c>
      <c r="U86" s="943">
        <v>0</v>
      </c>
      <c r="V86" s="943">
        <v>0</v>
      </c>
      <c r="W86" s="943">
        <v>0</v>
      </c>
      <c r="X86" s="943">
        <v>0</v>
      </c>
      <c r="Y86" s="943">
        <v>0</v>
      </c>
      <c r="Z86" s="943">
        <v>0</v>
      </c>
      <c r="AA86" s="943">
        <v>0</v>
      </c>
      <c r="AB86" s="943">
        <v>0</v>
      </c>
      <c r="AC86" s="943">
        <v>0</v>
      </c>
      <c r="AD86" s="943">
        <v>0</v>
      </c>
      <c r="AE86" s="943">
        <v>0</v>
      </c>
      <c r="AF86" s="943">
        <v>0</v>
      </c>
      <c r="AG86" s="943">
        <v>0</v>
      </c>
      <c r="AH86" s="943">
        <v>0</v>
      </c>
      <c r="AI86" s="943">
        <v>0</v>
      </c>
      <c r="AJ86" s="943">
        <v>0</v>
      </c>
      <c r="AK86" s="943">
        <v>0</v>
      </c>
      <c r="AL86" s="943">
        <v>0</v>
      </c>
      <c r="AM86" s="943">
        <v>0</v>
      </c>
      <c r="AN86" s="1155">
        <v>0</v>
      </c>
      <c r="AO86" s="1155">
        <v>0</v>
      </c>
      <c r="AP86" s="1155">
        <v>0</v>
      </c>
      <c r="AQ86" s="1155">
        <v>0</v>
      </c>
      <c r="AR86" s="1155">
        <v>0</v>
      </c>
      <c r="AS86" s="1155">
        <v>0</v>
      </c>
      <c r="AT86" s="1155">
        <v>0</v>
      </c>
      <c r="AU86" s="1155">
        <v>0</v>
      </c>
      <c r="AV86" s="1155">
        <v>0</v>
      </c>
      <c r="AW86" s="1155">
        <v>0</v>
      </c>
      <c r="AX86" s="918"/>
      <c r="AY86" s="918"/>
      <c r="AZ86" s="918"/>
      <c r="BA86" s="1053"/>
    </row>
    <row r="87" spans="1:53" ht="11.25">
      <c r="A87" s="941">
        <v>1</v>
      </c>
      <c r="B87" s="1053" t="s">
        <v>1435</v>
      </c>
      <c r="C87" s="1053"/>
      <c r="D87" s="1053"/>
      <c r="E87" s="1053"/>
      <c r="F87" s="1053"/>
      <c r="G87" s="1053"/>
      <c r="H87" s="1053"/>
      <c r="I87" s="1053"/>
      <c r="J87" s="1053"/>
      <c r="K87" s="1053"/>
      <c r="L87" s="1150" t="s">
        <v>639</v>
      </c>
      <c r="M87" s="1159" t="s">
        <v>640</v>
      </c>
      <c r="N87" s="1152" t="s">
        <v>369</v>
      </c>
      <c r="O87" s="439">
        <v>0</v>
      </c>
      <c r="P87" s="439">
        <v>0</v>
      </c>
      <c r="Q87" s="439">
        <v>0</v>
      </c>
      <c r="R87" s="1155">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155">
        <v>0</v>
      </c>
      <c r="AO87" s="1155">
        <v>0</v>
      </c>
      <c r="AP87" s="1155">
        <v>0</v>
      </c>
      <c r="AQ87" s="1155">
        <v>0</v>
      </c>
      <c r="AR87" s="1155">
        <v>0</v>
      </c>
      <c r="AS87" s="1155">
        <v>0</v>
      </c>
      <c r="AT87" s="1155">
        <v>0</v>
      </c>
      <c r="AU87" s="1155">
        <v>0</v>
      </c>
      <c r="AV87" s="1155">
        <v>0</v>
      </c>
      <c r="AW87" s="1155">
        <v>0</v>
      </c>
      <c r="AX87" s="918"/>
      <c r="AY87" s="918"/>
      <c r="AZ87" s="918"/>
      <c r="BA87" s="1053"/>
    </row>
    <row r="88" spans="1:53" ht="11.25">
      <c r="A88" s="941">
        <v>1</v>
      </c>
      <c r="B88" s="1053" t="s">
        <v>434</v>
      </c>
      <c r="C88" s="1053"/>
      <c r="D88" s="1053"/>
      <c r="E88" s="1053"/>
      <c r="F88" s="1053"/>
      <c r="G88" s="1053"/>
      <c r="H88" s="1053"/>
      <c r="I88" s="1053"/>
      <c r="J88" s="1053"/>
      <c r="K88" s="1053"/>
      <c r="L88" s="1150" t="s">
        <v>641</v>
      </c>
      <c r="M88" s="1159" t="s">
        <v>1159</v>
      </c>
      <c r="N88" s="1152" t="s">
        <v>369</v>
      </c>
      <c r="O88" s="439">
        <v>0</v>
      </c>
      <c r="P88" s="439">
        <v>0</v>
      </c>
      <c r="Q88" s="439">
        <v>0</v>
      </c>
      <c r="R88" s="1155">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155">
        <v>0</v>
      </c>
      <c r="AO88" s="1155">
        <v>0</v>
      </c>
      <c r="AP88" s="1155">
        <v>0</v>
      </c>
      <c r="AQ88" s="1155">
        <v>0</v>
      </c>
      <c r="AR88" s="1155">
        <v>0</v>
      </c>
      <c r="AS88" s="1155">
        <v>0</v>
      </c>
      <c r="AT88" s="1155">
        <v>0</v>
      </c>
      <c r="AU88" s="1155">
        <v>0</v>
      </c>
      <c r="AV88" s="1155">
        <v>0</v>
      </c>
      <c r="AW88" s="1155">
        <v>0</v>
      </c>
      <c r="AX88" s="918"/>
      <c r="AY88" s="918"/>
      <c r="AZ88" s="918"/>
      <c r="BA88" s="1053"/>
    </row>
    <row r="89" spans="1:53" ht="67.5">
      <c r="A89" s="941">
        <v>1</v>
      </c>
      <c r="B89" s="1053" t="s">
        <v>1466</v>
      </c>
      <c r="C89" s="1053"/>
      <c r="D89" s="1053"/>
      <c r="E89" s="1053"/>
      <c r="F89" s="1053"/>
      <c r="G89" s="1053"/>
      <c r="H89" s="1053"/>
      <c r="I89" s="1053"/>
      <c r="J89" s="1053"/>
      <c r="K89" s="1053"/>
      <c r="L89" s="1150" t="s">
        <v>169</v>
      </c>
      <c r="M89" s="1151" t="s">
        <v>485</v>
      </c>
      <c r="N89" s="1152" t="s">
        <v>369</v>
      </c>
      <c r="O89" s="1171"/>
      <c r="P89" s="1171"/>
      <c r="Q89" s="1171"/>
      <c r="R89" s="1155">
        <v>0</v>
      </c>
      <c r="S89" s="1171"/>
      <c r="T89" s="1171"/>
      <c r="U89" s="1171"/>
      <c r="V89" s="1171"/>
      <c r="W89" s="1171"/>
      <c r="X89" s="1171"/>
      <c r="Y89" s="1171"/>
      <c r="Z89" s="1171"/>
      <c r="AA89" s="1171"/>
      <c r="AB89" s="1171"/>
      <c r="AC89" s="1171"/>
      <c r="AD89" s="1171"/>
      <c r="AE89" s="1171"/>
      <c r="AF89" s="1171"/>
      <c r="AG89" s="1171"/>
      <c r="AH89" s="1171"/>
      <c r="AI89" s="1171"/>
      <c r="AJ89" s="1171"/>
      <c r="AK89" s="1171"/>
      <c r="AL89" s="1171"/>
      <c r="AM89" s="1171"/>
      <c r="AN89" s="1155">
        <v>0</v>
      </c>
      <c r="AO89" s="1155">
        <v>0</v>
      </c>
      <c r="AP89" s="1155">
        <v>0</v>
      </c>
      <c r="AQ89" s="1155">
        <v>0</v>
      </c>
      <c r="AR89" s="1155">
        <v>0</v>
      </c>
      <c r="AS89" s="1155">
        <v>0</v>
      </c>
      <c r="AT89" s="1155">
        <v>0</v>
      </c>
      <c r="AU89" s="1155">
        <v>0</v>
      </c>
      <c r="AV89" s="1155">
        <v>0</v>
      </c>
      <c r="AW89" s="1155">
        <v>0</v>
      </c>
      <c r="AX89" s="918"/>
      <c r="AY89" s="918"/>
      <c r="AZ89" s="918"/>
      <c r="BA89" s="1053"/>
    </row>
    <row r="90" spans="1:53" ht="11.25">
      <c r="A90" s="941">
        <v>1</v>
      </c>
      <c r="B90" s="1053" t="s">
        <v>642</v>
      </c>
      <c r="C90" s="1053"/>
      <c r="D90" s="1053"/>
      <c r="E90" s="1053"/>
      <c r="F90" s="1053"/>
      <c r="G90" s="1053"/>
      <c r="H90" s="1053"/>
      <c r="I90" s="1053"/>
      <c r="J90" s="1053"/>
      <c r="K90" s="1053"/>
      <c r="L90" s="1150" t="s">
        <v>385</v>
      </c>
      <c r="M90" s="1151" t="s">
        <v>642</v>
      </c>
      <c r="N90" s="1152" t="s">
        <v>369</v>
      </c>
      <c r="O90" s="439">
        <v>0</v>
      </c>
      <c r="P90" s="439">
        <v>0</v>
      </c>
      <c r="Q90" s="439">
        <v>0</v>
      </c>
      <c r="R90" s="1155">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155">
        <v>0</v>
      </c>
      <c r="AO90" s="1155">
        <v>0</v>
      </c>
      <c r="AP90" s="1155">
        <v>0</v>
      </c>
      <c r="AQ90" s="1155">
        <v>0</v>
      </c>
      <c r="AR90" s="1155">
        <v>0</v>
      </c>
      <c r="AS90" s="1155">
        <v>0</v>
      </c>
      <c r="AT90" s="1155">
        <v>0</v>
      </c>
      <c r="AU90" s="1155">
        <v>0</v>
      </c>
      <c r="AV90" s="1155">
        <v>0</v>
      </c>
      <c r="AW90" s="1155">
        <v>0</v>
      </c>
      <c r="AX90" s="918"/>
      <c r="AY90" s="918"/>
      <c r="AZ90" s="918"/>
      <c r="BA90" s="1053"/>
    </row>
    <row r="91" spans="1:53" ht="11.25">
      <c r="A91" s="941">
        <v>1</v>
      </c>
      <c r="B91" s="1053"/>
      <c r="C91" s="1053"/>
      <c r="D91" s="1053"/>
      <c r="E91" s="1053"/>
      <c r="F91" s="1053"/>
      <c r="G91" s="1053"/>
      <c r="H91" s="1053"/>
      <c r="I91" s="1053"/>
      <c r="J91" s="1053"/>
      <c r="K91" s="1053"/>
      <c r="L91" s="1150" t="s">
        <v>511</v>
      </c>
      <c r="M91" s="1151" t="s">
        <v>643</v>
      </c>
      <c r="N91" s="1152" t="s">
        <v>369</v>
      </c>
      <c r="O91" s="943"/>
      <c r="P91" s="943"/>
      <c r="Q91" s="943"/>
      <c r="R91" s="1155">
        <v>0</v>
      </c>
      <c r="S91" s="943"/>
      <c r="T91" s="943"/>
      <c r="U91" s="943"/>
      <c r="V91" s="943"/>
      <c r="W91" s="943"/>
      <c r="X91" s="943"/>
      <c r="Y91" s="943"/>
      <c r="Z91" s="943"/>
      <c r="AA91" s="943"/>
      <c r="AB91" s="943"/>
      <c r="AC91" s="943"/>
      <c r="AD91" s="943"/>
      <c r="AE91" s="943"/>
      <c r="AF91" s="943"/>
      <c r="AG91" s="943"/>
      <c r="AH91" s="943"/>
      <c r="AI91" s="943"/>
      <c r="AJ91" s="943"/>
      <c r="AK91" s="943"/>
      <c r="AL91" s="943"/>
      <c r="AM91" s="943"/>
      <c r="AN91" s="1155">
        <v>0</v>
      </c>
      <c r="AO91" s="1155">
        <v>0</v>
      </c>
      <c r="AP91" s="1155">
        <v>0</v>
      </c>
      <c r="AQ91" s="1155">
        <v>0</v>
      </c>
      <c r="AR91" s="1155">
        <v>0</v>
      </c>
      <c r="AS91" s="1155">
        <v>0</v>
      </c>
      <c r="AT91" s="1155">
        <v>0</v>
      </c>
      <c r="AU91" s="1155">
        <v>0</v>
      </c>
      <c r="AV91" s="1155">
        <v>0</v>
      </c>
      <c r="AW91" s="1155">
        <v>0</v>
      </c>
      <c r="AX91" s="918"/>
      <c r="AY91" s="918"/>
      <c r="AZ91" s="918"/>
      <c r="BA91" s="1053"/>
    </row>
    <row r="92" spans="1:53" ht="11.25">
      <c r="A92" s="941">
        <v>1</v>
      </c>
      <c r="B92" s="1053" t="s">
        <v>645</v>
      </c>
      <c r="C92" s="1053"/>
      <c r="D92" s="1053"/>
      <c r="E92" s="1053"/>
      <c r="F92" s="1053"/>
      <c r="G92" s="1053"/>
      <c r="H92" s="1053"/>
      <c r="I92" s="1053"/>
      <c r="J92" s="1053"/>
      <c r="K92" s="1053"/>
      <c r="L92" s="1150" t="s">
        <v>644</v>
      </c>
      <c r="M92" s="1159" t="s">
        <v>645</v>
      </c>
      <c r="N92" s="1152" t="s">
        <v>369</v>
      </c>
      <c r="O92" s="943"/>
      <c r="P92" s="943"/>
      <c r="Q92" s="943"/>
      <c r="R92" s="1155">
        <v>0</v>
      </c>
      <c r="S92" s="943"/>
      <c r="T92" s="943"/>
      <c r="U92" s="943"/>
      <c r="V92" s="943"/>
      <c r="W92" s="943"/>
      <c r="X92" s="943"/>
      <c r="Y92" s="943"/>
      <c r="Z92" s="943"/>
      <c r="AA92" s="943"/>
      <c r="AB92" s="943"/>
      <c r="AC92" s="943"/>
      <c r="AD92" s="943"/>
      <c r="AE92" s="943"/>
      <c r="AF92" s="943"/>
      <c r="AG92" s="943"/>
      <c r="AH92" s="943"/>
      <c r="AI92" s="943"/>
      <c r="AJ92" s="943"/>
      <c r="AK92" s="943"/>
      <c r="AL92" s="943"/>
      <c r="AM92" s="943"/>
      <c r="AN92" s="1155">
        <v>0</v>
      </c>
      <c r="AO92" s="1155">
        <v>0</v>
      </c>
      <c r="AP92" s="1155">
        <v>0</v>
      </c>
      <c r="AQ92" s="1155">
        <v>0</v>
      </c>
      <c r="AR92" s="1155">
        <v>0</v>
      </c>
      <c r="AS92" s="1155">
        <v>0</v>
      </c>
      <c r="AT92" s="1155">
        <v>0</v>
      </c>
      <c r="AU92" s="1155">
        <v>0</v>
      </c>
      <c r="AV92" s="1155">
        <v>0</v>
      </c>
      <c r="AW92" s="1155">
        <v>0</v>
      </c>
      <c r="AX92" s="918"/>
      <c r="AY92" s="918"/>
      <c r="AZ92" s="918"/>
      <c r="BA92" s="1053"/>
    </row>
    <row r="93" spans="1:53" ht="11.25">
      <c r="A93" s="941">
        <v>1</v>
      </c>
      <c r="B93" s="1053" t="s">
        <v>646</v>
      </c>
      <c r="C93" s="1053"/>
      <c r="D93" s="1053"/>
      <c r="E93" s="1053"/>
      <c r="F93" s="1053"/>
      <c r="G93" s="1053"/>
      <c r="H93" s="1053"/>
      <c r="I93" s="1053"/>
      <c r="J93" s="1053"/>
      <c r="K93" s="1053"/>
      <c r="L93" s="1150" t="s">
        <v>513</v>
      </c>
      <c r="M93" s="1151" t="s">
        <v>646</v>
      </c>
      <c r="N93" s="1152" t="s">
        <v>369</v>
      </c>
      <c r="O93" s="943"/>
      <c r="P93" s="943"/>
      <c r="Q93" s="943"/>
      <c r="R93" s="1155">
        <v>0</v>
      </c>
      <c r="S93" s="943"/>
      <c r="T93" s="943">
        <v>0</v>
      </c>
      <c r="U93" s="943">
        <v>0</v>
      </c>
      <c r="V93" s="943">
        <v>0</v>
      </c>
      <c r="W93" s="943">
        <v>0</v>
      </c>
      <c r="X93" s="943">
        <v>0</v>
      </c>
      <c r="Y93" s="943">
        <v>0</v>
      </c>
      <c r="Z93" s="943">
        <v>0</v>
      </c>
      <c r="AA93" s="943">
        <v>0</v>
      </c>
      <c r="AB93" s="943">
        <v>0</v>
      </c>
      <c r="AC93" s="943">
        <v>0</v>
      </c>
      <c r="AD93" s="943">
        <v>0</v>
      </c>
      <c r="AE93" s="943">
        <v>0</v>
      </c>
      <c r="AF93" s="943">
        <v>0</v>
      </c>
      <c r="AG93" s="943">
        <v>0</v>
      </c>
      <c r="AH93" s="943">
        <v>0</v>
      </c>
      <c r="AI93" s="943">
        <v>0</v>
      </c>
      <c r="AJ93" s="943">
        <v>0</v>
      </c>
      <c r="AK93" s="943">
        <v>0</v>
      </c>
      <c r="AL93" s="943">
        <v>0</v>
      </c>
      <c r="AM93" s="943">
        <v>0</v>
      </c>
      <c r="AN93" s="1155">
        <v>0</v>
      </c>
      <c r="AO93" s="1155">
        <v>0</v>
      </c>
      <c r="AP93" s="1155">
        <v>0</v>
      </c>
      <c r="AQ93" s="1155">
        <v>0</v>
      </c>
      <c r="AR93" s="1155">
        <v>0</v>
      </c>
      <c r="AS93" s="1155">
        <v>0</v>
      </c>
      <c r="AT93" s="1155">
        <v>0</v>
      </c>
      <c r="AU93" s="1155">
        <v>0</v>
      </c>
      <c r="AV93" s="1155">
        <v>0</v>
      </c>
      <c r="AW93" s="1155">
        <v>0</v>
      </c>
      <c r="AX93" s="918"/>
      <c r="AY93" s="918"/>
      <c r="AZ93" s="918"/>
      <c r="BA93" s="1053"/>
    </row>
    <row r="94" spans="1:53" ht="11.25">
      <c r="A94" s="941">
        <v>1</v>
      </c>
      <c r="B94" s="1053" t="s">
        <v>647</v>
      </c>
      <c r="C94" s="1053"/>
      <c r="D94" s="1053"/>
      <c r="E94" s="1053"/>
      <c r="F94" s="1053"/>
      <c r="G94" s="1053"/>
      <c r="H94" s="1053"/>
      <c r="I94" s="1053"/>
      <c r="J94" s="1053"/>
      <c r="K94" s="1053"/>
      <c r="L94" s="1150" t="s">
        <v>516</v>
      </c>
      <c r="M94" s="1151" t="s">
        <v>647</v>
      </c>
      <c r="N94" s="1152" t="s">
        <v>369</v>
      </c>
      <c r="O94" s="943"/>
      <c r="P94" s="943"/>
      <c r="Q94" s="943"/>
      <c r="R94" s="1155">
        <v>0</v>
      </c>
      <c r="S94" s="943"/>
      <c r="T94" s="943"/>
      <c r="U94" s="943"/>
      <c r="V94" s="943"/>
      <c r="W94" s="943"/>
      <c r="X94" s="943"/>
      <c r="Y94" s="943"/>
      <c r="Z94" s="943"/>
      <c r="AA94" s="943"/>
      <c r="AB94" s="943"/>
      <c r="AC94" s="943"/>
      <c r="AD94" s="943"/>
      <c r="AE94" s="943"/>
      <c r="AF94" s="943"/>
      <c r="AG94" s="943"/>
      <c r="AH94" s="943"/>
      <c r="AI94" s="943"/>
      <c r="AJ94" s="943"/>
      <c r="AK94" s="943"/>
      <c r="AL94" s="943"/>
      <c r="AM94" s="943"/>
      <c r="AN94" s="1155">
        <v>0</v>
      </c>
      <c r="AO94" s="1155">
        <v>0</v>
      </c>
      <c r="AP94" s="1155">
        <v>0</v>
      </c>
      <c r="AQ94" s="1155">
        <v>0</v>
      </c>
      <c r="AR94" s="1155">
        <v>0</v>
      </c>
      <c r="AS94" s="1155">
        <v>0</v>
      </c>
      <c r="AT94" s="1155">
        <v>0</v>
      </c>
      <c r="AU94" s="1155">
        <v>0</v>
      </c>
      <c r="AV94" s="1155">
        <v>0</v>
      </c>
      <c r="AW94" s="1155">
        <v>0</v>
      </c>
      <c r="AX94" s="918"/>
      <c r="AY94" s="918"/>
      <c r="AZ94" s="918"/>
      <c r="BA94" s="1053"/>
    </row>
    <row r="95" spans="1:53" ht="11.25">
      <c r="A95" s="941">
        <v>1</v>
      </c>
      <c r="B95" s="1053" t="s">
        <v>648</v>
      </c>
      <c r="C95" s="1053"/>
      <c r="D95" s="1053"/>
      <c r="E95" s="1053"/>
      <c r="F95" s="1053"/>
      <c r="G95" s="1053"/>
      <c r="H95" s="1053"/>
      <c r="I95" s="1053"/>
      <c r="J95" s="1053"/>
      <c r="K95" s="1053"/>
      <c r="L95" s="1150" t="s">
        <v>519</v>
      </c>
      <c r="M95" s="1151" t="s">
        <v>648</v>
      </c>
      <c r="N95" s="1152" t="s">
        <v>369</v>
      </c>
      <c r="O95" s="943"/>
      <c r="P95" s="943"/>
      <c r="Q95" s="943"/>
      <c r="R95" s="1155">
        <v>0</v>
      </c>
      <c r="S95" s="943"/>
      <c r="T95" s="943"/>
      <c r="U95" s="943"/>
      <c r="V95" s="943"/>
      <c r="W95" s="943"/>
      <c r="X95" s="943"/>
      <c r="Y95" s="943"/>
      <c r="Z95" s="943"/>
      <c r="AA95" s="943"/>
      <c r="AB95" s="943"/>
      <c r="AC95" s="943"/>
      <c r="AD95" s="943"/>
      <c r="AE95" s="943"/>
      <c r="AF95" s="943"/>
      <c r="AG95" s="943"/>
      <c r="AH95" s="943"/>
      <c r="AI95" s="943"/>
      <c r="AJ95" s="943"/>
      <c r="AK95" s="943"/>
      <c r="AL95" s="943"/>
      <c r="AM95" s="943"/>
      <c r="AN95" s="1155">
        <v>0</v>
      </c>
      <c r="AO95" s="1155">
        <v>0</v>
      </c>
      <c r="AP95" s="1155">
        <v>0</v>
      </c>
      <c r="AQ95" s="1155">
        <v>0</v>
      </c>
      <c r="AR95" s="1155">
        <v>0</v>
      </c>
      <c r="AS95" s="1155">
        <v>0</v>
      </c>
      <c r="AT95" s="1155">
        <v>0</v>
      </c>
      <c r="AU95" s="1155">
        <v>0</v>
      </c>
      <c r="AV95" s="1155">
        <v>0</v>
      </c>
      <c r="AW95" s="1155">
        <v>0</v>
      </c>
      <c r="AX95" s="918"/>
      <c r="AY95" s="918"/>
      <c r="AZ95" s="918"/>
      <c r="BA95" s="1053"/>
    </row>
    <row r="96" spans="1:53" ht="11.25">
      <c r="A96" s="941">
        <v>1</v>
      </c>
      <c r="B96" s="1053" t="s">
        <v>650</v>
      </c>
      <c r="C96" s="1053"/>
      <c r="D96" s="1053"/>
      <c r="E96" s="1053"/>
      <c r="F96" s="1053"/>
      <c r="G96" s="1053"/>
      <c r="H96" s="1053"/>
      <c r="I96" s="1053"/>
      <c r="J96" s="1053"/>
      <c r="K96" s="1053"/>
      <c r="L96" s="1150" t="s">
        <v>649</v>
      </c>
      <c r="M96" s="1151" t="s">
        <v>650</v>
      </c>
      <c r="N96" s="1152" t="s">
        <v>369</v>
      </c>
      <c r="O96" s="1155">
        <v>0</v>
      </c>
      <c r="P96" s="1155">
        <v>0</v>
      </c>
      <c r="Q96" s="1155">
        <v>0</v>
      </c>
      <c r="R96" s="1155">
        <v>0</v>
      </c>
      <c r="S96" s="1155">
        <v>0</v>
      </c>
      <c r="T96" s="1155">
        <v>0</v>
      </c>
      <c r="U96" s="1155">
        <v>0</v>
      </c>
      <c r="V96" s="1155">
        <v>0</v>
      </c>
      <c r="W96" s="1155">
        <v>0</v>
      </c>
      <c r="X96" s="1155">
        <v>0</v>
      </c>
      <c r="Y96" s="1155">
        <v>0</v>
      </c>
      <c r="Z96" s="1155">
        <v>0</v>
      </c>
      <c r="AA96" s="1155">
        <v>0</v>
      </c>
      <c r="AB96" s="1155">
        <v>0</v>
      </c>
      <c r="AC96" s="1155">
        <v>0</v>
      </c>
      <c r="AD96" s="1155">
        <v>0</v>
      </c>
      <c r="AE96" s="1155">
        <v>0</v>
      </c>
      <c r="AF96" s="1155">
        <v>0</v>
      </c>
      <c r="AG96" s="1155">
        <v>0</v>
      </c>
      <c r="AH96" s="1155">
        <v>0</v>
      </c>
      <c r="AI96" s="1155">
        <v>0</v>
      </c>
      <c r="AJ96" s="1155">
        <v>0</v>
      </c>
      <c r="AK96" s="1155">
        <v>0</v>
      </c>
      <c r="AL96" s="1155">
        <v>0</v>
      </c>
      <c r="AM96" s="1155">
        <v>0</v>
      </c>
      <c r="AN96" s="1155">
        <v>0</v>
      </c>
      <c r="AO96" s="1155">
        <v>0</v>
      </c>
      <c r="AP96" s="1155">
        <v>0</v>
      </c>
      <c r="AQ96" s="1155">
        <v>0</v>
      </c>
      <c r="AR96" s="1155">
        <v>0</v>
      </c>
      <c r="AS96" s="1155">
        <v>0</v>
      </c>
      <c r="AT96" s="1155">
        <v>0</v>
      </c>
      <c r="AU96" s="1155">
        <v>0</v>
      </c>
      <c r="AV96" s="1155">
        <v>0</v>
      </c>
      <c r="AW96" s="1155">
        <v>0</v>
      </c>
      <c r="AX96" s="918"/>
      <c r="AY96" s="918"/>
      <c r="AZ96" s="918"/>
      <c r="BA96" s="1053"/>
    </row>
    <row r="97" spans="1:53" ht="11.25">
      <c r="A97" s="941">
        <v>1</v>
      </c>
      <c r="B97" s="1053"/>
      <c r="C97" s="1053"/>
      <c r="D97" s="1053"/>
      <c r="E97" s="1053"/>
      <c r="F97" s="1053"/>
      <c r="G97" s="1053"/>
      <c r="H97" s="1053"/>
      <c r="I97" s="1053"/>
      <c r="J97" s="1053"/>
      <c r="K97" s="1053"/>
      <c r="L97" s="1150" t="s">
        <v>651</v>
      </c>
      <c r="M97" s="1159" t="s">
        <v>652</v>
      </c>
      <c r="N97" s="1152" t="s">
        <v>369</v>
      </c>
      <c r="O97" s="943"/>
      <c r="P97" s="943"/>
      <c r="Q97" s="943"/>
      <c r="R97" s="1155">
        <v>0</v>
      </c>
      <c r="S97" s="943"/>
      <c r="T97" s="943"/>
      <c r="U97" s="943"/>
      <c r="V97" s="943"/>
      <c r="W97" s="943"/>
      <c r="X97" s="943"/>
      <c r="Y97" s="943"/>
      <c r="Z97" s="943"/>
      <c r="AA97" s="943"/>
      <c r="AB97" s="943"/>
      <c r="AC97" s="943"/>
      <c r="AD97" s="943"/>
      <c r="AE97" s="943"/>
      <c r="AF97" s="943"/>
      <c r="AG97" s="943"/>
      <c r="AH97" s="943"/>
      <c r="AI97" s="943"/>
      <c r="AJ97" s="943"/>
      <c r="AK97" s="943"/>
      <c r="AL97" s="943"/>
      <c r="AM97" s="943"/>
      <c r="AN97" s="1155">
        <v>0</v>
      </c>
      <c r="AO97" s="1155">
        <v>0</v>
      </c>
      <c r="AP97" s="1155">
        <v>0</v>
      </c>
      <c r="AQ97" s="1155">
        <v>0</v>
      </c>
      <c r="AR97" s="1155">
        <v>0</v>
      </c>
      <c r="AS97" s="1155">
        <v>0</v>
      </c>
      <c r="AT97" s="1155">
        <v>0</v>
      </c>
      <c r="AU97" s="1155">
        <v>0</v>
      </c>
      <c r="AV97" s="1155">
        <v>0</v>
      </c>
      <c r="AW97" s="1155">
        <v>0</v>
      </c>
      <c r="AX97" s="918"/>
      <c r="AY97" s="918"/>
      <c r="AZ97" s="918"/>
      <c r="BA97" s="1053"/>
    </row>
    <row r="98" spans="1:53" ht="11.25">
      <c r="A98" s="941">
        <v>1</v>
      </c>
      <c r="B98" s="1053"/>
      <c r="C98" s="1053"/>
      <c r="D98" s="1053"/>
      <c r="E98" s="1053"/>
      <c r="F98" s="1053"/>
      <c r="G98" s="1053"/>
      <c r="H98" s="1053"/>
      <c r="I98" s="1053"/>
      <c r="J98" s="1053"/>
      <c r="K98" s="1053"/>
      <c r="L98" s="1150" t="s">
        <v>653</v>
      </c>
      <c r="M98" s="1159" t="s">
        <v>654</v>
      </c>
      <c r="N98" s="1152" t="s">
        <v>369</v>
      </c>
      <c r="O98" s="943"/>
      <c r="P98" s="943"/>
      <c r="Q98" s="943"/>
      <c r="R98" s="1155">
        <v>0</v>
      </c>
      <c r="S98" s="943"/>
      <c r="T98" s="943"/>
      <c r="U98" s="943"/>
      <c r="V98" s="943"/>
      <c r="W98" s="943"/>
      <c r="X98" s="943"/>
      <c r="Y98" s="943"/>
      <c r="Z98" s="943"/>
      <c r="AA98" s="943"/>
      <c r="AB98" s="943"/>
      <c r="AC98" s="943"/>
      <c r="AD98" s="943"/>
      <c r="AE98" s="943"/>
      <c r="AF98" s="943"/>
      <c r="AG98" s="943"/>
      <c r="AH98" s="943"/>
      <c r="AI98" s="943"/>
      <c r="AJ98" s="943"/>
      <c r="AK98" s="943"/>
      <c r="AL98" s="943"/>
      <c r="AM98" s="943"/>
      <c r="AN98" s="1155">
        <v>0</v>
      </c>
      <c r="AO98" s="1155">
        <v>0</v>
      </c>
      <c r="AP98" s="1155">
        <v>0</v>
      </c>
      <c r="AQ98" s="1155">
        <v>0</v>
      </c>
      <c r="AR98" s="1155">
        <v>0</v>
      </c>
      <c r="AS98" s="1155">
        <v>0</v>
      </c>
      <c r="AT98" s="1155">
        <v>0</v>
      </c>
      <c r="AU98" s="1155">
        <v>0</v>
      </c>
      <c r="AV98" s="1155">
        <v>0</v>
      </c>
      <c r="AW98" s="1155">
        <v>0</v>
      </c>
      <c r="AX98" s="918"/>
      <c r="AY98" s="918"/>
      <c r="AZ98" s="918"/>
      <c r="BA98" s="1053"/>
    </row>
    <row r="99" spans="1:53" ht="22.5">
      <c r="A99" s="941">
        <v>1</v>
      </c>
      <c r="B99" s="1053" t="s">
        <v>1467</v>
      </c>
      <c r="C99" s="1053"/>
      <c r="D99" s="1053"/>
      <c r="E99" s="1053"/>
      <c r="F99" s="1053"/>
      <c r="G99" s="1053"/>
      <c r="H99" s="1053"/>
      <c r="I99" s="1053"/>
      <c r="J99" s="1053"/>
      <c r="K99" s="1053"/>
      <c r="L99" s="1150" t="s">
        <v>655</v>
      </c>
      <c r="M99" s="1151" t="s">
        <v>656</v>
      </c>
      <c r="N99" s="1152" t="s">
        <v>369</v>
      </c>
      <c r="O99" s="943"/>
      <c r="P99" s="943"/>
      <c r="Q99" s="943"/>
      <c r="R99" s="1155">
        <v>0</v>
      </c>
      <c r="S99" s="943"/>
      <c r="T99" s="943"/>
      <c r="U99" s="943"/>
      <c r="V99" s="943"/>
      <c r="W99" s="943"/>
      <c r="X99" s="943"/>
      <c r="Y99" s="943"/>
      <c r="Z99" s="943"/>
      <c r="AA99" s="943"/>
      <c r="AB99" s="943"/>
      <c r="AC99" s="943"/>
      <c r="AD99" s="943"/>
      <c r="AE99" s="943"/>
      <c r="AF99" s="943"/>
      <c r="AG99" s="943"/>
      <c r="AH99" s="943"/>
      <c r="AI99" s="943"/>
      <c r="AJ99" s="943"/>
      <c r="AK99" s="943"/>
      <c r="AL99" s="943"/>
      <c r="AM99" s="943"/>
      <c r="AN99" s="1155">
        <v>0</v>
      </c>
      <c r="AO99" s="1155">
        <v>0</v>
      </c>
      <c r="AP99" s="1155">
        <v>0</v>
      </c>
      <c r="AQ99" s="1155">
        <v>0</v>
      </c>
      <c r="AR99" s="1155">
        <v>0</v>
      </c>
      <c r="AS99" s="1155">
        <v>0</v>
      </c>
      <c r="AT99" s="1155">
        <v>0</v>
      </c>
      <c r="AU99" s="1155">
        <v>0</v>
      </c>
      <c r="AV99" s="1155">
        <v>0</v>
      </c>
      <c r="AW99" s="1155">
        <v>0</v>
      </c>
      <c r="AX99" s="918"/>
      <c r="AY99" s="918"/>
      <c r="AZ99" s="918"/>
      <c r="BA99" s="1053"/>
    </row>
    <row r="100" spans="1:53" s="113" customFormat="1" ht="11.25">
      <c r="A100" s="941">
        <v>1</v>
      </c>
      <c r="B100" s="1053" t="s">
        <v>1102</v>
      </c>
      <c r="C100" s="1166"/>
      <c r="D100" s="1166"/>
      <c r="E100" s="1166"/>
      <c r="F100" s="1166"/>
      <c r="G100" s="1166"/>
      <c r="H100" s="1166"/>
      <c r="I100" s="1166"/>
      <c r="J100" s="1166"/>
      <c r="K100" s="1166"/>
      <c r="L100" s="1167" t="s">
        <v>103</v>
      </c>
      <c r="M100" s="1145" t="s">
        <v>657</v>
      </c>
      <c r="N100" s="1169" t="s">
        <v>369</v>
      </c>
      <c r="O100" s="605">
        <v>0</v>
      </c>
      <c r="P100" s="605">
        <v>0</v>
      </c>
      <c r="Q100" s="605">
        <v>0</v>
      </c>
      <c r="R100" s="1147">
        <v>0</v>
      </c>
      <c r="S100" s="605">
        <v>0</v>
      </c>
      <c r="T100" s="605">
        <v>0</v>
      </c>
      <c r="U100" s="605">
        <v>0</v>
      </c>
      <c r="V100" s="605">
        <v>0</v>
      </c>
      <c r="W100" s="605">
        <v>0</v>
      </c>
      <c r="X100" s="605">
        <v>0</v>
      </c>
      <c r="Y100" s="605">
        <v>0</v>
      </c>
      <c r="Z100" s="605">
        <v>0</v>
      </c>
      <c r="AA100" s="605">
        <v>0</v>
      </c>
      <c r="AB100" s="605">
        <v>0</v>
      </c>
      <c r="AC100" s="605">
        <v>0</v>
      </c>
      <c r="AD100" s="605">
        <v>0</v>
      </c>
      <c r="AE100" s="605">
        <v>0</v>
      </c>
      <c r="AF100" s="605">
        <v>0</v>
      </c>
      <c r="AG100" s="605">
        <v>0</v>
      </c>
      <c r="AH100" s="605">
        <v>0</v>
      </c>
      <c r="AI100" s="605">
        <v>0</v>
      </c>
      <c r="AJ100" s="605">
        <v>0</v>
      </c>
      <c r="AK100" s="605">
        <v>0</v>
      </c>
      <c r="AL100" s="605">
        <v>0</v>
      </c>
      <c r="AM100" s="605">
        <v>0</v>
      </c>
      <c r="AN100" s="1147">
        <v>0</v>
      </c>
      <c r="AO100" s="1147">
        <v>0</v>
      </c>
      <c r="AP100" s="1147">
        <v>0</v>
      </c>
      <c r="AQ100" s="1147">
        <v>0</v>
      </c>
      <c r="AR100" s="1147">
        <v>0</v>
      </c>
      <c r="AS100" s="1147">
        <v>0</v>
      </c>
      <c r="AT100" s="1147">
        <v>0</v>
      </c>
      <c r="AU100" s="1147">
        <v>0</v>
      </c>
      <c r="AV100" s="1147">
        <v>0</v>
      </c>
      <c r="AW100" s="1147">
        <v>0</v>
      </c>
      <c r="AX100" s="918"/>
      <c r="AY100" s="918"/>
      <c r="AZ100" s="918"/>
      <c r="BA100" s="1166"/>
    </row>
    <row r="101" spans="1:53" s="113" customFormat="1" ht="22.5">
      <c r="A101" s="941">
        <v>1</v>
      </c>
      <c r="B101" s="1053" t="s">
        <v>1103</v>
      </c>
      <c r="C101" s="1166"/>
      <c r="D101" s="1166"/>
      <c r="E101" s="1166"/>
      <c r="F101" s="1166"/>
      <c r="G101" s="1166"/>
      <c r="H101" s="1166"/>
      <c r="I101" s="1166"/>
      <c r="J101" s="1166"/>
      <c r="K101" s="1166"/>
      <c r="L101" s="1167" t="s">
        <v>104</v>
      </c>
      <c r="M101" s="1145" t="s">
        <v>658</v>
      </c>
      <c r="N101" s="1169" t="s">
        <v>369</v>
      </c>
      <c r="O101" s="605">
        <v>0</v>
      </c>
      <c r="P101" s="605">
        <v>0</v>
      </c>
      <c r="Q101" s="605">
        <v>0</v>
      </c>
      <c r="R101" s="1147">
        <v>0</v>
      </c>
      <c r="S101" s="605">
        <v>0</v>
      </c>
      <c r="T101" s="605">
        <v>0</v>
      </c>
      <c r="U101" s="605">
        <v>0</v>
      </c>
      <c r="V101" s="605">
        <v>0</v>
      </c>
      <c r="W101" s="605">
        <v>0</v>
      </c>
      <c r="X101" s="605">
        <v>0</v>
      </c>
      <c r="Y101" s="605">
        <v>0</v>
      </c>
      <c r="Z101" s="605">
        <v>0</v>
      </c>
      <c r="AA101" s="605">
        <v>0</v>
      </c>
      <c r="AB101" s="605">
        <v>0</v>
      </c>
      <c r="AC101" s="605">
        <v>0</v>
      </c>
      <c r="AD101" s="605">
        <v>171.43</v>
      </c>
      <c r="AE101" s="605">
        <v>171.43</v>
      </c>
      <c r="AF101" s="605">
        <v>171.43</v>
      </c>
      <c r="AG101" s="605">
        <v>171.43</v>
      </c>
      <c r="AH101" s="605">
        <v>171.43</v>
      </c>
      <c r="AI101" s="605">
        <v>0</v>
      </c>
      <c r="AJ101" s="605">
        <v>0</v>
      </c>
      <c r="AK101" s="605">
        <v>0</v>
      </c>
      <c r="AL101" s="605">
        <v>0</v>
      </c>
      <c r="AM101" s="605">
        <v>0</v>
      </c>
      <c r="AN101" s="1147">
        <v>0</v>
      </c>
      <c r="AO101" s="1147">
        <v>0</v>
      </c>
      <c r="AP101" s="1147">
        <v>0</v>
      </c>
      <c r="AQ101" s="1147">
        <v>0</v>
      </c>
      <c r="AR101" s="1147">
        <v>0</v>
      </c>
      <c r="AS101" s="1147">
        <v>-100</v>
      </c>
      <c r="AT101" s="1147">
        <v>0</v>
      </c>
      <c r="AU101" s="1147">
        <v>0</v>
      </c>
      <c r="AV101" s="1147">
        <v>0</v>
      </c>
      <c r="AW101" s="1147">
        <v>0</v>
      </c>
      <c r="AX101" s="918"/>
      <c r="AY101" s="918"/>
      <c r="AZ101" s="918"/>
      <c r="BA101" s="1166"/>
    </row>
    <row r="102" spans="1:53" ht="11.25">
      <c r="A102" s="941">
        <v>1</v>
      </c>
      <c r="B102" s="1053"/>
      <c r="C102" s="1053"/>
      <c r="D102" s="1053"/>
      <c r="E102" s="1053"/>
      <c r="F102" s="1053"/>
      <c r="G102" s="1053"/>
      <c r="H102" s="1053"/>
      <c r="I102" s="1053"/>
      <c r="J102" s="1053"/>
      <c r="K102" s="1053"/>
      <c r="L102" s="1150" t="s">
        <v>148</v>
      </c>
      <c r="M102" s="1172" t="s">
        <v>1234</v>
      </c>
      <c r="N102" s="1152" t="s">
        <v>369</v>
      </c>
      <c r="O102" s="943">
        <v>0</v>
      </c>
      <c r="P102" s="943">
        <v>0</v>
      </c>
      <c r="Q102" s="943">
        <v>0</v>
      </c>
      <c r="R102" s="1155">
        <v>0</v>
      </c>
      <c r="S102" s="943">
        <v>0</v>
      </c>
      <c r="T102" s="943">
        <v>0</v>
      </c>
      <c r="U102" s="943">
        <v>0</v>
      </c>
      <c r="V102" s="943">
        <v>0</v>
      </c>
      <c r="W102" s="943">
        <v>0</v>
      </c>
      <c r="X102" s="943">
        <v>0</v>
      </c>
      <c r="Y102" s="943">
        <v>0</v>
      </c>
      <c r="Z102" s="943">
        <v>0</v>
      </c>
      <c r="AA102" s="943">
        <v>0</v>
      </c>
      <c r="AB102" s="943">
        <v>0</v>
      </c>
      <c r="AC102" s="943">
        <v>0</v>
      </c>
      <c r="AD102" s="943">
        <v>0</v>
      </c>
      <c r="AE102" s="943">
        <v>0</v>
      </c>
      <c r="AF102" s="943">
        <v>0</v>
      </c>
      <c r="AG102" s="943">
        <v>0</v>
      </c>
      <c r="AH102" s="943">
        <v>0</v>
      </c>
      <c r="AI102" s="943">
        <v>0</v>
      </c>
      <c r="AJ102" s="943">
        <v>0</v>
      </c>
      <c r="AK102" s="943">
        <v>0</v>
      </c>
      <c r="AL102" s="943">
        <v>0</v>
      </c>
      <c r="AM102" s="943">
        <v>0</v>
      </c>
      <c r="AN102" s="1155">
        <v>0</v>
      </c>
      <c r="AO102" s="1155">
        <v>0</v>
      </c>
      <c r="AP102" s="1155">
        <v>0</v>
      </c>
      <c r="AQ102" s="1155">
        <v>0</v>
      </c>
      <c r="AR102" s="1155">
        <v>0</v>
      </c>
      <c r="AS102" s="1155">
        <v>0</v>
      </c>
      <c r="AT102" s="1155">
        <v>0</v>
      </c>
      <c r="AU102" s="1155">
        <v>0</v>
      </c>
      <c r="AV102" s="1155">
        <v>0</v>
      </c>
      <c r="AW102" s="1155">
        <v>0</v>
      </c>
      <c r="AX102" s="918"/>
      <c r="AY102" s="918"/>
      <c r="AZ102" s="918"/>
      <c r="BA102" s="1053"/>
    </row>
    <row r="103" spans="1:53" s="113" customFormat="1" ht="11.25">
      <c r="A103" s="941">
        <v>1</v>
      </c>
      <c r="B103" s="1053" t="s">
        <v>659</v>
      </c>
      <c r="C103" s="1166"/>
      <c r="D103" s="1166"/>
      <c r="E103" s="1166"/>
      <c r="F103" s="1166"/>
      <c r="G103" s="1166"/>
      <c r="H103" s="1166"/>
      <c r="I103" s="1166"/>
      <c r="J103" s="1166"/>
      <c r="K103" s="1166"/>
      <c r="L103" s="1167" t="s">
        <v>120</v>
      </c>
      <c r="M103" s="1173" t="s">
        <v>659</v>
      </c>
      <c r="N103" s="1146" t="s">
        <v>369</v>
      </c>
      <c r="O103" s="1147">
        <v>0</v>
      </c>
      <c r="P103" s="1147">
        <v>0</v>
      </c>
      <c r="Q103" s="1147">
        <v>0</v>
      </c>
      <c r="R103" s="605">
        <v>0</v>
      </c>
      <c r="S103" s="1147">
        <v>0</v>
      </c>
      <c r="T103" s="1147">
        <v>0</v>
      </c>
      <c r="U103" s="1147">
        <v>0</v>
      </c>
      <c r="V103" s="1147">
        <v>0</v>
      </c>
      <c r="W103" s="1147">
        <v>0</v>
      </c>
      <c r="X103" s="1147">
        <v>0</v>
      </c>
      <c r="Y103" s="1147">
        <v>0</v>
      </c>
      <c r="Z103" s="1147">
        <v>0</v>
      </c>
      <c r="AA103" s="1147">
        <v>0</v>
      </c>
      <c r="AB103" s="1147">
        <v>0</v>
      </c>
      <c r="AC103" s="1147">
        <v>0</v>
      </c>
      <c r="AD103" s="1147">
        <v>0</v>
      </c>
      <c r="AE103" s="1147">
        <v>0</v>
      </c>
      <c r="AF103" s="1147">
        <v>0</v>
      </c>
      <c r="AG103" s="1147">
        <v>0</v>
      </c>
      <c r="AH103" s="1147">
        <v>0</v>
      </c>
      <c r="AI103" s="1147">
        <v>0</v>
      </c>
      <c r="AJ103" s="1147">
        <v>0</v>
      </c>
      <c r="AK103" s="1147">
        <v>0</v>
      </c>
      <c r="AL103" s="1147">
        <v>0</v>
      </c>
      <c r="AM103" s="1147">
        <v>0</v>
      </c>
      <c r="AN103" s="1147">
        <v>0</v>
      </c>
      <c r="AO103" s="1147">
        <v>0</v>
      </c>
      <c r="AP103" s="1147">
        <v>0</v>
      </c>
      <c r="AQ103" s="1147">
        <v>0</v>
      </c>
      <c r="AR103" s="1147">
        <v>0</v>
      </c>
      <c r="AS103" s="1147">
        <v>0</v>
      </c>
      <c r="AT103" s="1147">
        <v>0</v>
      </c>
      <c r="AU103" s="1147">
        <v>0</v>
      </c>
      <c r="AV103" s="1147">
        <v>0</v>
      </c>
      <c r="AW103" s="1147">
        <v>0</v>
      </c>
      <c r="AX103" s="918"/>
      <c r="AY103" s="918"/>
      <c r="AZ103" s="918"/>
      <c r="BA103" s="1166"/>
    </row>
    <row r="104" spans="1:53" ht="11.25">
      <c r="A104" s="941">
        <v>1</v>
      </c>
      <c r="B104" s="1053"/>
      <c r="C104" s="1053"/>
      <c r="D104" s="1053"/>
      <c r="E104" s="1053"/>
      <c r="F104" s="1053"/>
      <c r="G104" s="1053"/>
      <c r="H104" s="1053"/>
      <c r="I104" s="1053"/>
      <c r="J104" s="1053"/>
      <c r="K104" s="1053"/>
      <c r="L104" s="1150" t="s">
        <v>122</v>
      </c>
      <c r="M104" s="1151" t="s">
        <v>660</v>
      </c>
      <c r="N104" s="1152" t="s">
        <v>369</v>
      </c>
      <c r="O104" s="1174">
        <v>0</v>
      </c>
      <c r="P104" s="1174">
        <v>0</v>
      </c>
      <c r="Q104" s="1174">
        <v>0</v>
      </c>
      <c r="R104" s="1155">
        <v>0</v>
      </c>
      <c r="S104" s="1174">
        <v>0</v>
      </c>
      <c r="T104" s="1174">
        <v>0</v>
      </c>
      <c r="U104" s="1174">
        <v>0</v>
      </c>
      <c r="V104" s="1174">
        <v>0</v>
      </c>
      <c r="W104" s="1174">
        <v>0</v>
      </c>
      <c r="X104" s="1174">
        <v>0</v>
      </c>
      <c r="Y104" s="1174">
        <v>0</v>
      </c>
      <c r="Z104" s="1174">
        <v>0</v>
      </c>
      <c r="AA104" s="1174">
        <v>0</v>
      </c>
      <c r="AB104" s="1174">
        <v>0</v>
      </c>
      <c r="AC104" s="1174">
        <v>0</v>
      </c>
      <c r="AD104" s="1174">
        <v>0</v>
      </c>
      <c r="AE104" s="1174">
        <v>0</v>
      </c>
      <c r="AF104" s="1174">
        <v>0</v>
      </c>
      <c r="AG104" s="1174">
        <v>0</v>
      </c>
      <c r="AH104" s="1174">
        <v>0</v>
      </c>
      <c r="AI104" s="1174">
        <v>0</v>
      </c>
      <c r="AJ104" s="1174">
        <v>0</v>
      </c>
      <c r="AK104" s="1174">
        <v>0</v>
      </c>
      <c r="AL104" s="1174">
        <v>0</v>
      </c>
      <c r="AM104" s="1174">
        <v>0</v>
      </c>
      <c r="AN104" s="1155">
        <v>0</v>
      </c>
      <c r="AO104" s="1155">
        <v>0</v>
      </c>
      <c r="AP104" s="1155">
        <v>0</v>
      </c>
      <c r="AQ104" s="1155">
        <v>0</v>
      </c>
      <c r="AR104" s="1155">
        <v>0</v>
      </c>
      <c r="AS104" s="1155">
        <v>0</v>
      </c>
      <c r="AT104" s="1155">
        <v>0</v>
      </c>
      <c r="AU104" s="1155">
        <v>0</v>
      </c>
      <c r="AV104" s="1155">
        <v>0</v>
      </c>
      <c r="AW104" s="1155">
        <v>0</v>
      </c>
      <c r="AX104" s="918"/>
      <c r="AY104" s="918"/>
      <c r="AZ104" s="918"/>
      <c r="BA104" s="1053"/>
    </row>
    <row r="105" spans="1:53" ht="11.25">
      <c r="A105" s="941">
        <v>1</v>
      </c>
      <c r="B105" s="1053"/>
      <c r="C105" s="1053"/>
      <c r="D105" s="1053"/>
      <c r="E105" s="1053"/>
      <c r="F105" s="1053"/>
      <c r="G105" s="1053"/>
      <c r="H105" s="1053"/>
      <c r="I105" s="1053"/>
      <c r="J105" s="1053"/>
      <c r="K105" s="1053"/>
      <c r="L105" s="1150" t="s">
        <v>123</v>
      </c>
      <c r="M105" s="1151" t="s">
        <v>661</v>
      </c>
      <c r="N105" s="1152" t="s">
        <v>369</v>
      </c>
      <c r="O105" s="1174">
        <v>0</v>
      </c>
      <c r="P105" s="1174">
        <v>0</v>
      </c>
      <c r="Q105" s="1174">
        <v>0</v>
      </c>
      <c r="R105" s="1155">
        <v>0</v>
      </c>
      <c r="S105" s="1174">
        <v>0</v>
      </c>
      <c r="T105" s="1174">
        <v>0</v>
      </c>
      <c r="U105" s="1174">
        <v>0</v>
      </c>
      <c r="V105" s="1174">
        <v>0</v>
      </c>
      <c r="W105" s="1174">
        <v>0</v>
      </c>
      <c r="X105" s="1174">
        <v>0</v>
      </c>
      <c r="Y105" s="1174">
        <v>0</v>
      </c>
      <c r="Z105" s="1174">
        <v>0</v>
      </c>
      <c r="AA105" s="1174">
        <v>0</v>
      </c>
      <c r="AB105" s="1174">
        <v>0</v>
      </c>
      <c r="AC105" s="1174">
        <v>0</v>
      </c>
      <c r="AD105" s="1174">
        <v>0</v>
      </c>
      <c r="AE105" s="1174">
        <v>0</v>
      </c>
      <c r="AF105" s="1174">
        <v>0</v>
      </c>
      <c r="AG105" s="1174">
        <v>0</v>
      </c>
      <c r="AH105" s="1174">
        <v>0</v>
      </c>
      <c r="AI105" s="1174">
        <v>0</v>
      </c>
      <c r="AJ105" s="1174">
        <v>0</v>
      </c>
      <c r="AK105" s="1174">
        <v>0</v>
      </c>
      <c r="AL105" s="1174">
        <v>0</v>
      </c>
      <c r="AM105" s="1174">
        <v>0</v>
      </c>
      <c r="AN105" s="1155">
        <v>0</v>
      </c>
      <c r="AO105" s="1155">
        <v>0</v>
      </c>
      <c r="AP105" s="1155">
        <v>0</v>
      </c>
      <c r="AQ105" s="1155">
        <v>0</v>
      </c>
      <c r="AR105" s="1155">
        <v>0</v>
      </c>
      <c r="AS105" s="1155">
        <v>0</v>
      </c>
      <c r="AT105" s="1155">
        <v>0</v>
      </c>
      <c r="AU105" s="1155">
        <v>0</v>
      </c>
      <c r="AV105" s="1155">
        <v>0</v>
      </c>
      <c r="AW105" s="1155">
        <v>0</v>
      </c>
      <c r="AX105" s="918"/>
      <c r="AY105" s="918"/>
      <c r="AZ105" s="918"/>
      <c r="BA105" s="1053"/>
    </row>
    <row r="106" spans="1:53" ht="11.25">
      <c r="A106" s="941">
        <v>1</v>
      </c>
      <c r="B106" s="1053"/>
      <c r="C106" s="1053"/>
      <c r="D106" s="1053"/>
      <c r="E106" s="1053"/>
      <c r="F106" s="1053"/>
      <c r="G106" s="1053"/>
      <c r="H106" s="1053"/>
      <c r="I106" s="1053"/>
      <c r="J106" s="1053"/>
      <c r="K106" s="1053"/>
      <c r="L106" s="1150" t="s">
        <v>396</v>
      </c>
      <c r="M106" s="1151" t="s">
        <v>662</v>
      </c>
      <c r="N106" s="1152" t="s">
        <v>369</v>
      </c>
      <c r="O106" s="1174">
        <v>0</v>
      </c>
      <c r="P106" s="1174">
        <v>0</v>
      </c>
      <c r="Q106" s="1174">
        <v>0</v>
      </c>
      <c r="R106" s="1155">
        <v>0</v>
      </c>
      <c r="S106" s="1174">
        <v>0</v>
      </c>
      <c r="T106" s="1174">
        <v>0</v>
      </c>
      <c r="U106" s="1174">
        <v>0</v>
      </c>
      <c r="V106" s="1174">
        <v>0</v>
      </c>
      <c r="W106" s="1174">
        <v>0</v>
      </c>
      <c r="X106" s="1174">
        <v>0</v>
      </c>
      <c r="Y106" s="1174">
        <v>0</v>
      </c>
      <c r="Z106" s="1174">
        <v>0</v>
      </c>
      <c r="AA106" s="1174">
        <v>0</v>
      </c>
      <c r="AB106" s="1174">
        <v>0</v>
      </c>
      <c r="AC106" s="1174">
        <v>0</v>
      </c>
      <c r="AD106" s="1174">
        <v>0</v>
      </c>
      <c r="AE106" s="1174">
        <v>0</v>
      </c>
      <c r="AF106" s="1174">
        <v>0</v>
      </c>
      <c r="AG106" s="1174">
        <v>0</v>
      </c>
      <c r="AH106" s="1174">
        <v>0</v>
      </c>
      <c r="AI106" s="1174">
        <v>0</v>
      </c>
      <c r="AJ106" s="1174">
        <v>0</v>
      </c>
      <c r="AK106" s="1174">
        <v>0</v>
      </c>
      <c r="AL106" s="1174">
        <v>0</v>
      </c>
      <c r="AM106" s="1174">
        <v>0</v>
      </c>
      <c r="AN106" s="1155">
        <v>0</v>
      </c>
      <c r="AO106" s="1155">
        <v>0</v>
      </c>
      <c r="AP106" s="1155">
        <v>0</v>
      </c>
      <c r="AQ106" s="1155">
        <v>0</v>
      </c>
      <c r="AR106" s="1155">
        <v>0</v>
      </c>
      <c r="AS106" s="1155">
        <v>0</v>
      </c>
      <c r="AT106" s="1155">
        <v>0</v>
      </c>
      <c r="AU106" s="1155">
        <v>0</v>
      </c>
      <c r="AV106" s="1155">
        <v>0</v>
      </c>
      <c r="AW106" s="1155">
        <v>0</v>
      </c>
      <c r="AX106" s="918"/>
      <c r="AY106" s="918"/>
      <c r="AZ106" s="918"/>
      <c r="BA106" s="1053"/>
    </row>
    <row r="107" spans="1:53" ht="22.5">
      <c r="A107" s="941">
        <v>1</v>
      </c>
      <c r="B107" s="1053" t="s">
        <v>1468</v>
      </c>
      <c r="C107" s="1053"/>
      <c r="D107" s="1053"/>
      <c r="E107" s="1053"/>
      <c r="F107" s="1053"/>
      <c r="G107" s="1053"/>
      <c r="H107" s="1053"/>
      <c r="I107" s="1053"/>
      <c r="J107" s="1053"/>
      <c r="K107" s="1053"/>
      <c r="L107" s="1150" t="s">
        <v>397</v>
      </c>
      <c r="M107" s="1151" t="s">
        <v>663</v>
      </c>
      <c r="N107" s="1152" t="s">
        <v>369</v>
      </c>
      <c r="O107" s="943"/>
      <c r="P107" s="943"/>
      <c r="Q107" s="943"/>
      <c r="R107" s="1155">
        <v>0</v>
      </c>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c r="AN107" s="1155">
        <v>0</v>
      </c>
      <c r="AO107" s="1155">
        <v>0</v>
      </c>
      <c r="AP107" s="1155">
        <v>0</v>
      </c>
      <c r="AQ107" s="1155">
        <v>0</v>
      </c>
      <c r="AR107" s="1155">
        <v>0</v>
      </c>
      <c r="AS107" s="1155">
        <v>0</v>
      </c>
      <c r="AT107" s="1155">
        <v>0</v>
      </c>
      <c r="AU107" s="1155">
        <v>0</v>
      </c>
      <c r="AV107" s="1155">
        <v>0</v>
      </c>
      <c r="AW107" s="1155">
        <v>0</v>
      </c>
      <c r="AX107" s="918"/>
      <c r="AY107" s="918"/>
      <c r="AZ107" s="918"/>
      <c r="BA107" s="1053"/>
    </row>
    <row r="108" spans="1:53" ht="11.25">
      <c r="A108" s="941">
        <v>1</v>
      </c>
      <c r="B108" s="1053" t="s">
        <v>664</v>
      </c>
      <c r="C108" s="1053"/>
      <c r="D108" s="1053"/>
      <c r="E108" s="1053"/>
      <c r="F108" s="1053"/>
      <c r="G108" s="1053"/>
      <c r="H108" s="1053"/>
      <c r="I108" s="1053"/>
      <c r="J108" s="1053"/>
      <c r="K108" s="1053"/>
      <c r="L108" s="1150" t="s">
        <v>124</v>
      </c>
      <c r="M108" s="1175" t="s">
        <v>664</v>
      </c>
      <c r="N108" s="1152" t="s">
        <v>369</v>
      </c>
      <c r="O108" s="943"/>
      <c r="P108" s="943"/>
      <c r="Q108" s="943"/>
      <c r="R108" s="1155">
        <v>0</v>
      </c>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1155">
        <v>0</v>
      </c>
      <c r="AO108" s="1155">
        <v>0</v>
      </c>
      <c r="AP108" s="1155">
        <v>0</v>
      </c>
      <c r="AQ108" s="1155">
        <v>0</v>
      </c>
      <c r="AR108" s="1155">
        <v>0</v>
      </c>
      <c r="AS108" s="1155">
        <v>0</v>
      </c>
      <c r="AT108" s="1155">
        <v>0</v>
      </c>
      <c r="AU108" s="1155">
        <v>0</v>
      </c>
      <c r="AV108" s="1155">
        <v>0</v>
      </c>
      <c r="AW108" s="1155">
        <v>0</v>
      </c>
      <c r="AX108" s="918"/>
      <c r="AY108" s="918"/>
      <c r="AZ108" s="918"/>
      <c r="BA108" s="1053"/>
    </row>
    <row r="109" spans="1:53" ht="22.5">
      <c r="A109" s="941">
        <v>1</v>
      </c>
      <c r="B109" s="1053"/>
      <c r="C109" s="1053"/>
      <c r="D109" s="1053"/>
      <c r="E109" s="1053"/>
      <c r="F109" s="1053"/>
      <c r="G109" s="1053"/>
      <c r="H109" s="1053"/>
      <c r="I109" s="1053"/>
      <c r="J109" s="1053"/>
      <c r="K109" s="1053"/>
      <c r="L109" s="1150" t="s">
        <v>125</v>
      </c>
      <c r="M109" s="1175" t="s">
        <v>665</v>
      </c>
      <c r="N109" s="1152" t="s">
        <v>369</v>
      </c>
      <c r="O109" s="943"/>
      <c r="P109" s="943"/>
      <c r="Q109" s="943"/>
      <c r="R109" s="1155">
        <v>0</v>
      </c>
      <c r="S109" s="943"/>
      <c r="T109" s="943">
        <v>0</v>
      </c>
      <c r="U109" s="943"/>
      <c r="V109" s="943"/>
      <c r="W109" s="943"/>
      <c r="X109" s="943"/>
      <c r="Y109" s="943"/>
      <c r="Z109" s="943"/>
      <c r="AA109" s="943"/>
      <c r="AB109" s="943"/>
      <c r="AC109" s="943"/>
      <c r="AD109" s="943">
        <v>0</v>
      </c>
      <c r="AE109" s="943"/>
      <c r="AF109" s="943"/>
      <c r="AG109" s="943"/>
      <c r="AH109" s="943"/>
      <c r="AI109" s="943"/>
      <c r="AJ109" s="943"/>
      <c r="AK109" s="943"/>
      <c r="AL109" s="943"/>
      <c r="AM109" s="943"/>
      <c r="AN109" s="439"/>
      <c r="AO109" s="439"/>
      <c r="AP109" s="439"/>
      <c r="AQ109" s="439"/>
      <c r="AR109" s="439"/>
      <c r="AS109" s="439"/>
      <c r="AT109" s="439"/>
      <c r="AU109" s="439"/>
      <c r="AV109" s="439"/>
      <c r="AW109" s="439"/>
      <c r="AX109" s="918"/>
      <c r="AY109" s="918"/>
      <c r="AZ109" s="918"/>
      <c r="BA109" s="1053"/>
    </row>
    <row r="110" spans="1:53" ht="101.25">
      <c r="A110" s="941">
        <v>1</v>
      </c>
      <c r="B110" s="1053"/>
      <c r="C110" s="1053"/>
      <c r="D110" s="1053"/>
      <c r="E110" s="1053"/>
      <c r="F110" s="1053"/>
      <c r="G110" s="1053"/>
      <c r="H110" s="1053"/>
      <c r="I110" s="1053"/>
      <c r="J110" s="1053"/>
      <c r="K110" s="1053"/>
      <c r="L110" s="1150" t="s">
        <v>126</v>
      </c>
      <c r="M110" s="1175" t="s">
        <v>666</v>
      </c>
      <c r="N110" s="1152" t="s">
        <v>369</v>
      </c>
      <c r="O110" s="943"/>
      <c r="P110" s="943"/>
      <c r="Q110" s="943"/>
      <c r="R110" s="1155">
        <v>0</v>
      </c>
      <c r="S110" s="943"/>
      <c r="T110" s="943">
        <v>0</v>
      </c>
      <c r="U110" s="943"/>
      <c r="V110" s="943"/>
      <c r="W110" s="943"/>
      <c r="X110" s="943"/>
      <c r="Y110" s="943"/>
      <c r="Z110" s="943"/>
      <c r="AA110" s="943"/>
      <c r="AB110" s="943"/>
      <c r="AC110" s="943"/>
      <c r="AD110" s="943">
        <v>0</v>
      </c>
      <c r="AE110" s="943"/>
      <c r="AF110" s="943"/>
      <c r="AG110" s="943"/>
      <c r="AH110" s="943"/>
      <c r="AI110" s="943"/>
      <c r="AJ110" s="943"/>
      <c r="AK110" s="943"/>
      <c r="AL110" s="943"/>
      <c r="AM110" s="943"/>
      <c r="AN110" s="439"/>
      <c r="AO110" s="439"/>
      <c r="AP110" s="439"/>
      <c r="AQ110" s="439"/>
      <c r="AR110" s="439"/>
      <c r="AS110" s="439"/>
      <c r="AT110" s="439"/>
      <c r="AU110" s="439"/>
      <c r="AV110" s="439"/>
      <c r="AW110" s="439"/>
      <c r="AX110" s="918"/>
      <c r="AY110" s="918"/>
      <c r="AZ110" s="918"/>
      <c r="BA110" s="1053"/>
    </row>
    <row r="111" spans="1:53" ht="45">
      <c r="A111" s="941">
        <v>1</v>
      </c>
      <c r="B111" s="1053"/>
      <c r="C111" s="1053"/>
      <c r="D111" s="1053"/>
      <c r="E111" s="1053"/>
      <c r="F111" s="1053"/>
      <c r="G111" s="1053"/>
      <c r="H111" s="1053"/>
      <c r="I111" s="1053"/>
      <c r="J111" s="1053"/>
      <c r="K111" s="1053"/>
      <c r="L111" s="1150" t="s">
        <v>127</v>
      </c>
      <c r="M111" s="1175" t="s">
        <v>1223</v>
      </c>
      <c r="N111" s="1152" t="s">
        <v>369</v>
      </c>
      <c r="O111" s="943"/>
      <c r="P111" s="943"/>
      <c r="Q111" s="943"/>
      <c r="R111" s="1155">
        <v>0</v>
      </c>
      <c r="S111" s="943"/>
      <c r="T111" s="943">
        <v>0</v>
      </c>
      <c r="U111" s="943"/>
      <c r="V111" s="943"/>
      <c r="W111" s="943"/>
      <c r="X111" s="943"/>
      <c r="Y111" s="943"/>
      <c r="Z111" s="943"/>
      <c r="AA111" s="943"/>
      <c r="AB111" s="943"/>
      <c r="AC111" s="943"/>
      <c r="AD111" s="943">
        <v>0</v>
      </c>
      <c r="AE111" s="943"/>
      <c r="AF111" s="943"/>
      <c r="AG111" s="943"/>
      <c r="AH111" s="943"/>
      <c r="AI111" s="943"/>
      <c r="AJ111" s="943"/>
      <c r="AK111" s="943"/>
      <c r="AL111" s="943"/>
      <c r="AM111" s="943"/>
      <c r="AN111" s="439"/>
      <c r="AO111" s="439"/>
      <c r="AP111" s="439"/>
      <c r="AQ111" s="439"/>
      <c r="AR111" s="439"/>
      <c r="AS111" s="439"/>
      <c r="AT111" s="439"/>
      <c r="AU111" s="439"/>
      <c r="AV111" s="439"/>
      <c r="AW111" s="439"/>
      <c r="AX111" s="918"/>
      <c r="AY111" s="918"/>
      <c r="AZ111" s="918"/>
      <c r="BA111" s="1053"/>
    </row>
    <row r="112" spans="1:53" ht="11.25">
      <c r="A112" s="941">
        <v>1</v>
      </c>
      <c r="B112" s="1053"/>
      <c r="C112" s="1053"/>
      <c r="D112" s="1053"/>
      <c r="E112" s="1053"/>
      <c r="F112" s="1053"/>
      <c r="G112" s="1053"/>
      <c r="H112" s="1053"/>
      <c r="I112" s="1053"/>
      <c r="J112" s="1053"/>
      <c r="K112" s="1053"/>
      <c r="L112" s="1150" t="s">
        <v>128</v>
      </c>
      <c r="M112" s="1176" t="s">
        <v>667</v>
      </c>
      <c r="N112" s="1152" t="s">
        <v>369</v>
      </c>
      <c r="O112" s="943"/>
      <c r="P112" s="943"/>
      <c r="Q112" s="943"/>
      <c r="R112" s="1155">
        <v>0</v>
      </c>
      <c r="S112" s="943"/>
      <c r="T112" s="943"/>
      <c r="U112" s="943"/>
      <c r="V112" s="943"/>
      <c r="W112" s="943"/>
      <c r="X112" s="943"/>
      <c r="Y112" s="943"/>
      <c r="Z112" s="943"/>
      <c r="AA112" s="943"/>
      <c r="AB112" s="943"/>
      <c r="AC112" s="943"/>
      <c r="AD112" s="943"/>
      <c r="AE112" s="943"/>
      <c r="AF112" s="943"/>
      <c r="AG112" s="943"/>
      <c r="AH112" s="943"/>
      <c r="AI112" s="943"/>
      <c r="AJ112" s="943"/>
      <c r="AK112" s="943"/>
      <c r="AL112" s="943"/>
      <c r="AM112" s="943"/>
      <c r="AN112" s="439"/>
      <c r="AO112" s="439"/>
      <c r="AP112" s="439"/>
      <c r="AQ112" s="439"/>
      <c r="AR112" s="439"/>
      <c r="AS112" s="439"/>
      <c r="AT112" s="439"/>
      <c r="AU112" s="439"/>
      <c r="AV112" s="439"/>
      <c r="AW112" s="439"/>
      <c r="AX112" s="918"/>
      <c r="AY112" s="918"/>
      <c r="AZ112" s="918"/>
      <c r="BA112" s="1053"/>
    </row>
    <row r="113" spans="1:53" ht="11.25">
      <c r="A113" s="941">
        <v>1</v>
      </c>
      <c r="B113" s="1053"/>
      <c r="C113" s="1053"/>
      <c r="D113" s="1053"/>
      <c r="E113" s="1053"/>
      <c r="F113" s="1053"/>
      <c r="G113" s="1053"/>
      <c r="H113" s="1053"/>
      <c r="I113" s="1053"/>
      <c r="J113" s="1053"/>
      <c r="K113" s="1053"/>
      <c r="L113" s="1150" t="s">
        <v>1232</v>
      </c>
      <c r="M113" s="1151" t="s">
        <v>1233</v>
      </c>
      <c r="N113" s="1152" t="s">
        <v>145</v>
      </c>
      <c r="O113" s="439">
        <v>0</v>
      </c>
      <c r="P113" s="439">
        <v>0</v>
      </c>
      <c r="Q113" s="439">
        <v>0</v>
      </c>
      <c r="R113" s="1155">
        <v>0</v>
      </c>
      <c r="S113" s="439">
        <v>0</v>
      </c>
      <c r="T113" s="439">
        <v>0</v>
      </c>
      <c r="U113" s="439">
        <v>0</v>
      </c>
      <c r="V113" s="439">
        <v>0</v>
      </c>
      <c r="W113" s="439">
        <v>0</v>
      </c>
      <c r="X113" s="439">
        <v>0</v>
      </c>
      <c r="Y113" s="439">
        <v>0</v>
      </c>
      <c r="Z113" s="439">
        <v>0</v>
      </c>
      <c r="AA113" s="439">
        <v>0</v>
      </c>
      <c r="AB113" s="439">
        <v>0</v>
      </c>
      <c r="AC113" s="439">
        <v>0</v>
      </c>
      <c r="AD113" s="439">
        <v>0</v>
      </c>
      <c r="AE113" s="439">
        <v>0</v>
      </c>
      <c r="AF113" s="439">
        <v>0</v>
      </c>
      <c r="AG113" s="439">
        <v>0</v>
      </c>
      <c r="AH113" s="439">
        <v>0</v>
      </c>
      <c r="AI113" s="439">
        <v>0</v>
      </c>
      <c r="AJ113" s="439">
        <v>0</v>
      </c>
      <c r="AK113" s="439">
        <v>0</v>
      </c>
      <c r="AL113" s="439">
        <v>0</v>
      </c>
      <c r="AM113" s="439">
        <v>0</v>
      </c>
      <c r="AN113" s="439"/>
      <c r="AO113" s="439"/>
      <c r="AP113" s="439"/>
      <c r="AQ113" s="439"/>
      <c r="AR113" s="439"/>
      <c r="AS113" s="439"/>
      <c r="AT113" s="439"/>
      <c r="AU113" s="439"/>
      <c r="AV113" s="439"/>
      <c r="AW113" s="439"/>
      <c r="AX113" s="918"/>
      <c r="AY113" s="918"/>
      <c r="AZ113" s="918"/>
      <c r="BA113" s="1053"/>
    </row>
    <row r="114" spans="1:53" s="113" customFormat="1" ht="11.25">
      <c r="A114" s="941">
        <v>1</v>
      </c>
      <c r="B114" s="1166"/>
      <c r="C114" s="1166"/>
      <c r="D114" s="1166"/>
      <c r="E114" s="1166"/>
      <c r="F114" s="1166"/>
      <c r="G114" s="1166"/>
      <c r="H114" s="1166"/>
      <c r="I114" s="1166"/>
      <c r="J114" s="1166"/>
      <c r="K114" s="1166"/>
      <c r="L114" s="1167" t="s">
        <v>129</v>
      </c>
      <c r="M114" s="1173" t="s">
        <v>668</v>
      </c>
      <c r="N114" s="1146" t="s">
        <v>369</v>
      </c>
      <c r="O114" s="1147">
        <v>2107.8222174777411</v>
      </c>
      <c r="P114" s="1147">
        <v>2107.8222174777411</v>
      </c>
      <c r="Q114" s="1147">
        <v>2107.8222174777411</v>
      </c>
      <c r="R114" s="1147">
        <v>0</v>
      </c>
      <c r="S114" s="1147">
        <v>2297.5472180758679</v>
      </c>
      <c r="T114" s="1147">
        <v>2441.5464837181348</v>
      </c>
      <c r="U114" s="1147">
        <v>2566.3536027805812</v>
      </c>
      <c r="V114" s="1147">
        <v>2697.1511647981429</v>
      </c>
      <c r="W114" s="1147">
        <v>2834.6731993148405</v>
      </c>
      <c r="X114" s="1147">
        <v>2979.2604776929766</v>
      </c>
      <c r="Y114" s="1147">
        <v>2752.7512902306821</v>
      </c>
      <c r="Z114" s="1147">
        <v>2752.7512902306821</v>
      </c>
      <c r="AA114" s="1147">
        <v>2752.7512902306821</v>
      </c>
      <c r="AB114" s="1147">
        <v>2752.7512902306821</v>
      </c>
      <c r="AC114" s="1147">
        <v>2752.7512902306821</v>
      </c>
      <c r="AD114" s="1147">
        <v>1634.870312679735</v>
      </c>
      <c r="AE114" s="1147">
        <v>1643.7980397326307</v>
      </c>
      <c r="AF114" s="1147">
        <v>1653.2027692664342</v>
      </c>
      <c r="AG114" s="1147">
        <v>1663.1059494655292</v>
      </c>
      <c r="AH114" s="1147">
        <v>1673.5339982151763</v>
      </c>
      <c r="AI114" s="1147">
        <v>1279.2029047999999</v>
      </c>
      <c r="AJ114" s="1147">
        <v>1279.2029047999999</v>
      </c>
      <c r="AK114" s="1147">
        <v>1279.2029047999999</v>
      </c>
      <c r="AL114" s="1147">
        <v>1279.2029047999999</v>
      </c>
      <c r="AM114" s="1147">
        <v>1279.2029047999999</v>
      </c>
      <c r="AN114" s="1147">
        <v>-28.8427981014948</v>
      </c>
      <c r="AO114" s="1147">
        <v>0.54608166676304859</v>
      </c>
      <c r="AP114" s="1147">
        <v>0.5721341251467339</v>
      </c>
      <c r="AQ114" s="1147">
        <v>0.59902997885064535</v>
      </c>
      <c r="AR114" s="1147">
        <v>0.62702251489139249</v>
      </c>
      <c r="AS114" s="1147">
        <v>-23.562777561479507</v>
      </c>
      <c r="AT114" s="1147">
        <v>0</v>
      </c>
      <c r="AU114" s="1147">
        <v>0</v>
      </c>
      <c r="AV114" s="1147">
        <v>0</v>
      </c>
      <c r="AW114" s="1147">
        <v>0</v>
      </c>
      <c r="AX114" s="918"/>
      <c r="AY114" s="918"/>
      <c r="AZ114" s="918"/>
      <c r="BA114" s="1166"/>
    </row>
    <row r="115" spans="1:53" ht="78.75">
      <c r="A115" s="941">
        <v>1</v>
      </c>
      <c r="B115" s="1053"/>
      <c r="C115" s="1053"/>
      <c r="D115" s="1053"/>
      <c r="E115" s="1053"/>
      <c r="F115" s="1053"/>
      <c r="G115" s="1053"/>
      <c r="H115" s="1053"/>
      <c r="I115" s="1053"/>
      <c r="J115" s="1053"/>
      <c r="K115" s="1053"/>
      <c r="L115" s="1150" t="s">
        <v>130</v>
      </c>
      <c r="M115" s="1176" t="s">
        <v>1178</v>
      </c>
      <c r="N115" s="1162" t="s">
        <v>369</v>
      </c>
      <c r="O115" s="943"/>
      <c r="P115" s="943"/>
      <c r="Q115" s="943"/>
      <c r="R115" s="1155">
        <v>0</v>
      </c>
      <c r="S115" s="943"/>
      <c r="T115" s="943"/>
      <c r="U115" s="943"/>
      <c r="V115" s="943"/>
      <c r="W115" s="943"/>
      <c r="X115" s="943"/>
      <c r="Y115" s="943"/>
      <c r="Z115" s="943"/>
      <c r="AA115" s="943"/>
      <c r="AB115" s="943"/>
      <c r="AC115" s="943"/>
      <c r="AD115" s="943">
        <v>0</v>
      </c>
      <c r="AE115" s="943"/>
      <c r="AF115" s="943"/>
      <c r="AG115" s="943"/>
      <c r="AH115" s="943"/>
      <c r="AI115" s="943"/>
      <c r="AJ115" s="943"/>
      <c r="AK115" s="943"/>
      <c r="AL115" s="943"/>
      <c r="AM115" s="943"/>
      <c r="AN115" s="439"/>
      <c r="AO115" s="439"/>
      <c r="AP115" s="439"/>
      <c r="AQ115" s="439"/>
      <c r="AR115" s="439"/>
      <c r="AS115" s="439"/>
      <c r="AT115" s="439"/>
      <c r="AU115" s="439"/>
      <c r="AV115" s="439"/>
      <c r="AW115" s="439"/>
      <c r="AX115" s="918"/>
      <c r="AY115" s="918"/>
      <c r="AZ115" s="918"/>
      <c r="BA115" s="1053"/>
    </row>
    <row r="116" spans="1:53" ht="56.25">
      <c r="A116" s="941">
        <v>1</v>
      </c>
      <c r="B116" s="1053"/>
      <c r="C116" s="1053"/>
      <c r="D116" s="1053"/>
      <c r="E116" s="1053"/>
      <c r="F116" s="1053"/>
      <c r="G116" s="1053"/>
      <c r="H116" s="1053"/>
      <c r="I116" s="1053"/>
      <c r="J116" s="1053"/>
      <c r="K116" s="1053"/>
      <c r="L116" s="1150" t="s">
        <v>131</v>
      </c>
      <c r="M116" s="1176" t="s">
        <v>669</v>
      </c>
      <c r="N116" s="1162" t="s">
        <v>369</v>
      </c>
      <c r="O116" s="943"/>
      <c r="P116" s="943"/>
      <c r="Q116" s="943"/>
      <c r="R116" s="1155">
        <v>0</v>
      </c>
      <c r="S116" s="943"/>
      <c r="T116" s="943"/>
      <c r="U116" s="943"/>
      <c r="V116" s="943"/>
      <c r="W116" s="943"/>
      <c r="X116" s="943"/>
      <c r="Y116" s="943"/>
      <c r="Z116" s="943"/>
      <c r="AA116" s="943"/>
      <c r="AB116" s="943"/>
      <c r="AC116" s="943"/>
      <c r="AD116" s="943">
        <v>0</v>
      </c>
      <c r="AE116" s="943"/>
      <c r="AF116" s="943"/>
      <c r="AG116" s="943"/>
      <c r="AH116" s="943"/>
      <c r="AI116" s="943"/>
      <c r="AJ116" s="943"/>
      <c r="AK116" s="943"/>
      <c r="AL116" s="943"/>
      <c r="AM116" s="943"/>
      <c r="AN116" s="439"/>
      <c r="AO116" s="439"/>
      <c r="AP116" s="439"/>
      <c r="AQ116" s="439"/>
      <c r="AR116" s="439"/>
      <c r="AS116" s="439"/>
      <c r="AT116" s="439"/>
      <c r="AU116" s="439"/>
      <c r="AV116" s="439"/>
      <c r="AW116" s="439"/>
      <c r="AX116" s="918"/>
      <c r="AY116" s="918"/>
      <c r="AZ116" s="918"/>
      <c r="BA116" s="1053"/>
    </row>
    <row r="117" spans="1:53" ht="11.25">
      <c r="A117" s="941">
        <v>1</v>
      </c>
      <c r="B117" s="1053"/>
      <c r="C117" s="1053"/>
      <c r="D117" s="1053"/>
      <c r="E117" s="1053"/>
      <c r="F117" s="1053"/>
      <c r="G117" s="1053"/>
      <c r="H117" s="1053"/>
      <c r="I117" s="1053"/>
      <c r="J117" s="1053"/>
      <c r="K117" s="1053"/>
      <c r="L117" s="1150" t="s">
        <v>132</v>
      </c>
      <c r="M117" s="1176" t="s">
        <v>670</v>
      </c>
      <c r="N117" s="1152" t="s">
        <v>369</v>
      </c>
      <c r="O117" s="943"/>
      <c r="P117" s="943"/>
      <c r="Q117" s="943"/>
      <c r="R117" s="1155">
        <v>0</v>
      </c>
      <c r="S117" s="943"/>
      <c r="T117" s="943"/>
      <c r="U117" s="943"/>
      <c r="V117" s="943"/>
      <c r="W117" s="943"/>
      <c r="X117" s="943"/>
      <c r="Y117" s="943"/>
      <c r="Z117" s="943"/>
      <c r="AA117" s="943"/>
      <c r="AB117" s="943"/>
      <c r="AC117" s="943"/>
      <c r="AD117" s="943"/>
      <c r="AE117" s="943"/>
      <c r="AF117" s="943"/>
      <c r="AG117" s="943"/>
      <c r="AH117" s="943"/>
      <c r="AI117" s="943"/>
      <c r="AJ117" s="943"/>
      <c r="AK117" s="943"/>
      <c r="AL117" s="943"/>
      <c r="AM117" s="943"/>
      <c r="AN117" s="439"/>
      <c r="AO117" s="439"/>
      <c r="AP117" s="439"/>
      <c r="AQ117" s="439"/>
      <c r="AR117" s="439"/>
      <c r="AS117" s="439"/>
      <c r="AT117" s="439"/>
      <c r="AU117" s="439"/>
      <c r="AV117" s="439"/>
      <c r="AW117" s="439"/>
      <c r="AX117" s="918"/>
      <c r="AY117" s="918"/>
      <c r="AZ117" s="918"/>
      <c r="BA117" s="1053"/>
    </row>
    <row r="118" spans="1:53" s="113" customFormat="1" ht="11.25">
      <c r="A118" s="941">
        <v>1</v>
      </c>
      <c r="B118" s="1166"/>
      <c r="C118" s="1166"/>
      <c r="D118" s="1166"/>
      <c r="E118" s="1166"/>
      <c r="F118" s="1166"/>
      <c r="G118" s="1166"/>
      <c r="H118" s="1166"/>
      <c r="I118" s="1166"/>
      <c r="J118" s="1166"/>
      <c r="K118" s="1166"/>
      <c r="L118" s="1167" t="s">
        <v>133</v>
      </c>
      <c r="M118" s="1173" t="s">
        <v>671</v>
      </c>
      <c r="N118" s="1169" t="s">
        <v>369</v>
      </c>
      <c r="O118" s="1148">
        <v>0</v>
      </c>
      <c r="P118" s="1148">
        <v>0</v>
      </c>
      <c r="Q118" s="1148">
        <v>0</v>
      </c>
      <c r="R118" s="1147">
        <v>0</v>
      </c>
      <c r="S118" s="1148">
        <v>0</v>
      </c>
      <c r="T118" s="1148">
        <v>0</v>
      </c>
      <c r="U118" s="1148">
        <v>0</v>
      </c>
      <c r="V118" s="1148">
        <v>0</v>
      </c>
      <c r="W118" s="1148">
        <v>0</v>
      </c>
      <c r="X118" s="1148">
        <v>0</v>
      </c>
      <c r="Y118" s="1148">
        <v>0</v>
      </c>
      <c r="Z118" s="1148">
        <v>0</v>
      </c>
      <c r="AA118" s="1148">
        <v>0</v>
      </c>
      <c r="AB118" s="1148">
        <v>0</v>
      </c>
      <c r="AC118" s="1148">
        <v>0</v>
      </c>
      <c r="AD118" s="1148">
        <v>0</v>
      </c>
      <c r="AE118" s="1148">
        <v>0</v>
      </c>
      <c r="AF118" s="1148">
        <v>0</v>
      </c>
      <c r="AG118" s="1148">
        <v>0</v>
      </c>
      <c r="AH118" s="1148">
        <v>0</v>
      </c>
      <c r="AI118" s="1148">
        <v>0</v>
      </c>
      <c r="AJ118" s="1148">
        <v>0</v>
      </c>
      <c r="AK118" s="1148">
        <v>0</v>
      </c>
      <c r="AL118" s="1148">
        <v>0</v>
      </c>
      <c r="AM118" s="1148">
        <v>0</v>
      </c>
      <c r="AN118" s="1147">
        <v>0</v>
      </c>
      <c r="AO118" s="1147">
        <v>0</v>
      </c>
      <c r="AP118" s="1147">
        <v>0</v>
      </c>
      <c r="AQ118" s="1147">
        <v>0</v>
      </c>
      <c r="AR118" s="1147">
        <v>0</v>
      </c>
      <c r="AS118" s="1147">
        <v>0</v>
      </c>
      <c r="AT118" s="1147">
        <v>0</v>
      </c>
      <c r="AU118" s="1147">
        <v>0</v>
      </c>
      <c r="AV118" s="1147">
        <v>0</v>
      </c>
      <c r="AW118" s="1147">
        <v>0</v>
      </c>
      <c r="AX118" s="918"/>
      <c r="AY118" s="918"/>
      <c r="AZ118" s="918"/>
      <c r="BA118" s="1166"/>
    </row>
    <row r="119" spans="1:53" ht="22.5">
      <c r="A119" s="941">
        <v>1</v>
      </c>
      <c r="B119" s="1053"/>
      <c r="C119" s="1053"/>
      <c r="D119" s="1053"/>
      <c r="E119" s="1053"/>
      <c r="F119" s="1053"/>
      <c r="G119" s="1053"/>
      <c r="H119" s="1053"/>
      <c r="I119" s="1053"/>
      <c r="J119" s="1053"/>
      <c r="K119" s="1053"/>
      <c r="L119" s="1150" t="s">
        <v>200</v>
      </c>
      <c r="M119" s="1177" t="s">
        <v>672</v>
      </c>
      <c r="N119" s="1152" t="s">
        <v>369</v>
      </c>
      <c r="O119" s="943"/>
      <c r="P119" s="943"/>
      <c r="Q119" s="943"/>
      <c r="R119" s="1155">
        <v>0</v>
      </c>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439"/>
      <c r="AO119" s="439"/>
      <c r="AP119" s="439"/>
      <c r="AQ119" s="439"/>
      <c r="AR119" s="439"/>
      <c r="AS119" s="439"/>
      <c r="AT119" s="439"/>
      <c r="AU119" s="439"/>
      <c r="AV119" s="439"/>
      <c r="AW119" s="439"/>
      <c r="AX119" s="918"/>
      <c r="AY119" s="918"/>
      <c r="AZ119" s="918"/>
      <c r="BA119" s="1053"/>
    </row>
    <row r="120" spans="1:53" ht="22.5">
      <c r="A120" s="941">
        <v>1</v>
      </c>
      <c r="B120" s="1053"/>
      <c r="C120" s="1053"/>
      <c r="D120" s="1053"/>
      <c r="E120" s="1053"/>
      <c r="F120" s="1053"/>
      <c r="G120" s="1053"/>
      <c r="H120" s="1053"/>
      <c r="I120" s="1053"/>
      <c r="J120" s="1053"/>
      <c r="K120" s="1053"/>
      <c r="L120" s="1150" t="s">
        <v>201</v>
      </c>
      <c r="M120" s="1151" t="s">
        <v>673</v>
      </c>
      <c r="N120" s="1152" t="s">
        <v>369</v>
      </c>
      <c r="O120" s="943"/>
      <c r="P120" s="943"/>
      <c r="Q120" s="943"/>
      <c r="R120" s="1155">
        <v>0</v>
      </c>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439"/>
      <c r="AO120" s="439"/>
      <c r="AP120" s="439"/>
      <c r="AQ120" s="439"/>
      <c r="AR120" s="439"/>
      <c r="AS120" s="439"/>
      <c r="AT120" s="439"/>
      <c r="AU120" s="439"/>
      <c r="AV120" s="439"/>
      <c r="AW120" s="439"/>
      <c r="AX120" s="918"/>
      <c r="AY120" s="918"/>
      <c r="AZ120" s="918"/>
      <c r="BA120" s="1053"/>
    </row>
    <row r="121" spans="1:53" ht="11.25">
      <c r="A121" s="941">
        <v>1</v>
      </c>
      <c r="B121" s="1053"/>
      <c r="C121" s="1053"/>
      <c r="D121" s="1053"/>
      <c r="E121" s="1053"/>
      <c r="F121" s="1053"/>
      <c r="G121" s="1053"/>
      <c r="H121" s="1053"/>
      <c r="I121" s="1053"/>
      <c r="J121" s="1053"/>
      <c r="K121" s="1053"/>
      <c r="L121" s="1150" t="s">
        <v>134</v>
      </c>
      <c r="M121" s="1176" t="s">
        <v>674</v>
      </c>
      <c r="N121" s="1152" t="s">
        <v>369</v>
      </c>
      <c r="O121" s="943"/>
      <c r="P121" s="943"/>
      <c r="Q121" s="943"/>
      <c r="R121" s="1155">
        <v>0</v>
      </c>
      <c r="S121" s="943"/>
      <c r="T121" s="943"/>
      <c r="U121" s="943"/>
      <c r="V121" s="943"/>
      <c r="W121" s="943"/>
      <c r="X121" s="943"/>
      <c r="Y121" s="943"/>
      <c r="Z121" s="943"/>
      <c r="AA121" s="943"/>
      <c r="AB121" s="943"/>
      <c r="AC121" s="943"/>
      <c r="AD121" s="943"/>
      <c r="AE121" s="943"/>
      <c r="AF121" s="943"/>
      <c r="AG121" s="943"/>
      <c r="AH121" s="943"/>
      <c r="AI121" s="943"/>
      <c r="AJ121" s="943"/>
      <c r="AK121" s="943"/>
      <c r="AL121" s="943"/>
      <c r="AM121" s="943"/>
      <c r="AN121" s="439"/>
      <c r="AO121" s="439"/>
      <c r="AP121" s="439"/>
      <c r="AQ121" s="439"/>
      <c r="AR121" s="439"/>
      <c r="AS121" s="439"/>
      <c r="AT121" s="439"/>
      <c r="AU121" s="439"/>
      <c r="AV121" s="439"/>
      <c r="AW121" s="439"/>
      <c r="AX121" s="918"/>
      <c r="AY121" s="918"/>
      <c r="AZ121" s="918"/>
      <c r="BA121" s="1053"/>
    </row>
    <row r="122" spans="1:53" ht="11.25">
      <c r="A122" s="941">
        <v>1</v>
      </c>
      <c r="B122" s="1053"/>
      <c r="C122" s="1053"/>
      <c r="D122" s="1053"/>
      <c r="E122" s="1053"/>
      <c r="F122" s="1053"/>
      <c r="G122" s="1053"/>
      <c r="H122" s="1053"/>
      <c r="I122" s="1053"/>
      <c r="J122" s="1053"/>
      <c r="K122" s="1053"/>
      <c r="L122" s="1150" t="s">
        <v>135</v>
      </c>
      <c r="M122" s="1176" t="s">
        <v>675</v>
      </c>
      <c r="N122" s="1152" t="s">
        <v>369</v>
      </c>
      <c r="O122" s="943"/>
      <c r="P122" s="943"/>
      <c r="Q122" s="943"/>
      <c r="R122" s="1155">
        <v>0</v>
      </c>
      <c r="S122" s="943"/>
      <c r="T122" s="943"/>
      <c r="U122" s="943"/>
      <c r="V122" s="943"/>
      <c r="W122" s="943"/>
      <c r="X122" s="943"/>
      <c r="Y122" s="943"/>
      <c r="Z122" s="943"/>
      <c r="AA122" s="943"/>
      <c r="AB122" s="943"/>
      <c r="AC122" s="943"/>
      <c r="AD122" s="943"/>
      <c r="AE122" s="943"/>
      <c r="AF122" s="943"/>
      <c r="AG122" s="943"/>
      <c r="AH122" s="943"/>
      <c r="AI122" s="943"/>
      <c r="AJ122" s="943"/>
      <c r="AK122" s="943"/>
      <c r="AL122" s="943"/>
      <c r="AM122" s="943"/>
      <c r="AN122" s="439"/>
      <c r="AO122" s="439"/>
      <c r="AP122" s="439"/>
      <c r="AQ122" s="439"/>
      <c r="AR122" s="439"/>
      <c r="AS122" s="439"/>
      <c r="AT122" s="439"/>
      <c r="AU122" s="439"/>
      <c r="AV122" s="439"/>
      <c r="AW122" s="439"/>
      <c r="AX122" s="918"/>
      <c r="AY122" s="918"/>
      <c r="AZ122" s="918"/>
      <c r="BA122" s="1053"/>
    </row>
    <row r="123" spans="1:53" s="113" customFormat="1" ht="11.25">
      <c r="A123" s="941">
        <v>1</v>
      </c>
      <c r="B123" s="1166"/>
      <c r="C123" s="1166"/>
      <c r="D123" s="1166"/>
      <c r="E123" s="1166"/>
      <c r="F123" s="1166"/>
      <c r="G123" s="1166"/>
      <c r="H123" s="1166"/>
      <c r="I123" s="1166"/>
      <c r="J123" s="1166"/>
      <c r="K123" s="1166"/>
      <c r="L123" s="1167" t="s">
        <v>138</v>
      </c>
      <c r="M123" s="1173" t="s">
        <v>676</v>
      </c>
      <c r="N123" s="1169" t="s">
        <v>369</v>
      </c>
      <c r="O123" s="1147">
        <v>2107.8222174777411</v>
      </c>
      <c r="P123" s="1147">
        <v>2107.8222174777411</v>
      </c>
      <c r="Q123" s="1147">
        <v>2107.8222174777411</v>
      </c>
      <c r="R123" s="1147">
        <v>0</v>
      </c>
      <c r="S123" s="1147">
        <v>2297.5472180758679</v>
      </c>
      <c r="T123" s="1147">
        <v>2441.5464837181348</v>
      </c>
      <c r="U123" s="1147">
        <v>2566.3536027805812</v>
      </c>
      <c r="V123" s="1147">
        <v>2697.1511647981429</v>
      </c>
      <c r="W123" s="1147">
        <v>2834.6731993148405</v>
      </c>
      <c r="X123" s="1147">
        <v>2979.2604776929766</v>
      </c>
      <c r="Y123" s="1147">
        <v>2752.7512902306821</v>
      </c>
      <c r="Z123" s="1147">
        <v>2752.7512902306821</v>
      </c>
      <c r="AA123" s="1147">
        <v>2752.7512902306821</v>
      </c>
      <c r="AB123" s="1147">
        <v>2752.7512902306821</v>
      </c>
      <c r="AC123" s="1147">
        <v>2752.7512902306821</v>
      </c>
      <c r="AD123" s="1147">
        <v>1634.870312679735</v>
      </c>
      <c r="AE123" s="1147">
        <v>1643.7980397326307</v>
      </c>
      <c r="AF123" s="1147">
        <v>1653.2027692664342</v>
      </c>
      <c r="AG123" s="1147">
        <v>1663.1059494655292</v>
      </c>
      <c r="AH123" s="1147">
        <v>1673.5339982151763</v>
      </c>
      <c r="AI123" s="1147">
        <v>1279.2029047999999</v>
      </c>
      <c r="AJ123" s="1147">
        <v>1279.2029047999999</v>
      </c>
      <c r="AK123" s="1147">
        <v>1279.2029047999999</v>
      </c>
      <c r="AL123" s="1147">
        <v>1279.2029047999999</v>
      </c>
      <c r="AM123" s="1147">
        <v>1279.2029047999999</v>
      </c>
      <c r="AN123" s="1147">
        <v>-28.8427981014948</v>
      </c>
      <c r="AO123" s="1147">
        <v>0.54608166676304859</v>
      </c>
      <c r="AP123" s="1147">
        <v>0.5721341251467339</v>
      </c>
      <c r="AQ123" s="1147">
        <v>0.59902997885064535</v>
      </c>
      <c r="AR123" s="1147">
        <v>0.62702251489139249</v>
      </c>
      <c r="AS123" s="1147">
        <v>-23.562777561479507</v>
      </c>
      <c r="AT123" s="1147">
        <v>0</v>
      </c>
      <c r="AU123" s="1147">
        <v>0</v>
      </c>
      <c r="AV123" s="1147">
        <v>0</v>
      </c>
      <c r="AW123" s="1147">
        <v>0</v>
      </c>
      <c r="AX123" s="918"/>
      <c r="AY123" s="918"/>
      <c r="AZ123" s="918"/>
      <c r="BA123" s="1166"/>
    </row>
    <row r="124" spans="1:53" ht="15">
      <c r="A124" s="941">
        <v>1</v>
      </c>
      <c r="B124" s="1053"/>
      <c r="C124" s="1170" t="b">
        <v>0</v>
      </c>
      <c r="D124" s="1053"/>
      <c r="E124" s="1053"/>
      <c r="F124" s="1053"/>
      <c r="G124" s="1053"/>
      <c r="H124" s="1053"/>
      <c r="I124" s="1053"/>
      <c r="J124" s="1053"/>
      <c r="K124" s="1053"/>
      <c r="L124" s="1150" t="s">
        <v>1235</v>
      </c>
      <c r="M124" s="1151" t="s">
        <v>1404</v>
      </c>
      <c r="N124" s="1152" t="s">
        <v>369</v>
      </c>
      <c r="O124" s="943"/>
      <c r="P124" s="943"/>
      <c r="Q124" s="943"/>
      <c r="R124" s="1155">
        <v>0</v>
      </c>
      <c r="S124" s="943"/>
      <c r="T124" s="943"/>
      <c r="U124" s="943"/>
      <c r="V124" s="943"/>
      <c r="W124" s="943"/>
      <c r="X124" s="943"/>
      <c r="Y124" s="943"/>
      <c r="Z124" s="943"/>
      <c r="AA124" s="943"/>
      <c r="AB124" s="943"/>
      <c r="AC124" s="943"/>
      <c r="AD124" s="943"/>
      <c r="AE124" s="943"/>
      <c r="AF124" s="943"/>
      <c r="AG124" s="943"/>
      <c r="AH124" s="943"/>
      <c r="AI124" s="943"/>
      <c r="AJ124" s="943"/>
      <c r="AK124" s="943"/>
      <c r="AL124" s="943"/>
      <c r="AM124" s="943"/>
      <c r="AN124" s="439"/>
      <c r="AO124" s="439"/>
      <c r="AP124" s="439"/>
      <c r="AQ124" s="439"/>
      <c r="AR124" s="439"/>
      <c r="AS124" s="439"/>
      <c r="AT124" s="439"/>
      <c r="AU124" s="439"/>
      <c r="AV124" s="439"/>
      <c r="AW124" s="439"/>
      <c r="AX124" s="918"/>
      <c r="AY124" s="918"/>
      <c r="AZ124" s="918"/>
      <c r="BA124" s="1053"/>
    </row>
    <row r="125" spans="1:53" ht="15">
      <c r="A125" s="941">
        <v>1</v>
      </c>
      <c r="B125" s="1053"/>
      <c r="C125" s="1170" t="b">
        <v>0</v>
      </c>
      <c r="D125" s="1053"/>
      <c r="E125" s="1053"/>
      <c r="F125" s="1053"/>
      <c r="G125" s="1053"/>
      <c r="H125" s="1053"/>
      <c r="I125" s="1053"/>
      <c r="J125" s="1053"/>
      <c r="K125" s="1053"/>
      <c r="L125" s="1150" t="s">
        <v>1236</v>
      </c>
      <c r="M125" s="1151" t="s">
        <v>1405</v>
      </c>
      <c r="N125" s="1152" t="s">
        <v>369</v>
      </c>
      <c r="O125" s="943"/>
      <c r="P125" s="943"/>
      <c r="Q125" s="943"/>
      <c r="R125" s="1155">
        <v>0</v>
      </c>
      <c r="S125" s="943"/>
      <c r="T125" s="943"/>
      <c r="U125" s="943"/>
      <c r="V125" s="943"/>
      <c r="W125" s="943"/>
      <c r="X125" s="943"/>
      <c r="Y125" s="943"/>
      <c r="Z125" s="943"/>
      <c r="AA125" s="943"/>
      <c r="AB125" s="943"/>
      <c r="AC125" s="943"/>
      <c r="AD125" s="943"/>
      <c r="AE125" s="943"/>
      <c r="AF125" s="943"/>
      <c r="AG125" s="943"/>
      <c r="AH125" s="943"/>
      <c r="AI125" s="943"/>
      <c r="AJ125" s="943"/>
      <c r="AK125" s="943"/>
      <c r="AL125" s="943"/>
      <c r="AM125" s="943"/>
      <c r="AN125" s="439"/>
      <c r="AO125" s="439"/>
      <c r="AP125" s="439"/>
      <c r="AQ125" s="439"/>
      <c r="AR125" s="439"/>
      <c r="AS125" s="439"/>
      <c r="AT125" s="439"/>
      <c r="AU125" s="439"/>
      <c r="AV125" s="439"/>
      <c r="AW125" s="439"/>
      <c r="AX125" s="918"/>
      <c r="AY125" s="918"/>
      <c r="AZ125" s="918"/>
      <c r="BA125" s="1053"/>
    </row>
    <row r="126" spans="1:53" s="113" customFormat="1" ht="11.25">
      <c r="A126" s="941">
        <v>1</v>
      </c>
      <c r="B126" s="1053" t="s">
        <v>1212</v>
      </c>
      <c r="C126" s="1166"/>
      <c r="D126" s="1166"/>
      <c r="E126" s="1166"/>
      <c r="F126" s="1166"/>
      <c r="G126" s="1166"/>
      <c r="H126" s="1166"/>
      <c r="I126" s="1166"/>
      <c r="J126" s="1166"/>
      <c r="K126" s="1166"/>
      <c r="L126" s="1167" t="s">
        <v>139</v>
      </c>
      <c r="M126" s="1173" t="s">
        <v>677</v>
      </c>
      <c r="N126" s="1169" t="s">
        <v>328</v>
      </c>
      <c r="O126" s="1178">
        <v>164.99799999999999</v>
      </c>
      <c r="P126" s="1178">
        <v>164.99799999999999</v>
      </c>
      <c r="Q126" s="1178">
        <v>164.99799999999999</v>
      </c>
      <c r="R126" s="1178">
        <v>0</v>
      </c>
      <c r="S126" s="1178">
        <v>164.99799999999999</v>
      </c>
      <c r="T126" s="1178">
        <v>164.99799999999999</v>
      </c>
      <c r="U126" s="1178">
        <v>164.99799999999999</v>
      </c>
      <c r="V126" s="1178">
        <v>164.99799999999999</v>
      </c>
      <c r="W126" s="1178">
        <v>164.99799999999999</v>
      </c>
      <c r="X126" s="1178">
        <v>164.99799999999999</v>
      </c>
      <c r="Y126" s="1178">
        <v>0</v>
      </c>
      <c r="Z126" s="1178">
        <v>0</v>
      </c>
      <c r="AA126" s="1178">
        <v>0</v>
      </c>
      <c r="AB126" s="1178">
        <v>0</v>
      </c>
      <c r="AC126" s="1178">
        <v>0</v>
      </c>
      <c r="AD126" s="1178">
        <v>164.99799999999999</v>
      </c>
      <c r="AE126" s="1178">
        <v>164.99799999999999</v>
      </c>
      <c r="AF126" s="1178">
        <v>164.99799999999999</v>
      </c>
      <c r="AG126" s="1178">
        <v>164.99799999999999</v>
      </c>
      <c r="AH126" s="1178">
        <v>164.99799999999999</v>
      </c>
      <c r="AI126" s="1178">
        <v>0</v>
      </c>
      <c r="AJ126" s="1178">
        <v>0</v>
      </c>
      <c r="AK126" s="1178">
        <v>0</v>
      </c>
      <c r="AL126" s="1178">
        <v>0</v>
      </c>
      <c r="AM126" s="1178">
        <v>0</v>
      </c>
      <c r="AN126" s="605"/>
      <c r="AO126" s="605"/>
      <c r="AP126" s="605"/>
      <c r="AQ126" s="605"/>
      <c r="AR126" s="605"/>
      <c r="AS126" s="605"/>
      <c r="AT126" s="605"/>
      <c r="AU126" s="605"/>
      <c r="AV126" s="605"/>
      <c r="AW126" s="605"/>
      <c r="AX126" s="918"/>
      <c r="AY126" s="918"/>
      <c r="AZ126" s="918"/>
      <c r="BA126" s="1166"/>
    </row>
    <row r="127" spans="1:53" ht="11.25">
      <c r="A127" s="941">
        <v>1</v>
      </c>
      <c r="B127" s="1053" t="s">
        <v>1208</v>
      </c>
      <c r="C127" s="1053"/>
      <c r="D127" s="1053"/>
      <c r="E127" s="1053"/>
      <c r="F127" s="1053"/>
      <c r="G127" s="1053"/>
      <c r="H127" s="1053"/>
      <c r="I127" s="1053"/>
      <c r="J127" s="1053"/>
      <c r="K127" s="1053"/>
      <c r="L127" s="1150" t="s">
        <v>150</v>
      </c>
      <c r="M127" s="1177" t="s">
        <v>1132</v>
      </c>
      <c r="N127" s="1152" t="s">
        <v>328</v>
      </c>
      <c r="O127" s="1179">
        <v>82.498999999999995</v>
      </c>
      <c r="P127" s="1179">
        <v>82.498999999999995</v>
      </c>
      <c r="Q127" s="1179">
        <v>82.498999999999995</v>
      </c>
      <c r="R127" s="1154">
        <v>0</v>
      </c>
      <c r="S127" s="1179">
        <v>82.498999999999995</v>
      </c>
      <c r="T127" s="1179">
        <v>82.498999999999995</v>
      </c>
      <c r="U127" s="1179">
        <v>82.498999999999995</v>
      </c>
      <c r="V127" s="1179">
        <v>82.498999999999995</v>
      </c>
      <c r="W127" s="1179">
        <v>82.498999999999995</v>
      </c>
      <c r="X127" s="1179">
        <v>82.498999999999995</v>
      </c>
      <c r="Y127" s="1179">
        <v>0</v>
      </c>
      <c r="Z127" s="1179">
        <v>0</v>
      </c>
      <c r="AA127" s="1179">
        <v>0</v>
      </c>
      <c r="AB127" s="1179">
        <v>0</v>
      </c>
      <c r="AC127" s="1179">
        <v>0</v>
      </c>
      <c r="AD127" s="1179">
        <v>82.498999999999995</v>
      </c>
      <c r="AE127" s="1179">
        <v>82.498999999999995</v>
      </c>
      <c r="AF127" s="1179">
        <v>82.498999999999995</v>
      </c>
      <c r="AG127" s="1179">
        <v>82.498999999999995</v>
      </c>
      <c r="AH127" s="1179">
        <v>82.498999999999995</v>
      </c>
      <c r="AI127" s="1179">
        <v>0</v>
      </c>
      <c r="AJ127" s="1179">
        <v>0</v>
      </c>
      <c r="AK127" s="1179">
        <v>0</v>
      </c>
      <c r="AL127" s="1179">
        <v>0</v>
      </c>
      <c r="AM127" s="1179">
        <v>0</v>
      </c>
      <c r="AN127" s="439"/>
      <c r="AO127" s="439"/>
      <c r="AP127" s="439"/>
      <c r="AQ127" s="439"/>
      <c r="AR127" s="439"/>
      <c r="AS127" s="439"/>
      <c r="AT127" s="439"/>
      <c r="AU127" s="439"/>
      <c r="AV127" s="439"/>
      <c r="AW127" s="439"/>
      <c r="AX127" s="918"/>
      <c r="AY127" s="918"/>
      <c r="AZ127" s="918"/>
      <c r="BA127" s="1053"/>
    </row>
    <row r="128" spans="1:53" ht="11.25">
      <c r="A128" s="941">
        <v>1</v>
      </c>
      <c r="B128" s="1053" t="s">
        <v>1203</v>
      </c>
      <c r="C128" s="1053"/>
      <c r="D128" s="1053"/>
      <c r="E128" s="1053"/>
      <c r="F128" s="1053"/>
      <c r="G128" s="1053"/>
      <c r="H128" s="1053"/>
      <c r="I128" s="1053"/>
      <c r="J128" s="1053"/>
      <c r="K128" s="1053"/>
      <c r="L128" s="1150" t="s">
        <v>151</v>
      </c>
      <c r="M128" s="1177" t="s">
        <v>1131</v>
      </c>
      <c r="N128" s="1152" t="s">
        <v>678</v>
      </c>
      <c r="O128" s="1174">
        <v>33.57</v>
      </c>
      <c r="P128" s="1174">
        <v>33.57</v>
      </c>
      <c r="Q128" s="1174">
        <v>33.57</v>
      </c>
      <c r="R128" s="1155">
        <v>0</v>
      </c>
      <c r="S128" s="1174">
        <v>35.450000000000003</v>
      </c>
      <c r="T128" s="1174">
        <v>36.86</v>
      </c>
      <c r="U128" s="1174">
        <v>38.11</v>
      </c>
      <c r="V128" s="1174">
        <v>39.43</v>
      </c>
      <c r="W128" s="1174">
        <v>40.82</v>
      </c>
      <c r="X128" s="1174">
        <v>42.28</v>
      </c>
      <c r="Y128" s="1174"/>
      <c r="Z128" s="1174"/>
      <c r="AA128" s="1174"/>
      <c r="AB128" s="1174"/>
      <c r="AC128" s="1174"/>
      <c r="AD128" s="1174">
        <v>9.5</v>
      </c>
      <c r="AE128" s="1174">
        <v>10.32</v>
      </c>
      <c r="AF128" s="1174">
        <v>10.44</v>
      </c>
      <c r="AG128" s="1174">
        <v>10.85</v>
      </c>
      <c r="AH128" s="1174">
        <v>10.99</v>
      </c>
      <c r="AI128" s="1174"/>
      <c r="AJ128" s="1174"/>
      <c r="AK128" s="1174"/>
      <c r="AL128" s="1174"/>
      <c r="AM128" s="1174"/>
      <c r="AN128" s="439"/>
      <c r="AO128" s="439"/>
      <c r="AP128" s="439"/>
      <c r="AQ128" s="439"/>
      <c r="AR128" s="439"/>
      <c r="AS128" s="439"/>
      <c r="AT128" s="439"/>
      <c r="AU128" s="439"/>
      <c r="AV128" s="439"/>
      <c r="AW128" s="439"/>
      <c r="AX128" s="918"/>
      <c r="AY128" s="918"/>
      <c r="AZ128" s="918"/>
      <c r="BA128" s="1053"/>
    </row>
    <row r="129" spans="1:53" ht="11.25">
      <c r="A129" s="941">
        <v>1</v>
      </c>
      <c r="B129" s="1053" t="s">
        <v>1209</v>
      </c>
      <c r="C129" s="1053"/>
      <c r="D129" s="1053"/>
      <c r="E129" s="1053"/>
      <c r="F129" s="1053"/>
      <c r="G129" s="1053"/>
      <c r="H129" s="1053"/>
      <c r="I129" s="1053"/>
      <c r="J129" s="1053"/>
      <c r="K129" s="1053"/>
      <c r="L129" s="1150" t="s">
        <v>152</v>
      </c>
      <c r="M129" s="1177" t="s">
        <v>1133</v>
      </c>
      <c r="N129" s="1152" t="s">
        <v>328</v>
      </c>
      <c r="O129" s="1180">
        <v>82.498999999999995</v>
      </c>
      <c r="P129" s="1180">
        <v>82.498999999999995</v>
      </c>
      <c r="Q129" s="1180">
        <v>82.498999999999995</v>
      </c>
      <c r="R129" s="1154">
        <v>0</v>
      </c>
      <c r="S129" s="1180">
        <v>82.498999999999995</v>
      </c>
      <c r="T129" s="1180">
        <v>82.498999999999995</v>
      </c>
      <c r="U129" s="1180">
        <v>82.498999999999995</v>
      </c>
      <c r="V129" s="1180">
        <v>82.498999999999995</v>
      </c>
      <c r="W129" s="1180">
        <v>82.498999999999995</v>
      </c>
      <c r="X129" s="1180">
        <v>82.498999999999995</v>
      </c>
      <c r="Y129" s="1180">
        <v>0</v>
      </c>
      <c r="Z129" s="1180">
        <v>0</v>
      </c>
      <c r="AA129" s="1180">
        <v>0</v>
      </c>
      <c r="AB129" s="1180">
        <v>0</v>
      </c>
      <c r="AC129" s="1180">
        <v>0</v>
      </c>
      <c r="AD129" s="1180">
        <v>82.498999999999995</v>
      </c>
      <c r="AE129" s="1180">
        <v>82.498999999999995</v>
      </c>
      <c r="AF129" s="1180">
        <v>82.498999999999995</v>
      </c>
      <c r="AG129" s="1180">
        <v>82.498999999999995</v>
      </c>
      <c r="AH129" s="1180">
        <v>82.498999999999995</v>
      </c>
      <c r="AI129" s="1180">
        <v>0</v>
      </c>
      <c r="AJ129" s="1180">
        <v>0</v>
      </c>
      <c r="AK129" s="1180">
        <v>0</v>
      </c>
      <c r="AL129" s="1180">
        <v>0</v>
      </c>
      <c r="AM129" s="1180">
        <v>0</v>
      </c>
      <c r="AN129" s="439"/>
      <c r="AO129" s="439"/>
      <c r="AP129" s="439"/>
      <c r="AQ129" s="439"/>
      <c r="AR129" s="439"/>
      <c r="AS129" s="439"/>
      <c r="AT129" s="439"/>
      <c r="AU129" s="439"/>
      <c r="AV129" s="439"/>
      <c r="AW129" s="439"/>
      <c r="AX129" s="918"/>
      <c r="AY129" s="918"/>
      <c r="AZ129" s="918"/>
      <c r="BA129" s="1053"/>
    </row>
    <row r="130" spans="1:53" ht="11.25">
      <c r="A130" s="941">
        <v>1</v>
      </c>
      <c r="B130" s="1053" t="s">
        <v>1204</v>
      </c>
      <c r="C130" s="1053"/>
      <c r="D130" s="1053"/>
      <c r="E130" s="1053"/>
      <c r="F130" s="1053"/>
      <c r="G130" s="1053"/>
      <c r="H130" s="1053"/>
      <c r="I130" s="1053"/>
      <c r="J130" s="1053"/>
      <c r="K130" s="1053"/>
      <c r="L130" s="1150" t="s">
        <v>153</v>
      </c>
      <c r="M130" s="1177" t="s">
        <v>1134</v>
      </c>
      <c r="N130" s="1152" t="s">
        <v>678</v>
      </c>
      <c r="O130" s="1174">
        <v>-8.02033009518005</v>
      </c>
      <c r="P130" s="1174">
        <v>-8.02033009518005</v>
      </c>
      <c r="Q130" s="1174">
        <v>-8.02033009518005</v>
      </c>
      <c r="R130" s="1155">
        <v>0</v>
      </c>
      <c r="S130" s="1174">
        <v>-7.6006052427803033</v>
      </c>
      <c r="T130" s="1174">
        <v>-7.2651384414582587</v>
      </c>
      <c r="U130" s="1174">
        <v>-7.0023065397085862</v>
      </c>
      <c r="V130" s="1174">
        <v>-6.7368623280507256</v>
      </c>
      <c r="W130" s="1174">
        <v>-6.4599083708306697</v>
      </c>
      <c r="X130" s="1174">
        <v>-6.1673140560130824</v>
      </c>
      <c r="Y130" s="1174">
        <v>0</v>
      </c>
      <c r="Z130" s="1174">
        <v>0</v>
      </c>
      <c r="AA130" s="1174">
        <v>0</v>
      </c>
      <c r="AB130" s="1174">
        <v>0</v>
      </c>
      <c r="AC130" s="1174">
        <v>0</v>
      </c>
      <c r="AD130" s="1174">
        <v>10.316850054906544</v>
      </c>
      <c r="AE130" s="1174">
        <v>10.44</v>
      </c>
      <c r="AF130" s="1174">
        <v>10.85</v>
      </c>
      <c r="AG130" s="1174">
        <v>10.99</v>
      </c>
      <c r="AH130" s="1174">
        <v>11.29</v>
      </c>
      <c r="AI130" s="1174">
        <v>0</v>
      </c>
      <c r="AJ130" s="1174">
        <v>0</v>
      </c>
      <c r="AK130" s="1174">
        <v>0</v>
      </c>
      <c r="AL130" s="1174">
        <v>0</v>
      </c>
      <c r="AM130" s="1174">
        <v>0</v>
      </c>
      <c r="AN130" s="439"/>
      <c r="AO130" s="439"/>
      <c r="AP130" s="439"/>
      <c r="AQ130" s="439"/>
      <c r="AR130" s="439"/>
      <c r="AS130" s="439"/>
      <c r="AT130" s="439"/>
      <c r="AU130" s="439"/>
      <c r="AV130" s="439"/>
      <c r="AW130" s="439"/>
      <c r="AX130" s="918"/>
      <c r="AY130" s="918"/>
      <c r="AZ130" s="918"/>
      <c r="BA130" s="1053"/>
    </row>
    <row r="131" spans="1:53" ht="11.25">
      <c r="A131" s="941">
        <v>1</v>
      </c>
      <c r="B131" s="1053"/>
      <c r="C131" s="1053"/>
      <c r="D131" s="1053"/>
      <c r="E131" s="1053"/>
      <c r="F131" s="1053"/>
      <c r="G131" s="1053"/>
      <c r="H131" s="1053"/>
      <c r="I131" s="1053"/>
      <c r="J131" s="1053"/>
      <c r="K131" s="1053"/>
      <c r="L131" s="1150" t="s">
        <v>679</v>
      </c>
      <c r="M131" s="1151" t="s">
        <v>680</v>
      </c>
      <c r="N131" s="1152" t="s">
        <v>145</v>
      </c>
      <c r="O131" s="1164">
        <v>-23.891361618051981</v>
      </c>
      <c r="P131" s="1164">
        <v>-23.891361618051981</v>
      </c>
      <c r="Q131" s="1164">
        <v>-23.891361618051981</v>
      </c>
      <c r="R131" s="439"/>
      <c r="S131" s="1164">
        <v>-21.440353294161643</v>
      </c>
      <c r="T131" s="1164">
        <v>-19.710088012637708</v>
      </c>
      <c r="U131" s="1164">
        <v>-18.373934767012823</v>
      </c>
      <c r="V131" s="1164">
        <v>-17.085625990491316</v>
      </c>
      <c r="W131" s="1164">
        <v>-15.825351226924717</v>
      </c>
      <c r="X131" s="1164">
        <v>-14.586835515641159</v>
      </c>
      <c r="Y131" s="1164">
        <v>0</v>
      </c>
      <c r="Z131" s="1164">
        <v>0</v>
      </c>
      <c r="AA131" s="1164">
        <v>0</v>
      </c>
      <c r="AB131" s="1164">
        <v>0</v>
      </c>
      <c r="AC131" s="1164">
        <v>0</v>
      </c>
      <c r="AD131" s="1164">
        <v>108.59842163059518</v>
      </c>
      <c r="AE131" s="1164">
        <v>101.16279069767442</v>
      </c>
      <c r="AF131" s="1164">
        <v>103.92720306513409</v>
      </c>
      <c r="AG131" s="1164">
        <v>101.29032258064517</v>
      </c>
      <c r="AH131" s="1164">
        <v>102.72975432211101</v>
      </c>
      <c r="AI131" s="1164">
        <v>0</v>
      </c>
      <c r="AJ131" s="1164">
        <v>0</v>
      </c>
      <c r="AK131" s="1164">
        <v>0</v>
      </c>
      <c r="AL131" s="1164">
        <v>0</v>
      </c>
      <c r="AM131" s="1164">
        <v>0</v>
      </c>
      <c r="AN131" s="439"/>
      <c r="AO131" s="439"/>
      <c r="AP131" s="439"/>
      <c r="AQ131" s="439"/>
      <c r="AR131" s="439"/>
      <c r="AS131" s="439"/>
      <c r="AT131" s="439"/>
      <c r="AU131" s="439"/>
      <c r="AV131" s="439"/>
      <c r="AW131" s="439"/>
      <c r="AX131" s="918"/>
      <c r="AY131" s="918"/>
      <c r="AZ131" s="918"/>
      <c r="BA131" s="1053"/>
    </row>
    <row r="132" spans="1:53" ht="11.25">
      <c r="A132" s="941">
        <v>1</v>
      </c>
      <c r="B132" s="1053"/>
      <c r="C132" s="1053"/>
      <c r="D132" s="1053"/>
      <c r="E132" s="1053"/>
      <c r="F132" s="1053"/>
      <c r="G132" s="1053"/>
      <c r="H132" s="1053"/>
      <c r="I132" s="1053"/>
      <c r="J132" s="1053"/>
      <c r="K132" s="1053"/>
      <c r="L132" s="1150" t="s">
        <v>681</v>
      </c>
      <c r="M132" s="1151" t="s">
        <v>682</v>
      </c>
      <c r="N132" s="1152" t="s">
        <v>678</v>
      </c>
      <c r="O132" s="1174">
        <v>12.774834952409977</v>
      </c>
      <c r="P132" s="1174">
        <v>12.774834952409977</v>
      </c>
      <c r="Q132" s="1174">
        <v>12.774834952409977</v>
      </c>
      <c r="R132" s="1155">
        <v>0</v>
      </c>
      <c r="S132" s="1174">
        <v>13.924697378609849</v>
      </c>
      <c r="T132" s="1174">
        <v>14.79743077927087</v>
      </c>
      <c r="U132" s="1174">
        <v>15.553846730145708</v>
      </c>
      <c r="V132" s="1174">
        <v>16.346568835974637</v>
      </c>
      <c r="W132" s="1174">
        <v>17.180045814584666</v>
      </c>
      <c r="X132" s="1174">
        <v>18.056342971993459</v>
      </c>
      <c r="Y132" s="1174">
        <v>0</v>
      </c>
      <c r="Z132" s="1174">
        <v>0</v>
      </c>
      <c r="AA132" s="1174">
        <v>0</v>
      </c>
      <c r="AB132" s="1174">
        <v>0</v>
      </c>
      <c r="AC132" s="1174">
        <v>0</v>
      </c>
      <c r="AD132" s="1174">
        <v>9.9084250274532728</v>
      </c>
      <c r="AE132" s="1174">
        <v>9.9625331199931573</v>
      </c>
      <c r="AF132" s="1174">
        <v>10.019532171701682</v>
      </c>
      <c r="AG132" s="1174">
        <v>10.079552173150761</v>
      </c>
      <c r="AH132" s="1174">
        <v>10.142753234676642</v>
      </c>
      <c r="AI132" s="1174">
        <v>0</v>
      </c>
      <c r="AJ132" s="1174">
        <v>0</v>
      </c>
      <c r="AK132" s="1174">
        <v>0</v>
      </c>
      <c r="AL132" s="1174">
        <v>0</v>
      </c>
      <c r="AM132" s="1174">
        <v>0</v>
      </c>
      <c r="AN132" s="439"/>
      <c r="AO132" s="439"/>
      <c r="AP132" s="439"/>
      <c r="AQ132" s="439"/>
      <c r="AR132" s="439"/>
      <c r="AS132" s="439"/>
      <c r="AT132" s="439"/>
      <c r="AU132" s="439"/>
      <c r="AV132" s="439"/>
      <c r="AW132" s="439"/>
      <c r="AX132" s="918"/>
      <c r="AY132" s="918"/>
      <c r="AZ132" s="918"/>
      <c r="BA132" s="1053"/>
    </row>
    <row r="133" spans="1:53" s="113" customFormat="1" ht="11.25">
      <c r="A133" s="941">
        <v>1</v>
      </c>
      <c r="B133" s="1166"/>
      <c r="C133" s="1166"/>
      <c r="D133" s="1166"/>
      <c r="E133" s="1166"/>
      <c r="F133" s="1166"/>
      <c r="G133" s="1166"/>
      <c r="H133" s="1166"/>
      <c r="I133" s="1166"/>
      <c r="J133" s="1166"/>
      <c r="K133" s="1166"/>
      <c r="L133" s="1167" t="s">
        <v>140</v>
      </c>
      <c r="M133" s="1173" t="s">
        <v>1412</v>
      </c>
      <c r="N133" s="1169" t="s">
        <v>369</v>
      </c>
      <c r="O133" s="1181">
        <v>0</v>
      </c>
      <c r="P133" s="1181">
        <v>0</v>
      </c>
      <c r="Q133" s="1181">
        <v>0</v>
      </c>
      <c r="R133" s="1147">
        <v>0</v>
      </c>
      <c r="S133" s="1181">
        <v>0</v>
      </c>
      <c r="T133" s="1181">
        <v>0</v>
      </c>
      <c r="U133" s="1181">
        <v>0</v>
      </c>
      <c r="V133" s="1181">
        <v>0</v>
      </c>
      <c r="W133" s="1181">
        <v>0</v>
      </c>
      <c r="X133" s="1181">
        <v>0</v>
      </c>
      <c r="Y133" s="1181">
        <v>0</v>
      </c>
      <c r="Z133" s="1181">
        <v>0</v>
      </c>
      <c r="AA133" s="1181">
        <v>0</v>
      </c>
      <c r="AB133" s="1181">
        <v>0</v>
      </c>
      <c r="AC133" s="1181">
        <v>0</v>
      </c>
      <c r="AD133" s="1181">
        <v>0</v>
      </c>
      <c r="AE133" s="1181">
        <v>0</v>
      </c>
      <c r="AF133" s="1181">
        <v>0</v>
      </c>
      <c r="AG133" s="1181">
        <v>0</v>
      </c>
      <c r="AH133" s="1181">
        <v>0</v>
      </c>
      <c r="AI133" s="1181">
        <v>0</v>
      </c>
      <c r="AJ133" s="1181">
        <v>0</v>
      </c>
      <c r="AK133" s="1181">
        <v>0</v>
      </c>
      <c r="AL133" s="1181">
        <v>0</v>
      </c>
      <c r="AM133" s="1181">
        <v>0</v>
      </c>
      <c r="AN133" s="1147">
        <v>0</v>
      </c>
      <c r="AO133" s="1147">
        <v>0</v>
      </c>
      <c r="AP133" s="1147">
        <v>0</v>
      </c>
      <c r="AQ133" s="1147">
        <v>0</v>
      </c>
      <c r="AR133" s="1147">
        <v>0</v>
      </c>
      <c r="AS133" s="1147">
        <v>0</v>
      </c>
      <c r="AT133" s="1147">
        <v>0</v>
      </c>
      <c r="AU133" s="1147">
        <v>0</v>
      </c>
      <c r="AV133" s="1147">
        <v>0</v>
      </c>
      <c r="AW133" s="1147">
        <v>0</v>
      </c>
      <c r="AX133" s="918"/>
      <c r="AY133" s="918"/>
      <c r="AZ133" s="918"/>
      <c r="BA133" s="1166"/>
    </row>
    <row r="134" spans="1:53" s="113" customFormat="1" ht="11.25">
      <c r="A134" s="941">
        <v>1</v>
      </c>
      <c r="B134" s="1053" t="s">
        <v>1213</v>
      </c>
      <c r="C134" s="1166"/>
      <c r="D134" s="1166"/>
      <c r="E134" s="1166"/>
      <c r="F134" s="1166"/>
      <c r="G134" s="1166"/>
      <c r="H134" s="1166"/>
      <c r="I134" s="1166"/>
      <c r="J134" s="1166"/>
      <c r="K134" s="1166"/>
      <c r="L134" s="1167" t="s">
        <v>141</v>
      </c>
      <c r="M134" s="1173" t="s">
        <v>683</v>
      </c>
      <c r="N134" s="1169" t="s">
        <v>328</v>
      </c>
      <c r="O134" s="1178">
        <v>0</v>
      </c>
      <c r="P134" s="1178">
        <v>0</v>
      </c>
      <c r="Q134" s="1178">
        <v>0</v>
      </c>
      <c r="R134" s="1178">
        <v>0</v>
      </c>
      <c r="S134" s="1178">
        <v>0</v>
      </c>
      <c r="T134" s="1178">
        <v>0</v>
      </c>
      <c r="U134" s="1178">
        <v>0</v>
      </c>
      <c r="V134" s="1178">
        <v>0</v>
      </c>
      <c r="W134" s="1178">
        <v>0</v>
      </c>
      <c r="X134" s="1178">
        <v>0</v>
      </c>
      <c r="Y134" s="1178">
        <v>0</v>
      </c>
      <c r="Z134" s="1178">
        <v>0</v>
      </c>
      <c r="AA134" s="1178">
        <v>0</v>
      </c>
      <c r="AB134" s="1178">
        <v>0</v>
      </c>
      <c r="AC134" s="1178">
        <v>0</v>
      </c>
      <c r="AD134" s="1178">
        <v>0</v>
      </c>
      <c r="AE134" s="1178">
        <v>0</v>
      </c>
      <c r="AF134" s="1178">
        <v>0</v>
      </c>
      <c r="AG134" s="1178">
        <v>0</v>
      </c>
      <c r="AH134" s="1178">
        <v>0</v>
      </c>
      <c r="AI134" s="1178">
        <v>0</v>
      </c>
      <c r="AJ134" s="1178">
        <v>0</v>
      </c>
      <c r="AK134" s="1178">
        <v>0</v>
      </c>
      <c r="AL134" s="1178">
        <v>0</v>
      </c>
      <c r="AM134" s="1178">
        <v>0</v>
      </c>
      <c r="AN134" s="605"/>
      <c r="AO134" s="605"/>
      <c r="AP134" s="605"/>
      <c r="AQ134" s="605"/>
      <c r="AR134" s="605"/>
      <c r="AS134" s="605"/>
      <c r="AT134" s="605"/>
      <c r="AU134" s="605"/>
      <c r="AV134" s="605"/>
      <c r="AW134" s="605"/>
      <c r="AX134" s="918"/>
      <c r="AY134" s="918"/>
      <c r="AZ134" s="918"/>
      <c r="BA134" s="1166"/>
    </row>
    <row r="135" spans="1:53" ht="11.25">
      <c r="A135" s="941">
        <v>1</v>
      </c>
      <c r="B135" s="1053" t="s">
        <v>1210</v>
      </c>
      <c r="C135" s="1053"/>
      <c r="D135" s="1053"/>
      <c r="E135" s="1053"/>
      <c r="F135" s="1053"/>
      <c r="G135" s="1053"/>
      <c r="H135" s="1053"/>
      <c r="I135" s="1053"/>
      <c r="J135" s="1053"/>
      <c r="K135" s="1053"/>
      <c r="L135" s="1182" t="s">
        <v>154</v>
      </c>
      <c r="M135" s="1177" t="s">
        <v>1195</v>
      </c>
      <c r="N135" s="1183" t="s">
        <v>328</v>
      </c>
      <c r="O135" s="1179">
        <v>0</v>
      </c>
      <c r="P135" s="1179">
        <v>0</v>
      </c>
      <c r="Q135" s="1179">
        <v>0</v>
      </c>
      <c r="R135" s="1154">
        <v>0</v>
      </c>
      <c r="S135" s="1179">
        <v>0</v>
      </c>
      <c r="T135" s="1179">
        <v>0</v>
      </c>
      <c r="U135" s="1179">
        <v>0</v>
      </c>
      <c r="V135" s="1179">
        <v>0</v>
      </c>
      <c r="W135" s="1179">
        <v>0</v>
      </c>
      <c r="X135" s="1179">
        <v>0</v>
      </c>
      <c r="Y135" s="1179">
        <v>0</v>
      </c>
      <c r="Z135" s="1179">
        <v>0</v>
      </c>
      <c r="AA135" s="1179">
        <v>0</v>
      </c>
      <c r="AB135" s="1179">
        <v>0</v>
      </c>
      <c r="AC135" s="1179">
        <v>0</v>
      </c>
      <c r="AD135" s="1179">
        <v>0</v>
      </c>
      <c r="AE135" s="1179">
        <v>0</v>
      </c>
      <c r="AF135" s="1179">
        <v>0</v>
      </c>
      <c r="AG135" s="1179">
        <v>0</v>
      </c>
      <c r="AH135" s="1179">
        <v>0</v>
      </c>
      <c r="AI135" s="1179">
        <v>0</v>
      </c>
      <c r="AJ135" s="1179">
        <v>0</v>
      </c>
      <c r="AK135" s="1179">
        <v>0</v>
      </c>
      <c r="AL135" s="1179">
        <v>0</v>
      </c>
      <c r="AM135" s="1179">
        <v>0</v>
      </c>
      <c r="AN135" s="439"/>
      <c r="AO135" s="439"/>
      <c r="AP135" s="439"/>
      <c r="AQ135" s="439"/>
      <c r="AR135" s="439"/>
      <c r="AS135" s="439"/>
      <c r="AT135" s="439"/>
      <c r="AU135" s="439"/>
      <c r="AV135" s="439"/>
      <c r="AW135" s="439"/>
      <c r="AX135" s="918"/>
      <c r="AY135" s="918"/>
      <c r="AZ135" s="918"/>
      <c r="BA135" s="1053"/>
    </row>
    <row r="136" spans="1:53" ht="11.25">
      <c r="A136" s="941">
        <v>1</v>
      </c>
      <c r="B136" s="1053" t="s">
        <v>1206</v>
      </c>
      <c r="C136" s="1053"/>
      <c r="D136" s="1053"/>
      <c r="E136" s="1053"/>
      <c r="F136" s="1053"/>
      <c r="G136" s="1053"/>
      <c r="H136" s="1053"/>
      <c r="I136" s="1053"/>
      <c r="J136" s="1053"/>
      <c r="K136" s="1053"/>
      <c r="L136" s="1182" t="s">
        <v>155</v>
      </c>
      <c r="M136" s="1177" t="s">
        <v>1196</v>
      </c>
      <c r="N136" s="1183" t="s">
        <v>678</v>
      </c>
      <c r="O136" s="1174">
        <v>0</v>
      </c>
      <c r="P136" s="1174">
        <v>0</v>
      </c>
      <c r="Q136" s="1174">
        <v>0</v>
      </c>
      <c r="R136" s="1155">
        <v>0</v>
      </c>
      <c r="S136" s="1174">
        <v>0</v>
      </c>
      <c r="T136" s="1174">
        <v>0</v>
      </c>
      <c r="U136" s="1174">
        <v>0</v>
      </c>
      <c r="V136" s="1174">
        <v>0</v>
      </c>
      <c r="W136" s="1174">
        <v>0</v>
      </c>
      <c r="X136" s="1174">
        <v>0</v>
      </c>
      <c r="Y136" s="1174">
        <v>0</v>
      </c>
      <c r="Z136" s="1174">
        <v>0</v>
      </c>
      <c r="AA136" s="1174">
        <v>0</v>
      </c>
      <c r="AB136" s="1174">
        <v>0</v>
      </c>
      <c r="AC136" s="1174">
        <v>0</v>
      </c>
      <c r="AD136" s="1174">
        <v>0</v>
      </c>
      <c r="AE136" s="1174">
        <v>0</v>
      </c>
      <c r="AF136" s="1174">
        <v>0</v>
      </c>
      <c r="AG136" s="1174">
        <v>0</v>
      </c>
      <c r="AH136" s="1174">
        <v>0</v>
      </c>
      <c r="AI136" s="1174">
        <v>0</v>
      </c>
      <c r="AJ136" s="1174">
        <v>0</v>
      </c>
      <c r="AK136" s="1174">
        <v>0</v>
      </c>
      <c r="AL136" s="1174">
        <v>0</v>
      </c>
      <c r="AM136" s="1174">
        <v>0</v>
      </c>
      <c r="AN136" s="439"/>
      <c r="AO136" s="439"/>
      <c r="AP136" s="439"/>
      <c r="AQ136" s="439"/>
      <c r="AR136" s="439"/>
      <c r="AS136" s="439"/>
      <c r="AT136" s="439"/>
      <c r="AU136" s="439"/>
      <c r="AV136" s="439"/>
      <c r="AW136" s="439"/>
      <c r="AX136" s="918"/>
      <c r="AY136" s="918"/>
      <c r="AZ136" s="918"/>
      <c r="BA136" s="1053"/>
    </row>
    <row r="137" spans="1:53" ht="11.25">
      <c r="A137" s="941">
        <v>1</v>
      </c>
      <c r="B137" s="1053" t="s">
        <v>1211</v>
      </c>
      <c r="C137" s="1053"/>
      <c r="D137" s="1053"/>
      <c r="E137" s="1053"/>
      <c r="F137" s="1053"/>
      <c r="G137" s="1053"/>
      <c r="H137" s="1053"/>
      <c r="I137" s="1053"/>
      <c r="J137" s="1053"/>
      <c r="K137" s="1053"/>
      <c r="L137" s="1182" t="s">
        <v>156</v>
      </c>
      <c r="M137" s="1177" t="s">
        <v>1197</v>
      </c>
      <c r="N137" s="1183" t="s">
        <v>328</v>
      </c>
      <c r="O137" s="1180">
        <v>0</v>
      </c>
      <c r="P137" s="1180">
        <v>0</v>
      </c>
      <c r="Q137" s="1180">
        <v>0</v>
      </c>
      <c r="R137" s="1154">
        <v>0</v>
      </c>
      <c r="S137" s="1180">
        <v>0</v>
      </c>
      <c r="T137" s="1180">
        <v>0</v>
      </c>
      <c r="U137" s="1180">
        <v>0</v>
      </c>
      <c r="V137" s="1180">
        <v>0</v>
      </c>
      <c r="W137" s="1180">
        <v>0</v>
      </c>
      <c r="X137" s="1180">
        <v>0</v>
      </c>
      <c r="Y137" s="1180">
        <v>0</v>
      </c>
      <c r="Z137" s="1180">
        <v>0</v>
      </c>
      <c r="AA137" s="1180">
        <v>0</v>
      </c>
      <c r="AB137" s="1180">
        <v>0</v>
      </c>
      <c r="AC137" s="1180">
        <v>0</v>
      </c>
      <c r="AD137" s="1180">
        <v>0</v>
      </c>
      <c r="AE137" s="1180">
        <v>0</v>
      </c>
      <c r="AF137" s="1180">
        <v>0</v>
      </c>
      <c r="AG137" s="1180">
        <v>0</v>
      </c>
      <c r="AH137" s="1180">
        <v>0</v>
      </c>
      <c r="AI137" s="1180">
        <v>0</v>
      </c>
      <c r="AJ137" s="1180">
        <v>0</v>
      </c>
      <c r="AK137" s="1180">
        <v>0</v>
      </c>
      <c r="AL137" s="1180">
        <v>0</v>
      </c>
      <c r="AM137" s="1180">
        <v>0</v>
      </c>
      <c r="AN137" s="439"/>
      <c r="AO137" s="439"/>
      <c r="AP137" s="439"/>
      <c r="AQ137" s="439"/>
      <c r="AR137" s="439"/>
      <c r="AS137" s="439"/>
      <c r="AT137" s="439"/>
      <c r="AU137" s="439"/>
      <c r="AV137" s="439"/>
      <c r="AW137" s="439"/>
      <c r="AX137" s="918"/>
      <c r="AY137" s="918"/>
      <c r="AZ137" s="918"/>
      <c r="BA137" s="1053"/>
    </row>
    <row r="138" spans="1:53" ht="11.25">
      <c r="A138" s="941">
        <v>1</v>
      </c>
      <c r="B138" s="1053" t="s">
        <v>1205</v>
      </c>
      <c r="C138" s="1053"/>
      <c r="D138" s="1053"/>
      <c r="E138" s="1053"/>
      <c r="F138" s="1053"/>
      <c r="G138" s="1053"/>
      <c r="H138" s="1053"/>
      <c r="I138" s="1053"/>
      <c r="J138" s="1053"/>
      <c r="K138" s="1053"/>
      <c r="L138" s="1182" t="s">
        <v>157</v>
      </c>
      <c r="M138" s="1177" t="s">
        <v>1198</v>
      </c>
      <c r="N138" s="1183" t="s">
        <v>678</v>
      </c>
      <c r="O138" s="1174">
        <v>0</v>
      </c>
      <c r="P138" s="1174">
        <v>0</v>
      </c>
      <c r="Q138" s="1174">
        <v>0</v>
      </c>
      <c r="R138" s="1155">
        <v>0</v>
      </c>
      <c r="S138" s="1174">
        <v>0</v>
      </c>
      <c r="T138" s="1174">
        <v>0</v>
      </c>
      <c r="U138" s="1174">
        <v>0</v>
      </c>
      <c r="V138" s="1174">
        <v>0</v>
      </c>
      <c r="W138" s="1174">
        <v>0</v>
      </c>
      <c r="X138" s="1174">
        <v>0</v>
      </c>
      <c r="Y138" s="1174">
        <v>0</v>
      </c>
      <c r="Z138" s="1174">
        <v>0</v>
      </c>
      <c r="AA138" s="1174">
        <v>0</v>
      </c>
      <c r="AB138" s="1174">
        <v>0</v>
      </c>
      <c r="AC138" s="1174">
        <v>0</v>
      </c>
      <c r="AD138" s="1174">
        <v>0</v>
      </c>
      <c r="AE138" s="1174">
        <v>0</v>
      </c>
      <c r="AF138" s="1174">
        <v>0</v>
      </c>
      <c r="AG138" s="1174">
        <v>0</v>
      </c>
      <c r="AH138" s="1174">
        <v>0</v>
      </c>
      <c r="AI138" s="1174">
        <v>0</v>
      </c>
      <c r="AJ138" s="1174">
        <v>0</v>
      </c>
      <c r="AK138" s="1174">
        <v>0</v>
      </c>
      <c r="AL138" s="1174">
        <v>0</v>
      </c>
      <c r="AM138" s="1174">
        <v>0</v>
      </c>
      <c r="AN138" s="439"/>
      <c r="AO138" s="439"/>
      <c r="AP138" s="439"/>
      <c r="AQ138" s="439"/>
      <c r="AR138" s="439"/>
      <c r="AS138" s="439"/>
      <c r="AT138" s="439"/>
      <c r="AU138" s="439"/>
      <c r="AV138" s="439"/>
      <c r="AW138" s="439"/>
      <c r="AX138" s="918"/>
      <c r="AY138" s="918"/>
      <c r="AZ138" s="918"/>
      <c r="BA138" s="1053"/>
    </row>
    <row r="139" spans="1:53" s="82" customFormat="1" ht="11.25">
      <c r="A139" s="910" t="s">
        <v>102</v>
      </c>
      <c r="B139" s="1140" t="s">
        <v>1023</v>
      </c>
      <c r="C139" s="884"/>
      <c r="D139" s="884"/>
      <c r="E139" s="884"/>
      <c r="F139" s="884"/>
      <c r="G139" s="884"/>
      <c r="H139" s="884"/>
      <c r="I139" s="884"/>
      <c r="J139" s="884"/>
      <c r="K139" s="884"/>
      <c r="L139" s="1141" t="s">
        <v>2615</v>
      </c>
      <c r="M139" s="1142"/>
      <c r="N139" s="1142"/>
      <c r="O139" s="1142"/>
      <c r="P139" s="1142"/>
      <c r="Q139" s="1142"/>
      <c r="R139" s="1142"/>
      <c r="S139" s="1142"/>
      <c r="T139" s="1142"/>
      <c r="U139" s="1142"/>
      <c r="V139" s="1142"/>
      <c r="W139" s="1142"/>
      <c r="X139" s="1142"/>
      <c r="Y139" s="1142"/>
      <c r="Z139" s="1142"/>
      <c r="AA139" s="1142"/>
      <c r="AB139" s="1142"/>
      <c r="AC139" s="1142"/>
      <c r="AD139" s="1142"/>
      <c r="AE139" s="1142"/>
      <c r="AF139" s="1142"/>
      <c r="AG139" s="1142"/>
      <c r="AH139" s="1142"/>
      <c r="AI139" s="1142"/>
      <c r="AJ139" s="1142"/>
      <c r="AK139" s="1142"/>
      <c r="AL139" s="1142"/>
      <c r="AM139" s="1142"/>
      <c r="AN139" s="1142"/>
      <c r="AO139" s="1142"/>
      <c r="AP139" s="1142"/>
      <c r="AQ139" s="1142"/>
      <c r="AR139" s="1142"/>
      <c r="AS139" s="1142"/>
      <c r="AT139" s="1142"/>
      <c r="AU139" s="1142"/>
      <c r="AV139" s="1142"/>
      <c r="AW139" s="1142"/>
      <c r="AX139" s="1142"/>
      <c r="AY139" s="1142"/>
      <c r="AZ139" s="1142"/>
      <c r="BA139" s="884"/>
    </row>
    <row r="140" spans="1:53" s="111" customFormat="1" ht="11.25">
      <c r="A140" s="941">
        <v>2</v>
      </c>
      <c r="B140" s="1143"/>
      <c r="C140" s="1143"/>
      <c r="D140" s="1143"/>
      <c r="E140" s="1143"/>
      <c r="F140" s="1143"/>
      <c r="G140" s="1143"/>
      <c r="H140" s="1143"/>
      <c r="I140" s="1143"/>
      <c r="J140" s="1143"/>
      <c r="K140" s="1143"/>
      <c r="L140" s="1144" t="s">
        <v>18</v>
      </c>
      <c r="M140" s="1145" t="s">
        <v>531</v>
      </c>
      <c r="N140" s="1146" t="s">
        <v>369</v>
      </c>
      <c r="O140" s="1147">
        <v>891.52426249702364</v>
      </c>
      <c r="P140" s="1147">
        <v>891.52426249702364</v>
      </c>
      <c r="Q140" s="1147">
        <v>891.52426249702364</v>
      </c>
      <c r="R140" s="1147">
        <v>0</v>
      </c>
      <c r="S140" s="1147">
        <v>971.76041612175595</v>
      </c>
      <c r="T140" s="1147">
        <v>1032.9360533284025</v>
      </c>
      <c r="U140" s="1148">
        <v>1032.9360533284025</v>
      </c>
      <c r="V140" s="1148">
        <v>1032.9360533284025</v>
      </c>
      <c r="W140" s="1148">
        <v>1032.9360533284025</v>
      </c>
      <c r="X140" s="1148">
        <v>1032.9360533284025</v>
      </c>
      <c r="Y140" s="1148">
        <v>1032.9360533284025</v>
      </c>
      <c r="Z140" s="1148">
        <v>1032.9360533284025</v>
      </c>
      <c r="AA140" s="1148">
        <v>1032.9360533284025</v>
      </c>
      <c r="AB140" s="1148">
        <v>1032.9360533284025</v>
      </c>
      <c r="AC140" s="1148">
        <v>1032.9360533284025</v>
      </c>
      <c r="AD140" s="1147">
        <v>960.07129201599514</v>
      </c>
      <c r="AE140" s="1148">
        <v>960.07129201599514</v>
      </c>
      <c r="AF140" s="1148">
        <v>960.07129201599514</v>
      </c>
      <c r="AG140" s="1148">
        <v>960.07129201599514</v>
      </c>
      <c r="AH140" s="1148">
        <v>960.07129201599514</v>
      </c>
      <c r="AI140" s="1148">
        <v>960.07129201599514</v>
      </c>
      <c r="AJ140" s="1148">
        <v>960.07129201599514</v>
      </c>
      <c r="AK140" s="1148">
        <v>960.07129201599514</v>
      </c>
      <c r="AL140" s="1148">
        <v>960.07129201599514</v>
      </c>
      <c r="AM140" s="1148">
        <v>960.07129201599514</v>
      </c>
      <c r="AN140" s="1147">
        <v>-1.2028812773020208</v>
      </c>
      <c r="AO140" s="1147">
        <v>0</v>
      </c>
      <c r="AP140" s="1147">
        <v>0</v>
      </c>
      <c r="AQ140" s="1147">
        <v>0</v>
      </c>
      <c r="AR140" s="1147">
        <v>0</v>
      </c>
      <c r="AS140" s="1147">
        <v>0</v>
      </c>
      <c r="AT140" s="1147">
        <v>0</v>
      </c>
      <c r="AU140" s="1147">
        <v>0</v>
      </c>
      <c r="AV140" s="1147">
        <v>0</v>
      </c>
      <c r="AW140" s="1147">
        <v>0</v>
      </c>
      <c r="AX140" s="918"/>
      <c r="AY140" s="918"/>
      <c r="AZ140" s="918"/>
      <c r="BA140" s="1149"/>
    </row>
    <row r="141" spans="1:53" ht="11.25">
      <c r="A141" s="941">
        <v>2</v>
      </c>
      <c r="B141" s="1053"/>
      <c r="C141" s="1053"/>
      <c r="D141" s="1053"/>
      <c r="E141" s="1053"/>
      <c r="F141" s="1053"/>
      <c r="G141" s="1053"/>
      <c r="H141" s="1053"/>
      <c r="I141" s="1053"/>
      <c r="J141" s="1053"/>
      <c r="K141" s="1053"/>
      <c r="L141" s="1150" t="s">
        <v>165</v>
      </c>
      <c r="M141" s="1151" t="s">
        <v>532</v>
      </c>
      <c r="N141" s="1152"/>
      <c r="O141" s="1153"/>
      <c r="P141" s="1153"/>
      <c r="Q141" s="1153"/>
      <c r="R141" s="1154">
        <v>0</v>
      </c>
      <c r="S141" s="1153"/>
      <c r="T141" s="1153"/>
      <c r="U141" s="1153">
        <v>1</v>
      </c>
      <c r="V141" s="1153">
        <v>1</v>
      </c>
      <c r="W141" s="1153">
        <v>1</v>
      </c>
      <c r="X141" s="1153">
        <v>1</v>
      </c>
      <c r="Y141" s="1153">
        <v>1</v>
      </c>
      <c r="Z141" s="1153">
        <v>1</v>
      </c>
      <c r="AA141" s="1153">
        <v>1</v>
      </c>
      <c r="AB141" s="1153">
        <v>1</v>
      </c>
      <c r="AC141" s="1153">
        <v>1</v>
      </c>
      <c r="AD141" s="1153"/>
      <c r="AE141" s="1153">
        <v>1</v>
      </c>
      <c r="AF141" s="1153">
        <v>1</v>
      </c>
      <c r="AG141" s="1153">
        <v>1</v>
      </c>
      <c r="AH141" s="1153">
        <v>1</v>
      </c>
      <c r="AI141" s="1153">
        <v>1</v>
      </c>
      <c r="AJ141" s="1153">
        <v>1</v>
      </c>
      <c r="AK141" s="1153">
        <v>1</v>
      </c>
      <c r="AL141" s="1153">
        <v>1</v>
      </c>
      <c r="AM141" s="1153">
        <v>1</v>
      </c>
      <c r="AN141" s="1155">
        <v>0</v>
      </c>
      <c r="AO141" s="439"/>
      <c r="AP141" s="439"/>
      <c r="AQ141" s="439"/>
      <c r="AR141" s="439"/>
      <c r="AS141" s="439"/>
      <c r="AT141" s="439"/>
      <c r="AU141" s="439"/>
      <c r="AV141" s="439"/>
      <c r="AW141" s="439"/>
      <c r="AX141" s="918"/>
      <c r="AY141" s="918"/>
      <c r="AZ141" s="918"/>
      <c r="BA141" s="1053"/>
    </row>
    <row r="142" spans="1:53" s="110" customFormat="1" ht="11.25">
      <c r="A142" s="1156">
        <v>2</v>
      </c>
      <c r="B142" s="1149"/>
      <c r="C142" s="1149"/>
      <c r="D142" s="1149"/>
      <c r="E142" s="1149"/>
      <c r="F142" s="1149"/>
      <c r="G142" s="1149"/>
      <c r="H142" s="1149"/>
      <c r="I142" s="1149"/>
      <c r="J142" s="1149"/>
      <c r="K142" s="1149"/>
      <c r="L142" s="1144" t="s">
        <v>166</v>
      </c>
      <c r="M142" s="1157" t="s">
        <v>533</v>
      </c>
      <c r="N142" s="1146" t="s">
        <v>369</v>
      </c>
      <c r="O142" s="1147">
        <v>641.64317887699985</v>
      </c>
      <c r="P142" s="1147">
        <v>641.64317887699985</v>
      </c>
      <c r="Q142" s="1147">
        <v>641.64317887699985</v>
      </c>
      <c r="R142" s="1147">
        <v>0</v>
      </c>
      <c r="S142" s="1147">
        <v>699.39003497593001</v>
      </c>
      <c r="T142" s="1147">
        <v>743.4063381703894</v>
      </c>
      <c r="U142" s="605"/>
      <c r="V142" s="605"/>
      <c r="W142" s="605"/>
      <c r="X142" s="605"/>
      <c r="Y142" s="605"/>
      <c r="Z142" s="605"/>
      <c r="AA142" s="605"/>
      <c r="AB142" s="605"/>
      <c r="AC142" s="605"/>
      <c r="AD142" s="1147">
        <v>670.09370471685088</v>
      </c>
      <c r="AE142" s="605"/>
      <c r="AF142" s="605"/>
      <c r="AG142" s="605"/>
      <c r="AH142" s="605"/>
      <c r="AI142" s="605"/>
      <c r="AJ142" s="605"/>
      <c r="AK142" s="605"/>
      <c r="AL142" s="605"/>
      <c r="AM142" s="605"/>
      <c r="AN142" s="1147">
        <v>-4.1888401026599391</v>
      </c>
      <c r="AO142" s="605"/>
      <c r="AP142" s="605"/>
      <c r="AQ142" s="605"/>
      <c r="AR142" s="605"/>
      <c r="AS142" s="605"/>
      <c r="AT142" s="605"/>
      <c r="AU142" s="605"/>
      <c r="AV142" s="605"/>
      <c r="AW142" s="605"/>
      <c r="AX142" s="1158"/>
      <c r="AY142" s="1158"/>
      <c r="AZ142" s="1158"/>
      <c r="BA142" s="1149"/>
    </row>
    <row r="143" spans="1:53" ht="11.25">
      <c r="A143" s="941">
        <v>2</v>
      </c>
      <c r="B143" s="1053"/>
      <c r="C143" s="1053"/>
      <c r="D143" s="1053"/>
      <c r="E143" s="1053"/>
      <c r="F143" s="1053"/>
      <c r="G143" s="1053"/>
      <c r="H143" s="1053"/>
      <c r="I143" s="1053"/>
      <c r="J143" s="1053"/>
      <c r="K143" s="1053"/>
      <c r="L143" s="1150" t="s">
        <v>534</v>
      </c>
      <c r="M143" s="1159" t="s">
        <v>535</v>
      </c>
      <c r="N143" s="1097" t="s">
        <v>369</v>
      </c>
      <c r="O143" s="1155">
        <v>0.25900000000000001</v>
      </c>
      <c r="P143" s="1155">
        <v>0.25900000000000001</v>
      </c>
      <c r="Q143" s="1155">
        <v>0.25900000000000001</v>
      </c>
      <c r="R143" s="1155">
        <v>0</v>
      </c>
      <c r="S143" s="1155">
        <v>0.28199999999999997</v>
      </c>
      <c r="T143" s="1155">
        <v>0.3</v>
      </c>
      <c r="U143" s="439"/>
      <c r="V143" s="439"/>
      <c r="W143" s="439"/>
      <c r="X143" s="439"/>
      <c r="Y143" s="439"/>
      <c r="Z143" s="439"/>
      <c r="AA143" s="439"/>
      <c r="AB143" s="439"/>
      <c r="AC143" s="439"/>
      <c r="AD143" s="1155">
        <v>0.3</v>
      </c>
      <c r="AE143" s="439"/>
      <c r="AF143" s="439"/>
      <c r="AG143" s="439"/>
      <c r="AH143" s="439"/>
      <c r="AI143" s="439"/>
      <c r="AJ143" s="439"/>
      <c r="AK143" s="439"/>
      <c r="AL143" s="439"/>
      <c r="AM143" s="439"/>
      <c r="AN143" s="1155">
        <v>6.3829787234042614</v>
      </c>
      <c r="AO143" s="439"/>
      <c r="AP143" s="439"/>
      <c r="AQ143" s="439"/>
      <c r="AR143" s="439"/>
      <c r="AS143" s="439"/>
      <c r="AT143" s="439"/>
      <c r="AU143" s="439"/>
      <c r="AV143" s="439"/>
      <c r="AW143" s="439"/>
      <c r="AX143" s="918"/>
      <c r="AY143" s="918"/>
      <c r="AZ143" s="918"/>
      <c r="BA143" s="1160"/>
    </row>
    <row r="144" spans="1:53" ht="11.25">
      <c r="A144" s="941">
        <v>2</v>
      </c>
      <c r="B144" s="1053"/>
      <c r="C144" s="1053"/>
      <c r="D144" s="1053"/>
      <c r="E144" s="1053"/>
      <c r="F144" s="1053"/>
      <c r="G144" s="1053"/>
      <c r="H144" s="1053"/>
      <c r="I144" s="1053"/>
      <c r="J144" s="1053"/>
      <c r="K144" s="1053"/>
      <c r="L144" s="1150" t="s">
        <v>536</v>
      </c>
      <c r="M144" s="1161" t="s">
        <v>537</v>
      </c>
      <c r="N144" s="1162" t="s">
        <v>369</v>
      </c>
      <c r="O144" s="943"/>
      <c r="P144" s="943"/>
      <c r="Q144" s="943"/>
      <c r="R144" s="1155">
        <v>0</v>
      </c>
      <c r="S144" s="943"/>
      <c r="T144" s="943"/>
      <c r="U144" s="439"/>
      <c r="V144" s="439"/>
      <c r="W144" s="439"/>
      <c r="X144" s="439"/>
      <c r="Y144" s="439"/>
      <c r="Z144" s="439"/>
      <c r="AA144" s="439"/>
      <c r="AB144" s="439"/>
      <c r="AC144" s="439"/>
      <c r="AD144" s="943"/>
      <c r="AE144" s="439"/>
      <c r="AF144" s="439"/>
      <c r="AG144" s="439"/>
      <c r="AH144" s="439"/>
      <c r="AI144" s="439"/>
      <c r="AJ144" s="439"/>
      <c r="AK144" s="439"/>
      <c r="AL144" s="439"/>
      <c r="AM144" s="439"/>
      <c r="AN144" s="1155">
        <v>0</v>
      </c>
      <c r="AO144" s="439"/>
      <c r="AP144" s="439"/>
      <c r="AQ144" s="439"/>
      <c r="AR144" s="439"/>
      <c r="AS144" s="439"/>
      <c r="AT144" s="439"/>
      <c r="AU144" s="439"/>
      <c r="AV144" s="439"/>
      <c r="AW144" s="439"/>
      <c r="AX144" s="918"/>
      <c r="AY144" s="918"/>
      <c r="AZ144" s="918"/>
      <c r="BA144" s="1053"/>
    </row>
    <row r="145" spans="1:53" ht="11.25">
      <c r="A145" s="941">
        <v>2</v>
      </c>
      <c r="B145" s="1053"/>
      <c r="C145" s="1053"/>
      <c r="D145" s="1053"/>
      <c r="E145" s="1053"/>
      <c r="F145" s="1053"/>
      <c r="G145" s="1053"/>
      <c r="H145" s="1053"/>
      <c r="I145" s="1053"/>
      <c r="J145" s="1053"/>
      <c r="K145" s="1053"/>
      <c r="L145" s="1150" t="s">
        <v>538</v>
      </c>
      <c r="M145" s="1163" t="s">
        <v>539</v>
      </c>
      <c r="N145" s="1162" t="s">
        <v>369</v>
      </c>
      <c r="O145" s="943">
        <v>0.25900000000000001</v>
      </c>
      <c r="P145" s="943">
        <v>0.25900000000000001</v>
      </c>
      <c r="Q145" s="943">
        <v>0.25900000000000001</v>
      </c>
      <c r="R145" s="1155">
        <v>0</v>
      </c>
      <c r="S145" s="943">
        <v>0.28199999999999997</v>
      </c>
      <c r="T145" s="943">
        <v>0.3</v>
      </c>
      <c r="U145" s="439"/>
      <c r="V145" s="439"/>
      <c r="W145" s="439"/>
      <c r="X145" s="439"/>
      <c r="Y145" s="439"/>
      <c r="Z145" s="439"/>
      <c r="AA145" s="439"/>
      <c r="AB145" s="439"/>
      <c r="AC145" s="439"/>
      <c r="AD145" s="943">
        <v>0.3</v>
      </c>
      <c r="AE145" s="439"/>
      <c r="AF145" s="439"/>
      <c r="AG145" s="439"/>
      <c r="AH145" s="439"/>
      <c r="AI145" s="439"/>
      <c r="AJ145" s="439"/>
      <c r="AK145" s="439"/>
      <c r="AL145" s="439"/>
      <c r="AM145" s="439"/>
      <c r="AN145" s="1155">
        <v>6.3829787234042614</v>
      </c>
      <c r="AO145" s="439"/>
      <c r="AP145" s="439"/>
      <c r="AQ145" s="439"/>
      <c r="AR145" s="439"/>
      <c r="AS145" s="439"/>
      <c r="AT145" s="439"/>
      <c r="AU145" s="439"/>
      <c r="AV145" s="439"/>
      <c r="AW145" s="439"/>
      <c r="AX145" s="918"/>
      <c r="AY145" s="918"/>
      <c r="AZ145" s="918"/>
      <c r="BA145" s="1053"/>
    </row>
    <row r="146" spans="1:53" ht="22.5">
      <c r="A146" s="941">
        <v>2</v>
      </c>
      <c r="B146" s="1053"/>
      <c r="C146" s="1053"/>
      <c r="D146" s="1053"/>
      <c r="E146" s="1053"/>
      <c r="F146" s="1053"/>
      <c r="G146" s="1053"/>
      <c r="H146" s="1053"/>
      <c r="I146" s="1053"/>
      <c r="J146" s="1053"/>
      <c r="K146" s="1053"/>
      <c r="L146" s="1150" t="s">
        <v>540</v>
      </c>
      <c r="M146" s="1159" t="s">
        <v>541</v>
      </c>
      <c r="N146" s="1097" t="s">
        <v>369</v>
      </c>
      <c r="O146" s="943"/>
      <c r="P146" s="943"/>
      <c r="Q146" s="943"/>
      <c r="R146" s="1155">
        <v>0</v>
      </c>
      <c r="S146" s="943"/>
      <c r="T146" s="943"/>
      <c r="U146" s="439"/>
      <c r="V146" s="439"/>
      <c r="W146" s="439"/>
      <c r="X146" s="439"/>
      <c r="Y146" s="439"/>
      <c r="Z146" s="439"/>
      <c r="AA146" s="439"/>
      <c r="AB146" s="439"/>
      <c r="AC146" s="439"/>
      <c r="AD146" s="943"/>
      <c r="AE146" s="439"/>
      <c r="AF146" s="439"/>
      <c r="AG146" s="439"/>
      <c r="AH146" s="439"/>
      <c r="AI146" s="439"/>
      <c r="AJ146" s="439"/>
      <c r="AK146" s="439"/>
      <c r="AL146" s="439"/>
      <c r="AM146" s="439"/>
      <c r="AN146" s="1155">
        <v>0</v>
      </c>
      <c r="AO146" s="439"/>
      <c r="AP146" s="439"/>
      <c r="AQ146" s="439"/>
      <c r="AR146" s="439"/>
      <c r="AS146" s="439"/>
      <c r="AT146" s="439"/>
      <c r="AU146" s="439"/>
      <c r="AV146" s="439"/>
      <c r="AW146" s="439"/>
      <c r="AX146" s="918"/>
      <c r="AY146" s="918"/>
      <c r="AZ146" s="918"/>
      <c r="BA146" s="1053"/>
    </row>
    <row r="147" spans="1:53" ht="22.5">
      <c r="A147" s="941">
        <v>2</v>
      </c>
      <c r="B147" s="1053"/>
      <c r="C147" s="1053"/>
      <c r="D147" s="1053"/>
      <c r="E147" s="1053"/>
      <c r="F147" s="1053"/>
      <c r="G147" s="1053"/>
      <c r="H147" s="1053"/>
      <c r="I147" s="1053"/>
      <c r="J147" s="1053"/>
      <c r="K147" s="1053"/>
      <c r="L147" s="1150" t="s">
        <v>542</v>
      </c>
      <c r="M147" s="1159" t="s">
        <v>543</v>
      </c>
      <c r="N147" s="1162" t="s">
        <v>369</v>
      </c>
      <c r="O147" s="439">
        <v>633.3340256099998</v>
      </c>
      <c r="P147" s="439">
        <v>633.3340256099998</v>
      </c>
      <c r="Q147" s="439">
        <v>633.3340256099998</v>
      </c>
      <c r="R147" s="1155">
        <v>0</v>
      </c>
      <c r="S147" s="439">
        <v>690.33408791490001</v>
      </c>
      <c r="T147" s="439">
        <v>733.82513545353845</v>
      </c>
      <c r="U147" s="439"/>
      <c r="V147" s="439"/>
      <c r="W147" s="439"/>
      <c r="X147" s="439"/>
      <c r="Y147" s="439"/>
      <c r="Z147" s="439"/>
      <c r="AA147" s="439"/>
      <c r="AB147" s="439"/>
      <c r="AC147" s="439"/>
      <c r="AD147" s="439">
        <v>660.51250199999993</v>
      </c>
      <c r="AE147" s="439"/>
      <c r="AF147" s="439"/>
      <c r="AG147" s="439"/>
      <c r="AH147" s="439"/>
      <c r="AI147" s="439"/>
      <c r="AJ147" s="439"/>
      <c r="AK147" s="439"/>
      <c r="AL147" s="439"/>
      <c r="AM147" s="439"/>
      <c r="AN147" s="1155">
        <v>-4.3198773516999349</v>
      </c>
      <c r="AO147" s="439"/>
      <c r="AP147" s="439"/>
      <c r="AQ147" s="439"/>
      <c r="AR147" s="439"/>
      <c r="AS147" s="439"/>
      <c r="AT147" s="439"/>
      <c r="AU147" s="439"/>
      <c r="AV147" s="439"/>
      <c r="AW147" s="439"/>
      <c r="AX147" s="918"/>
      <c r="AY147" s="918"/>
      <c r="AZ147" s="918"/>
      <c r="BA147" s="1053"/>
    </row>
    <row r="148" spans="1:53" ht="11.25">
      <c r="A148" s="941">
        <v>2</v>
      </c>
      <c r="B148" s="1006" t="s">
        <v>1321</v>
      </c>
      <c r="C148" s="1053"/>
      <c r="D148" s="1053"/>
      <c r="E148" s="1053"/>
      <c r="F148" s="1053"/>
      <c r="G148" s="1053"/>
      <c r="H148" s="1053"/>
      <c r="I148" s="1053"/>
      <c r="J148" s="1053"/>
      <c r="K148" s="1053"/>
      <c r="L148" s="1150" t="s">
        <v>544</v>
      </c>
      <c r="M148" s="1161" t="s">
        <v>545</v>
      </c>
      <c r="N148" s="1097" t="s">
        <v>369</v>
      </c>
      <c r="O148" s="1164">
        <v>487.18001969999989</v>
      </c>
      <c r="P148" s="1164">
        <v>487.18001969999989</v>
      </c>
      <c r="Q148" s="1164">
        <v>487.18001969999989</v>
      </c>
      <c r="R148" s="1155">
        <v>0</v>
      </c>
      <c r="S148" s="1164">
        <v>531.02622147299996</v>
      </c>
      <c r="T148" s="1164">
        <v>564.48087342579879</v>
      </c>
      <c r="U148" s="439"/>
      <c r="V148" s="439"/>
      <c r="W148" s="439"/>
      <c r="X148" s="439"/>
      <c r="Y148" s="439"/>
      <c r="Z148" s="439"/>
      <c r="AA148" s="439"/>
      <c r="AB148" s="439"/>
      <c r="AC148" s="439"/>
      <c r="AD148" s="1164">
        <v>508.08653999999996</v>
      </c>
      <c r="AE148" s="439"/>
      <c r="AF148" s="439"/>
      <c r="AG148" s="439"/>
      <c r="AH148" s="439"/>
      <c r="AI148" s="439"/>
      <c r="AJ148" s="439"/>
      <c r="AK148" s="439"/>
      <c r="AL148" s="439"/>
      <c r="AM148" s="439"/>
      <c r="AN148" s="1155">
        <v>-4.3198773516999243</v>
      </c>
      <c r="AO148" s="439"/>
      <c r="AP148" s="439"/>
      <c r="AQ148" s="439"/>
      <c r="AR148" s="439"/>
      <c r="AS148" s="439"/>
      <c r="AT148" s="439"/>
      <c r="AU148" s="439"/>
      <c r="AV148" s="439"/>
      <c r="AW148" s="439"/>
      <c r="AX148" s="918"/>
      <c r="AY148" s="918"/>
      <c r="AZ148" s="918"/>
      <c r="BA148" s="1053"/>
    </row>
    <row r="149" spans="1:53" ht="22.5">
      <c r="A149" s="941">
        <v>2</v>
      </c>
      <c r="B149" s="1006" t="s">
        <v>1323</v>
      </c>
      <c r="C149" s="1053"/>
      <c r="D149" s="1053"/>
      <c r="E149" s="1053"/>
      <c r="F149" s="1053"/>
      <c r="G149" s="1053"/>
      <c r="H149" s="1053"/>
      <c r="I149" s="1053"/>
      <c r="J149" s="1053"/>
      <c r="K149" s="1053"/>
      <c r="L149" s="1150" t="s">
        <v>546</v>
      </c>
      <c r="M149" s="1161" t="s">
        <v>1191</v>
      </c>
      <c r="N149" s="1162" t="s">
        <v>369</v>
      </c>
      <c r="O149" s="1164">
        <v>146.15400590999997</v>
      </c>
      <c r="P149" s="1164">
        <v>146.15400590999997</v>
      </c>
      <c r="Q149" s="1164">
        <v>146.15400590999997</v>
      </c>
      <c r="R149" s="1155">
        <v>0</v>
      </c>
      <c r="S149" s="1164">
        <v>159.30786644189999</v>
      </c>
      <c r="T149" s="1164">
        <v>169.34426202773963</v>
      </c>
      <c r="U149" s="439"/>
      <c r="V149" s="439"/>
      <c r="W149" s="439"/>
      <c r="X149" s="439"/>
      <c r="Y149" s="439"/>
      <c r="Z149" s="439"/>
      <c r="AA149" s="439"/>
      <c r="AB149" s="439"/>
      <c r="AC149" s="439"/>
      <c r="AD149" s="1164">
        <v>152.42596199999997</v>
      </c>
      <c r="AE149" s="439"/>
      <c r="AF149" s="439"/>
      <c r="AG149" s="439"/>
      <c r="AH149" s="439"/>
      <c r="AI149" s="439"/>
      <c r="AJ149" s="439"/>
      <c r="AK149" s="439"/>
      <c r="AL149" s="439"/>
      <c r="AM149" s="439"/>
      <c r="AN149" s="1155">
        <v>-4.3198773516999358</v>
      </c>
      <c r="AO149" s="439"/>
      <c r="AP149" s="439"/>
      <c r="AQ149" s="439"/>
      <c r="AR149" s="439"/>
      <c r="AS149" s="439"/>
      <c r="AT149" s="439"/>
      <c r="AU149" s="439"/>
      <c r="AV149" s="439"/>
      <c r="AW149" s="439"/>
      <c r="AX149" s="918"/>
      <c r="AY149" s="918"/>
      <c r="AZ149" s="918"/>
      <c r="BA149" s="1053"/>
    </row>
    <row r="150" spans="1:53" ht="11.25">
      <c r="A150" s="941">
        <v>2</v>
      </c>
      <c r="B150" s="1053"/>
      <c r="C150" s="1053"/>
      <c r="D150" s="1053"/>
      <c r="E150" s="1053"/>
      <c r="F150" s="1053"/>
      <c r="G150" s="1053"/>
      <c r="H150" s="1053"/>
      <c r="I150" s="1053"/>
      <c r="J150" s="1053"/>
      <c r="K150" s="1053"/>
      <c r="L150" s="1150" t="s">
        <v>547</v>
      </c>
      <c r="M150" s="1159" t="s">
        <v>548</v>
      </c>
      <c r="N150" s="1097" t="s">
        <v>369</v>
      </c>
      <c r="O150" s="943">
        <v>0.80800000000000005</v>
      </c>
      <c r="P150" s="943">
        <v>0.80800000000000005</v>
      </c>
      <c r="Q150" s="943">
        <v>0.80800000000000005</v>
      </c>
      <c r="R150" s="1155">
        <v>0</v>
      </c>
      <c r="S150" s="943">
        <v>0.88</v>
      </c>
      <c r="T150" s="943">
        <v>0.93100000000000005</v>
      </c>
      <c r="U150" s="439"/>
      <c r="V150" s="439"/>
      <c r="W150" s="439"/>
      <c r="X150" s="439"/>
      <c r="Y150" s="439"/>
      <c r="Z150" s="439"/>
      <c r="AA150" s="439"/>
      <c r="AB150" s="439"/>
      <c r="AC150" s="439"/>
      <c r="AD150" s="943">
        <v>0.93100000000000005</v>
      </c>
      <c r="AE150" s="439"/>
      <c r="AF150" s="439"/>
      <c r="AG150" s="439"/>
      <c r="AH150" s="439"/>
      <c r="AI150" s="439"/>
      <c r="AJ150" s="439"/>
      <c r="AK150" s="439"/>
      <c r="AL150" s="439"/>
      <c r="AM150" s="439"/>
      <c r="AN150" s="1155">
        <v>5.7954545454545512</v>
      </c>
      <c r="AO150" s="439"/>
      <c r="AP150" s="439"/>
      <c r="AQ150" s="439"/>
      <c r="AR150" s="439"/>
      <c r="AS150" s="439"/>
      <c r="AT150" s="439"/>
      <c r="AU150" s="439"/>
      <c r="AV150" s="439"/>
      <c r="AW150" s="439"/>
      <c r="AX150" s="918"/>
      <c r="AY150" s="918"/>
      <c r="AZ150" s="918"/>
      <c r="BA150" s="1053"/>
    </row>
    <row r="151" spans="1:53" ht="11.25">
      <c r="A151" s="941">
        <v>2</v>
      </c>
      <c r="B151" s="1053"/>
      <c r="C151" s="1053"/>
      <c r="D151" s="1053"/>
      <c r="E151" s="1053"/>
      <c r="F151" s="1053"/>
      <c r="G151" s="1053"/>
      <c r="H151" s="1053"/>
      <c r="I151" s="1053"/>
      <c r="J151" s="1053"/>
      <c r="K151" s="1053"/>
      <c r="L151" s="1150" t="s">
        <v>549</v>
      </c>
      <c r="M151" s="1165" t="s">
        <v>550</v>
      </c>
      <c r="N151" s="1152" t="s">
        <v>369</v>
      </c>
      <c r="O151" s="1155">
        <v>7.2421532669999991</v>
      </c>
      <c r="P151" s="1155">
        <v>7.2421532669999991</v>
      </c>
      <c r="Q151" s="1155">
        <v>7.2421532669999991</v>
      </c>
      <c r="R151" s="1155">
        <v>0</v>
      </c>
      <c r="S151" s="1155">
        <v>7.8939470610299987</v>
      </c>
      <c r="T151" s="1155">
        <v>8.3502027168509976</v>
      </c>
      <c r="U151" s="439"/>
      <c r="V151" s="439"/>
      <c r="W151" s="439"/>
      <c r="X151" s="439"/>
      <c r="Y151" s="439"/>
      <c r="Z151" s="439"/>
      <c r="AA151" s="439"/>
      <c r="AB151" s="439"/>
      <c r="AC151" s="439"/>
      <c r="AD151" s="1155">
        <v>8.3502027168509976</v>
      </c>
      <c r="AE151" s="439"/>
      <c r="AF151" s="439"/>
      <c r="AG151" s="439"/>
      <c r="AH151" s="439"/>
      <c r="AI151" s="439"/>
      <c r="AJ151" s="439"/>
      <c r="AK151" s="439"/>
      <c r="AL151" s="439"/>
      <c r="AM151" s="439"/>
      <c r="AN151" s="1155">
        <v>5.779816513761455</v>
      </c>
      <c r="AO151" s="439"/>
      <c r="AP151" s="439"/>
      <c r="AQ151" s="439"/>
      <c r="AR151" s="439"/>
      <c r="AS151" s="439"/>
      <c r="AT151" s="439"/>
      <c r="AU151" s="439"/>
      <c r="AV151" s="439"/>
      <c r="AW151" s="439"/>
      <c r="AX151" s="918"/>
      <c r="AY151" s="918"/>
      <c r="AZ151" s="918"/>
      <c r="BA151" s="1053"/>
    </row>
    <row r="152" spans="1:53" ht="11.25">
      <c r="A152" s="941">
        <v>2</v>
      </c>
      <c r="B152" s="1053"/>
      <c r="C152" s="1053"/>
      <c r="D152" s="1053"/>
      <c r="E152" s="1053"/>
      <c r="F152" s="1053"/>
      <c r="G152" s="1053"/>
      <c r="H152" s="1053"/>
      <c r="I152" s="1053"/>
      <c r="J152" s="1053"/>
      <c r="K152" s="1053"/>
      <c r="L152" s="1150" t="s">
        <v>551</v>
      </c>
      <c r="M152" s="1163" t="s">
        <v>552</v>
      </c>
      <c r="N152" s="1152" t="s">
        <v>369</v>
      </c>
      <c r="O152" s="943"/>
      <c r="P152" s="943"/>
      <c r="Q152" s="943"/>
      <c r="R152" s="1155">
        <v>0</v>
      </c>
      <c r="S152" s="943"/>
      <c r="T152" s="943"/>
      <c r="U152" s="439"/>
      <c r="V152" s="439"/>
      <c r="W152" s="439"/>
      <c r="X152" s="439"/>
      <c r="Y152" s="439"/>
      <c r="Z152" s="439"/>
      <c r="AA152" s="439"/>
      <c r="AB152" s="439"/>
      <c r="AC152" s="439"/>
      <c r="AD152" s="943"/>
      <c r="AE152" s="439"/>
      <c r="AF152" s="439"/>
      <c r="AG152" s="439"/>
      <c r="AH152" s="439"/>
      <c r="AI152" s="439"/>
      <c r="AJ152" s="439"/>
      <c r="AK152" s="439"/>
      <c r="AL152" s="439"/>
      <c r="AM152" s="439"/>
      <c r="AN152" s="1155">
        <v>0</v>
      </c>
      <c r="AO152" s="439"/>
      <c r="AP152" s="439"/>
      <c r="AQ152" s="439"/>
      <c r="AR152" s="439"/>
      <c r="AS152" s="439"/>
      <c r="AT152" s="439"/>
      <c r="AU152" s="439"/>
      <c r="AV152" s="439"/>
      <c r="AW152" s="439"/>
      <c r="AX152" s="918"/>
      <c r="AY152" s="918"/>
      <c r="AZ152" s="918"/>
      <c r="BA152" s="1053"/>
    </row>
    <row r="153" spans="1:53" ht="22.5">
      <c r="A153" s="941">
        <v>2</v>
      </c>
      <c r="B153" s="1053"/>
      <c r="C153" s="1053"/>
      <c r="D153" s="1053"/>
      <c r="E153" s="1053"/>
      <c r="F153" s="1053"/>
      <c r="G153" s="1053"/>
      <c r="H153" s="1053"/>
      <c r="I153" s="1053"/>
      <c r="J153" s="1053"/>
      <c r="K153" s="1053"/>
      <c r="L153" s="1150" t="s">
        <v>553</v>
      </c>
      <c r="M153" s="1163" t="s">
        <v>554</v>
      </c>
      <c r="N153" s="1152" t="s">
        <v>369</v>
      </c>
      <c r="O153" s="943"/>
      <c r="P153" s="943"/>
      <c r="Q153" s="943"/>
      <c r="R153" s="1155">
        <v>0</v>
      </c>
      <c r="S153" s="943"/>
      <c r="T153" s="943"/>
      <c r="U153" s="439"/>
      <c r="V153" s="439"/>
      <c r="W153" s="439"/>
      <c r="X153" s="439"/>
      <c r="Y153" s="439"/>
      <c r="Z153" s="439"/>
      <c r="AA153" s="439"/>
      <c r="AB153" s="439"/>
      <c r="AC153" s="439"/>
      <c r="AD153" s="943"/>
      <c r="AE153" s="439"/>
      <c r="AF153" s="439"/>
      <c r="AG153" s="439"/>
      <c r="AH153" s="439"/>
      <c r="AI153" s="439"/>
      <c r="AJ153" s="439"/>
      <c r="AK153" s="439"/>
      <c r="AL153" s="439"/>
      <c r="AM153" s="439"/>
      <c r="AN153" s="1155">
        <v>0</v>
      </c>
      <c r="AO153" s="439"/>
      <c r="AP153" s="439"/>
      <c r="AQ153" s="439"/>
      <c r="AR153" s="439"/>
      <c r="AS153" s="439"/>
      <c r="AT153" s="439"/>
      <c r="AU153" s="439"/>
      <c r="AV153" s="439"/>
      <c r="AW153" s="439"/>
      <c r="AX153" s="918"/>
      <c r="AY153" s="918"/>
      <c r="AZ153" s="918"/>
      <c r="BA153" s="1053"/>
    </row>
    <row r="154" spans="1:53" ht="22.5">
      <c r="A154" s="941">
        <v>2</v>
      </c>
      <c r="B154" s="1053"/>
      <c r="C154" s="1053"/>
      <c r="D154" s="1053"/>
      <c r="E154" s="1053"/>
      <c r="F154" s="1053"/>
      <c r="G154" s="1053"/>
      <c r="H154" s="1053"/>
      <c r="I154" s="1053"/>
      <c r="J154" s="1053"/>
      <c r="K154" s="1053"/>
      <c r="L154" s="1150" t="s">
        <v>555</v>
      </c>
      <c r="M154" s="1163" t="s">
        <v>556</v>
      </c>
      <c r="N154" s="1152" t="s">
        <v>369</v>
      </c>
      <c r="O154" s="943"/>
      <c r="P154" s="943"/>
      <c r="Q154" s="943"/>
      <c r="R154" s="1155">
        <v>0</v>
      </c>
      <c r="S154" s="943"/>
      <c r="T154" s="943"/>
      <c r="U154" s="439"/>
      <c r="V154" s="439"/>
      <c r="W154" s="439"/>
      <c r="X154" s="439"/>
      <c r="Y154" s="439"/>
      <c r="Z154" s="439"/>
      <c r="AA154" s="439"/>
      <c r="AB154" s="439"/>
      <c r="AC154" s="439"/>
      <c r="AD154" s="943"/>
      <c r="AE154" s="439"/>
      <c r="AF154" s="439"/>
      <c r="AG154" s="439"/>
      <c r="AH154" s="439"/>
      <c r="AI154" s="439"/>
      <c r="AJ154" s="439"/>
      <c r="AK154" s="439"/>
      <c r="AL154" s="439"/>
      <c r="AM154" s="439"/>
      <c r="AN154" s="1155">
        <v>0</v>
      </c>
      <c r="AO154" s="439"/>
      <c r="AP154" s="439"/>
      <c r="AQ154" s="439"/>
      <c r="AR154" s="439"/>
      <c r="AS154" s="439"/>
      <c r="AT154" s="439"/>
      <c r="AU154" s="439"/>
      <c r="AV154" s="439"/>
      <c r="AW154" s="439"/>
      <c r="AX154" s="918"/>
      <c r="AY154" s="918"/>
      <c r="AZ154" s="918"/>
      <c r="BA154" s="1053"/>
    </row>
    <row r="155" spans="1:53" ht="22.5">
      <c r="A155" s="941">
        <v>2</v>
      </c>
      <c r="B155" s="1053"/>
      <c r="C155" s="1053"/>
      <c r="D155" s="1053"/>
      <c r="E155" s="1053"/>
      <c r="F155" s="1053"/>
      <c r="G155" s="1053"/>
      <c r="H155" s="1053"/>
      <c r="I155" s="1053"/>
      <c r="J155" s="1053"/>
      <c r="K155" s="1053"/>
      <c r="L155" s="1150" t="s">
        <v>557</v>
      </c>
      <c r="M155" s="1163" t="s">
        <v>558</v>
      </c>
      <c r="N155" s="1152" t="s">
        <v>369</v>
      </c>
      <c r="O155" s="943"/>
      <c r="P155" s="943"/>
      <c r="Q155" s="943"/>
      <c r="R155" s="1155">
        <v>0</v>
      </c>
      <c r="S155" s="943"/>
      <c r="T155" s="943"/>
      <c r="U155" s="439"/>
      <c r="V155" s="439"/>
      <c r="W155" s="439"/>
      <c r="X155" s="439"/>
      <c r="Y155" s="439"/>
      <c r="Z155" s="439"/>
      <c r="AA155" s="439"/>
      <c r="AB155" s="439"/>
      <c r="AC155" s="439"/>
      <c r="AD155" s="943"/>
      <c r="AE155" s="439"/>
      <c r="AF155" s="439"/>
      <c r="AG155" s="439"/>
      <c r="AH155" s="439"/>
      <c r="AI155" s="439"/>
      <c r="AJ155" s="439"/>
      <c r="AK155" s="439"/>
      <c r="AL155" s="439"/>
      <c r="AM155" s="439"/>
      <c r="AN155" s="1155">
        <v>0</v>
      </c>
      <c r="AO155" s="439"/>
      <c r="AP155" s="439"/>
      <c r="AQ155" s="439"/>
      <c r="AR155" s="439"/>
      <c r="AS155" s="439"/>
      <c r="AT155" s="439"/>
      <c r="AU155" s="439"/>
      <c r="AV155" s="439"/>
      <c r="AW155" s="439"/>
      <c r="AX155" s="918"/>
      <c r="AY155" s="918"/>
      <c r="AZ155" s="918"/>
      <c r="BA155" s="1053"/>
    </row>
    <row r="156" spans="1:53" ht="45">
      <c r="A156" s="941">
        <v>2</v>
      </c>
      <c r="B156" s="1053"/>
      <c r="C156" s="1053"/>
      <c r="D156" s="1053"/>
      <c r="E156" s="1053"/>
      <c r="F156" s="1053"/>
      <c r="G156" s="1053"/>
      <c r="H156" s="1053"/>
      <c r="I156" s="1053"/>
      <c r="J156" s="1053"/>
      <c r="K156" s="1053"/>
      <c r="L156" s="1150" t="s">
        <v>559</v>
      </c>
      <c r="M156" s="1163" t="s">
        <v>560</v>
      </c>
      <c r="N156" s="1152" t="s">
        <v>369</v>
      </c>
      <c r="O156" s="943"/>
      <c r="P156" s="943"/>
      <c r="Q156" s="943"/>
      <c r="R156" s="1155">
        <v>0</v>
      </c>
      <c r="S156" s="943"/>
      <c r="T156" s="943"/>
      <c r="U156" s="439"/>
      <c r="V156" s="439"/>
      <c r="W156" s="439"/>
      <c r="X156" s="439"/>
      <c r="Y156" s="439"/>
      <c r="Z156" s="439"/>
      <c r="AA156" s="439"/>
      <c r="AB156" s="439"/>
      <c r="AC156" s="439"/>
      <c r="AD156" s="943"/>
      <c r="AE156" s="439"/>
      <c r="AF156" s="439"/>
      <c r="AG156" s="439"/>
      <c r="AH156" s="439"/>
      <c r="AI156" s="439"/>
      <c r="AJ156" s="439"/>
      <c r="AK156" s="439"/>
      <c r="AL156" s="439"/>
      <c r="AM156" s="439"/>
      <c r="AN156" s="1155">
        <v>0</v>
      </c>
      <c r="AO156" s="439"/>
      <c r="AP156" s="439"/>
      <c r="AQ156" s="439"/>
      <c r="AR156" s="439"/>
      <c r="AS156" s="439"/>
      <c r="AT156" s="439"/>
      <c r="AU156" s="439"/>
      <c r="AV156" s="439"/>
      <c r="AW156" s="439"/>
      <c r="AX156" s="918"/>
      <c r="AY156" s="918"/>
      <c r="AZ156" s="918"/>
      <c r="BA156" s="1053"/>
    </row>
    <row r="157" spans="1:53" ht="11.25">
      <c r="A157" s="941">
        <v>2</v>
      </c>
      <c r="B157" s="1053"/>
      <c r="C157" s="1053"/>
      <c r="D157" s="1053"/>
      <c r="E157" s="1053"/>
      <c r="F157" s="1053"/>
      <c r="G157" s="1053"/>
      <c r="H157" s="1053"/>
      <c r="I157" s="1053"/>
      <c r="J157" s="1053"/>
      <c r="K157" s="1053"/>
      <c r="L157" s="1150" t="s">
        <v>561</v>
      </c>
      <c r="M157" s="1163" t="s">
        <v>562</v>
      </c>
      <c r="N157" s="1152" t="s">
        <v>369</v>
      </c>
      <c r="O157" s="943"/>
      <c r="P157" s="943"/>
      <c r="Q157" s="943"/>
      <c r="R157" s="1155">
        <v>0</v>
      </c>
      <c r="S157" s="943"/>
      <c r="T157" s="943"/>
      <c r="U157" s="439"/>
      <c r="V157" s="439"/>
      <c r="W157" s="439"/>
      <c r="X157" s="439"/>
      <c r="Y157" s="439"/>
      <c r="Z157" s="439"/>
      <c r="AA157" s="439"/>
      <c r="AB157" s="439"/>
      <c r="AC157" s="439"/>
      <c r="AD157" s="943"/>
      <c r="AE157" s="439"/>
      <c r="AF157" s="439"/>
      <c r="AG157" s="439"/>
      <c r="AH157" s="439"/>
      <c r="AI157" s="439"/>
      <c r="AJ157" s="439"/>
      <c r="AK157" s="439"/>
      <c r="AL157" s="439"/>
      <c r="AM157" s="439"/>
      <c r="AN157" s="1155">
        <v>0</v>
      </c>
      <c r="AO157" s="439"/>
      <c r="AP157" s="439"/>
      <c r="AQ157" s="439"/>
      <c r="AR157" s="439"/>
      <c r="AS157" s="439"/>
      <c r="AT157" s="439"/>
      <c r="AU157" s="439"/>
      <c r="AV157" s="439"/>
      <c r="AW157" s="439"/>
      <c r="AX157" s="918"/>
      <c r="AY157" s="918"/>
      <c r="AZ157" s="918"/>
      <c r="BA157" s="1053"/>
    </row>
    <row r="158" spans="1:53" ht="11.25">
      <c r="A158" s="941">
        <v>2</v>
      </c>
      <c r="B158" s="1053"/>
      <c r="C158" s="1053"/>
      <c r="D158" s="1053"/>
      <c r="E158" s="1053"/>
      <c r="F158" s="1053"/>
      <c r="G158" s="1053"/>
      <c r="H158" s="1053"/>
      <c r="I158" s="1053"/>
      <c r="J158" s="1053"/>
      <c r="K158" s="1053"/>
      <c r="L158" s="1150" t="s">
        <v>1508</v>
      </c>
      <c r="M158" s="1163" t="s">
        <v>1509</v>
      </c>
      <c r="N158" s="1152" t="s">
        <v>369</v>
      </c>
      <c r="O158" s="943">
        <v>7.2421532669999991</v>
      </c>
      <c r="P158" s="943">
        <v>7.2421532669999991</v>
      </c>
      <c r="Q158" s="943">
        <v>7.2421532669999991</v>
      </c>
      <c r="R158" s="1155">
        <v>0</v>
      </c>
      <c r="S158" s="943">
        <v>7.8939470610299987</v>
      </c>
      <c r="T158" s="943">
        <v>8.3502027168509976</v>
      </c>
      <c r="U158" s="439"/>
      <c r="V158" s="439"/>
      <c r="W158" s="439"/>
      <c r="X158" s="439"/>
      <c r="Y158" s="439"/>
      <c r="Z158" s="439"/>
      <c r="AA158" s="439"/>
      <c r="AB158" s="439"/>
      <c r="AC158" s="439"/>
      <c r="AD158" s="943">
        <v>8.3502027168509976</v>
      </c>
      <c r="AE158" s="439"/>
      <c r="AF158" s="439"/>
      <c r="AG158" s="439"/>
      <c r="AH158" s="439"/>
      <c r="AI158" s="439"/>
      <c r="AJ158" s="439"/>
      <c r="AK158" s="439"/>
      <c r="AL158" s="439"/>
      <c r="AM158" s="439"/>
      <c r="AN158" s="1155">
        <v>5.779816513761455</v>
      </c>
      <c r="AO158" s="439"/>
      <c r="AP158" s="439"/>
      <c r="AQ158" s="439"/>
      <c r="AR158" s="439"/>
      <c r="AS158" s="439"/>
      <c r="AT158" s="439"/>
      <c r="AU158" s="439"/>
      <c r="AV158" s="439"/>
      <c r="AW158" s="439"/>
      <c r="AX158" s="918"/>
      <c r="AY158" s="918"/>
      <c r="AZ158" s="918"/>
      <c r="BA158" s="1053"/>
    </row>
    <row r="159" spans="1:53" s="113" customFormat="1" ht="11.25">
      <c r="A159" s="1156">
        <v>2</v>
      </c>
      <c r="B159" s="1166"/>
      <c r="C159" s="1166"/>
      <c r="D159" s="1166"/>
      <c r="E159" s="1166"/>
      <c r="F159" s="1166"/>
      <c r="G159" s="1166"/>
      <c r="H159" s="1166"/>
      <c r="I159" s="1166"/>
      <c r="J159" s="1166"/>
      <c r="K159" s="1166"/>
      <c r="L159" s="1167" t="s">
        <v>378</v>
      </c>
      <c r="M159" s="1168" t="s">
        <v>563</v>
      </c>
      <c r="N159" s="1169" t="s">
        <v>369</v>
      </c>
      <c r="O159" s="605">
        <v>51.055219604498397</v>
      </c>
      <c r="P159" s="605">
        <v>51.055219604498397</v>
      </c>
      <c r="Q159" s="605">
        <v>51.055219604498397</v>
      </c>
      <c r="R159" s="1147">
        <v>0</v>
      </c>
      <c r="S159" s="605">
        <v>55.650189368903256</v>
      </c>
      <c r="T159" s="605">
        <v>59.156151299144156</v>
      </c>
      <c r="U159" s="605"/>
      <c r="V159" s="605"/>
      <c r="W159" s="605"/>
      <c r="X159" s="605"/>
      <c r="Y159" s="605"/>
      <c r="Z159" s="605"/>
      <c r="AA159" s="605"/>
      <c r="AB159" s="605"/>
      <c r="AC159" s="605"/>
      <c r="AD159" s="605">
        <v>59.156151299144156</v>
      </c>
      <c r="AE159" s="605"/>
      <c r="AF159" s="605"/>
      <c r="AG159" s="605"/>
      <c r="AH159" s="605"/>
      <c r="AI159" s="605"/>
      <c r="AJ159" s="605"/>
      <c r="AK159" s="605"/>
      <c r="AL159" s="605"/>
      <c r="AM159" s="605"/>
      <c r="AN159" s="1147">
        <v>6.2999999999999918</v>
      </c>
      <c r="AO159" s="605"/>
      <c r="AP159" s="605"/>
      <c r="AQ159" s="605"/>
      <c r="AR159" s="605"/>
      <c r="AS159" s="605"/>
      <c r="AT159" s="605"/>
      <c r="AU159" s="605"/>
      <c r="AV159" s="605"/>
      <c r="AW159" s="605"/>
      <c r="AX159" s="1158"/>
      <c r="AY159" s="1158"/>
      <c r="AZ159" s="1158"/>
      <c r="BA159" s="1166"/>
    </row>
    <row r="160" spans="1:53" ht="22.5">
      <c r="A160" s="941">
        <v>2</v>
      </c>
      <c r="B160" s="1053"/>
      <c r="C160" s="1053"/>
      <c r="D160" s="1053"/>
      <c r="E160" s="1053"/>
      <c r="F160" s="1053"/>
      <c r="G160" s="1053"/>
      <c r="H160" s="1053"/>
      <c r="I160" s="1053"/>
      <c r="J160" s="1053"/>
      <c r="K160" s="1053"/>
      <c r="L160" s="1150" t="s">
        <v>564</v>
      </c>
      <c r="M160" s="1159" t="s">
        <v>565</v>
      </c>
      <c r="N160" s="1152" t="s">
        <v>369</v>
      </c>
      <c r="O160" s="943"/>
      <c r="P160" s="943"/>
      <c r="Q160" s="943"/>
      <c r="R160" s="1155">
        <v>0</v>
      </c>
      <c r="S160" s="943"/>
      <c r="T160" s="943"/>
      <c r="U160" s="439"/>
      <c r="V160" s="439"/>
      <c r="W160" s="439"/>
      <c r="X160" s="439"/>
      <c r="Y160" s="439"/>
      <c r="Z160" s="439"/>
      <c r="AA160" s="439"/>
      <c r="AB160" s="439"/>
      <c r="AC160" s="439"/>
      <c r="AD160" s="943"/>
      <c r="AE160" s="439"/>
      <c r="AF160" s="439"/>
      <c r="AG160" s="439"/>
      <c r="AH160" s="439"/>
      <c r="AI160" s="439"/>
      <c r="AJ160" s="439"/>
      <c r="AK160" s="439"/>
      <c r="AL160" s="439"/>
      <c r="AM160" s="439"/>
      <c r="AN160" s="1155">
        <v>0</v>
      </c>
      <c r="AO160" s="439"/>
      <c r="AP160" s="439"/>
      <c r="AQ160" s="439"/>
      <c r="AR160" s="439"/>
      <c r="AS160" s="439"/>
      <c r="AT160" s="439"/>
      <c r="AU160" s="439"/>
      <c r="AV160" s="439"/>
      <c r="AW160" s="439"/>
      <c r="AX160" s="918"/>
      <c r="AY160" s="918"/>
      <c r="AZ160" s="918"/>
      <c r="BA160" s="1053"/>
    </row>
    <row r="161" spans="1:53" ht="22.5">
      <c r="A161" s="941">
        <v>2</v>
      </c>
      <c r="B161" s="1053"/>
      <c r="C161" s="1053"/>
      <c r="D161" s="1053"/>
      <c r="E161" s="1053"/>
      <c r="F161" s="1053"/>
      <c r="G161" s="1053"/>
      <c r="H161" s="1053"/>
      <c r="I161" s="1053"/>
      <c r="J161" s="1053"/>
      <c r="K161" s="1053"/>
      <c r="L161" s="1150" t="s">
        <v>566</v>
      </c>
      <c r="M161" s="1165" t="s">
        <v>567</v>
      </c>
      <c r="N161" s="1152" t="s">
        <v>369</v>
      </c>
      <c r="O161" s="943">
        <v>51.055219604498397</v>
      </c>
      <c r="P161" s="943">
        <v>51.055219604498397</v>
      </c>
      <c r="Q161" s="943">
        <v>51.055219604498397</v>
      </c>
      <c r="R161" s="1155">
        <v>0</v>
      </c>
      <c r="S161" s="943">
        <v>55.650189368903256</v>
      </c>
      <c r="T161" s="943">
        <v>59.156151299144156</v>
      </c>
      <c r="U161" s="439"/>
      <c r="V161" s="439"/>
      <c r="W161" s="439"/>
      <c r="X161" s="439"/>
      <c r="Y161" s="439"/>
      <c r="Z161" s="439"/>
      <c r="AA161" s="439"/>
      <c r="AB161" s="439"/>
      <c r="AC161" s="439"/>
      <c r="AD161" s="943">
        <v>59.156151299144156</v>
      </c>
      <c r="AE161" s="439"/>
      <c r="AF161" s="439"/>
      <c r="AG161" s="439"/>
      <c r="AH161" s="439"/>
      <c r="AI161" s="439"/>
      <c r="AJ161" s="439"/>
      <c r="AK161" s="439"/>
      <c r="AL161" s="439"/>
      <c r="AM161" s="439"/>
      <c r="AN161" s="1155">
        <v>6.2999999999999918</v>
      </c>
      <c r="AO161" s="439"/>
      <c r="AP161" s="439"/>
      <c r="AQ161" s="439"/>
      <c r="AR161" s="439"/>
      <c r="AS161" s="439"/>
      <c r="AT161" s="439"/>
      <c r="AU161" s="439"/>
      <c r="AV161" s="439"/>
      <c r="AW161" s="439"/>
      <c r="AX161" s="918"/>
      <c r="AY161" s="918"/>
      <c r="AZ161" s="918"/>
      <c r="BA161" s="1053"/>
    </row>
    <row r="162" spans="1:53" ht="22.5">
      <c r="A162" s="941">
        <v>2</v>
      </c>
      <c r="B162" s="1053"/>
      <c r="C162" s="1053"/>
      <c r="D162" s="1053"/>
      <c r="E162" s="1053"/>
      <c r="F162" s="1053"/>
      <c r="G162" s="1053"/>
      <c r="H162" s="1053"/>
      <c r="I162" s="1053"/>
      <c r="J162" s="1053"/>
      <c r="K162" s="1053"/>
      <c r="L162" s="1150" t="s">
        <v>568</v>
      </c>
      <c r="M162" s="1165" t="s">
        <v>569</v>
      </c>
      <c r="N162" s="1152" t="s">
        <v>369</v>
      </c>
      <c r="O162" s="439">
        <v>0</v>
      </c>
      <c r="P162" s="439">
        <v>0</v>
      </c>
      <c r="Q162" s="439">
        <v>0</v>
      </c>
      <c r="R162" s="1155">
        <v>0</v>
      </c>
      <c r="S162" s="439">
        <v>0</v>
      </c>
      <c r="T162" s="439">
        <v>0</v>
      </c>
      <c r="U162" s="439"/>
      <c r="V162" s="439"/>
      <c r="W162" s="439"/>
      <c r="X162" s="439"/>
      <c r="Y162" s="439"/>
      <c r="Z162" s="439"/>
      <c r="AA162" s="439"/>
      <c r="AB162" s="439"/>
      <c r="AC162" s="439"/>
      <c r="AD162" s="439">
        <v>0</v>
      </c>
      <c r="AE162" s="439"/>
      <c r="AF162" s="439"/>
      <c r="AG162" s="439"/>
      <c r="AH162" s="439"/>
      <c r="AI162" s="439"/>
      <c r="AJ162" s="439"/>
      <c r="AK162" s="439"/>
      <c r="AL162" s="439"/>
      <c r="AM162" s="439"/>
      <c r="AN162" s="1155">
        <v>0</v>
      </c>
      <c r="AO162" s="439"/>
      <c r="AP162" s="439"/>
      <c r="AQ162" s="439"/>
      <c r="AR162" s="439"/>
      <c r="AS162" s="439"/>
      <c r="AT162" s="439"/>
      <c r="AU162" s="439"/>
      <c r="AV162" s="439"/>
      <c r="AW162" s="439"/>
      <c r="AX162" s="918"/>
      <c r="AY162" s="918"/>
      <c r="AZ162" s="918"/>
      <c r="BA162" s="1053"/>
    </row>
    <row r="163" spans="1:53" ht="15">
      <c r="A163" s="941">
        <v>2</v>
      </c>
      <c r="B163" s="1170" t="s">
        <v>1325</v>
      </c>
      <c r="C163" s="1053"/>
      <c r="D163" s="1053"/>
      <c r="E163" s="1053"/>
      <c r="F163" s="1053"/>
      <c r="G163" s="1053"/>
      <c r="H163" s="1053"/>
      <c r="I163" s="1053"/>
      <c r="J163" s="1053"/>
      <c r="K163" s="1053"/>
      <c r="L163" s="1150" t="s">
        <v>1179</v>
      </c>
      <c r="M163" s="1161" t="s">
        <v>570</v>
      </c>
      <c r="N163" s="1152" t="s">
        <v>369</v>
      </c>
      <c r="O163" s="1164">
        <v>0</v>
      </c>
      <c r="P163" s="1164">
        <v>0</v>
      </c>
      <c r="Q163" s="1164">
        <v>0</v>
      </c>
      <c r="R163" s="1155">
        <v>0</v>
      </c>
      <c r="S163" s="1164">
        <v>0</v>
      </c>
      <c r="T163" s="1164">
        <v>0</v>
      </c>
      <c r="U163" s="439"/>
      <c r="V163" s="439"/>
      <c r="W163" s="439"/>
      <c r="X163" s="439"/>
      <c r="Y163" s="439"/>
      <c r="Z163" s="439"/>
      <c r="AA163" s="439"/>
      <c r="AB163" s="439"/>
      <c r="AC163" s="439"/>
      <c r="AD163" s="1164">
        <v>0</v>
      </c>
      <c r="AE163" s="439"/>
      <c r="AF163" s="439"/>
      <c r="AG163" s="439"/>
      <c r="AH163" s="439"/>
      <c r="AI163" s="439"/>
      <c r="AJ163" s="439"/>
      <c r="AK163" s="439"/>
      <c r="AL163" s="439"/>
      <c r="AM163" s="439"/>
      <c r="AN163" s="1155">
        <v>0</v>
      </c>
      <c r="AO163" s="439"/>
      <c r="AP163" s="439"/>
      <c r="AQ163" s="439"/>
      <c r="AR163" s="439"/>
      <c r="AS163" s="439"/>
      <c r="AT163" s="439"/>
      <c r="AU163" s="439"/>
      <c r="AV163" s="439"/>
      <c r="AW163" s="439"/>
      <c r="AX163" s="918"/>
      <c r="AY163" s="918"/>
      <c r="AZ163" s="918"/>
      <c r="BA163" s="1053"/>
    </row>
    <row r="164" spans="1:53" ht="15">
      <c r="A164" s="941">
        <v>2</v>
      </c>
      <c r="B164" s="1170" t="s">
        <v>1327</v>
      </c>
      <c r="C164" s="1053"/>
      <c r="D164" s="1053"/>
      <c r="E164" s="1053"/>
      <c r="F164" s="1053"/>
      <c r="G164" s="1053"/>
      <c r="H164" s="1053"/>
      <c r="I164" s="1053"/>
      <c r="J164" s="1053"/>
      <c r="K164" s="1053"/>
      <c r="L164" s="1150" t="s">
        <v>1180</v>
      </c>
      <c r="M164" s="1161" t="s">
        <v>571</v>
      </c>
      <c r="N164" s="1152" t="s">
        <v>369</v>
      </c>
      <c r="O164" s="1164">
        <v>0</v>
      </c>
      <c r="P164" s="1164">
        <v>0</v>
      </c>
      <c r="Q164" s="1164">
        <v>0</v>
      </c>
      <c r="R164" s="1155">
        <v>0</v>
      </c>
      <c r="S164" s="1164">
        <v>0</v>
      </c>
      <c r="T164" s="1164">
        <v>0</v>
      </c>
      <c r="U164" s="439"/>
      <c r="V164" s="439"/>
      <c r="W164" s="439"/>
      <c r="X164" s="439"/>
      <c r="Y164" s="439"/>
      <c r="Z164" s="439"/>
      <c r="AA164" s="439"/>
      <c r="AB164" s="439"/>
      <c r="AC164" s="439"/>
      <c r="AD164" s="1164">
        <v>0</v>
      </c>
      <c r="AE164" s="439"/>
      <c r="AF164" s="439"/>
      <c r="AG164" s="439"/>
      <c r="AH164" s="439"/>
      <c r="AI164" s="439"/>
      <c r="AJ164" s="439"/>
      <c r="AK164" s="439"/>
      <c r="AL164" s="439"/>
      <c r="AM164" s="439"/>
      <c r="AN164" s="1155">
        <v>0</v>
      </c>
      <c r="AO164" s="439"/>
      <c r="AP164" s="439"/>
      <c r="AQ164" s="439"/>
      <c r="AR164" s="439"/>
      <c r="AS164" s="439"/>
      <c r="AT164" s="439"/>
      <c r="AU164" s="439"/>
      <c r="AV164" s="439"/>
      <c r="AW164" s="439"/>
      <c r="AX164" s="918"/>
      <c r="AY164" s="918"/>
      <c r="AZ164" s="918"/>
      <c r="BA164" s="1053"/>
    </row>
    <row r="165" spans="1:53" s="113" customFormat="1" ht="11.25">
      <c r="A165" s="1156">
        <v>2</v>
      </c>
      <c r="B165" s="1166"/>
      <c r="C165" s="1166"/>
      <c r="D165" s="1166"/>
      <c r="E165" s="1166"/>
      <c r="F165" s="1166"/>
      <c r="G165" s="1166"/>
      <c r="H165" s="1166"/>
      <c r="I165" s="1166"/>
      <c r="J165" s="1166"/>
      <c r="K165" s="1166"/>
      <c r="L165" s="1167" t="s">
        <v>380</v>
      </c>
      <c r="M165" s="1168" t="s">
        <v>572</v>
      </c>
      <c r="N165" s="1169" t="s">
        <v>369</v>
      </c>
      <c r="O165" s="605">
        <v>198.82586401552544</v>
      </c>
      <c r="P165" s="605">
        <v>198.82586401552544</v>
      </c>
      <c r="Q165" s="605">
        <v>198.82586401552544</v>
      </c>
      <c r="R165" s="1147">
        <v>0</v>
      </c>
      <c r="S165" s="605">
        <v>216.72019177692272</v>
      </c>
      <c r="T165" s="605">
        <v>230.37356385886881</v>
      </c>
      <c r="U165" s="605"/>
      <c r="V165" s="605"/>
      <c r="W165" s="605"/>
      <c r="X165" s="605"/>
      <c r="Y165" s="605"/>
      <c r="Z165" s="605"/>
      <c r="AA165" s="605"/>
      <c r="AB165" s="605"/>
      <c r="AC165" s="605"/>
      <c r="AD165" s="605">
        <v>230.82143600000006</v>
      </c>
      <c r="AE165" s="605"/>
      <c r="AF165" s="605"/>
      <c r="AG165" s="605"/>
      <c r="AH165" s="605"/>
      <c r="AI165" s="605"/>
      <c r="AJ165" s="605"/>
      <c r="AK165" s="605"/>
      <c r="AL165" s="605"/>
      <c r="AM165" s="605"/>
      <c r="AN165" s="1147">
        <v>6.5066591661160134</v>
      </c>
      <c r="AO165" s="605"/>
      <c r="AP165" s="605"/>
      <c r="AQ165" s="605"/>
      <c r="AR165" s="605"/>
      <c r="AS165" s="605"/>
      <c r="AT165" s="605"/>
      <c r="AU165" s="605"/>
      <c r="AV165" s="605"/>
      <c r="AW165" s="605"/>
      <c r="AX165" s="1158"/>
      <c r="AY165" s="1158"/>
      <c r="AZ165" s="1158"/>
      <c r="BA165" s="1166"/>
    </row>
    <row r="166" spans="1:53" ht="22.5">
      <c r="A166" s="941">
        <v>2</v>
      </c>
      <c r="B166" s="1053" t="s">
        <v>1339</v>
      </c>
      <c r="C166" s="1053"/>
      <c r="D166" s="1053"/>
      <c r="E166" s="1053"/>
      <c r="F166" s="1053"/>
      <c r="G166" s="1053"/>
      <c r="H166" s="1053"/>
      <c r="I166" s="1053"/>
      <c r="J166" s="1053"/>
      <c r="K166" s="1053"/>
      <c r="L166" s="1150" t="s">
        <v>573</v>
      </c>
      <c r="M166" s="1159" t="s">
        <v>574</v>
      </c>
      <c r="N166" s="1152" t="s">
        <v>369</v>
      </c>
      <c r="O166" s="1164">
        <v>0</v>
      </c>
      <c r="P166" s="1164">
        <v>0</v>
      </c>
      <c r="Q166" s="1164">
        <v>0</v>
      </c>
      <c r="R166" s="1155">
        <v>0</v>
      </c>
      <c r="S166" s="1164">
        <v>0</v>
      </c>
      <c r="T166" s="1164">
        <v>0</v>
      </c>
      <c r="U166" s="439"/>
      <c r="V166" s="439"/>
      <c r="W166" s="439"/>
      <c r="X166" s="439"/>
      <c r="Y166" s="439"/>
      <c r="Z166" s="439"/>
      <c r="AA166" s="439"/>
      <c r="AB166" s="439"/>
      <c r="AC166" s="439"/>
      <c r="AD166" s="1164">
        <v>0</v>
      </c>
      <c r="AE166" s="439"/>
      <c r="AF166" s="439"/>
      <c r="AG166" s="439"/>
      <c r="AH166" s="439"/>
      <c r="AI166" s="439"/>
      <c r="AJ166" s="439"/>
      <c r="AK166" s="439"/>
      <c r="AL166" s="439"/>
      <c r="AM166" s="439"/>
      <c r="AN166" s="1155">
        <v>0</v>
      </c>
      <c r="AO166" s="439"/>
      <c r="AP166" s="439"/>
      <c r="AQ166" s="439"/>
      <c r="AR166" s="439"/>
      <c r="AS166" s="439"/>
      <c r="AT166" s="439"/>
      <c r="AU166" s="439"/>
      <c r="AV166" s="439"/>
      <c r="AW166" s="439"/>
      <c r="AX166" s="918"/>
      <c r="AY166" s="918"/>
      <c r="AZ166" s="918"/>
      <c r="BA166" s="1053"/>
    </row>
    <row r="167" spans="1:53" ht="11.25">
      <c r="A167" s="941">
        <v>2</v>
      </c>
      <c r="B167" s="1053" t="s">
        <v>1389</v>
      </c>
      <c r="C167" s="1053"/>
      <c r="D167" s="1053"/>
      <c r="E167" s="1053"/>
      <c r="F167" s="1053"/>
      <c r="G167" s="1053"/>
      <c r="H167" s="1053"/>
      <c r="I167" s="1053"/>
      <c r="J167" s="1053"/>
      <c r="K167" s="1053"/>
      <c r="L167" s="1150" t="s">
        <v>575</v>
      </c>
      <c r="M167" s="1161" t="s">
        <v>576</v>
      </c>
      <c r="N167" s="1152" t="s">
        <v>369</v>
      </c>
      <c r="O167" s="1164">
        <v>0</v>
      </c>
      <c r="P167" s="1164">
        <v>0</v>
      </c>
      <c r="Q167" s="1164">
        <v>0</v>
      </c>
      <c r="R167" s="1155">
        <v>0</v>
      </c>
      <c r="S167" s="1164">
        <v>0</v>
      </c>
      <c r="T167" s="1164">
        <v>0</v>
      </c>
      <c r="U167" s="439"/>
      <c r="V167" s="439"/>
      <c r="W167" s="439"/>
      <c r="X167" s="439"/>
      <c r="Y167" s="439"/>
      <c r="Z167" s="439"/>
      <c r="AA167" s="439"/>
      <c r="AB167" s="439"/>
      <c r="AC167" s="439"/>
      <c r="AD167" s="1164">
        <v>0</v>
      </c>
      <c r="AE167" s="439"/>
      <c r="AF167" s="439"/>
      <c r="AG167" s="439"/>
      <c r="AH167" s="439"/>
      <c r="AI167" s="439"/>
      <c r="AJ167" s="439"/>
      <c r="AK167" s="439"/>
      <c r="AL167" s="439"/>
      <c r="AM167" s="439"/>
      <c r="AN167" s="1155">
        <v>0</v>
      </c>
      <c r="AO167" s="439"/>
      <c r="AP167" s="439"/>
      <c r="AQ167" s="439"/>
      <c r="AR167" s="439"/>
      <c r="AS167" s="439"/>
      <c r="AT167" s="439"/>
      <c r="AU167" s="439"/>
      <c r="AV167" s="439"/>
      <c r="AW167" s="439"/>
      <c r="AX167" s="918"/>
      <c r="AY167" s="918"/>
      <c r="AZ167" s="918"/>
      <c r="BA167" s="1053"/>
    </row>
    <row r="168" spans="1:53" ht="11.25">
      <c r="A168" s="941">
        <v>2</v>
      </c>
      <c r="B168" s="1053" t="s">
        <v>1388</v>
      </c>
      <c r="C168" s="1053"/>
      <c r="D168" s="1053"/>
      <c r="E168" s="1053"/>
      <c r="F168" s="1053"/>
      <c r="G168" s="1053"/>
      <c r="H168" s="1053"/>
      <c r="I168" s="1053"/>
      <c r="J168" s="1053"/>
      <c r="K168" s="1053"/>
      <c r="L168" s="1150" t="s">
        <v>577</v>
      </c>
      <c r="M168" s="1161" t="s">
        <v>578</v>
      </c>
      <c r="N168" s="1152" t="s">
        <v>369</v>
      </c>
      <c r="O168" s="1164">
        <v>0</v>
      </c>
      <c r="P168" s="1164">
        <v>0</v>
      </c>
      <c r="Q168" s="1164">
        <v>0</v>
      </c>
      <c r="R168" s="1155">
        <v>0</v>
      </c>
      <c r="S168" s="1164">
        <v>0</v>
      </c>
      <c r="T168" s="1164">
        <v>0</v>
      </c>
      <c r="U168" s="439"/>
      <c r="V168" s="439"/>
      <c r="W168" s="439"/>
      <c r="X168" s="439"/>
      <c r="Y168" s="439"/>
      <c r="Z168" s="439"/>
      <c r="AA168" s="439"/>
      <c r="AB168" s="439"/>
      <c r="AC168" s="439"/>
      <c r="AD168" s="1164">
        <v>0</v>
      </c>
      <c r="AE168" s="439"/>
      <c r="AF168" s="439"/>
      <c r="AG168" s="439"/>
      <c r="AH168" s="439"/>
      <c r="AI168" s="439"/>
      <c r="AJ168" s="439"/>
      <c r="AK168" s="439"/>
      <c r="AL168" s="439"/>
      <c r="AM168" s="439"/>
      <c r="AN168" s="1155">
        <v>0</v>
      </c>
      <c r="AO168" s="439"/>
      <c r="AP168" s="439"/>
      <c r="AQ168" s="439"/>
      <c r="AR168" s="439"/>
      <c r="AS168" s="439"/>
      <c r="AT168" s="439"/>
      <c r="AU168" s="439"/>
      <c r="AV168" s="439"/>
      <c r="AW168" s="439"/>
      <c r="AX168" s="918"/>
      <c r="AY168" s="918"/>
      <c r="AZ168" s="918"/>
      <c r="BA168" s="1053"/>
    </row>
    <row r="169" spans="1:53" ht="11.25">
      <c r="A169" s="941">
        <v>2</v>
      </c>
      <c r="B169" s="1053" t="s">
        <v>1390</v>
      </c>
      <c r="C169" s="1053"/>
      <c r="D169" s="1053"/>
      <c r="E169" s="1053"/>
      <c r="F169" s="1053"/>
      <c r="G169" s="1053"/>
      <c r="H169" s="1053"/>
      <c r="I169" s="1053"/>
      <c r="J169" s="1053"/>
      <c r="K169" s="1053"/>
      <c r="L169" s="1150" t="s">
        <v>579</v>
      </c>
      <c r="M169" s="1161" t="s">
        <v>580</v>
      </c>
      <c r="N169" s="1152" t="s">
        <v>369</v>
      </c>
      <c r="O169" s="1164">
        <v>0</v>
      </c>
      <c r="P169" s="1164">
        <v>0</v>
      </c>
      <c r="Q169" s="1164">
        <v>0</v>
      </c>
      <c r="R169" s="1155">
        <v>0</v>
      </c>
      <c r="S169" s="1164">
        <v>0</v>
      </c>
      <c r="T169" s="1164">
        <v>0</v>
      </c>
      <c r="U169" s="439"/>
      <c r="V169" s="439"/>
      <c r="W169" s="439"/>
      <c r="X169" s="439"/>
      <c r="Y169" s="439"/>
      <c r="Z169" s="439"/>
      <c r="AA169" s="439"/>
      <c r="AB169" s="439"/>
      <c r="AC169" s="439"/>
      <c r="AD169" s="1164">
        <v>0</v>
      </c>
      <c r="AE169" s="439"/>
      <c r="AF169" s="439"/>
      <c r="AG169" s="439"/>
      <c r="AH169" s="439"/>
      <c r="AI169" s="439"/>
      <c r="AJ169" s="439"/>
      <c r="AK169" s="439"/>
      <c r="AL169" s="439"/>
      <c r="AM169" s="439"/>
      <c r="AN169" s="1155">
        <v>0</v>
      </c>
      <c r="AO169" s="439"/>
      <c r="AP169" s="439"/>
      <c r="AQ169" s="439"/>
      <c r="AR169" s="439"/>
      <c r="AS169" s="439"/>
      <c r="AT169" s="439"/>
      <c r="AU169" s="439"/>
      <c r="AV169" s="439"/>
      <c r="AW169" s="439"/>
      <c r="AX169" s="918"/>
      <c r="AY169" s="918"/>
      <c r="AZ169" s="918"/>
      <c r="BA169" s="1053"/>
    </row>
    <row r="170" spans="1:53" ht="11.25">
      <c r="A170" s="941">
        <v>2</v>
      </c>
      <c r="B170" s="1053" t="s">
        <v>1391</v>
      </c>
      <c r="C170" s="1053"/>
      <c r="D170" s="1053"/>
      <c r="E170" s="1053"/>
      <c r="F170" s="1053"/>
      <c r="G170" s="1053"/>
      <c r="H170" s="1053"/>
      <c r="I170" s="1053"/>
      <c r="J170" s="1053"/>
      <c r="K170" s="1053"/>
      <c r="L170" s="1150" t="s">
        <v>581</v>
      </c>
      <c r="M170" s="1161" t="s">
        <v>582</v>
      </c>
      <c r="N170" s="1152" t="s">
        <v>369</v>
      </c>
      <c r="O170" s="1164">
        <v>0</v>
      </c>
      <c r="P170" s="1164">
        <v>0</v>
      </c>
      <c r="Q170" s="1164">
        <v>0</v>
      </c>
      <c r="R170" s="1155">
        <v>0</v>
      </c>
      <c r="S170" s="1164">
        <v>0</v>
      </c>
      <c r="T170" s="1164">
        <v>0</v>
      </c>
      <c r="U170" s="439"/>
      <c r="V170" s="439"/>
      <c r="W170" s="439"/>
      <c r="X170" s="439"/>
      <c r="Y170" s="439"/>
      <c r="Z170" s="439"/>
      <c r="AA170" s="439"/>
      <c r="AB170" s="439"/>
      <c r="AC170" s="439"/>
      <c r="AD170" s="1164">
        <v>0</v>
      </c>
      <c r="AE170" s="439"/>
      <c r="AF170" s="439"/>
      <c r="AG170" s="439"/>
      <c r="AH170" s="439"/>
      <c r="AI170" s="439"/>
      <c r="AJ170" s="439"/>
      <c r="AK170" s="439"/>
      <c r="AL170" s="439"/>
      <c r="AM170" s="439"/>
      <c r="AN170" s="1155">
        <v>0</v>
      </c>
      <c r="AO170" s="439"/>
      <c r="AP170" s="439"/>
      <c r="AQ170" s="439"/>
      <c r="AR170" s="439"/>
      <c r="AS170" s="439"/>
      <c r="AT170" s="439"/>
      <c r="AU170" s="439"/>
      <c r="AV170" s="439"/>
      <c r="AW170" s="439"/>
      <c r="AX170" s="918"/>
      <c r="AY170" s="918"/>
      <c r="AZ170" s="918"/>
      <c r="BA170" s="1053"/>
    </row>
    <row r="171" spans="1:53" ht="11.25">
      <c r="A171" s="941">
        <v>2</v>
      </c>
      <c r="B171" s="1053" t="s">
        <v>1392</v>
      </c>
      <c r="C171" s="1053"/>
      <c r="D171" s="1053"/>
      <c r="E171" s="1053"/>
      <c r="F171" s="1053"/>
      <c r="G171" s="1053"/>
      <c r="H171" s="1053"/>
      <c r="I171" s="1053"/>
      <c r="J171" s="1053"/>
      <c r="K171" s="1053"/>
      <c r="L171" s="1150" t="s">
        <v>583</v>
      </c>
      <c r="M171" s="1161" t="s">
        <v>584</v>
      </c>
      <c r="N171" s="1152" t="s">
        <v>369</v>
      </c>
      <c r="O171" s="1164">
        <v>0</v>
      </c>
      <c r="P171" s="1164">
        <v>0</v>
      </c>
      <c r="Q171" s="1164">
        <v>0</v>
      </c>
      <c r="R171" s="1155">
        <v>0</v>
      </c>
      <c r="S171" s="1164">
        <v>0</v>
      </c>
      <c r="T171" s="1164">
        <v>0</v>
      </c>
      <c r="U171" s="439"/>
      <c r="V171" s="439"/>
      <c r="W171" s="439"/>
      <c r="X171" s="439"/>
      <c r="Y171" s="439"/>
      <c r="Z171" s="439"/>
      <c r="AA171" s="439"/>
      <c r="AB171" s="439"/>
      <c r="AC171" s="439"/>
      <c r="AD171" s="1164">
        <v>0</v>
      </c>
      <c r="AE171" s="439"/>
      <c r="AF171" s="439"/>
      <c r="AG171" s="439"/>
      <c r="AH171" s="439"/>
      <c r="AI171" s="439"/>
      <c r="AJ171" s="439"/>
      <c r="AK171" s="439"/>
      <c r="AL171" s="439"/>
      <c r="AM171" s="439"/>
      <c r="AN171" s="1155">
        <v>0</v>
      </c>
      <c r="AO171" s="439"/>
      <c r="AP171" s="439"/>
      <c r="AQ171" s="439"/>
      <c r="AR171" s="439"/>
      <c r="AS171" s="439"/>
      <c r="AT171" s="439"/>
      <c r="AU171" s="439"/>
      <c r="AV171" s="439"/>
      <c r="AW171" s="439"/>
      <c r="AX171" s="918"/>
      <c r="AY171" s="918"/>
      <c r="AZ171" s="918"/>
      <c r="BA171" s="1053"/>
    </row>
    <row r="172" spans="1:53" ht="11.25">
      <c r="A172" s="941">
        <v>2</v>
      </c>
      <c r="B172" s="1053" t="s">
        <v>1393</v>
      </c>
      <c r="C172" s="1053"/>
      <c r="D172" s="1053"/>
      <c r="E172" s="1053"/>
      <c r="F172" s="1053"/>
      <c r="G172" s="1053"/>
      <c r="H172" s="1053"/>
      <c r="I172" s="1053"/>
      <c r="J172" s="1053"/>
      <c r="K172" s="1053"/>
      <c r="L172" s="1150" t="s">
        <v>585</v>
      </c>
      <c r="M172" s="1161" t="s">
        <v>586</v>
      </c>
      <c r="N172" s="1152" t="s">
        <v>369</v>
      </c>
      <c r="O172" s="1164">
        <v>0</v>
      </c>
      <c r="P172" s="1164">
        <v>0</v>
      </c>
      <c r="Q172" s="1164">
        <v>0</v>
      </c>
      <c r="R172" s="1155">
        <v>0</v>
      </c>
      <c r="S172" s="1164">
        <v>0</v>
      </c>
      <c r="T172" s="1164">
        <v>0</v>
      </c>
      <c r="U172" s="439"/>
      <c r="V172" s="439"/>
      <c r="W172" s="439"/>
      <c r="X172" s="439"/>
      <c r="Y172" s="439"/>
      <c r="Z172" s="439"/>
      <c r="AA172" s="439"/>
      <c r="AB172" s="439"/>
      <c r="AC172" s="439"/>
      <c r="AD172" s="1164">
        <v>0</v>
      </c>
      <c r="AE172" s="439"/>
      <c r="AF172" s="439"/>
      <c r="AG172" s="439"/>
      <c r="AH172" s="439"/>
      <c r="AI172" s="439"/>
      <c r="AJ172" s="439"/>
      <c r="AK172" s="439"/>
      <c r="AL172" s="439"/>
      <c r="AM172" s="439"/>
      <c r="AN172" s="1155">
        <v>0</v>
      </c>
      <c r="AO172" s="439"/>
      <c r="AP172" s="439"/>
      <c r="AQ172" s="439"/>
      <c r="AR172" s="439"/>
      <c r="AS172" s="439"/>
      <c r="AT172" s="439"/>
      <c r="AU172" s="439"/>
      <c r="AV172" s="439"/>
      <c r="AW172" s="439"/>
      <c r="AX172" s="918"/>
      <c r="AY172" s="918"/>
      <c r="AZ172" s="918"/>
      <c r="BA172" s="1053"/>
    </row>
    <row r="173" spans="1:53" ht="11.25">
      <c r="A173" s="941">
        <v>2</v>
      </c>
      <c r="B173" s="1053" t="s">
        <v>1501</v>
      </c>
      <c r="C173" s="1053"/>
      <c r="D173" s="1053"/>
      <c r="E173" s="1053"/>
      <c r="F173" s="1053"/>
      <c r="G173" s="1053"/>
      <c r="H173" s="1053"/>
      <c r="I173" s="1053"/>
      <c r="J173" s="1053"/>
      <c r="K173" s="1053"/>
      <c r="L173" s="1150" t="s">
        <v>1507</v>
      </c>
      <c r="M173" s="1161" t="s">
        <v>1503</v>
      </c>
      <c r="N173" s="1152" t="s">
        <v>369</v>
      </c>
      <c r="O173" s="1164">
        <v>0</v>
      </c>
      <c r="P173" s="1164">
        <v>0</v>
      </c>
      <c r="Q173" s="1164">
        <v>0</v>
      </c>
      <c r="R173" s="1155">
        <v>0</v>
      </c>
      <c r="S173" s="1164">
        <v>0</v>
      </c>
      <c r="T173" s="1164">
        <v>0</v>
      </c>
      <c r="U173" s="439"/>
      <c r="V173" s="439"/>
      <c r="W173" s="439"/>
      <c r="X173" s="439"/>
      <c r="Y173" s="439"/>
      <c r="Z173" s="439"/>
      <c r="AA173" s="439"/>
      <c r="AB173" s="439"/>
      <c r="AC173" s="439"/>
      <c r="AD173" s="1164">
        <v>0</v>
      </c>
      <c r="AE173" s="439"/>
      <c r="AF173" s="439"/>
      <c r="AG173" s="439"/>
      <c r="AH173" s="439"/>
      <c r="AI173" s="439"/>
      <c r="AJ173" s="439"/>
      <c r="AK173" s="439"/>
      <c r="AL173" s="439"/>
      <c r="AM173" s="439"/>
      <c r="AN173" s="1155">
        <v>0</v>
      </c>
      <c r="AO173" s="439"/>
      <c r="AP173" s="439"/>
      <c r="AQ173" s="439"/>
      <c r="AR173" s="439"/>
      <c r="AS173" s="439"/>
      <c r="AT173" s="439"/>
      <c r="AU173" s="439"/>
      <c r="AV173" s="439"/>
      <c r="AW173" s="439"/>
      <c r="AX173" s="918"/>
      <c r="AY173" s="918"/>
      <c r="AZ173" s="918"/>
      <c r="BA173" s="1053"/>
    </row>
    <row r="174" spans="1:53" ht="22.5">
      <c r="A174" s="941">
        <v>2</v>
      </c>
      <c r="B174" s="1053"/>
      <c r="C174" s="1053"/>
      <c r="D174" s="1053"/>
      <c r="E174" s="1053"/>
      <c r="F174" s="1053"/>
      <c r="G174" s="1053"/>
      <c r="H174" s="1053"/>
      <c r="I174" s="1053"/>
      <c r="J174" s="1053"/>
      <c r="K174" s="1053"/>
      <c r="L174" s="1150" t="s">
        <v>587</v>
      </c>
      <c r="M174" s="1159" t="s">
        <v>588</v>
      </c>
      <c r="N174" s="1152" t="s">
        <v>369</v>
      </c>
      <c r="O174" s="439">
        <v>198.57379918999999</v>
      </c>
      <c r="P174" s="439">
        <v>198.57379918999999</v>
      </c>
      <c r="Q174" s="439">
        <v>198.57379918999999</v>
      </c>
      <c r="R174" s="1155">
        <v>0</v>
      </c>
      <c r="S174" s="439">
        <v>216.44544111709993</v>
      </c>
      <c r="T174" s="439">
        <v>230.08150390747721</v>
      </c>
      <c r="U174" s="439"/>
      <c r="V174" s="439"/>
      <c r="W174" s="439"/>
      <c r="X174" s="439"/>
      <c r="Y174" s="439"/>
      <c r="Z174" s="439"/>
      <c r="AA174" s="439"/>
      <c r="AB174" s="439"/>
      <c r="AC174" s="439"/>
      <c r="AD174" s="439">
        <v>230.08143600000005</v>
      </c>
      <c r="AE174" s="439"/>
      <c r="AF174" s="439"/>
      <c r="AG174" s="439"/>
      <c r="AH174" s="439"/>
      <c r="AI174" s="439"/>
      <c r="AJ174" s="439"/>
      <c r="AK174" s="439"/>
      <c r="AL174" s="439"/>
      <c r="AM174" s="439"/>
      <c r="AN174" s="1155">
        <v>6.2999686260533716</v>
      </c>
      <c r="AO174" s="439"/>
      <c r="AP174" s="439"/>
      <c r="AQ174" s="439"/>
      <c r="AR174" s="439"/>
      <c r="AS174" s="439"/>
      <c r="AT174" s="439"/>
      <c r="AU174" s="439"/>
      <c r="AV174" s="439"/>
      <c r="AW174" s="439"/>
      <c r="AX174" s="918"/>
      <c r="AY174" s="918"/>
      <c r="AZ174" s="918"/>
      <c r="BA174" s="1053"/>
    </row>
    <row r="175" spans="1:53" ht="11.25">
      <c r="A175" s="941">
        <v>2</v>
      </c>
      <c r="B175" s="1053" t="s">
        <v>1329</v>
      </c>
      <c r="C175" s="1053"/>
      <c r="D175" s="1053"/>
      <c r="E175" s="1053"/>
      <c r="F175" s="1053"/>
      <c r="G175" s="1053"/>
      <c r="H175" s="1053"/>
      <c r="I175" s="1053"/>
      <c r="J175" s="1053"/>
      <c r="K175" s="1053"/>
      <c r="L175" s="1150" t="s">
        <v>589</v>
      </c>
      <c r="M175" s="1161" t="s">
        <v>590</v>
      </c>
      <c r="N175" s="1152" t="s">
        <v>369</v>
      </c>
      <c r="O175" s="1164">
        <v>152.74907629999998</v>
      </c>
      <c r="P175" s="1164">
        <v>152.74907629999998</v>
      </c>
      <c r="Q175" s="1164">
        <v>152.74907629999998</v>
      </c>
      <c r="R175" s="1155">
        <v>0</v>
      </c>
      <c r="S175" s="1164">
        <v>166.49649316699995</v>
      </c>
      <c r="T175" s="1164">
        <v>176.98577223652094</v>
      </c>
      <c r="U175" s="439"/>
      <c r="V175" s="439"/>
      <c r="W175" s="439"/>
      <c r="X175" s="439"/>
      <c r="Y175" s="439"/>
      <c r="Z175" s="439"/>
      <c r="AA175" s="439"/>
      <c r="AB175" s="439"/>
      <c r="AC175" s="439"/>
      <c r="AD175" s="1164">
        <v>176.98572000000004</v>
      </c>
      <c r="AE175" s="439"/>
      <c r="AF175" s="439"/>
      <c r="AG175" s="439"/>
      <c r="AH175" s="439"/>
      <c r="AI175" s="439"/>
      <c r="AJ175" s="439"/>
      <c r="AK175" s="439"/>
      <c r="AL175" s="439"/>
      <c r="AM175" s="439"/>
      <c r="AN175" s="1155">
        <v>6.2999686260533689</v>
      </c>
      <c r="AO175" s="439"/>
      <c r="AP175" s="439"/>
      <c r="AQ175" s="439"/>
      <c r="AR175" s="439"/>
      <c r="AS175" s="439"/>
      <c r="AT175" s="439"/>
      <c r="AU175" s="439"/>
      <c r="AV175" s="439"/>
      <c r="AW175" s="439"/>
      <c r="AX175" s="918"/>
      <c r="AY175" s="918"/>
      <c r="AZ175" s="918"/>
      <c r="BA175" s="1053"/>
    </row>
    <row r="176" spans="1:53" ht="22.5">
      <c r="A176" s="941">
        <v>2</v>
      </c>
      <c r="B176" s="1053" t="s">
        <v>1332</v>
      </c>
      <c r="C176" s="1053"/>
      <c r="D176" s="1053"/>
      <c r="E176" s="1053"/>
      <c r="F176" s="1053"/>
      <c r="G176" s="1053"/>
      <c r="H176" s="1053"/>
      <c r="I176" s="1053"/>
      <c r="J176" s="1053"/>
      <c r="K176" s="1053"/>
      <c r="L176" s="1150" t="s">
        <v>591</v>
      </c>
      <c r="M176" s="1161" t="s">
        <v>592</v>
      </c>
      <c r="N176" s="1152" t="s">
        <v>369</v>
      </c>
      <c r="O176" s="1164">
        <v>45.824722889999997</v>
      </c>
      <c r="P176" s="1164">
        <v>45.824722889999997</v>
      </c>
      <c r="Q176" s="1164">
        <v>45.824722889999997</v>
      </c>
      <c r="R176" s="1155">
        <v>0</v>
      </c>
      <c r="S176" s="1164">
        <v>49.948947950099985</v>
      </c>
      <c r="T176" s="1164">
        <v>53.095731670956283</v>
      </c>
      <c r="U176" s="439"/>
      <c r="V176" s="439"/>
      <c r="W176" s="439"/>
      <c r="X176" s="439"/>
      <c r="Y176" s="439"/>
      <c r="Z176" s="439"/>
      <c r="AA176" s="439"/>
      <c r="AB176" s="439"/>
      <c r="AC176" s="439"/>
      <c r="AD176" s="1164">
        <v>53.09571600000001</v>
      </c>
      <c r="AE176" s="439"/>
      <c r="AF176" s="439"/>
      <c r="AG176" s="439"/>
      <c r="AH176" s="439"/>
      <c r="AI176" s="439"/>
      <c r="AJ176" s="439"/>
      <c r="AK176" s="439"/>
      <c r="AL176" s="439"/>
      <c r="AM176" s="439"/>
      <c r="AN176" s="1155">
        <v>6.2999686260533663</v>
      </c>
      <c r="AO176" s="439"/>
      <c r="AP176" s="439"/>
      <c r="AQ176" s="439"/>
      <c r="AR176" s="439"/>
      <c r="AS176" s="439"/>
      <c r="AT176" s="439"/>
      <c r="AU176" s="439"/>
      <c r="AV176" s="439"/>
      <c r="AW176" s="439"/>
      <c r="AX176" s="918"/>
      <c r="AY176" s="918"/>
      <c r="AZ176" s="918"/>
      <c r="BA176" s="1053"/>
    </row>
    <row r="177" spans="1:53" ht="33.75">
      <c r="A177" s="941">
        <v>2</v>
      </c>
      <c r="B177" s="1170" t="s">
        <v>1342</v>
      </c>
      <c r="C177" s="1053"/>
      <c r="D177" s="1053"/>
      <c r="E177" s="1053"/>
      <c r="F177" s="1053"/>
      <c r="G177" s="1053"/>
      <c r="H177" s="1053"/>
      <c r="I177" s="1053"/>
      <c r="J177" s="1053"/>
      <c r="K177" s="1053"/>
      <c r="L177" s="1150" t="s">
        <v>593</v>
      </c>
      <c r="M177" s="1159" t="s">
        <v>594</v>
      </c>
      <c r="N177" s="1152" t="s">
        <v>369</v>
      </c>
      <c r="O177" s="1164">
        <v>0</v>
      </c>
      <c r="P177" s="1164">
        <v>0</v>
      </c>
      <c r="Q177" s="1164">
        <v>0</v>
      </c>
      <c r="R177" s="1155">
        <v>0</v>
      </c>
      <c r="S177" s="1164">
        <v>0</v>
      </c>
      <c r="T177" s="1164">
        <v>0</v>
      </c>
      <c r="U177" s="439"/>
      <c r="V177" s="439"/>
      <c r="W177" s="439"/>
      <c r="X177" s="439"/>
      <c r="Y177" s="439"/>
      <c r="Z177" s="439"/>
      <c r="AA177" s="439"/>
      <c r="AB177" s="439"/>
      <c r="AC177" s="439"/>
      <c r="AD177" s="1164">
        <v>0</v>
      </c>
      <c r="AE177" s="439"/>
      <c r="AF177" s="439"/>
      <c r="AG177" s="439"/>
      <c r="AH177" s="439"/>
      <c r="AI177" s="439"/>
      <c r="AJ177" s="439"/>
      <c r="AK177" s="439"/>
      <c r="AL177" s="439"/>
      <c r="AM177" s="439"/>
      <c r="AN177" s="1155">
        <v>0</v>
      </c>
      <c r="AO177" s="439"/>
      <c r="AP177" s="439"/>
      <c r="AQ177" s="439"/>
      <c r="AR177" s="439"/>
      <c r="AS177" s="439"/>
      <c r="AT177" s="439"/>
      <c r="AU177" s="439"/>
      <c r="AV177" s="439"/>
      <c r="AW177" s="439"/>
      <c r="AX177" s="918"/>
      <c r="AY177" s="918"/>
      <c r="AZ177" s="918"/>
      <c r="BA177" s="1053"/>
    </row>
    <row r="178" spans="1:53" ht="15">
      <c r="A178" s="941">
        <v>2</v>
      </c>
      <c r="B178" s="1170" t="s">
        <v>1344</v>
      </c>
      <c r="C178" s="1053"/>
      <c r="D178" s="1053"/>
      <c r="E178" s="1053"/>
      <c r="F178" s="1053"/>
      <c r="G178" s="1053"/>
      <c r="H178" s="1053"/>
      <c r="I178" s="1053"/>
      <c r="J178" s="1053"/>
      <c r="K178" s="1053"/>
      <c r="L178" s="1150" t="s">
        <v>595</v>
      </c>
      <c r="M178" s="1159" t="s">
        <v>596</v>
      </c>
      <c r="N178" s="1152" t="s">
        <v>369</v>
      </c>
      <c r="O178" s="1164">
        <v>0</v>
      </c>
      <c r="P178" s="1164">
        <v>0</v>
      </c>
      <c r="Q178" s="1164">
        <v>0</v>
      </c>
      <c r="R178" s="1155">
        <v>0</v>
      </c>
      <c r="S178" s="1164">
        <v>0</v>
      </c>
      <c r="T178" s="1164">
        <v>0</v>
      </c>
      <c r="U178" s="439"/>
      <c r="V178" s="439"/>
      <c r="W178" s="439"/>
      <c r="X178" s="439"/>
      <c r="Y178" s="439"/>
      <c r="Z178" s="439"/>
      <c r="AA178" s="439"/>
      <c r="AB178" s="439"/>
      <c r="AC178" s="439"/>
      <c r="AD178" s="1164">
        <v>0</v>
      </c>
      <c r="AE178" s="439"/>
      <c r="AF178" s="439"/>
      <c r="AG178" s="439"/>
      <c r="AH178" s="439"/>
      <c r="AI178" s="439"/>
      <c r="AJ178" s="439"/>
      <c r="AK178" s="439"/>
      <c r="AL178" s="439"/>
      <c r="AM178" s="439"/>
      <c r="AN178" s="1155">
        <v>0</v>
      </c>
      <c r="AO178" s="439"/>
      <c r="AP178" s="439"/>
      <c r="AQ178" s="439"/>
      <c r="AR178" s="439"/>
      <c r="AS178" s="439"/>
      <c r="AT178" s="439"/>
      <c r="AU178" s="439"/>
      <c r="AV178" s="439"/>
      <c r="AW178" s="439"/>
      <c r="AX178" s="918"/>
      <c r="AY178" s="918"/>
      <c r="AZ178" s="918"/>
      <c r="BA178" s="1053"/>
    </row>
    <row r="179" spans="1:53" ht="15">
      <c r="A179" s="941">
        <v>2</v>
      </c>
      <c r="B179" s="1170" t="s">
        <v>1346</v>
      </c>
      <c r="C179" s="1053"/>
      <c r="D179" s="1053"/>
      <c r="E179" s="1053"/>
      <c r="F179" s="1053"/>
      <c r="G179" s="1053"/>
      <c r="H179" s="1053"/>
      <c r="I179" s="1053"/>
      <c r="J179" s="1053"/>
      <c r="K179" s="1053"/>
      <c r="L179" s="1150" t="s">
        <v>597</v>
      </c>
      <c r="M179" s="1159" t="s">
        <v>598</v>
      </c>
      <c r="N179" s="1152" t="s">
        <v>369</v>
      </c>
      <c r="O179" s="1164">
        <v>0</v>
      </c>
      <c r="P179" s="1164">
        <v>0</v>
      </c>
      <c r="Q179" s="1164">
        <v>0</v>
      </c>
      <c r="R179" s="1155">
        <v>0</v>
      </c>
      <c r="S179" s="1164">
        <v>0</v>
      </c>
      <c r="T179" s="1164">
        <v>0</v>
      </c>
      <c r="U179" s="439"/>
      <c r="V179" s="439"/>
      <c r="W179" s="439"/>
      <c r="X179" s="439"/>
      <c r="Y179" s="439"/>
      <c r="Z179" s="439"/>
      <c r="AA179" s="439"/>
      <c r="AB179" s="439"/>
      <c r="AC179" s="439"/>
      <c r="AD179" s="1164">
        <v>0</v>
      </c>
      <c r="AE179" s="439"/>
      <c r="AF179" s="439"/>
      <c r="AG179" s="439"/>
      <c r="AH179" s="439"/>
      <c r="AI179" s="439"/>
      <c r="AJ179" s="439"/>
      <c r="AK179" s="439"/>
      <c r="AL179" s="439"/>
      <c r="AM179" s="439"/>
      <c r="AN179" s="1155">
        <v>0</v>
      </c>
      <c r="AO179" s="439"/>
      <c r="AP179" s="439"/>
      <c r="AQ179" s="439"/>
      <c r="AR179" s="439"/>
      <c r="AS179" s="439"/>
      <c r="AT179" s="439"/>
      <c r="AU179" s="439"/>
      <c r="AV179" s="439"/>
      <c r="AW179" s="439"/>
      <c r="AX179" s="918"/>
      <c r="AY179" s="918"/>
      <c r="AZ179" s="918"/>
      <c r="BA179" s="1053"/>
    </row>
    <row r="180" spans="1:53" ht="15">
      <c r="A180" s="941">
        <v>2</v>
      </c>
      <c r="B180" s="1170" t="s">
        <v>1348</v>
      </c>
      <c r="C180" s="1053"/>
      <c r="D180" s="1053"/>
      <c r="E180" s="1053"/>
      <c r="F180" s="1053"/>
      <c r="G180" s="1053"/>
      <c r="H180" s="1053"/>
      <c r="I180" s="1053"/>
      <c r="J180" s="1053"/>
      <c r="K180" s="1053"/>
      <c r="L180" s="1150" t="s">
        <v>599</v>
      </c>
      <c r="M180" s="1159" t="s">
        <v>600</v>
      </c>
      <c r="N180" s="1152" t="s">
        <v>369</v>
      </c>
      <c r="O180" s="1164">
        <v>0</v>
      </c>
      <c r="P180" s="1164">
        <v>0</v>
      </c>
      <c r="Q180" s="1164">
        <v>0</v>
      </c>
      <c r="R180" s="1155">
        <v>0</v>
      </c>
      <c r="S180" s="1164">
        <v>0</v>
      </c>
      <c r="T180" s="1164">
        <v>0</v>
      </c>
      <c r="U180" s="439"/>
      <c r="V180" s="439"/>
      <c r="W180" s="439"/>
      <c r="X180" s="439"/>
      <c r="Y180" s="439"/>
      <c r="Z180" s="439"/>
      <c r="AA180" s="439"/>
      <c r="AB180" s="439"/>
      <c r="AC180" s="439"/>
      <c r="AD180" s="1164">
        <v>0</v>
      </c>
      <c r="AE180" s="439"/>
      <c r="AF180" s="439"/>
      <c r="AG180" s="439"/>
      <c r="AH180" s="439"/>
      <c r="AI180" s="439"/>
      <c r="AJ180" s="439"/>
      <c r="AK180" s="439"/>
      <c r="AL180" s="439"/>
      <c r="AM180" s="439"/>
      <c r="AN180" s="1155">
        <v>0</v>
      </c>
      <c r="AO180" s="439"/>
      <c r="AP180" s="439"/>
      <c r="AQ180" s="439"/>
      <c r="AR180" s="439"/>
      <c r="AS180" s="439"/>
      <c r="AT180" s="439"/>
      <c r="AU180" s="439"/>
      <c r="AV180" s="439"/>
      <c r="AW180" s="439"/>
      <c r="AX180" s="918"/>
      <c r="AY180" s="918"/>
      <c r="AZ180" s="918"/>
      <c r="BA180" s="1053"/>
    </row>
    <row r="181" spans="1:53" ht="15">
      <c r="A181" s="941">
        <v>2</v>
      </c>
      <c r="B181" s="1170" t="s">
        <v>1350</v>
      </c>
      <c r="C181" s="1053"/>
      <c r="D181" s="1053"/>
      <c r="E181" s="1053"/>
      <c r="F181" s="1053"/>
      <c r="G181" s="1053"/>
      <c r="H181" s="1053"/>
      <c r="I181" s="1053"/>
      <c r="J181" s="1053"/>
      <c r="K181" s="1053"/>
      <c r="L181" s="1150" t="s">
        <v>601</v>
      </c>
      <c r="M181" s="1159" t="s">
        <v>602</v>
      </c>
      <c r="N181" s="1152" t="s">
        <v>369</v>
      </c>
      <c r="O181" s="1164">
        <v>0.25206482552546561</v>
      </c>
      <c r="P181" s="1164">
        <v>0.25206482552546561</v>
      </c>
      <c r="Q181" s="1164">
        <v>0.25206482552546561</v>
      </c>
      <c r="R181" s="1155">
        <v>0</v>
      </c>
      <c r="S181" s="1164">
        <v>0.27475065982277158</v>
      </c>
      <c r="T181" s="1164">
        <v>0.29205995139160734</v>
      </c>
      <c r="U181" s="439"/>
      <c r="V181" s="439"/>
      <c r="W181" s="439"/>
      <c r="X181" s="439"/>
      <c r="Y181" s="439"/>
      <c r="Z181" s="439"/>
      <c r="AA181" s="439"/>
      <c r="AB181" s="439"/>
      <c r="AC181" s="439"/>
      <c r="AD181" s="1164">
        <v>0.74</v>
      </c>
      <c r="AE181" s="439"/>
      <c r="AF181" s="439"/>
      <c r="AG181" s="439"/>
      <c r="AH181" s="439"/>
      <c r="AI181" s="439"/>
      <c r="AJ181" s="439"/>
      <c r="AK181" s="439"/>
      <c r="AL181" s="439"/>
      <c r="AM181" s="439"/>
      <c r="AN181" s="1155">
        <v>169.33511296290911</v>
      </c>
      <c r="AO181" s="439"/>
      <c r="AP181" s="439"/>
      <c r="AQ181" s="439"/>
      <c r="AR181" s="439"/>
      <c r="AS181" s="439"/>
      <c r="AT181" s="439"/>
      <c r="AU181" s="439"/>
      <c r="AV181" s="439"/>
      <c r="AW181" s="439"/>
      <c r="AX181" s="918"/>
      <c r="AY181" s="918"/>
      <c r="AZ181" s="918"/>
      <c r="BA181" s="1053"/>
    </row>
    <row r="182" spans="1:53" ht="15">
      <c r="A182" s="941">
        <v>2</v>
      </c>
      <c r="B182" s="1170" t="s">
        <v>1352</v>
      </c>
      <c r="C182" s="1053"/>
      <c r="D182" s="1053"/>
      <c r="E182" s="1053"/>
      <c r="F182" s="1053"/>
      <c r="G182" s="1053"/>
      <c r="H182" s="1053"/>
      <c r="I182" s="1053"/>
      <c r="J182" s="1053"/>
      <c r="K182" s="1053"/>
      <c r="L182" s="1150" t="s">
        <v>1410</v>
      </c>
      <c r="M182" s="1163" t="s">
        <v>603</v>
      </c>
      <c r="N182" s="1152" t="s">
        <v>369</v>
      </c>
      <c r="O182" s="1164">
        <v>0</v>
      </c>
      <c r="P182" s="1164">
        <v>0</v>
      </c>
      <c r="Q182" s="1164">
        <v>0</v>
      </c>
      <c r="R182" s="1155">
        <v>0</v>
      </c>
      <c r="S182" s="1164">
        <v>0</v>
      </c>
      <c r="T182" s="1164">
        <v>0</v>
      </c>
      <c r="U182" s="439"/>
      <c r="V182" s="439"/>
      <c r="W182" s="439"/>
      <c r="X182" s="439"/>
      <c r="Y182" s="439"/>
      <c r="Z182" s="439"/>
      <c r="AA182" s="439"/>
      <c r="AB182" s="439"/>
      <c r="AC182" s="439"/>
      <c r="AD182" s="1164">
        <v>0</v>
      </c>
      <c r="AE182" s="439"/>
      <c r="AF182" s="439"/>
      <c r="AG182" s="439"/>
      <c r="AH182" s="439"/>
      <c r="AI182" s="439"/>
      <c r="AJ182" s="439"/>
      <c r="AK182" s="439"/>
      <c r="AL182" s="439"/>
      <c r="AM182" s="439"/>
      <c r="AN182" s="1155">
        <v>0</v>
      </c>
      <c r="AO182" s="439"/>
      <c r="AP182" s="439"/>
      <c r="AQ182" s="439"/>
      <c r="AR182" s="439"/>
      <c r="AS182" s="439"/>
      <c r="AT182" s="439"/>
      <c r="AU182" s="439"/>
      <c r="AV182" s="439"/>
      <c r="AW182" s="439"/>
      <c r="AX182" s="918"/>
      <c r="AY182" s="918"/>
      <c r="AZ182" s="918"/>
      <c r="BA182" s="1053"/>
    </row>
    <row r="183" spans="1:53" ht="15">
      <c r="A183" s="941">
        <v>2</v>
      </c>
      <c r="B183" s="1170" t="s">
        <v>1354</v>
      </c>
      <c r="C183" s="1053"/>
      <c r="D183" s="1053"/>
      <c r="E183" s="1053"/>
      <c r="F183" s="1053"/>
      <c r="G183" s="1053"/>
      <c r="H183" s="1053"/>
      <c r="I183" s="1053"/>
      <c r="J183" s="1053"/>
      <c r="K183" s="1053"/>
      <c r="L183" s="1150" t="s">
        <v>1411</v>
      </c>
      <c r="M183" s="1163" t="s">
        <v>604</v>
      </c>
      <c r="N183" s="1152" t="s">
        <v>369</v>
      </c>
      <c r="O183" s="1164">
        <v>0</v>
      </c>
      <c r="P183" s="1164">
        <v>0</v>
      </c>
      <c r="Q183" s="1164">
        <v>0</v>
      </c>
      <c r="R183" s="1155">
        <v>0</v>
      </c>
      <c r="S183" s="1164">
        <v>0</v>
      </c>
      <c r="T183" s="1164">
        <v>0</v>
      </c>
      <c r="U183" s="439"/>
      <c r="V183" s="439"/>
      <c r="W183" s="439"/>
      <c r="X183" s="439"/>
      <c r="Y183" s="439"/>
      <c r="Z183" s="439"/>
      <c r="AA183" s="439"/>
      <c r="AB183" s="439"/>
      <c r="AC183" s="439"/>
      <c r="AD183" s="1164">
        <v>0</v>
      </c>
      <c r="AE183" s="439"/>
      <c r="AF183" s="439"/>
      <c r="AG183" s="439"/>
      <c r="AH183" s="439"/>
      <c r="AI183" s="439"/>
      <c r="AJ183" s="439"/>
      <c r="AK183" s="439"/>
      <c r="AL183" s="439"/>
      <c r="AM183" s="439"/>
      <c r="AN183" s="1155">
        <v>0</v>
      </c>
      <c r="AO183" s="439"/>
      <c r="AP183" s="439"/>
      <c r="AQ183" s="439"/>
      <c r="AR183" s="439"/>
      <c r="AS183" s="439"/>
      <c r="AT183" s="439"/>
      <c r="AU183" s="439"/>
      <c r="AV183" s="439"/>
      <c r="AW183" s="439"/>
      <c r="AX183" s="918"/>
      <c r="AY183" s="918"/>
      <c r="AZ183" s="918"/>
      <c r="BA183" s="1053"/>
    </row>
    <row r="184" spans="1:53" ht="11.25">
      <c r="A184" s="941">
        <v>2</v>
      </c>
      <c r="B184" s="1053" t="s">
        <v>1504</v>
      </c>
      <c r="C184" s="1053"/>
      <c r="D184" s="1053"/>
      <c r="E184" s="1053"/>
      <c r="F184" s="1053"/>
      <c r="G184" s="1053"/>
      <c r="H184" s="1053"/>
      <c r="I184" s="1053"/>
      <c r="J184" s="1053"/>
      <c r="K184" s="1053"/>
      <c r="L184" s="1150" t="s">
        <v>1506</v>
      </c>
      <c r="M184" s="1161" t="s">
        <v>1505</v>
      </c>
      <c r="N184" s="1152" t="s">
        <v>369</v>
      </c>
      <c r="O184" s="1164">
        <v>0.25206482552546561</v>
      </c>
      <c r="P184" s="1164">
        <v>0.25206482552546561</v>
      </c>
      <c r="Q184" s="1164">
        <v>0.25206482552546561</v>
      </c>
      <c r="R184" s="1155">
        <v>0</v>
      </c>
      <c r="S184" s="1164">
        <v>0.27475065982277158</v>
      </c>
      <c r="T184" s="1164">
        <v>0.29205995139160734</v>
      </c>
      <c r="U184" s="439"/>
      <c r="V184" s="439"/>
      <c r="W184" s="439"/>
      <c r="X184" s="439"/>
      <c r="Y184" s="439"/>
      <c r="Z184" s="439"/>
      <c r="AA184" s="439"/>
      <c r="AB184" s="439"/>
      <c r="AC184" s="439"/>
      <c r="AD184" s="1164">
        <v>0.74</v>
      </c>
      <c r="AE184" s="439"/>
      <c r="AF184" s="439"/>
      <c r="AG184" s="439"/>
      <c r="AH184" s="439"/>
      <c r="AI184" s="439"/>
      <c r="AJ184" s="439"/>
      <c r="AK184" s="439"/>
      <c r="AL184" s="439"/>
      <c r="AM184" s="439"/>
      <c r="AN184" s="1155">
        <v>169.33511296290911</v>
      </c>
      <c r="AO184" s="439"/>
      <c r="AP184" s="439"/>
      <c r="AQ184" s="439"/>
      <c r="AR184" s="439"/>
      <c r="AS184" s="439"/>
      <c r="AT184" s="439"/>
      <c r="AU184" s="439"/>
      <c r="AV184" s="439"/>
      <c r="AW184" s="439"/>
      <c r="AX184" s="918"/>
      <c r="AY184" s="918"/>
      <c r="AZ184" s="918"/>
      <c r="BA184" s="1053"/>
    </row>
    <row r="185" spans="1:53" ht="22.5">
      <c r="A185" s="941">
        <v>2</v>
      </c>
      <c r="B185" s="1053"/>
      <c r="C185" s="1053"/>
      <c r="D185" s="1053"/>
      <c r="E185" s="1053"/>
      <c r="F185" s="1053"/>
      <c r="G185" s="1053"/>
      <c r="H185" s="1053"/>
      <c r="I185" s="1053"/>
      <c r="J185" s="1053"/>
      <c r="K185" s="1053"/>
      <c r="L185" s="1150" t="s">
        <v>382</v>
      </c>
      <c r="M185" s="1151" t="s">
        <v>1423</v>
      </c>
      <c r="N185" s="1152" t="s">
        <v>369</v>
      </c>
      <c r="O185" s="1164">
        <v>0</v>
      </c>
      <c r="P185" s="1164">
        <v>0</v>
      </c>
      <c r="Q185" s="1164">
        <v>0</v>
      </c>
      <c r="R185" s="1155">
        <v>0</v>
      </c>
      <c r="S185" s="1164">
        <v>0</v>
      </c>
      <c r="T185" s="1164">
        <v>0</v>
      </c>
      <c r="U185" s="439"/>
      <c r="V185" s="439"/>
      <c r="W185" s="439"/>
      <c r="X185" s="439"/>
      <c r="Y185" s="439"/>
      <c r="Z185" s="439"/>
      <c r="AA185" s="439"/>
      <c r="AB185" s="439"/>
      <c r="AC185" s="439"/>
      <c r="AD185" s="1164">
        <v>0</v>
      </c>
      <c r="AE185" s="439"/>
      <c r="AF185" s="439"/>
      <c r="AG185" s="439"/>
      <c r="AH185" s="439"/>
      <c r="AI185" s="439"/>
      <c r="AJ185" s="439"/>
      <c r="AK185" s="439"/>
      <c r="AL185" s="439"/>
      <c r="AM185" s="439"/>
      <c r="AN185" s="1155">
        <v>0</v>
      </c>
      <c r="AO185" s="439"/>
      <c r="AP185" s="439"/>
      <c r="AQ185" s="439"/>
      <c r="AR185" s="439"/>
      <c r="AS185" s="439"/>
      <c r="AT185" s="439"/>
      <c r="AU185" s="439"/>
      <c r="AV185" s="439"/>
      <c r="AW185" s="439"/>
      <c r="AX185" s="918"/>
      <c r="AY185" s="918"/>
      <c r="AZ185" s="918"/>
      <c r="BA185" s="1053"/>
    </row>
    <row r="186" spans="1:53" ht="11.25">
      <c r="A186" s="941">
        <v>2</v>
      </c>
      <c r="B186" s="1053"/>
      <c r="C186" s="1053"/>
      <c r="D186" s="1053"/>
      <c r="E186" s="1053"/>
      <c r="F186" s="1053"/>
      <c r="G186" s="1053"/>
      <c r="H186" s="1053"/>
      <c r="I186" s="1053"/>
      <c r="J186" s="1053"/>
      <c r="K186" s="1053"/>
      <c r="L186" s="1150" t="s">
        <v>1237</v>
      </c>
      <c r="M186" s="1151" t="s">
        <v>1238</v>
      </c>
      <c r="N186" s="1152" t="s">
        <v>369</v>
      </c>
      <c r="O186" s="943"/>
      <c r="P186" s="943"/>
      <c r="Q186" s="943"/>
      <c r="R186" s="1155">
        <v>0</v>
      </c>
      <c r="S186" s="943"/>
      <c r="T186" s="943"/>
      <c r="U186" s="439"/>
      <c r="V186" s="439"/>
      <c r="W186" s="439"/>
      <c r="X186" s="439"/>
      <c r="Y186" s="439"/>
      <c r="Z186" s="439"/>
      <c r="AA186" s="439"/>
      <c r="AB186" s="439"/>
      <c r="AC186" s="439"/>
      <c r="AD186" s="943"/>
      <c r="AE186" s="439"/>
      <c r="AF186" s="439"/>
      <c r="AG186" s="439"/>
      <c r="AH186" s="439"/>
      <c r="AI186" s="439"/>
      <c r="AJ186" s="439"/>
      <c r="AK186" s="439"/>
      <c r="AL186" s="439"/>
      <c r="AM186" s="439"/>
      <c r="AN186" s="1155">
        <v>0</v>
      </c>
      <c r="AO186" s="439"/>
      <c r="AP186" s="439"/>
      <c r="AQ186" s="439"/>
      <c r="AR186" s="439"/>
      <c r="AS186" s="439"/>
      <c r="AT186" s="439"/>
      <c r="AU186" s="439"/>
      <c r="AV186" s="439"/>
      <c r="AW186" s="439"/>
      <c r="AX186" s="918"/>
      <c r="AY186" s="918"/>
      <c r="AZ186" s="918"/>
      <c r="BA186" s="1053"/>
    </row>
    <row r="187" spans="1:53" s="113" customFormat="1" ht="11.25">
      <c r="A187" s="941">
        <v>2</v>
      </c>
      <c r="B187" s="1166"/>
      <c r="C187" s="1166"/>
      <c r="D187" s="1166"/>
      <c r="E187" s="1166"/>
      <c r="F187" s="1166"/>
      <c r="G187" s="1166"/>
      <c r="H187" s="1166"/>
      <c r="I187" s="1166"/>
      <c r="J187" s="1166"/>
      <c r="K187" s="1166"/>
      <c r="L187" s="1167" t="s">
        <v>1426</v>
      </c>
      <c r="M187" s="1168" t="s">
        <v>1428</v>
      </c>
      <c r="N187" s="1169" t="s">
        <v>369</v>
      </c>
      <c r="O187" s="605">
        <v>0</v>
      </c>
      <c r="P187" s="605">
        <v>0</v>
      </c>
      <c r="Q187" s="605">
        <v>0</v>
      </c>
      <c r="R187" s="1147">
        <v>0</v>
      </c>
      <c r="S187" s="605">
        <v>0</v>
      </c>
      <c r="T187" s="605">
        <v>0</v>
      </c>
      <c r="U187" s="605"/>
      <c r="V187" s="605"/>
      <c r="W187" s="605"/>
      <c r="X187" s="605"/>
      <c r="Y187" s="605"/>
      <c r="Z187" s="605"/>
      <c r="AA187" s="605"/>
      <c r="AB187" s="605"/>
      <c r="AC187" s="605"/>
      <c r="AD187" s="605">
        <v>0</v>
      </c>
      <c r="AE187" s="605"/>
      <c r="AF187" s="605"/>
      <c r="AG187" s="605"/>
      <c r="AH187" s="605"/>
      <c r="AI187" s="605"/>
      <c r="AJ187" s="605"/>
      <c r="AK187" s="605"/>
      <c r="AL187" s="605"/>
      <c r="AM187" s="605"/>
      <c r="AN187" s="1147">
        <v>0</v>
      </c>
      <c r="AO187" s="605"/>
      <c r="AP187" s="605"/>
      <c r="AQ187" s="605"/>
      <c r="AR187" s="605"/>
      <c r="AS187" s="605"/>
      <c r="AT187" s="605"/>
      <c r="AU187" s="605"/>
      <c r="AV187" s="605"/>
      <c r="AW187" s="605"/>
      <c r="AX187" s="1158"/>
      <c r="AY187" s="1158"/>
      <c r="AZ187" s="1158"/>
      <c r="BA187" s="1166"/>
    </row>
    <row r="188" spans="1:53" s="613" customFormat="1" ht="11.25">
      <c r="A188" s="941">
        <v>2</v>
      </c>
      <c r="L188" s="614" t="s">
        <v>1427</v>
      </c>
      <c r="M188" s="615"/>
      <c r="N188" s="616"/>
      <c r="O188" s="439"/>
      <c r="P188" s="439"/>
      <c r="Q188" s="439"/>
      <c r="R188" s="439"/>
      <c r="S188" s="439"/>
      <c r="T188" s="439"/>
      <c r="U188" s="439"/>
      <c r="V188" s="439"/>
      <c r="W188" s="439"/>
      <c r="X188" s="439"/>
      <c r="Y188" s="439"/>
      <c r="Z188" s="439"/>
      <c r="AA188" s="439"/>
      <c r="AB188" s="439"/>
      <c r="AC188" s="439"/>
      <c r="AD188" s="439"/>
      <c r="AE188" s="439"/>
      <c r="AF188" s="439"/>
      <c r="AG188" s="439"/>
      <c r="AH188" s="439"/>
      <c r="AI188" s="439"/>
      <c r="AJ188" s="439"/>
      <c r="AK188" s="439"/>
      <c r="AL188" s="439"/>
      <c r="AM188" s="439"/>
      <c r="AN188" s="439"/>
      <c r="AO188" s="439"/>
      <c r="AP188" s="439"/>
      <c r="AQ188" s="439"/>
      <c r="AR188" s="439"/>
      <c r="AS188" s="439"/>
      <c r="AT188" s="439"/>
      <c r="AU188" s="439"/>
      <c r="AV188" s="439"/>
      <c r="AW188" s="439"/>
      <c r="AX188" s="617"/>
      <c r="AY188" s="617"/>
      <c r="AZ188" s="617"/>
    </row>
    <row r="189" spans="1:53" s="113" customFormat="1" ht="11.25">
      <c r="A189" s="941">
        <v>2</v>
      </c>
      <c r="B189" s="1166"/>
      <c r="C189" s="1166"/>
      <c r="D189" s="1166"/>
      <c r="E189" s="1166"/>
      <c r="F189" s="1166"/>
      <c r="G189" s="1166"/>
      <c r="H189" s="1166"/>
      <c r="I189" s="1166"/>
      <c r="J189" s="1166"/>
      <c r="K189" s="1166"/>
      <c r="L189" s="1144" t="s">
        <v>102</v>
      </c>
      <c r="M189" s="1145" t="s">
        <v>605</v>
      </c>
      <c r="N189" s="1146" t="s">
        <v>369</v>
      </c>
      <c r="O189" s="1147">
        <v>72.83544760918106</v>
      </c>
      <c r="P189" s="1147">
        <v>72.83544760918106</v>
      </c>
      <c r="Q189" s="1147">
        <v>72.83544760918106</v>
      </c>
      <c r="R189" s="1147">
        <v>0</v>
      </c>
      <c r="S189" s="1147">
        <v>79.390637894015981</v>
      </c>
      <c r="T189" s="1147">
        <v>84.386217630654684</v>
      </c>
      <c r="U189" s="1147">
        <v>88.858687165079374</v>
      </c>
      <c r="V189" s="1147">
        <v>93.568197584828567</v>
      </c>
      <c r="W189" s="1147">
        <v>98.527312056824485</v>
      </c>
      <c r="X189" s="1147">
        <v>103.74925959583616</v>
      </c>
      <c r="Y189" s="1147">
        <v>0</v>
      </c>
      <c r="Z189" s="1147">
        <v>0</v>
      </c>
      <c r="AA189" s="1147">
        <v>0</v>
      </c>
      <c r="AB189" s="1147">
        <v>0</v>
      </c>
      <c r="AC189" s="1147">
        <v>0</v>
      </c>
      <c r="AD189" s="1147">
        <v>84.386217630654684</v>
      </c>
      <c r="AE189" s="1147">
        <v>88.47243590261948</v>
      </c>
      <c r="AF189" s="1147">
        <v>92.775223742998406</v>
      </c>
      <c r="AG189" s="1147">
        <v>97.306059338917422</v>
      </c>
      <c r="AH189" s="1147">
        <v>102.07702922142013</v>
      </c>
      <c r="AI189" s="1147">
        <v>0</v>
      </c>
      <c r="AJ189" s="1147">
        <v>0</v>
      </c>
      <c r="AK189" s="1147">
        <v>0</v>
      </c>
      <c r="AL189" s="1147">
        <v>0</v>
      </c>
      <c r="AM189" s="1147">
        <v>0</v>
      </c>
      <c r="AN189" s="1147">
        <v>6.2924040783091399</v>
      </c>
      <c r="AO189" s="1147">
        <v>4.8422815794986054</v>
      </c>
      <c r="AP189" s="1147">
        <v>4.8634219194721293</v>
      </c>
      <c r="AQ189" s="1147">
        <v>4.8836698130420295</v>
      </c>
      <c r="AR189" s="1147">
        <v>4.9030552823903841</v>
      </c>
      <c r="AS189" s="1147">
        <v>-100</v>
      </c>
      <c r="AT189" s="1147">
        <v>0</v>
      </c>
      <c r="AU189" s="1147">
        <v>0</v>
      </c>
      <c r="AV189" s="1147">
        <v>0</v>
      </c>
      <c r="AW189" s="1147">
        <v>0</v>
      </c>
      <c r="AX189" s="918"/>
      <c r="AY189" s="918"/>
      <c r="AZ189" s="918"/>
      <c r="BA189" s="1149"/>
    </row>
    <row r="190" spans="1:53" s="113" customFormat="1" ht="22.5">
      <c r="A190" s="941">
        <v>2</v>
      </c>
      <c r="B190" s="1166"/>
      <c r="C190" s="1166"/>
      <c r="D190" s="1166"/>
      <c r="E190" s="1166"/>
      <c r="F190" s="1166"/>
      <c r="G190" s="1166"/>
      <c r="H190" s="1166"/>
      <c r="I190" s="1166"/>
      <c r="J190" s="1166"/>
      <c r="K190" s="1166"/>
      <c r="L190" s="1167" t="s">
        <v>17</v>
      </c>
      <c r="M190" s="1168" t="s">
        <v>606</v>
      </c>
      <c r="N190" s="1169" t="s">
        <v>369</v>
      </c>
      <c r="O190" s="1147">
        <v>6.2949676091810609</v>
      </c>
      <c r="P190" s="1147">
        <v>6.2949676091810609</v>
      </c>
      <c r="Q190" s="1147">
        <v>6.2949676091810609</v>
      </c>
      <c r="R190" s="1147">
        <v>0</v>
      </c>
      <c r="S190" s="1147">
        <v>6.8615146940159732</v>
      </c>
      <c r="T190" s="1147">
        <v>7.2877596690546751</v>
      </c>
      <c r="U190" s="1147">
        <v>7.674010931514573</v>
      </c>
      <c r="V190" s="1147">
        <v>8.0807335108848442</v>
      </c>
      <c r="W190" s="1147">
        <v>8.5090123869617411</v>
      </c>
      <c r="X190" s="1147">
        <v>8.9599900434707127</v>
      </c>
      <c r="Y190" s="1147">
        <v>0</v>
      </c>
      <c r="Z190" s="1147">
        <v>0</v>
      </c>
      <c r="AA190" s="1147">
        <v>0</v>
      </c>
      <c r="AB190" s="1147">
        <v>0</v>
      </c>
      <c r="AC190" s="1147">
        <v>0</v>
      </c>
      <c r="AD190" s="1147">
        <v>7.2877596690546751</v>
      </c>
      <c r="AE190" s="1147">
        <v>7.2877596690546751</v>
      </c>
      <c r="AF190" s="1147">
        <v>7.2877596690546751</v>
      </c>
      <c r="AG190" s="1147">
        <v>7.2877596690546751</v>
      </c>
      <c r="AH190" s="1147">
        <v>7.2877596690546751</v>
      </c>
      <c r="AI190" s="1147">
        <v>0</v>
      </c>
      <c r="AJ190" s="1147">
        <v>0</v>
      </c>
      <c r="AK190" s="1147">
        <v>0</v>
      </c>
      <c r="AL190" s="1147">
        <v>0</v>
      </c>
      <c r="AM190" s="1147">
        <v>0</v>
      </c>
      <c r="AN190" s="1147">
        <v>6.2121119613783859</v>
      </c>
      <c r="AO190" s="1147">
        <v>0</v>
      </c>
      <c r="AP190" s="1147">
        <v>0</v>
      </c>
      <c r="AQ190" s="1147">
        <v>0</v>
      </c>
      <c r="AR190" s="1147">
        <v>0</v>
      </c>
      <c r="AS190" s="1147">
        <v>-100</v>
      </c>
      <c r="AT190" s="1147">
        <v>0</v>
      </c>
      <c r="AU190" s="1147">
        <v>0</v>
      </c>
      <c r="AV190" s="1147">
        <v>0</v>
      </c>
      <c r="AW190" s="1147">
        <v>0</v>
      </c>
      <c r="AX190" s="1158"/>
      <c r="AY190" s="1158"/>
      <c r="AZ190" s="1158"/>
      <c r="BA190" s="1166"/>
    </row>
    <row r="191" spans="1:53" ht="11.25">
      <c r="A191" s="941">
        <v>2</v>
      </c>
      <c r="B191" s="1053" t="s">
        <v>426</v>
      </c>
      <c r="C191" s="1053"/>
      <c r="D191" s="1053"/>
      <c r="E191" s="1053"/>
      <c r="F191" s="1053"/>
      <c r="G191" s="1053"/>
      <c r="H191" s="1053"/>
      <c r="I191" s="1053"/>
      <c r="J191" s="1053"/>
      <c r="K191" s="1053"/>
      <c r="L191" s="1150" t="s">
        <v>144</v>
      </c>
      <c r="M191" s="1159" t="s">
        <v>607</v>
      </c>
      <c r="N191" s="1152" t="s">
        <v>369</v>
      </c>
      <c r="O191" s="439">
        <v>5.2270157973810605</v>
      </c>
      <c r="P191" s="439">
        <v>5.2270157973810605</v>
      </c>
      <c r="Q191" s="439">
        <v>5.2270157973810605</v>
      </c>
      <c r="R191" s="1155">
        <v>0</v>
      </c>
      <c r="S191" s="439">
        <v>5.6974472191453565</v>
      </c>
      <c r="T191" s="439">
        <v>6.0563863939515139</v>
      </c>
      <c r="U191" s="439">
        <v>6.3773748728309441</v>
      </c>
      <c r="V191" s="439">
        <v>6.715375741090984</v>
      </c>
      <c r="W191" s="439">
        <v>7.0712906553688057</v>
      </c>
      <c r="X191" s="439">
        <v>7.4460690601033521</v>
      </c>
      <c r="Y191" s="439">
        <v>0</v>
      </c>
      <c r="Z191" s="439">
        <v>0</v>
      </c>
      <c r="AA191" s="439">
        <v>0</v>
      </c>
      <c r="AB191" s="439">
        <v>0</v>
      </c>
      <c r="AC191" s="439">
        <v>0</v>
      </c>
      <c r="AD191" s="439">
        <v>6.0563863939515139</v>
      </c>
      <c r="AE191" s="439">
        <v>6.0563863939515139</v>
      </c>
      <c r="AF191" s="439">
        <v>6.0563863939515139</v>
      </c>
      <c r="AG191" s="439">
        <v>6.0563863939515139</v>
      </c>
      <c r="AH191" s="439">
        <v>6.0563863939515139</v>
      </c>
      <c r="AI191" s="439">
        <v>0</v>
      </c>
      <c r="AJ191" s="439">
        <v>0</v>
      </c>
      <c r="AK191" s="439">
        <v>0</v>
      </c>
      <c r="AL191" s="439">
        <v>0</v>
      </c>
      <c r="AM191" s="439">
        <v>0</v>
      </c>
      <c r="AN191" s="1155">
        <v>6.3</v>
      </c>
      <c r="AO191" s="1155">
        <v>0</v>
      </c>
      <c r="AP191" s="1155">
        <v>0</v>
      </c>
      <c r="AQ191" s="1155">
        <v>0</v>
      </c>
      <c r="AR191" s="1155">
        <v>0</v>
      </c>
      <c r="AS191" s="1155">
        <v>-100</v>
      </c>
      <c r="AT191" s="1155">
        <v>0</v>
      </c>
      <c r="AU191" s="1155">
        <v>0</v>
      </c>
      <c r="AV191" s="1155">
        <v>0</v>
      </c>
      <c r="AW191" s="1155">
        <v>0</v>
      </c>
      <c r="AX191" s="918"/>
      <c r="AY191" s="918"/>
      <c r="AZ191" s="918"/>
      <c r="BA191" s="1053"/>
    </row>
    <row r="192" spans="1:53" ht="11.25">
      <c r="A192" s="941">
        <v>2</v>
      </c>
      <c r="B192" s="1053" t="s">
        <v>427</v>
      </c>
      <c r="C192" s="1053"/>
      <c r="D192" s="1053"/>
      <c r="E192" s="1053"/>
      <c r="F192" s="1053"/>
      <c r="G192" s="1053"/>
      <c r="H192" s="1053"/>
      <c r="I192" s="1053"/>
      <c r="J192" s="1053"/>
      <c r="K192" s="1053"/>
      <c r="L192" s="1150" t="s">
        <v>608</v>
      </c>
      <c r="M192" s="1159" t="s">
        <v>609</v>
      </c>
      <c r="N192" s="1152" t="s">
        <v>369</v>
      </c>
      <c r="O192" s="439">
        <v>0</v>
      </c>
      <c r="P192" s="439">
        <v>0</v>
      </c>
      <c r="Q192" s="439">
        <v>0</v>
      </c>
      <c r="R192" s="1155">
        <v>0</v>
      </c>
      <c r="S192" s="439">
        <v>0</v>
      </c>
      <c r="T192" s="439">
        <v>0</v>
      </c>
      <c r="U192" s="439">
        <v>0</v>
      </c>
      <c r="V192" s="439">
        <v>0</v>
      </c>
      <c r="W192" s="439">
        <v>0</v>
      </c>
      <c r="X192" s="439">
        <v>0</v>
      </c>
      <c r="Y192" s="439">
        <v>0</v>
      </c>
      <c r="Z192" s="439">
        <v>0</v>
      </c>
      <c r="AA192" s="439">
        <v>0</v>
      </c>
      <c r="AB192" s="439">
        <v>0</v>
      </c>
      <c r="AC192" s="439">
        <v>0</v>
      </c>
      <c r="AD192" s="439">
        <v>0</v>
      </c>
      <c r="AE192" s="439">
        <v>0</v>
      </c>
      <c r="AF192" s="439">
        <v>0</v>
      </c>
      <c r="AG192" s="439">
        <v>0</v>
      </c>
      <c r="AH192" s="439">
        <v>0</v>
      </c>
      <c r="AI192" s="439">
        <v>0</v>
      </c>
      <c r="AJ192" s="439">
        <v>0</v>
      </c>
      <c r="AK192" s="439">
        <v>0</v>
      </c>
      <c r="AL192" s="439">
        <v>0</v>
      </c>
      <c r="AM192" s="439">
        <v>0</v>
      </c>
      <c r="AN192" s="1155">
        <v>0</v>
      </c>
      <c r="AO192" s="1155">
        <v>0</v>
      </c>
      <c r="AP192" s="1155">
        <v>0</v>
      </c>
      <c r="AQ192" s="1155">
        <v>0</v>
      </c>
      <c r="AR192" s="1155">
        <v>0</v>
      </c>
      <c r="AS192" s="1155">
        <v>0</v>
      </c>
      <c r="AT192" s="1155">
        <v>0</v>
      </c>
      <c r="AU192" s="1155">
        <v>0</v>
      </c>
      <c r="AV192" s="1155">
        <v>0</v>
      </c>
      <c r="AW192" s="1155">
        <v>0</v>
      </c>
      <c r="AX192" s="918"/>
      <c r="AY192" s="918"/>
      <c r="AZ192" s="918"/>
      <c r="BA192" s="1053"/>
    </row>
    <row r="193" spans="1:53" ht="11.25">
      <c r="A193" s="941">
        <v>2</v>
      </c>
      <c r="B193" s="1053" t="s">
        <v>422</v>
      </c>
      <c r="C193" s="1053"/>
      <c r="D193" s="1053"/>
      <c r="E193" s="1053"/>
      <c r="F193" s="1053"/>
      <c r="G193" s="1053"/>
      <c r="H193" s="1053"/>
      <c r="I193" s="1053"/>
      <c r="J193" s="1053"/>
      <c r="K193" s="1053"/>
      <c r="L193" s="1150" t="s">
        <v>610</v>
      </c>
      <c r="M193" s="1159" t="s">
        <v>611</v>
      </c>
      <c r="N193" s="1152" t="s">
        <v>369</v>
      </c>
      <c r="O193" s="439">
        <v>0</v>
      </c>
      <c r="P193" s="439">
        <v>0</v>
      </c>
      <c r="Q193" s="439">
        <v>0</v>
      </c>
      <c r="R193" s="1155">
        <v>0</v>
      </c>
      <c r="S193" s="439">
        <v>0</v>
      </c>
      <c r="T193" s="439">
        <v>0</v>
      </c>
      <c r="U193" s="439">
        <v>0</v>
      </c>
      <c r="V193" s="439">
        <v>0</v>
      </c>
      <c r="W193" s="439">
        <v>0</v>
      </c>
      <c r="X193" s="439">
        <v>0</v>
      </c>
      <c r="Y193" s="439">
        <v>0</v>
      </c>
      <c r="Z193" s="439">
        <v>0</v>
      </c>
      <c r="AA193" s="439">
        <v>0</v>
      </c>
      <c r="AB193" s="439">
        <v>0</v>
      </c>
      <c r="AC193" s="439">
        <v>0</v>
      </c>
      <c r="AD193" s="439">
        <v>0</v>
      </c>
      <c r="AE193" s="439">
        <v>0</v>
      </c>
      <c r="AF193" s="439">
        <v>0</v>
      </c>
      <c r="AG193" s="439">
        <v>0</v>
      </c>
      <c r="AH193" s="439">
        <v>0</v>
      </c>
      <c r="AI193" s="439">
        <v>0</v>
      </c>
      <c r="AJ193" s="439">
        <v>0</v>
      </c>
      <c r="AK193" s="439">
        <v>0</v>
      </c>
      <c r="AL193" s="439">
        <v>0</v>
      </c>
      <c r="AM193" s="439">
        <v>0</v>
      </c>
      <c r="AN193" s="1155">
        <v>0</v>
      </c>
      <c r="AO193" s="1155">
        <v>0</v>
      </c>
      <c r="AP193" s="1155">
        <v>0</v>
      </c>
      <c r="AQ193" s="1155">
        <v>0</v>
      </c>
      <c r="AR193" s="1155">
        <v>0</v>
      </c>
      <c r="AS193" s="1155">
        <v>0</v>
      </c>
      <c r="AT193" s="1155">
        <v>0</v>
      </c>
      <c r="AU193" s="1155">
        <v>0</v>
      </c>
      <c r="AV193" s="1155">
        <v>0</v>
      </c>
      <c r="AW193" s="1155">
        <v>0</v>
      </c>
      <c r="AX193" s="918"/>
      <c r="AY193" s="918"/>
      <c r="AZ193" s="918"/>
      <c r="BA193" s="1053"/>
    </row>
    <row r="194" spans="1:53" ht="11.25">
      <c r="A194" s="941">
        <v>2</v>
      </c>
      <c r="B194" s="1053" t="s">
        <v>420</v>
      </c>
      <c r="C194" s="1053"/>
      <c r="D194" s="1053"/>
      <c r="E194" s="1053"/>
      <c r="F194" s="1053"/>
      <c r="G194" s="1053"/>
      <c r="H194" s="1053"/>
      <c r="I194" s="1053"/>
      <c r="J194" s="1053"/>
      <c r="K194" s="1053"/>
      <c r="L194" s="1150" t="s">
        <v>612</v>
      </c>
      <c r="M194" s="1159" t="s">
        <v>613</v>
      </c>
      <c r="N194" s="1152" t="s">
        <v>369</v>
      </c>
      <c r="O194" s="439">
        <v>1.0679518118</v>
      </c>
      <c r="P194" s="439">
        <v>1.0679518118</v>
      </c>
      <c r="Q194" s="439">
        <v>1.0679518118</v>
      </c>
      <c r="R194" s="1155">
        <v>0</v>
      </c>
      <c r="S194" s="439">
        <v>1.1640674748706166</v>
      </c>
      <c r="T194" s="439">
        <v>1.2313732751031612</v>
      </c>
      <c r="U194" s="439">
        <v>1.2966360586836287</v>
      </c>
      <c r="V194" s="439">
        <v>1.365357769793861</v>
      </c>
      <c r="W194" s="439">
        <v>1.4377217315929358</v>
      </c>
      <c r="X194" s="439">
        <v>1.5139209833673613</v>
      </c>
      <c r="Y194" s="439">
        <v>0</v>
      </c>
      <c r="Z194" s="439">
        <v>0</v>
      </c>
      <c r="AA194" s="439">
        <v>0</v>
      </c>
      <c r="AB194" s="439">
        <v>0</v>
      </c>
      <c r="AC194" s="439">
        <v>0</v>
      </c>
      <c r="AD194" s="439">
        <v>1.2313732751031612</v>
      </c>
      <c r="AE194" s="439">
        <v>1.2313732751031612</v>
      </c>
      <c r="AF194" s="439">
        <v>1.2313732751031612</v>
      </c>
      <c r="AG194" s="439">
        <v>1.2313732751031612</v>
      </c>
      <c r="AH194" s="439">
        <v>1.2313732751031612</v>
      </c>
      <c r="AI194" s="439">
        <v>0</v>
      </c>
      <c r="AJ194" s="439">
        <v>0</v>
      </c>
      <c r="AK194" s="439">
        <v>0</v>
      </c>
      <c r="AL194" s="439">
        <v>0</v>
      </c>
      <c r="AM194" s="439">
        <v>0</v>
      </c>
      <c r="AN194" s="1155">
        <v>5.781950074674624</v>
      </c>
      <c r="AO194" s="1155">
        <v>0</v>
      </c>
      <c r="AP194" s="1155">
        <v>0</v>
      </c>
      <c r="AQ194" s="1155">
        <v>0</v>
      </c>
      <c r="AR194" s="1155">
        <v>0</v>
      </c>
      <c r="AS194" s="1155">
        <v>-100</v>
      </c>
      <c r="AT194" s="1155">
        <v>0</v>
      </c>
      <c r="AU194" s="1155">
        <v>0</v>
      </c>
      <c r="AV194" s="1155">
        <v>0</v>
      </c>
      <c r="AW194" s="1155">
        <v>0</v>
      </c>
      <c r="AX194" s="918"/>
      <c r="AY194" s="918"/>
      <c r="AZ194" s="918"/>
      <c r="BA194" s="1053"/>
    </row>
    <row r="195" spans="1:53" ht="11.25">
      <c r="A195" s="941">
        <v>2</v>
      </c>
      <c r="B195" s="1053" t="s">
        <v>428</v>
      </c>
      <c r="C195" s="1053"/>
      <c r="D195" s="1053"/>
      <c r="E195" s="1053"/>
      <c r="F195" s="1053"/>
      <c r="G195" s="1053"/>
      <c r="H195" s="1053"/>
      <c r="I195" s="1053"/>
      <c r="J195" s="1053"/>
      <c r="K195" s="1053"/>
      <c r="L195" s="1150" t="s">
        <v>614</v>
      </c>
      <c r="M195" s="1159" t="s">
        <v>615</v>
      </c>
      <c r="N195" s="1152" t="s">
        <v>369</v>
      </c>
      <c r="O195" s="439">
        <v>0</v>
      </c>
      <c r="P195" s="439">
        <v>0</v>
      </c>
      <c r="Q195" s="439">
        <v>0</v>
      </c>
      <c r="R195" s="1155">
        <v>0</v>
      </c>
      <c r="S195" s="439">
        <v>0</v>
      </c>
      <c r="T195" s="439">
        <v>0</v>
      </c>
      <c r="U195" s="439">
        <v>0</v>
      </c>
      <c r="V195" s="439">
        <v>0</v>
      </c>
      <c r="W195" s="439">
        <v>0</v>
      </c>
      <c r="X195" s="439">
        <v>0</v>
      </c>
      <c r="Y195" s="439">
        <v>0</v>
      </c>
      <c r="Z195" s="439">
        <v>0</v>
      </c>
      <c r="AA195" s="439">
        <v>0</v>
      </c>
      <c r="AB195" s="439">
        <v>0</v>
      </c>
      <c r="AC195" s="439">
        <v>0</v>
      </c>
      <c r="AD195" s="439">
        <v>0</v>
      </c>
      <c r="AE195" s="439">
        <v>0</v>
      </c>
      <c r="AF195" s="439">
        <v>0</v>
      </c>
      <c r="AG195" s="439">
        <v>0</v>
      </c>
      <c r="AH195" s="439">
        <v>0</v>
      </c>
      <c r="AI195" s="439">
        <v>0</v>
      </c>
      <c r="AJ195" s="439">
        <v>0</v>
      </c>
      <c r="AK195" s="439">
        <v>0</v>
      </c>
      <c r="AL195" s="439">
        <v>0</v>
      </c>
      <c r="AM195" s="439">
        <v>0</v>
      </c>
      <c r="AN195" s="1155">
        <v>0</v>
      </c>
      <c r="AO195" s="1155">
        <v>0</v>
      </c>
      <c r="AP195" s="1155">
        <v>0</v>
      </c>
      <c r="AQ195" s="1155">
        <v>0</v>
      </c>
      <c r="AR195" s="1155">
        <v>0</v>
      </c>
      <c r="AS195" s="1155">
        <v>0</v>
      </c>
      <c r="AT195" s="1155">
        <v>0</v>
      </c>
      <c r="AU195" s="1155">
        <v>0</v>
      </c>
      <c r="AV195" s="1155">
        <v>0</v>
      </c>
      <c r="AW195" s="1155">
        <v>0</v>
      </c>
      <c r="AX195" s="918"/>
      <c r="AY195" s="918"/>
      <c r="AZ195" s="918"/>
      <c r="BA195" s="1053"/>
    </row>
    <row r="196" spans="1:53" ht="11.25">
      <c r="A196" s="941">
        <v>2</v>
      </c>
      <c r="B196" s="1053"/>
      <c r="C196" s="1053"/>
      <c r="D196" s="1053"/>
      <c r="E196" s="1053"/>
      <c r="F196" s="1053"/>
      <c r="G196" s="1053"/>
      <c r="H196" s="1053"/>
      <c r="I196" s="1053"/>
      <c r="J196" s="1053"/>
      <c r="K196" s="1053"/>
      <c r="L196" s="1150" t="s">
        <v>616</v>
      </c>
      <c r="M196" s="1159" t="s">
        <v>617</v>
      </c>
      <c r="N196" s="1152" t="s">
        <v>369</v>
      </c>
      <c r="O196" s="943"/>
      <c r="P196" s="943"/>
      <c r="Q196" s="943"/>
      <c r="R196" s="1155">
        <v>0</v>
      </c>
      <c r="S196" s="943"/>
      <c r="T196" s="943"/>
      <c r="U196" s="943"/>
      <c r="V196" s="943"/>
      <c r="W196" s="943"/>
      <c r="X196" s="943"/>
      <c r="Y196" s="943"/>
      <c r="Z196" s="943"/>
      <c r="AA196" s="943"/>
      <c r="AB196" s="943"/>
      <c r="AC196" s="943"/>
      <c r="AD196" s="943"/>
      <c r="AE196" s="943"/>
      <c r="AF196" s="943"/>
      <c r="AG196" s="943"/>
      <c r="AH196" s="943"/>
      <c r="AI196" s="943"/>
      <c r="AJ196" s="943"/>
      <c r="AK196" s="943"/>
      <c r="AL196" s="943"/>
      <c r="AM196" s="943"/>
      <c r="AN196" s="1155">
        <v>0</v>
      </c>
      <c r="AO196" s="1155">
        <v>0</v>
      </c>
      <c r="AP196" s="1155">
        <v>0</v>
      </c>
      <c r="AQ196" s="1155">
        <v>0</v>
      </c>
      <c r="AR196" s="1155">
        <v>0</v>
      </c>
      <c r="AS196" s="1155">
        <v>0</v>
      </c>
      <c r="AT196" s="1155">
        <v>0</v>
      </c>
      <c r="AU196" s="1155">
        <v>0</v>
      </c>
      <c r="AV196" s="1155">
        <v>0</v>
      </c>
      <c r="AW196" s="1155">
        <v>0</v>
      </c>
      <c r="AX196" s="918"/>
      <c r="AY196" s="918"/>
      <c r="AZ196" s="918"/>
      <c r="BA196" s="1053"/>
    </row>
    <row r="197" spans="1:53" ht="11.25">
      <c r="A197" s="941">
        <v>2</v>
      </c>
      <c r="B197" s="1053"/>
      <c r="C197" s="1053"/>
      <c r="D197" s="1053"/>
      <c r="E197" s="1053"/>
      <c r="F197" s="1053"/>
      <c r="G197" s="1053"/>
      <c r="H197" s="1053"/>
      <c r="I197" s="1053"/>
      <c r="J197" s="1053"/>
      <c r="K197" s="1053"/>
      <c r="L197" s="1150" t="s">
        <v>618</v>
      </c>
      <c r="M197" s="1159" t="s">
        <v>619</v>
      </c>
      <c r="N197" s="1152" t="s">
        <v>369</v>
      </c>
      <c r="O197" s="943"/>
      <c r="P197" s="943"/>
      <c r="Q197" s="943"/>
      <c r="R197" s="1155">
        <v>0</v>
      </c>
      <c r="S197" s="943"/>
      <c r="T197" s="943"/>
      <c r="U197" s="943"/>
      <c r="V197" s="943"/>
      <c r="W197" s="943"/>
      <c r="X197" s="943"/>
      <c r="Y197" s="943"/>
      <c r="Z197" s="943"/>
      <c r="AA197" s="943"/>
      <c r="AB197" s="943"/>
      <c r="AC197" s="943"/>
      <c r="AD197" s="943"/>
      <c r="AE197" s="943"/>
      <c r="AF197" s="943"/>
      <c r="AG197" s="943"/>
      <c r="AH197" s="943"/>
      <c r="AI197" s="943"/>
      <c r="AJ197" s="943"/>
      <c r="AK197" s="943"/>
      <c r="AL197" s="943"/>
      <c r="AM197" s="943"/>
      <c r="AN197" s="1155">
        <v>0</v>
      </c>
      <c r="AO197" s="1155">
        <v>0</v>
      </c>
      <c r="AP197" s="1155">
        <v>0</v>
      </c>
      <c r="AQ197" s="1155">
        <v>0</v>
      </c>
      <c r="AR197" s="1155">
        <v>0</v>
      </c>
      <c r="AS197" s="1155">
        <v>0</v>
      </c>
      <c r="AT197" s="1155">
        <v>0</v>
      </c>
      <c r="AU197" s="1155">
        <v>0</v>
      </c>
      <c r="AV197" s="1155">
        <v>0</v>
      </c>
      <c r="AW197" s="1155">
        <v>0</v>
      </c>
      <c r="AX197" s="918"/>
      <c r="AY197" s="918"/>
      <c r="AZ197" s="918"/>
      <c r="BA197" s="1053"/>
    </row>
    <row r="198" spans="1:53" ht="11.25">
      <c r="A198" s="941">
        <v>2</v>
      </c>
      <c r="B198" s="1053" t="s">
        <v>424</v>
      </c>
      <c r="C198" s="1053"/>
      <c r="D198" s="1053"/>
      <c r="E198" s="1053"/>
      <c r="F198" s="1053"/>
      <c r="G198" s="1053"/>
      <c r="H198" s="1053"/>
      <c r="I198" s="1053"/>
      <c r="J198" s="1053"/>
      <c r="K198" s="1053"/>
      <c r="L198" s="1150" t="s">
        <v>620</v>
      </c>
      <c r="M198" s="1159" t="s">
        <v>621</v>
      </c>
      <c r="N198" s="1152" t="s">
        <v>369</v>
      </c>
      <c r="O198" s="439">
        <v>0</v>
      </c>
      <c r="P198" s="439">
        <v>0</v>
      </c>
      <c r="Q198" s="439">
        <v>0</v>
      </c>
      <c r="R198" s="1155">
        <v>0</v>
      </c>
      <c r="S198" s="439">
        <v>0</v>
      </c>
      <c r="T198" s="439">
        <v>0</v>
      </c>
      <c r="U198" s="439">
        <v>0</v>
      </c>
      <c r="V198" s="439">
        <v>0</v>
      </c>
      <c r="W198" s="439">
        <v>0</v>
      </c>
      <c r="X198" s="439">
        <v>0</v>
      </c>
      <c r="Y198" s="439">
        <v>0</v>
      </c>
      <c r="Z198" s="439">
        <v>0</v>
      </c>
      <c r="AA198" s="439">
        <v>0</v>
      </c>
      <c r="AB198" s="439">
        <v>0</v>
      </c>
      <c r="AC198" s="439">
        <v>0</v>
      </c>
      <c r="AD198" s="439">
        <v>0</v>
      </c>
      <c r="AE198" s="439">
        <v>0</v>
      </c>
      <c r="AF198" s="439">
        <v>0</v>
      </c>
      <c r="AG198" s="439">
        <v>0</v>
      </c>
      <c r="AH198" s="439">
        <v>0</v>
      </c>
      <c r="AI198" s="439">
        <v>0</v>
      </c>
      <c r="AJ198" s="439">
        <v>0</v>
      </c>
      <c r="AK198" s="439">
        <v>0</v>
      </c>
      <c r="AL198" s="439">
        <v>0</v>
      </c>
      <c r="AM198" s="439">
        <v>0</v>
      </c>
      <c r="AN198" s="1155">
        <v>0</v>
      </c>
      <c r="AO198" s="1155">
        <v>0</v>
      </c>
      <c r="AP198" s="1155">
        <v>0</v>
      </c>
      <c r="AQ198" s="1155">
        <v>0</v>
      </c>
      <c r="AR198" s="1155">
        <v>0</v>
      </c>
      <c r="AS198" s="1155">
        <v>0</v>
      </c>
      <c r="AT198" s="1155">
        <v>0</v>
      </c>
      <c r="AU198" s="1155">
        <v>0</v>
      </c>
      <c r="AV198" s="1155">
        <v>0</v>
      </c>
      <c r="AW198" s="1155">
        <v>0</v>
      </c>
      <c r="AX198" s="918"/>
      <c r="AY198" s="918"/>
      <c r="AZ198" s="918"/>
      <c r="BA198" s="1053"/>
    </row>
    <row r="199" spans="1:53" ht="11.25">
      <c r="A199" s="941">
        <v>2</v>
      </c>
      <c r="B199" s="1053" t="s">
        <v>425</v>
      </c>
      <c r="C199" s="1053"/>
      <c r="D199" s="1053"/>
      <c r="E199" s="1053"/>
      <c r="F199" s="1053"/>
      <c r="G199" s="1053"/>
      <c r="H199" s="1053"/>
      <c r="I199" s="1053"/>
      <c r="J199" s="1053"/>
      <c r="K199" s="1053"/>
      <c r="L199" s="1150" t="s">
        <v>622</v>
      </c>
      <c r="M199" s="1159" t="s">
        <v>623</v>
      </c>
      <c r="N199" s="1152" t="s">
        <v>369</v>
      </c>
      <c r="O199" s="439">
        <v>0</v>
      </c>
      <c r="P199" s="439">
        <v>0</v>
      </c>
      <c r="Q199" s="439">
        <v>0</v>
      </c>
      <c r="R199" s="1155">
        <v>0</v>
      </c>
      <c r="S199" s="439">
        <v>0</v>
      </c>
      <c r="T199" s="439">
        <v>0</v>
      </c>
      <c r="U199" s="439">
        <v>0</v>
      </c>
      <c r="V199" s="439">
        <v>0</v>
      </c>
      <c r="W199" s="439">
        <v>0</v>
      </c>
      <c r="X199" s="439">
        <v>0</v>
      </c>
      <c r="Y199" s="439">
        <v>0</v>
      </c>
      <c r="Z199" s="439">
        <v>0</v>
      </c>
      <c r="AA199" s="439">
        <v>0</v>
      </c>
      <c r="AB199" s="439">
        <v>0</v>
      </c>
      <c r="AC199" s="439">
        <v>0</v>
      </c>
      <c r="AD199" s="439">
        <v>0</v>
      </c>
      <c r="AE199" s="439">
        <v>0</v>
      </c>
      <c r="AF199" s="439">
        <v>0</v>
      </c>
      <c r="AG199" s="439">
        <v>0</v>
      </c>
      <c r="AH199" s="439">
        <v>0</v>
      </c>
      <c r="AI199" s="439">
        <v>0</v>
      </c>
      <c r="AJ199" s="439">
        <v>0</v>
      </c>
      <c r="AK199" s="439">
        <v>0</v>
      </c>
      <c r="AL199" s="439">
        <v>0</v>
      </c>
      <c r="AM199" s="439">
        <v>0</v>
      </c>
      <c r="AN199" s="1155">
        <v>0</v>
      </c>
      <c r="AO199" s="1155">
        <v>0</v>
      </c>
      <c r="AP199" s="1155">
        <v>0</v>
      </c>
      <c r="AQ199" s="1155">
        <v>0</v>
      </c>
      <c r="AR199" s="1155">
        <v>0</v>
      </c>
      <c r="AS199" s="1155">
        <v>0</v>
      </c>
      <c r="AT199" s="1155">
        <v>0</v>
      </c>
      <c r="AU199" s="1155">
        <v>0</v>
      </c>
      <c r="AV199" s="1155">
        <v>0</v>
      </c>
      <c r="AW199" s="1155">
        <v>0</v>
      </c>
      <c r="AX199" s="918"/>
      <c r="AY199" s="918"/>
      <c r="AZ199" s="918"/>
      <c r="BA199" s="1053"/>
    </row>
    <row r="200" spans="1:53" ht="11.25">
      <c r="A200" s="941">
        <v>2</v>
      </c>
      <c r="B200" s="1053" t="s">
        <v>1314</v>
      </c>
      <c r="C200" s="1053"/>
      <c r="D200" s="1053"/>
      <c r="E200" s="1053"/>
      <c r="F200" s="1053"/>
      <c r="G200" s="1053"/>
      <c r="H200" s="1053"/>
      <c r="I200" s="1053"/>
      <c r="J200" s="1053"/>
      <c r="K200" s="1053"/>
      <c r="L200" s="1150" t="s">
        <v>1408</v>
      </c>
      <c r="M200" s="1159" t="s">
        <v>1409</v>
      </c>
      <c r="N200" s="1152" t="s">
        <v>369</v>
      </c>
      <c r="O200" s="439">
        <v>0</v>
      </c>
      <c r="P200" s="439">
        <v>0</v>
      </c>
      <c r="Q200" s="439">
        <v>0</v>
      </c>
      <c r="R200" s="1155">
        <v>0</v>
      </c>
      <c r="S200" s="439">
        <v>0</v>
      </c>
      <c r="T200" s="439">
        <v>0</v>
      </c>
      <c r="U200" s="439">
        <v>0</v>
      </c>
      <c r="V200" s="439">
        <v>0</v>
      </c>
      <c r="W200" s="439">
        <v>0</v>
      </c>
      <c r="X200" s="439">
        <v>0</v>
      </c>
      <c r="Y200" s="439">
        <v>0</v>
      </c>
      <c r="Z200" s="439">
        <v>0</v>
      </c>
      <c r="AA200" s="439">
        <v>0</v>
      </c>
      <c r="AB200" s="439">
        <v>0</v>
      </c>
      <c r="AC200" s="439">
        <v>0</v>
      </c>
      <c r="AD200" s="439">
        <v>0</v>
      </c>
      <c r="AE200" s="439">
        <v>0</v>
      </c>
      <c r="AF200" s="439">
        <v>0</v>
      </c>
      <c r="AG200" s="439">
        <v>0</v>
      </c>
      <c r="AH200" s="439">
        <v>0</v>
      </c>
      <c r="AI200" s="439">
        <v>0</v>
      </c>
      <c r="AJ200" s="439">
        <v>0</v>
      </c>
      <c r="AK200" s="439">
        <v>0</v>
      </c>
      <c r="AL200" s="439">
        <v>0</v>
      </c>
      <c r="AM200" s="439">
        <v>0</v>
      </c>
      <c r="AN200" s="1155">
        <v>0</v>
      </c>
      <c r="AO200" s="1155">
        <v>0</v>
      </c>
      <c r="AP200" s="1155">
        <v>0</v>
      </c>
      <c r="AQ200" s="1155">
        <v>0</v>
      </c>
      <c r="AR200" s="1155">
        <v>0</v>
      </c>
      <c r="AS200" s="1155">
        <v>0</v>
      </c>
      <c r="AT200" s="1155">
        <v>0</v>
      </c>
      <c r="AU200" s="1155">
        <v>0</v>
      </c>
      <c r="AV200" s="1155">
        <v>0</v>
      </c>
      <c r="AW200" s="1155">
        <v>0</v>
      </c>
      <c r="AX200" s="918"/>
      <c r="AY200" s="918"/>
      <c r="AZ200" s="918"/>
      <c r="BA200" s="1053"/>
    </row>
    <row r="201" spans="1:53" ht="11.25">
      <c r="A201" s="941">
        <v>2</v>
      </c>
      <c r="B201" s="1053"/>
      <c r="C201" s="1053"/>
      <c r="D201" s="1053"/>
      <c r="E201" s="1053"/>
      <c r="F201" s="1053"/>
      <c r="G201" s="1053"/>
      <c r="H201" s="1053"/>
      <c r="I201" s="1053"/>
      <c r="J201" s="1053"/>
      <c r="K201" s="1053"/>
      <c r="L201" s="1150" t="s">
        <v>146</v>
      </c>
      <c r="M201" s="1151" t="s">
        <v>624</v>
      </c>
      <c r="N201" s="1097" t="s">
        <v>369</v>
      </c>
      <c r="O201" s="439">
        <v>0</v>
      </c>
      <c r="P201" s="439">
        <v>0</v>
      </c>
      <c r="Q201" s="439">
        <v>0</v>
      </c>
      <c r="R201" s="1155">
        <v>0</v>
      </c>
      <c r="S201" s="439">
        <v>0</v>
      </c>
      <c r="T201" s="439">
        <v>0</v>
      </c>
      <c r="U201" s="439">
        <v>0</v>
      </c>
      <c r="V201" s="439">
        <v>0</v>
      </c>
      <c r="W201" s="439">
        <v>0</v>
      </c>
      <c r="X201" s="439">
        <v>0</v>
      </c>
      <c r="Y201" s="439">
        <v>0</v>
      </c>
      <c r="Z201" s="439">
        <v>0</v>
      </c>
      <c r="AA201" s="439">
        <v>0</v>
      </c>
      <c r="AB201" s="439">
        <v>0</v>
      </c>
      <c r="AC201" s="439">
        <v>0</v>
      </c>
      <c r="AD201" s="439">
        <v>0</v>
      </c>
      <c r="AE201" s="439">
        <v>0</v>
      </c>
      <c r="AF201" s="439">
        <v>0</v>
      </c>
      <c r="AG201" s="439">
        <v>0</v>
      </c>
      <c r="AH201" s="439">
        <v>0</v>
      </c>
      <c r="AI201" s="439">
        <v>0</v>
      </c>
      <c r="AJ201" s="439">
        <v>0</v>
      </c>
      <c r="AK201" s="439">
        <v>0</v>
      </c>
      <c r="AL201" s="439">
        <v>0</v>
      </c>
      <c r="AM201" s="439">
        <v>0</v>
      </c>
      <c r="AN201" s="1155">
        <v>0</v>
      </c>
      <c r="AO201" s="1155">
        <v>0</v>
      </c>
      <c r="AP201" s="1155">
        <v>0</v>
      </c>
      <c r="AQ201" s="1155">
        <v>0</v>
      </c>
      <c r="AR201" s="1155">
        <v>0</v>
      </c>
      <c r="AS201" s="1155">
        <v>0</v>
      </c>
      <c r="AT201" s="1155">
        <v>0</v>
      </c>
      <c r="AU201" s="1155">
        <v>0</v>
      </c>
      <c r="AV201" s="1155">
        <v>0</v>
      </c>
      <c r="AW201" s="1155">
        <v>0</v>
      </c>
      <c r="AX201" s="918"/>
      <c r="AY201" s="918"/>
      <c r="AZ201" s="918"/>
      <c r="BA201" s="1053"/>
    </row>
    <row r="202" spans="1:53" s="113" customFormat="1" ht="11.25">
      <c r="A202" s="1156">
        <v>2</v>
      </c>
      <c r="B202" s="1166"/>
      <c r="C202" s="1166"/>
      <c r="D202" s="1166"/>
      <c r="E202" s="1166"/>
      <c r="F202" s="1166"/>
      <c r="G202" s="1166"/>
      <c r="H202" s="1166"/>
      <c r="I202" s="1166"/>
      <c r="J202" s="1166"/>
      <c r="K202" s="1166"/>
      <c r="L202" s="1167" t="s">
        <v>167</v>
      </c>
      <c r="M202" s="1168" t="s">
        <v>625</v>
      </c>
      <c r="N202" s="1169" t="s">
        <v>369</v>
      </c>
      <c r="O202" s="1147">
        <v>66.540480000000002</v>
      </c>
      <c r="P202" s="1147">
        <v>66.540480000000002</v>
      </c>
      <c r="Q202" s="1147">
        <v>66.540480000000002</v>
      </c>
      <c r="R202" s="1147">
        <v>0</v>
      </c>
      <c r="S202" s="1147">
        <v>72.529123200000001</v>
      </c>
      <c r="T202" s="1147">
        <v>77.098457961600005</v>
      </c>
      <c r="U202" s="1147">
        <v>81.184676233564801</v>
      </c>
      <c r="V202" s="1147">
        <v>85.487464073943727</v>
      </c>
      <c r="W202" s="1147">
        <v>90.018299669862742</v>
      </c>
      <c r="X202" s="1147">
        <v>94.789269552365454</v>
      </c>
      <c r="Y202" s="1147">
        <v>0</v>
      </c>
      <c r="Z202" s="1147">
        <v>0</v>
      </c>
      <c r="AA202" s="1147">
        <v>0</v>
      </c>
      <c r="AB202" s="1147">
        <v>0</v>
      </c>
      <c r="AC202" s="1147">
        <v>0</v>
      </c>
      <c r="AD202" s="1147">
        <v>77.098457961600005</v>
      </c>
      <c r="AE202" s="1147">
        <v>81.184676233564801</v>
      </c>
      <c r="AF202" s="1147">
        <v>85.487464073943727</v>
      </c>
      <c r="AG202" s="1147">
        <v>90.018299669862742</v>
      </c>
      <c r="AH202" s="1147">
        <v>94.789269552365454</v>
      </c>
      <c r="AI202" s="1147">
        <v>0</v>
      </c>
      <c r="AJ202" s="1147">
        <v>0</v>
      </c>
      <c r="AK202" s="1147">
        <v>0</v>
      </c>
      <c r="AL202" s="1147">
        <v>0</v>
      </c>
      <c r="AM202" s="1147">
        <v>0</v>
      </c>
      <c r="AN202" s="1147">
        <v>6.300000000000006</v>
      </c>
      <c r="AO202" s="1147">
        <v>5.2999999999999954</v>
      </c>
      <c r="AP202" s="1147">
        <v>5.2999999999999892</v>
      </c>
      <c r="AQ202" s="1147">
        <v>5.2999999999999972</v>
      </c>
      <c r="AR202" s="1147">
        <v>5.2999999999999856</v>
      </c>
      <c r="AS202" s="1147">
        <v>-100</v>
      </c>
      <c r="AT202" s="1147">
        <v>0</v>
      </c>
      <c r="AU202" s="1147">
        <v>0</v>
      </c>
      <c r="AV202" s="1147">
        <v>0</v>
      </c>
      <c r="AW202" s="1147">
        <v>0</v>
      </c>
      <c r="AX202" s="1158"/>
      <c r="AY202" s="1158"/>
      <c r="AZ202" s="1158"/>
      <c r="BA202" s="1166"/>
    </row>
    <row r="203" spans="1:53" ht="11.25">
      <c r="A203" s="941">
        <v>2</v>
      </c>
      <c r="B203" s="1053" t="s">
        <v>136</v>
      </c>
      <c r="C203" s="1053"/>
      <c r="D203" s="1053"/>
      <c r="E203" s="1053"/>
      <c r="F203" s="1053"/>
      <c r="G203" s="1053"/>
      <c r="H203" s="1053"/>
      <c r="I203" s="1053"/>
      <c r="J203" s="1053"/>
      <c r="K203" s="1053"/>
      <c r="L203" s="1150" t="s">
        <v>168</v>
      </c>
      <c r="M203" s="1159" t="s">
        <v>626</v>
      </c>
      <c r="N203" s="1152" t="s">
        <v>369</v>
      </c>
      <c r="O203" s="439">
        <v>0</v>
      </c>
      <c r="P203" s="439">
        <v>0</v>
      </c>
      <c r="Q203" s="439">
        <v>0</v>
      </c>
      <c r="R203" s="1155">
        <v>0</v>
      </c>
      <c r="S203" s="439">
        <v>0</v>
      </c>
      <c r="T203" s="439">
        <v>0</v>
      </c>
      <c r="U203" s="439">
        <v>0</v>
      </c>
      <c r="V203" s="439">
        <v>0</v>
      </c>
      <c r="W203" s="439">
        <v>0</v>
      </c>
      <c r="X203" s="439">
        <v>0</v>
      </c>
      <c r="Y203" s="439">
        <v>0</v>
      </c>
      <c r="Z203" s="439">
        <v>0</v>
      </c>
      <c r="AA203" s="439">
        <v>0</v>
      </c>
      <c r="AB203" s="439">
        <v>0</v>
      </c>
      <c r="AC203" s="439">
        <v>0</v>
      </c>
      <c r="AD203" s="439">
        <v>0</v>
      </c>
      <c r="AE203" s="439">
        <v>0</v>
      </c>
      <c r="AF203" s="439">
        <v>0</v>
      </c>
      <c r="AG203" s="439">
        <v>0</v>
      </c>
      <c r="AH203" s="439">
        <v>0</v>
      </c>
      <c r="AI203" s="439">
        <v>0</v>
      </c>
      <c r="AJ203" s="439">
        <v>0</v>
      </c>
      <c r="AK203" s="439">
        <v>0</v>
      </c>
      <c r="AL203" s="439">
        <v>0</v>
      </c>
      <c r="AM203" s="439">
        <v>0</v>
      </c>
      <c r="AN203" s="1155">
        <v>0</v>
      </c>
      <c r="AO203" s="1155">
        <v>0</v>
      </c>
      <c r="AP203" s="1155">
        <v>0</v>
      </c>
      <c r="AQ203" s="1155">
        <v>0</v>
      </c>
      <c r="AR203" s="1155">
        <v>0</v>
      </c>
      <c r="AS203" s="1155">
        <v>0</v>
      </c>
      <c r="AT203" s="1155">
        <v>0</v>
      </c>
      <c r="AU203" s="1155">
        <v>0</v>
      </c>
      <c r="AV203" s="1155">
        <v>0</v>
      </c>
      <c r="AW203" s="1155">
        <v>0</v>
      </c>
      <c r="AX203" s="918"/>
      <c r="AY203" s="918"/>
      <c r="AZ203" s="918"/>
      <c r="BA203" s="1053"/>
    </row>
    <row r="204" spans="1:53" ht="11.25">
      <c r="A204" s="941">
        <v>2</v>
      </c>
      <c r="B204" s="1053" t="s">
        <v>137</v>
      </c>
      <c r="C204" s="1053"/>
      <c r="D204" s="1053"/>
      <c r="E204" s="1053"/>
      <c r="F204" s="1053"/>
      <c r="G204" s="1053"/>
      <c r="H204" s="1053"/>
      <c r="I204" s="1053"/>
      <c r="J204" s="1053"/>
      <c r="K204" s="1053"/>
      <c r="L204" s="1150" t="s">
        <v>627</v>
      </c>
      <c r="M204" s="1159" t="s">
        <v>628</v>
      </c>
      <c r="N204" s="1152" t="s">
        <v>369</v>
      </c>
      <c r="O204" s="439">
        <v>65.981780000000001</v>
      </c>
      <c r="P204" s="439">
        <v>65.981780000000001</v>
      </c>
      <c r="Q204" s="439">
        <v>65.981780000000001</v>
      </c>
      <c r="R204" s="1155">
        <v>0</v>
      </c>
      <c r="S204" s="439">
        <v>71.920140200000006</v>
      </c>
      <c r="T204" s="439">
        <v>76.451109032600002</v>
      </c>
      <c r="U204" s="439">
        <v>80.503017811327794</v>
      </c>
      <c r="V204" s="439">
        <v>84.769677755328161</v>
      </c>
      <c r="W204" s="439">
        <v>89.26247067636055</v>
      </c>
      <c r="X204" s="439">
        <v>93.99338162220765</v>
      </c>
      <c r="Y204" s="439">
        <v>0</v>
      </c>
      <c r="Z204" s="439">
        <v>0</v>
      </c>
      <c r="AA204" s="439">
        <v>0</v>
      </c>
      <c r="AB204" s="439">
        <v>0</v>
      </c>
      <c r="AC204" s="439">
        <v>0</v>
      </c>
      <c r="AD204" s="439">
        <v>76.451109032600002</v>
      </c>
      <c r="AE204" s="439">
        <v>80.503017811327794</v>
      </c>
      <c r="AF204" s="439">
        <v>84.769677755328161</v>
      </c>
      <c r="AG204" s="439">
        <v>89.26247067636055</v>
      </c>
      <c r="AH204" s="439">
        <v>93.99338162220765</v>
      </c>
      <c r="AI204" s="439">
        <v>0</v>
      </c>
      <c r="AJ204" s="439">
        <v>0</v>
      </c>
      <c r="AK204" s="439">
        <v>0</v>
      </c>
      <c r="AL204" s="439">
        <v>0</v>
      </c>
      <c r="AM204" s="439">
        <v>0</v>
      </c>
      <c r="AN204" s="1155">
        <v>6.2999999999999927</v>
      </c>
      <c r="AO204" s="1155">
        <v>5.2999999999999901</v>
      </c>
      <c r="AP204" s="1155">
        <v>5.2999999999999918</v>
      </c>
      <c r="AQ204" s="1155">
        <v>5.2999999999999963</v>
      </c>
      <c r="AR204" s="1155">
        <v>5.2999999999999892</v>
      </c>
      <c r="AS204" s="1155">
        <v>-100</v>
      </c>
      <c r="AT204" s="1155">
        <v>0</v>
      </c>
      <c r="AU204" s="1155">
        <v>0</v>
      </c>
      <c r="AV204" s="1155">
        <v>0</v>
      </c>
      <c r="AW204" s="1155">
        <v>0</v>
      </c>
      <c r="AX204" s="918"/>
      <c r="AY204" s="918"/>
      <c r="AZ204" s="918"/>
      <c r="BA204" s="1053"/>
    </row>
    <row r="205" spans="1:53" ht="11.25">
      <c r="A205" s="941">
        <v>2</v>
      </c>
      <c r="B205" s="1053" t="s">
        <v>431</v>
      </c>
      <c r="C205" s="1053"/>
      <c r="D205" s="1053"/>
      <c r="E205" s="1053"/>
      <c r="F205" s="1053"/>
      <c r="G205" s="1053"/>
      <c r="H205" s="1053"/>
      <c r="I205" s="1053"/>
      <c r="J205" s="1053"/>
      <c r="K205" s="1053"/>
      <c r="L205" s="1150" t="s">
        <v>629</v>
      </c>
      <c r="M205" s="1159" t="s">
        <v>630</v>
      </c>
      <c r="N205" s="1152" t="s">
        <v>369</v>
      </c>
      <c r="O205" s="439">
        <v>0.55869999999999997</v>
      </c>
      <c r="P205" s="439">
        <v>0.55869999999999997</v>
      </c>
      <c r="Q205" s="439">
        <v>0.55869999999999997</v>
      </c>
      <c r="R205" s="1155">
        <v>0</v>
      </c>
      <c r="S205" s="439">
        <v>0.60898300000000005</v>
      </c>
      <c r="T205" s="439">
        <v>0.64734892900000007</v>
      </c>
      <c r="U205" s="439">
        <v>0.68165842223700013</v>
      </c>
      <c r="V205" s="439">
        <v>0.71778631861556108</v>
      </c>
      <c r="W205" s="439">
        <v>0.7558289935021858</v>
      </c>
      <c r="X205" s="439">
        <v>0.79588793015780168</v>
      </c>
      <c r="Y205" s="439">
        <v>0</v>
      </c>
      <c r="Z205" s="439">
        <v>0</v>
      </c>
      <c r="AA205" s="439">
        <v>0</v>
      </c>
      <c r="AB205" s="439">
        <v>0</v>
      </c>
      <c r="AC205" s="439">
        <v>0</v>
      </c>
      <c r="AD205" s="439">
        <v>0.64734892900000007</v>
      </c>
      <c r="AE205" s="439">
        <v>0.68165842223700013</v>
      </c>
      <c r="AF205" s="439">
        <v>0.71778631861556108</v>
      </c>
      <c r="AG205" s="439">
        <v>0.7558289935021858</v>
      </c>
      <c r="AH205" s="439">
        <v>0.79588793015780168</v>
      </c>
      <c r="AI205" s="439">
        <v>0</v>
      </c>
      <c r="AJ205" s="439">
        <v>0</v>
      </c>
      <c r="AK205" s="439">
        <v>0</v>
      </c>
      <c r="AL205" s="439">
        <v>0</v>
      </c>
      <c r="AM205" s="439">
        <v>0</v>
      </c>
      <c r="AN205" s="1155">
        <v>6.3000000000000025</v>
      </c>
      <c r="AO205" s="1155">
        <v>5.3000000000000078</v>
      </c>
      <c r="AP205" s="1155">
        <v>5.2999999999999918</v>
      </c>
      <c r="AQ205" s="1155">
        <v>5.2999999999999972</v>
      </c>
      <c r="AR205" s="1155">
        <v>5.3000000000000043</v>
      </c>
      <c r="AS205" s="1155">
        <v>-100</v>
      </c>
      <c r="AT205" s="1155">
        <v>0</v>
      </c>
      <c r="AU205" s="1155">
        <v>0</v>
      </c>
      <c r="AV205" s="1155">
        <v>0</v>
      </c>
      <c r="AW205" s="1155">
        <v>0</v>
      </c>
      <c r="AX205" s="918"/>
      <c r="AY205" s="918"/>
      <c r="AZ205" s="918"/>
      <c r="BA205" s="1053"/>
    </row>
    <row r="206" spans="1:53" ht="11.25">
      <c r="A206" s="941">
        <v>2</v>
      </c>
      <c r="B206" s="1053" t="s">
        <v>432</v>
      </c>
      <c r="C206" s="1053"/>
      <c r="D206" s="1053"/>
      <c r="E206" s="1053"/>
      <c r="F206" s="1053"/>
      <c r="G206" s="1053"/>
      <c r="H206" s="1053"/>
      <c r="I206" s="1053"/>
      <c r="J206" s="1053"/>
      <c r="K206" s="1053"/>
      <c r="L206" s="1150" t="s">
        <v>631</v>
      </c>
      <c r="M206" s="1159" t="s">
        <v>632</v>
      </c>
      <c r="N206" s="1152" t="s">
        <v>369</v>
      </c>
      <c r="O206" s="439">
        <v>0</v>
      </c>
      <c r="P206" s="439">
        <v>0</v>
      </c>
      <c r="Q206" s="439">
        <v>0</v>
      </c>
      <c r="R206" s="1155">
        <v>0</v>
      </c>
      <c r="S206" s="439">
        <v>0</v>
      </c>
      <c r="T206" s="439">
        <v>0</v>
      </c>
      <c r="U206" s="439">
        <v>0</v>
      </c>
      <c r="V206" s="439">
        <v>0</v>
      </c>
      <c r="W206" s="439">
        <v>0</v>
      </c>
      <c r="X206" s="439">
        <v>0</v>
      </c>
      <c r="Y206" s="439">
        <v>0</v>
      </c>
      <c r="Z206" s="439">
        <v>0</v>
      </c>
      <c r="AA206" s="439">
        <v>0</v>
      </c>
      <c r="AB206" s="439">
        <v>0</v>
      </c>
      <c r="AC206" s="439">
        <v>0</v>
      </c>
      <c r="AD206" s="439">
        <v>0</v>
      </c>
      <c r="AE206" s="439">
        <v>0</v>
      </c>
      <c r="AF206" s="439">
        <v>0</v>
      </c>
      <c r="AG206" s="439">
        <v>0</v>
      </c>
      <c r="AH206" s="439">
        <v>0</v>
      </c>
      <c r="AI206" s="439">
        <v>0</v>
      </c>
      <c r="AJ206" s="439">
        <v>0</v>
      </c>
      <c r="AK206" s="439">
        <v>0</v>
      </c>
      <c r="AL206" s="439">
        <v>0</v>
      </c>
      <c r="AM206" s="439">
        <v>0</v>
      </c>
      <c r="AN206" s="1155">
        <v>0</v>
      </c>
      <c r="AO206" s="1155">
        <v>0</v>
      </c>
      <c r="AP206" s="1155">
        <v>0</v>
      </c>
      <c r="AQ206" s="1155">
        <v>0</v>
      </c>
      <c r="AR206" s="1155">
        <v>0</v>
      </c>
      <c r="AS206" s="1155">
        <v>0</v>
      </c>
      <c r="AT206" s="1155">
        <v>0</v>
      </c>
      <c r="AU206" s="1155">
        <v>0</v>
      </c>
      <c r="AV206" s="1155">
        <v>0</v>
      </c>
      <c r="AW206" s="1155">
        <v>0</v>
      </c>
      <c r="AX206" s="918"/>
      <c r="AY206" s="918"/>
      <c r="AZ206" s="918"/>
      <c r="BA206" s="1053"/>
    </row>
    <row r="207" spans="1:53" ht="11.25">
      <c r="A207" s="941">
        <v>2</v>
      </c>
      <c r="B207" s="1053" t="s">
        <v>433</v>
      </c>
      <c r="C207" s="1053"/>
      <c r="D207" s="1053"/>
      <c r="E207" s="1053"/>
      <c r="F207" s="1053"/>
      <c r="G207" s="1053"/>
      <c r="H207" s="1053"/>
      <c r="I207" s="1053"/>
      <c r="J207" s="1053"/>
      <c r="K207" s="1053"/>
      <c r="L207" s="1150" t="s">
        <v>633</v>
      </c>
      <c r="M207" s="1159" t="s">
        <v>634</v>
      </c>
      <c r="N207" s="1152" t="s">
        <v>369</v>
      </c>
      <c r="O207" s="439">
        <v>0</v>
      </c>
      <c r="P207" s="439">
        <v>0</v>
      </c>
      <c r="Q207" s="439">
        <v>0</v>
      </c>
      <c r="R207" s="1155">
        <v>0</v>
      </c>
      <c r="S207" s="439">
        <v>0</v>
      </c>
      <c r="T207" s="439">
        <v>0</v>
      </c>
      <c r="U207" s="439">
        <v>0</v>
      </c>
      <c r="V207" s="439">
        <v>0</v>
      </c>
      <c r="W207" s="439">
        <v>0</v>
      </c>
      <c r="X207" s="439">
        <v>0</v>
      </c>
      <c r="Y207" s="439">
        <v>0</v>
      </c>
      <c r="Z207" s="439">
        <v>0</v>
      </c>
      <c r="AA207" s="439">
        <v>0</v>
      </c>
      <c r="AB207" s="439">
        <v>0</v>
      </c>
      <c r="AC207" s="439">
        <v>0</v>
      </c>
      <c r="AD207" s="439">
        <v>0</v>
      </c>
      <c r="AE207" s="439">
        <v>0</v>
      </c>
      <c r="AF207" s="439">
        <v>0</v>
      </c>
      <c r="AG207" s="439">
        <v>0</v>
      </c>
      <c r="AH207" s="439">
        <v>0</v>
      </c>
      <c r="AI207" s="439">
        <v>0</v>
      </c>
      <c r="AJ207" s="439">
        <v>0</v>
      </c>
      <c r="AK207" s="439">
        <v>0</v>
      </c>
      <c r="AL207" s="439">
        <v>0</v>
      </c>
      <c r="AM207" s="439">
        <v>0</v>
      </c>
      <c r="AN207" s="1155">
        <v>0</v>
      </c>
      <c r="AO207" s="1155">
        <v>0</v>
      </c>
      <c r="AP207" s="1155">
        <v>0</v>
      </c>
      <c r="AQ207" s="1155">
        <v>0</v>
      </c>
      <c r="AR207" s="1155">
        <v>0</v>
      </c>
      <c r="AS207" s="1155">
        <v>0</v>
      </c>
      <c r="AT207" s="1155">
        <v>0</v>
      </c>
      <c r="AU207" s="1155">
        <v>0</v>
      </c>
      <c r="AV207" s="1155">
        <v>0</v>
      </c>
      <c r="AW207" s="1155">
        <v>0</v>
      </c>
      <c r="AX207" s="918"/>
      <c r="AY207" s="918"/>
      <c r="AZ207" s="918"/>
      <c r="BA207" s="1053"/>
    </row>
    <row r="208" spans="1:53" ht="11.25">
      <c r="A208" s="941">
        <v>2</v>
      </c>
      <c r="B208" s="1053" t="s">
        <v>430</v>
      </c>
      <c r="C208" s="1053"/>
      <c r="D208" s="1053"/>
      <c r="E208" s="1053"/>
      <c r="F208" s="1053"/>
      <c r="G208" s="1053"/>
      <c r="H208" s="1053"/>
      <c r="I208" s="1053"/>
      <c r="J208" s="1053"/>
      <c r="K208" s="1053"/>
      <c r="L208" s="1150" t="s">
        <v>635</v>
      </c>
      <c r="M208" s="1159" t="s">
        <v>636</v>
      </c>
      <c r="N208" s="1152" t="s">
        <v>369</v>
      </c>
      <c r="O208" s="439">
        <v>0</v>
      </c>
      <c r="P208" s="439">
        <v>0</v>
      </c>
      <c r="Q208" s="439">
        <v>0</v>
      </c>
      <c r="R208" s="1155">
        <v>0</v>
      </c>
      <c r="S208" s="439">
        <v>0</v>
      </c>
      <c r="T208" s="439">
        <v>0</v>
      </c>
      <c r="U208" s="439">
        <v>0</v>
      </c>
      <c r="V208" s="439">
        <v>0</v>
      </c>
      <c r="W208" s="439">
        <v>0</v>
      </c>
      <c r="X208" s="439">
        <v>0</v>
      </c>
      <c r="Y208" s="439">
        <v>0</v>
      </c>
      <c r="Z208" s="439">
        <v>0</v>
      </c>
      <c r="AA208" s="439">
        <v>0</v>
      </c>
      <c r="AB208" s="439">
        <v>0</v>
      </c>
      <c r="AC208" s="439">
        <v>0</v>
      </c>
      <c r="AD208" s="439">
        <v>0</v>
      </c>
      <c r="AE208" s="439">
        <v>0</v>
      </c>
      <c r="AF208" s="439">
        <v>0</v>
      </c>
      <c r="AG208" s="439">
        <v>0</v>
      </c>
      <c r="AH208" s="439">
        <v>0</v>
      </c>
      <c r="AI208" s="439">
        <v>0</v>
      </c>
      <c r="AJ208" s="439">
        <v>0</v>
      </c>
      <c r="AK208" s="439">
        <v>0</v>
      </c>
      <c r="AL208" s="439">
        <v>0</v>
      </c>
      <c r="AM208" s="439">
        <v>0</v>
      </c>
      <c r="AN208" s="1155">
        <v>0</v>
      </c>
      <c r="AO208" s="1155">
        <v>0</v>
      </c>
      <c r="AP208" s="1155">
        <v>0</v>
      </c>
      <c r="AQ208" s="1155">
        <v>0</v>
      </c>
      <c r="AR208" s="1155">
        <v>0</v>
      </c>
      <c r="AS208" s="1155">
        <v>0</v>
      </c>
      <c r="AT208" s="1155">
        <v>0</v>
      </c>
      <c r="AU208" s="1155">
        <v>0</v>
      </c>
      <c r="AV208" s="1155">
        <v>0</v>
      </c>
      <c r="AW208" s="1155">
        <v>0</v>
      </c>
      <c r="AX208" s="918"/>
      <c r="AY208" s="918"/>
      <c r="AZ208" s="918"/>
      <c r="BA208" s="1053"/>
    </row>
    <row r="209" spans="1:53" ht="11.25">
      <c r="A209" s="941">
        <v>2</v>
      </c>
      <c r="B209" s="1053" t="s">
        <v>1434</v>
      </c>
      <c r="C209" s="1053"/>
      <c r="D209" s="1053"/>
      <c r="E209" s="1053"/>
      <c r="F209" s="1053"/>
      <c r="G209" s="1053"/>
      <c r="H209" s="1053"/>
      <c r="I209" s="1053"/>
      <c r="J209" s="1053"/>
      <c r="K209" s="1053"/>
      <c r="L209" s="1150" t="s">
        <v>637</v>
      </c>
      <c r="M209" s="1159" t="s">
        <v>638</v>
      </c>
      <c r="N209" s="1152" t="s">
        <v>369</v>
      </c>
      <c r="O209" s="943">
        <v>0</v>
      </c>
      <c r="P209" s="943">
        <v>0</v>
      </c>
      <c r="Q209" s="943">
        <v>0</v>
      </c>
      <c r="R209" s="1155">
        <v>0</v>
      </c>
      <c r="S209" s="943">
        <v>0</v>
      </c>
      <c r="T209" s="943">
        <v>0</v>
      </c>
      <c r="U209" s="943">
        <v>0</v>
      </c>
      <c r="V209" s="943">
        <v>0</v>
      </c>
      <c r="W209" s="943">
        <v>0</v>
      </c>
      <c r="X209" s="943">
        <v>0</v>
      </c>
      <c r="Y209" s="943">
        <v>0</v>
      </c>
      <c r="Z209" s="943">
        <v>0</v>
      </c>
      <c r="AA209" s="943">
        <v>0</v>
      </c>
      <c r="AB209" s="943">
        <v>0</v>
      </c>
      <c r="AC209" s="943">
        <v>0</v>
      </c>
      <c r="AD209" s="943">
        <v>0</v>
      </c>
      <c r="AE209" s="943">
        <v>0</v>
      </c>
      <c r="AF209" s="943">
        <v>0</v>
      </c>
      <c r="AG209" s="943">
        <v>0</v>
      </c>
      <c r="AH209" s="943">
        <v>0</v>
      </c>
      <c r="AI209" s="943">
        <v>0</v>
      </c>
      <c r="AJ209" s="943">
        <v>0</v>
      </c>
      <c r="AK209" s="943">
        <v>0</v>
      </c>
      <c r="AL209" s="943">
        <v>0</v>
      </c>
      <c r="AM209" s="943">
        <v>0</v>
      </c>
      <c r="AN209" s="1155">
        <v>0</v>
      </c>
      <c r="AO209" s="1155">
        <v>0</v>
      </c>
      <c r="AP209" s="1155">
        <v>0</v>
      </c>
      <c r="AQ209" s="1155">
        <v>0</v>
      </c>
      <c r="AR209" s="1155">
        <v>0</v>
      </c>
      <c r="AS209" s="1155">
        <v>0</v>
      </c>
      <c r="AT209" s="1155">
        <v>0</v>
      </c>
      <c r="AU209" s="1155">
        <v>0</v>
      </c>
      <c r="AV209" s="1155">
        <v>0</v>
      </c>
      <c r="AW209" s="1155">
        <v>0</v>
      </c>
      <c r="AX209" s="918"/>
      <c r="AY209" s="918"/>
      <c r="AZ209" s="918"/>
      <c r="BA209" s="1053"/>
    </row>
    <row r="210" spans="1:53" ht="11.25">
      <c r="A210" s="941">
        <v>2</v>
      </c>
      <c r="B210" s="1053" t="s">
        <v>1435</v>
      </c>
      <c r="C210" s="1053"/>
      <c r="D210" s="1053"/>
      <c r="E210" s="1053"/>
      <c r="F210" s="1053"/>
      <c r="G210" s="1053"/>
      <c r="H210" s="1053"/>
      <c r="I210" s="1053"/>
      <c r="J210" s="1053"/>
      <c r="K210" s="1053"/>
      <c r="L210" s="1150" t="s">
        <v>639</v>
      </c>
      <c r="M210" s="1159" t="s">
        <v>640</v>
      </c>
      <c r="N210" s="1152" t="s">
        <v>369</v>
      </c>
      <c r="O210" s="439">
        <v>0</v>
      </c>
      <c r="P210" s="439">
        <v>0</v>
      </c>
      <c r="Q210" s="439">
        <v>0</v>
      </c>
      <c r="R210" s="1155">
        <v>0</v>
      </c>
      <c r="S210" s="439">
        <v>0</v>
      </c>
      <c r="T210" s="439">
        <v>0</v>
      </c>
      <c r="U210" s="439">
        <v>0</v>
      </c>
      <c r="V210" s="439">
        <v>0</v>
      </c>
      <c r="W210" s="439">
        <v>0</v>
      </c>
      <c r="X210" s="439">
        <v>0</v>
      </c>
      <c r="Y210" s="439">
        <v>0</v>
      </c>
      <c r="Z210" s="439">
        <v>0</v>
      </c>
      <c r="AA210" s="439">
        <v>0</v>
      </c>
      <c r="AB210" s="439">
        <v>0</v>
      </c>
      <c r="AC210" s="439">
        <v>0</v>
      </c>
      <c r="AD210" s="439">
        <v>0</v>
      </c>
      <c r="AE210" s="439">
        <v>0</v>
      </c>
      <c r="AF210" s="439">
        <v>0</v>
      </c>
      <c r="AG210" s="439">
        <v>0</v>
      </c>
      <c r="AH210" s="439">
        <v>0</v>
      </c>
      <c r="AI210" s="439">
        <v>0</v>
      </c>
      <c r="AJ210" s="439">
        <v>0</v>
      </c>
      <c r="AK210" s="439">
        <v>0</v>
      </c>
      <c r="AL210" s="439">
        <v>0</v>
      </c>
      <c r="AM210" s="439">
        <v>0</v>
      </c>
      <c r="AN210" s="1155">
        <v>0</v>
      </c>
      <c r="AO210" s="1155">
        <v>0</v>
      </c>
      <c r="AP210" s="1155">
        <v>0</v>
      </c>
      <c r="AQ210" s="1155">
        <v>0</v>
      </c>
      <c r="AR210" s="1155">
        <v>0</v>
      </c>
      <c r="AS210" s="1155">
        <v>0</v>
      </c>
      <c r="AT210" s="1155">
        <v>0</v>
      </c>
      <c r="AU210" s="1155">
        <v>0</v>
      </c>
      <c r="AV210" s="1155">
        <v>0</v>
      </c>
      <c r="AW210" s="1155">
        <v>0</v>
      </c>
      <c r="AX210" s="918"/>
      <c r="AY210" s="918"/>
      <c r="AZ210" s="918"/>
      <c r="BA210" s="1053"/>
    </row>
    <row r="211" spans="1:53" ht="11.25">
      <c r="A211" s="941">
        <v>2</v>
      </c>
      <c r="B211" s="1053" t="s">
        <v>434</v>
      </c>
      <c r="C211" s="1053"/>
      <c r="D211" s="1053"/>
      <c r="E211" s="1053"/>
      <c r="F211" s="1053"/>
      <c r="G211" s="1053"/>
      <c r="H211" s="1053"/>
      <c r="I211" s="1053"/>
      <c r="J211" s="1053"/>
      <c r="K211" s="1053"/>
      <c r="L211" s="1150" t="s">
        <v>641</v>
      </c>
      <c r="M211" s="1159" t="s">
        <v>1159</v>
      </c>
      <c r="N211" s="1152" t="s">
        <v>369</v>
      </c>
      <c r="O211" s="439">
        <v>0</v>
      </c>
      <c r="P211" s="439">
        <v>0</v>
      </c>
      <c r="Q211" s="439">
        <v>0</v>
      </c>
      <c r="R211" s="1155">
        <v>0</v>
      </c>
      <c r="S211" s="439">
        <v>0</v>
      </c>
      <c r="T211" s="439">
        <v>0</v>
      </c>
      <c r="U211" s="439">
        <v>0</v>
      </c>
      <c r="V211" s="439">
        <v>0</v>
      </c>
      <c r="W211" s="439">
        <v>0</v>
      </c>
      <c r="X211" s="439">
        <v>0</v>
      </c>
      <c r="Y211" s="439">
        <v>0</v>
      </c>
      <c r="Z211" s="439">
        <v>0</v>
      </c>
      <c r="AA211" s="439">
        <v>0</v>
      </c>
      <c r="AB211" s="439">
        <v>0</v>
      </c>
      <c r="AC211" s="439">
        <v>0</v>
      </c>
      <c r="AD211" s="439">
        <v>0</v>
      </c>
      <c r="AE211" s="439">
        <v>0</v>
      </c>
      <c r="AF211" s="439">
        <v>0</v>
      </c>
      <c r="AG211" s="439">
        <v>0</v>
      </c>
      <c r="AH211" s="439">
        <v>0</v>
      </c>
      <c r="AI211" s="439">
        <v>0</v>
      </c>
      <c r="AJ211" s="439">
        <v>0</v>
      </c>
      <c r="AK211" s="439">
        <v>0</v>
      </c>
      <c r="AL211" s="439">
        <v>0</v>
      </c>
      <c r="AM211" s="439">
        <v>0</v>
      </c>
      <c r="AN211" s="1155">
        <v>0</v>
      </c>
      <c r="AO211" s="1155">
        <v>0</v>
      </c>
      <c r="AP211" s="1155">
        <v>0</v>
      </c>
      <c r="AQ211" s="1155">
        <v>0</v>
      </c>
      <c r="AR211" s="1155">
        <v>0</v>
      </c>
      <c r="AS211" s="1155">
        <v>0</v>
      </c>
      <c r="AT211" s="1155">
        <v>0</v>
      </c>
      <c r="AU211" s="1155">
        <v>0</v>
      </c>
      <c r="AV211" s="1155">
        <v>0</v>
      </c>
      <c r="AW211" s="1155">
        <v>0</v>
      </c>
      <c r="AX211" s="918"/>
      <c r="AY211" s="918"/>
      <c r="AZ211" s="918"/>
      <c r="BA211" s="1053"/>
    </row>
    <row r="212" spans="1:53" ht="67.5">
      <c r="A212" s="941">
        <v>2</v>
      </c>
      <c r="B212" s="1053" t="s">
        <v>1466</v>
      </c>
      <c r="C212" s="1053"/>
      <c r="D212" s="1053"/>
      <c r="E212" s="1053"/>
      <c r="F212" s="1053"/>
      <c r="G212" s="1053"/>
      <c r="H212" s="1053"/>
      <c r="I212" s="1053"/>
      <c r="J212" s="1053"/>
      <c r="K212" s="1053"/>
      <c r="L212" s="1150" t="s">
        <v>169</v>
      </c>
      <c r="M212" s="1151" t="s">
        <v>485</v>
      </c>
      <c r="N212" s="1152" t="s">
        <v>369</v>
      </c>
      <c r="O212" s="1171"/>
      <c r="P212" s="1171"/>
      <c r="Q212" s="1171"/>
      <c r="R212" s="1155">
        <v>0</v>
      </c>
      <c r="S212" s="1171"/>
      <c r="T212" s="1171"/>
      <c r="U212" s="1171"/>
      <c r="V212" s="1171"/>
      <c r="W212" s="1171"/>
      <c r="X212" s="1171"/>
      <c r="Y212" s="1171"/>
      <c r="Z212" s="1171"/>
      <c r="AA212" s="1171"/>
      <c r="AB212" s="1171"/>
      <c r="AC212" s="1171"/>
      <c r="AD212" s="1171"/>
      <c r="AE212" s="1171"/>
      <c r="AF212" s="1171"/>
      <c r="AG212" s="1171"/>
      <c r="AH212" s="1171"/>
      <c r="AI212" s="1171"/>
      <c r="AJ212" s="1171"/>
      <c r="AK212" s="1171"/>
      <c r="AL212" s="1171"/>
      <c r="AM212" s="1171"/>
      <c r="AN212" s="1155">
        <v>0</v>
      </c>
      <c r="AO212" s="1155">
        <v>0</v>
      </c>
      <c r="AP212" s="1155">
        <v>0</v>
      </c>
      <c r="AQ212" s="1155">
        <v>0</v>
      </c>
      <c r="AR212" s="1155">
        <v>0</v>
      </c>
      <c r="AS212" s="1155">
        <v>0</v>
      </c>
      <c r="AT212" s="1155">
        <v>0</v>
      </c>
      <c r="AU212" s="1155">
        <v>0</v>
      </c>
      <c r="AV212" s="1155">
        <v>0</v>
      </c>
      <c r="AW212" s="1155">
        <v>0</v>
      </c>
      <c r="AX212" s="918"/>
      <c r="AY212" s="918"/>
      <c r="AZ212" s="918"/>
      <c r="BA212" s="1053"/>
    </row>
    <row r="213" spans="1:53" ht="11.25">
      <c r="A213" s="941">
        <v>2</v>
      </c>
      <c r="B213" s="1053" t="s">
        <v>642</v>
      </c>
      <c r="C213" s="1053"/>
      <c r="D213" s="1053"/>
      <c r="E213" s="1053"/>
      <c r="F213" s="1053"/>
      <c r="G213" s="1053"/>
      <c r="H213" s="1053"/>
      <c r="I213" s="1053"/>
      <c r="J213" s="1053"/>
      <c r="K213" s="1053"/>
      <c r="L213" s="1150" t="s">
        <v>385</v>
      </c>
      <c r="M213" s="1151" t="s">
        <v>642</v>
      </c>
      <c r="N213" s="1152" t="s">
        <v>369</v>
      </c>
      <c r="O213" s="439">
        <v>0</v>
      </c>
      <c r="P213" s="439">
        <v>0</v>
      </c>
      <c r="Q213" s="439">
        <v>0</v>
      </c>
      <c r="R213" s="1155">
        <v>0</v>
      </c>
      <c r="S213" s="439">
        <v>0</v>
      </c>
      <c r="T213" s="439">
        <v>0</v>
      </c>
      <c r="U213" s="439">
        <v>0</v>
      </c>
      <c r="V213" s="439">
        <v>0</v>
      </c>
      <c r="W213" s="439">
        <v>0</v>
      </c>
      <c r="X213" s="439">
        <v>0</v>
      </c>
      <c r="Y213" s="439">
        <v>0</v>
      </c>
      <c r="Z213" s="439">
        <v>0</v>
      </c>
      <c r="AA213" s="439">
        <v>0</v>
      </c>
      <c r="AB213" s="439">
        <v>0</v>
      </c>
      <c r="AC213" s="439">
        <v>0</v>
      </c>
      <c r="AD213" s="439">
        <v>0</v>
      </c>
      <c r="AE213" s="439">
        <v>0</v>
      </c>
      <c r="AF213" s="439">
        <v>0</v>
      </c>
      <c r="AG213" s="439">
        <v>0</v>
      </c>
      <c r="AH213" s="439">
        <v>0</v>
      </c>
      <c r="AI213" s="439">
        <v>0</v>
      </c>
      <c r="AJ213" s="439">
        <v>0</v>
      </c>
      <c r="AK213" s="439">
        <v>0</v>
      </c>
      <c r="AL213" s="439">
        <v>0</v>
      </c>
      <c r="AM213" s="439">
        <v>0</v>
      </c>
      <c r="AN213" s="1155">
        <v>0</v>
      </c>
      <c r="AO213" s="1155">
        <v>0</v>
      </c>
      <c r="AP213" s="1155">
        <v>0</v>
      </c>
      <c r="AQ213" s="1155">
        <v>0</v>
      </c>
      <c r="AR213" s="1155">
        <v>0</v>
      </c>
      <c r="AS213" s="1155">
        <v>0</v>
      </c>
      <c r="AT213" s="1155">
        <v>0</v>
      </c>
      <c r="AU213" s="1155">
        <v>0</v>
      </c>
      <c r="AV213" s="1155">
        <v>0</v>
      </c>
      <c r="AW213" s="1155">
        <v>0</v>
      </c>
      <c r="AX213" s="918"/>
      <c r="AY213" s="918"/>
      <c r="AZ213" s="918"/>
      <c r="BA213" s="1053"/>
    </row>
    <row r="214" spans="1:53" ht="11.25">
      <c r="A214" s="941">
        <v>2</v>
      </c>
      <c r="B214" s="1053"/>
      <c r="C214" s="1053"/>
      <c r="D214" s="1053"/>
      <c r="E214" s="1053"/>
      <c r="F214" s="1053"/>
      <c r="G214" s="1053"/>
      <c r="H214" s="1053"/>
      <c r="I214" s="1053"/>
      <c r="J214" s="1053"/>
      <c r="K214" s="1053"/>
      <c r="L214" s="1150" t="s">
        <v>511</v>
      </c>
      <c r="M214" s="1151" t="s">
        <v>643</v>
      </c>
      <c r="N214" s="1152" t="s">
        <v>369</v>
      </c>
      <c r="O214" s="943"/>
      <c r="P214" s="943"/>
      <c r="Q214" s="943"/>
      <c r="R214" s="1155">
        <v>0</v>
      </c>
      <c r="S214" s="943"/>
      <c r="T214" s="943"/>
      <c r="U214" s="943"/>
      <c r="V214" s="943"/>
      <c r="W214" s="943"/>
      <c r="X214" s="943"/>
      <c r="Y214" s="943"/>
      <c r="Z214" s="943"/>
      <c r="AA214" s="943"/>
      <c r="AB214" s="943"/>
      <c r="AC214" s="943"/>
      <c r="AD214" s="943"/>
      <c r="AE214" s="943"/>
      <c r="AF214" s="943"/>
      <c r="AG214" s="943"/>
      <c r="AH214" s="943"/>
      <c r="AI214" s="943"/>
      <c r="AJ214" s="943"/>
      <c r="AK214" s="943"/>
      <c r="AL214" s="943"/>
      <c r="AM214" s="943"/>
      <c r="AN214" s="1155">
        <v>0</v>
      </c>
      <c r="AO214" s="1155">
        <v>0</v>
      </c>
      <c r="AP214" s="1155">
        <v>0</v>
      </c>
      <c r="AQ214" s="1155">
        <v>0</v>
      </c>
      <c r="AR214" s="1155">
        <v>0</v>
      </c>
      <c r="AS214" s="1155">
        <v>0</v>
      </c>
      <c r="AT214" s="1155">
        <v>0</v>
      </c>
      <c r="AU214" s="1155">
        <v>0</v>
      </c>
      <c r="AV214" s="1155">
        <v>0</v>
      </c>
      <c r="AW214" s="1155">
        <v>0</v>
      </c>
      <c r="AX214" s="918"/>
      <c r="AY214" s="918"/>
      <c r="AZ214" s="918"/>
      <c r="BA214" s="1053"/>
    </row>
    <row r="215" spans="1:53" ht="11.25">
      <c r="A215" s="941">
        <v>2</v>
      </c>
      <c r="B215" s="1053" t="s">
        <v>645</v>
      </c>
      <c r="C215" s="1053"/>
      <c r="D215" s="1053"/>
      <c r="E215" s="1053"/>
      <c r="F215" s="1053"/>
      <c r="G215" s="1053"/>
      <c r="H215" s="1053"/>
      <c r="I215" s="1053"/>
      <c r="J215" s="1053"/>
      <c r="K215" s="1053"/>
      <c r="L215" s="1150" t="s">
        <v>644</v>
      </c>
      <c r="M215" s="1159" t="s">
        <v>645</v>
      </c>
      <c r="N215" s="1152" t="s">
        <v>369</v>
      </c>
      <c r="O215" s="943"/>
      <c r="P215" s="943"/>
      <c r="Q215" s="943"/>
      <c r="R215" s="1155">
        <v>0</v>
      </c>
      <c r="S215" s="943"/>
      <c r="T215" s="943"/>
      <c r="U215" s="943"/>
      <c r="V215" s="943"/>
      <c r="W215" s="943"/>
      <c r="X215" s="943"/>
      <c r="Y215" s="943"/>
      <c r="Z215" s="943"/>
      <c r="AA215" s="943"/>
      <c r="AB215" s="943"/>
      <c r="AC215" s="943"/>
      <c r="AD215" s="943"/>
      <c r="AE215" s="943"/>
      <c r="AF215" s="943"/>
      <c r="AG215" s="943"/>
      <c r="AH215" s="943"/>
      <c r="AI215" s="943"/>
      <c r="AJ215" s="943"/>
      <c r="AK215" s="943"/>
      <c r="AL215" s="943"/>
      <c r="AM215" s="943"/>
      <c r="AN215" s="1155">
        <v>0</v>
      </c>
      <c r="AO215" s="1155">
        <v>0</v>
      </c>
      <c r="AP215" s="1155">
        <v>0</v>
      </c>
      <c r="AQ215" s="1155">
        <v>0</v>
      </c>
      <c r="AR215" s="1155">
        <v>0</v>
      </c>
      <c r="AS215" s="1155">
        <v>0</v>
      </c>
      <c r="AT215" s="1155">
        <v>0</v>
      </c>
      <c r="AU215" s="1155">
        <v>0</v>
      </c>
      <c r="AV215" s="1155">
        <v>0</v>
      </c>
      <c r="AW215" s="1155">
        <v>0</v>
      </c>
      <c r="AX215" s="918"/>
      <c r="AY215" s="918"/>
      <c r="AZ215" s="918"/>
      <c r="BA215" s="1053"/>
    </row>
    <row r="216" spans="1:53" ht="11.25">
      <c r="A216" s="941">
        <v>2</v>
      </c>
      <c r="B216" s="1053" t="s">
        <v>646</v>
      </c>
      <c r="C216" s="1053"/>
      <c r="D216" s="1053"/>
      <c r="E216" s="1053"/>
      <c r="F216" s="1053"/>
      <c r="G216" s="1053"/>
      <c r="H216" s="1053"/>
      <c r="I216" s="1053"/>
      <c r="J216" s="1053"/>
      <c r="K216" s="1053"/>
      <c r="L216" s="1150" t="s">
        <v>513</v>
      </c>
      <c r="M216" s="1151" t="s">
        <v>646</v>
      </c>
      <c r="N216" s="1152" t="s">
        <v>369</v>
      </c>
      <c r="O216" s="943"/>
      <c r="P216" s="943"/>
      <c r="Q216" s="943"/>
      <c r="R216" s="1155">
        <v>0</v>
      </c>
      <c r="S216" s="943"/>
      <c r="T216" s="943">
        <v>0</v>
      </c>
      <c r="U216" s="943">
        <v>0</v>
      </c>
      <c r="V216" s="943">
        <v>0</v>
      </c>
      <c r="W216" s="943">
        <v>0</v>
      </c>
      <c r="X216" s="943">
        <v>0</v>
      </c>
      <c r="Y216" s="943">
        <v>0</v>
      </c>
      <c r="Z216" s="943">
        <v>0</v>
      </c>
      <c r="AA216" s="943">
        <v>0</v>
      </c>
      <c r="AB216" s="943">
        <v>0</v>
      </c>
      <c r="AC216" s="943">
        <v>0</v>
      </c>
      <c r="AD216" s="943">
        <v>0</v>
      </c>
      <c r="AE216" s="943">
        <v>0</v>
      </c>
      <c r="AF216" s="943">
        <v>0</v>
      </c>
      <c r="AG216" s="943">
        <v>0</v>
      </c>
      <c r="AH216" s="943">
        <v>0</v>
      </c>
      <c r="AI216" s="943">
        <v>0</v>
      </c>
      <c r="AJ216" s="943">
        <v>0</v>
      </c>
      <c r="AK216" s="943">
        <v>0</v>
      </c>
      <c r="AL216" s="943">
        <v>0</v>
      </c>
      <c r="AM216" s="943">
        <v>0</v>
      </c>
      <c r="AN216" s="1155">
        <v>0</v>
      </c>
      <c r="AO216" s="1155">
        <v>0</v>
      </c>
      <c r="AP216" s="1155">
        <v>0</v>
      </c>
      <c r="AQ216" s="1155">
        <v>0</v>
      </c>
      <c r="AR216" s="1155">
        <v>0</v>
      </c>
      <c r="AS216" s="1155">
        <v>0</v>
      </c>
      <c r="AT216" s="1155">
        <v>0</v>
      </c>
      <c r="AU216" s="1155">
        <v>0</v>
      </c>
      <c r="AV216" s="1155">
        <v>0</v>
      </c>
      <c r="AW216" s="1155">
        <v>0</v>
      </c>
      <c r="AX216" s="918"/>
      <c r="AY216" s="918"/>
      <c r="AZ216" s="918"/>
      <c r="BA216" s="1053"/>
    </row>
    <row r="217" spans="1:53" ht="11.25">
      <c r="A217" s="941">
        <v>2</v>
      </c>
      <c r="B217" s="1053" t="s">
        <v>647</v>
      </c>
      <c r="C217" s="1053"/>
      <c r="D217" s="1053"/>
      <c r="E217" s="1053"/>
      <c r="F217" s="1053"/>
      <c r="G217" s="1053"/>
      <c r="H217" s="1053"/>
      <c r="I217" s="1053"/>
      <c r="J217" s="1053"/>
      <c r="K217" s="1053"/>
      <c r="L217" s="1150" t="s">
        <v>516</v>
      </c>
      <c r="M217" s="1151" t="s">
        <v>647</v>
      </c>
      <c r="N217" s="1152" t="s">
        <v>369</v>
      </c>
      <c r="O217" s="943"/>
      <c r="P217" s="943"/>
      <c r="Q217" s="943"/>
      <c r="R217" s="1155">
        <v>0</v>
      </c>
      <c r="S217" s="943"/>
      <c r="T217" s="943"/>
      <c r="U217" s="943"/>
      <c r="V217" s="943"/>
      <c r="W217" s="943"/>
      <c r="X217" s="943"/>
      <c r="Y217" s="943"/>
      <c r="Z217" s="943"/>
      <c r="AA217" s="943"/>
      <c r="AB217" s="943"/>
      <c r="AC217" s="943"/>
      <c r="AD217" s="943"/>
      <c r="AE217" s="943"/>
      <c r="AF217" s="943"/>
      <c r="AG217" s="943"/>
      <c r="AH217" s="943"/>
      <c r="AI217" s="943"/>
      <c r="AJ217" s="943"/>
      <c r="AK217" s="943"/>
      <c r="AL217" s="943"/>
      <c r="AM217" s="943"/>
      <c r="AN217" s="1155">
        <v>0</v>
      </c>
      <c r="AO217" s="1155">
        <v>0</v>
      </c>
      <c r="AP217" s="1155">
        <v>0</v>
      </c>
      <c r="AQ217" s="1155">
        <v>0</v>
      </c>
      <c r="AR217" s="1155">
        <v>0</v>
      </c>
      <c r="AS217" s="1155">
        <v>0</v>
      </c>
      <c r="AT217" s="1155">
        <v>0</v>
      </c>
      <c r="AU217" s="1155">
        <v>0</v>
      </c>
      <c r="AV217" s="1155">
        <v>0</v>
      </c>
      <c r="AW217" s="1155">
        <v>0</v>
      </c>
      <c r="AX217" s="918"/>
      <c r="AY217" s="918"/>
      <c r="AZ217" s="918"/>
      <c r="BA217" s="1053"/>
    </row>
    <row r="218" spans="1:53" ht="11.25">
      <c r="A218" s="941">
        <v>2</v>
      </c>
      <c r="B218" s="1053" t="s">
        <v>648</v>
      </c>
      <c r="C218" s="1053"/>
      <c r="D218" s="1053"/>
      <c r="E218" s="1053"/>
      <c r="F218" s="1053"/>
      <c r="G218" s="1053"/>
      <c r="H218" s="1053"/>
      <c r="I218" s="1053"/>
      <c r="J218" s="1053"/>
      <c r="K218" s="1053"/>
      <c r="L218" s="1150" t="s">
        <v>519</v>
      </c>
      <c r="M218" s="1151" t="s">
        <v>648</v>
      </c>
      <c r="N218" s="1152" t="s">
        <v>369</v>
      </c>
      <c r="O218" s="943"/>
      <c r="P218" s="943"/>
      <c r="Q218" s="943"/>
      <c r="R218" s="1155">
        <v>0</v>
      </c>
      <c r="S218" s="943"/>
      <c r="T218" s="943"/>
      <c r="U218" s="943"/>
      <c r="V218" s="943"/>
      <c r="W218" s="943"/>
      <c r="X218" s="943"/>
      <c r="Y218" s="943"/>
      <c r="Z218" s="943"/>
      <c r="AA218" s="943"/>
      <c r="AB218" s="943"/>
      <c r="AC218" s="943"/>
      <c r="AD218" s="943"/>
      <c r="AE218" s="943"/>
      <c r="AF218" s="943"/>
      <c r="AG218" s="943"/>
      <c r="AH218" s="943"/>
      <c r="AI218" s="943"/>
      <c r="AJ218" s="943"/>
      <c r="AK218" s="943"/>
      <c r="AL218" s="943"/>
      <c r="AM218" s="943"/>
      <c r="AN218" s="1155">
        <v>0</v>
      </c>
      <c r="AO218" s="1155">
        <v>0</v>
      </c>
      <c r="AP218" s="1155">
        <v>0</v>
      </c>
      <c r="AQ218" s="1155">
        <v>0</v>
      </c>
      <c r="AR218" s="1155">
        <v>0</v>
      </c>
      <c r="AS218" s="1155">
        <v>0</v>
      </c>
      <c r="AT218" s="1155">
        <v>0</v>
      </c>
      <c r="AU218" s="1155">
        <v>0</v>
      </c>
      <c r="AV218" s="1155">
        <v>0</v>
      </c>
      <c r="AW218" s="1155">
        <v>0</v>
      </c>
      <c r="AX218" s="918"/>
      <c r="AY218" s="918"/>
      <c r="AZ218" s="918"/>
      <c r="BA218" s="1053"/>
    </row>
    <row r="219" spans="1:53" ht="11.25">
      <c r="A219" s="941">
        <v>2</v>
      </c>
      <c r="B219" s="1053" t="s">
        <v>650</v>
      </c>
      <c r="C219" s="1053"/>
      <c r="D219" s="1053"/>
      <c r="E219" s="1053"/>
      <c r="F219" s="1053"/>
      <c r="G219" s="1053"/>
      <c r="H219" s="1053"/>
      <c r="I219" s="1053"/>
      <c r="J219" s="1053"/>
      <c r="K219" s="1053"/>
      <c r="L219" s="1150" t="s">
        <v>649</v>
      </c>
      <c r="M219" s="1151" t="s">
        <v>650</v>
      </c>
      <c r="N219" s="1152" t="s">
        <v>369</v>
      </c>
      <c r="O219" s="1155">
        <v>0</v>
      </c>
      <c r="P219" s="1155">
        <v>0</v>
      </c>
      <c r="Q219" s="1155">
        <v>0</v>
      </c>
      <c r="R219" s="1155">
        <v>0</v>
      </c>
      <c r="S219" s="1155">
        <v>0</v>
      </c>
      <c r="T219" s="1155">
        <v>0</v>
      </c>
      <c r="U219" s="1155">
        <v>0</v>
      </c>
      <c r="V219" s="1155">
        <v>0</v>
      </c>
      <c r="W219" s="1155">
        <v>0</v>
      </c>
      <c r="X219" s="1155">
        <v>0</v>
      </c>
      <c r="Y219" s="1155">
        <v>0</v>
      </c>
      <c r="Z219" s="1155">
        <v>0</v>
      </c>
      <c r="AA219" s="1155">
        <v>0</v>
      </c>
      <c r="AB219" s="1155">
        <v>0</v>
      </c>
      <c r="AC219" s="1155">
        <v>0</v>
      </c>
      <c r="AD219" s="1155">
        <v>0</v>
      </c>
      <c r="AE219" s="1155">
        <v>0</v>
      </c>
      <c r="AF219" s="1155">
        <v>0</v>
      </c>
      <c r="AG219" s="1155">
        <v>0</v>
      </c>
      <c r="AH219" s="1155">
        <v>0</v>
      </c>
      <c r="AI219" s="1155">
        <v>0</v>
      </c>
      <c r="AJ219" s="1155">
        <v>0</v>
      </c>
      <c r="AK219" s="1155">
        <v>0</v>
      </c>
      <c r="AL219" s="1155">
        <v>0</v>
      </c>
      <c r="AM219" s="1155">
        <v>0</v>
      </c>
      <c r="AN219" s="1155">
        <v>0</v>
      </c>
      <c r="AO219" s="1155">
        <v>0</v>
      </c>
      <c r="AP219" s="1155">
        <v>0</v>
      </c>
      <c r="AQ219" s="1155">
        <v>0</v>
      </c>
      <c r="AR219" s="1155">
        <v>0</v>
      </c>
      <c r="AS219" s="1155">
        <v>0</v>
      </c>
      <c r="AT219" s="1155">
        <v>0</v>
      </c>
      <c r="AU219" s="1155">
        <v>0</v>
      </c>
      <c r="AV219" s="1155">
        <v>0</v>
      </c>
      <c r="AW219" s="1155">
        <v>0</v>
      </c>
      <c r="AX219" s="918"/>
      <c r="AY219" s="918"/>
      <c r="AZ219" s="918"/>
      <c r="BA219" s="1053"/>
    </row>
    <row r="220" spans="1:53" ht="11.25">
      <c r="A220" s="941">
        <v>2</v>
      </c>
      <c r="B220" s="1053"/>
      <c r="C220" s="1053"/>
      <c r="D220" s="1053"/>
      <c r="E220" s="1053"/>
      <c r="F220" s="1053"/>
      <c r="G220" s="1053"/>
      <c r="H220" s="1053"/>
      <c r="I220" s="1053"/>
      <c r="J220" s="1053"/>
      <c r="K220" s="1053"/>
      <c r="L220" s="1150" t="s">
        <v>651</v>
      </c>
      <c r="M220" s="1159" t="s">
        <v>652</v>
      </c>
      <c r="N220" s="1152" t="s">
        <v>369</v>
      </c>
      <c r="O220" s="943"/>
      <c r="P220" s="943"/>
      <c r="Q220" s="943"/>
      <c r="R220" s="1155">
        <v>0</v>
      </c>
      <c r="S220" s="943"/>
      <c r="T220" s="943"/>
      <c r="U220" s="943"/>
      <c r="V220" s="943"/>
      <c r="W220" s="943"/>
      <c r="X220" s="943"/>
      <c r="Y220" s="943"/>
      <c r="Z220" s="943"/>
      <c r="AA220" s="943"/>
      <c r="AB220" s="943"/>
      <c r="AC220" s="943"/>
      <c r="AD220" s="943"/>
      <c r="AE220" s="943"/>
      <c r="AF220" s="943"/>
      <c r="AG220" s="943"/>
      <c r="AH220" s="943"/>
      <c r="AI220" s="943"/>
      <c r="AJ220" s="943"/>
      <c r="AK220" s="943"/>
      <c r="AL220" s="943"/>
      <c r="AM220" s="943"/>
      <c r="AN220" s="1155">
        <v>0</v>
      </c>
      <c r="AO220" s="1155">
        <v>0</v>
      </c>
      <c r="AP220" s="1155">
        <v>0</v>
      </c>
      <c r="AQ220" s="1155">
        <v>0</v>
      </c>
      <c r="AR220" s="1155">
        <v>0</v>
      </c>
      <c r="AS220" s="1155">
        <v>0</v>
      </c>
      <c r="AT220" s="1155">
        <v>0</v>
      </c>
      <c r="AU220" s="1155">
        <v>0</v>
      </c>
      <c r="AV220" s="1155">
        <v>0</v>
      </c>
      <c r="AW220" s="1155">
        <v>0</v>
      </c>
      <c r="AX220" s="918"/>
      <c r="AY220" s="918"/>
      <c r="AZ220" s="918"/>
      <c r="BA220" s="1053"/>
    </row>
    <row r="221" spans="1:53" ht="11.25">
      <c r="A221" s="941">
        <v>2</v>
      </c>
      <c r="B221" s="1053"/>
      <c r="C221" s="1053"/>
      <c r="D221" s="1053"/>
      <c r="E221" s="1053"/>
      <c r="F221" s="1053"/>
      <c r="G221" s="1053"/>
      <c r="H221" s="1053"/>
      <c r="I221" s="1053"/>
      <c r="J221" s="1053"/>
      <c r="K221" s="1053"/>
      <c r="L221" s="1150" t="s">
        <v>653</v>
      </c>
      <c r="M221" s="1159" t="s">
        <v>654</v>
      </c>
      <c r="N221" s="1152" t="s">
        <v>369</v>
      </c>
      <c r="O221" s="943"/>
      <c r="P221" s="943"/>
      <c r="Q221" s="943"/>
      <c r="R221" s="1155">
        <v>0</v>
      </c>
      <c r="S221" s="943"/>
      <c r="T221" s="943"/>
      <c r="U221" s="943"/>
      <c r="V221" s="943"/>
      <c r="W221" s="943"/>
      <c r="X221" s="943"/>
      <c r="Y221" s="943"/>
      <c r="Z221" s="943"/>
      <c r="AA221" s="943"/>
      <c r="AB221" s="943"/>
      <c r="AC221" s="943"/>
      <c r="AD221" s="943"/>
      <c r="AE221" s="943"/>
      <c r="AF221" s="943"/>
      <c r="AG221" s="943"/>
      <c r="AH221" s="943"/>
      <c r="AI221" s="943"/>
      <c r="AJ221" s="943"/>
      <c r="AK221" s="943"/>
      <c r="AL221" s="943"/>
      <c r="AM221" s="943"/>
      <c r="AN221" s="1155">
        <v>0</v>
      </c>
      <c r="AO221" s="1155">
        <v>0</v>
      </c>
      <c r="AP221" s="1155">
        <v>0</v>
      </c>
      <c r="AQ221" s="1155">
        <v>0</v>
      </c>
      <c r="AR221" s="1155">
        <v>0</v>
      </c>
      <c r="AS221" s="1155">
        <v>0</v>
      </c>
      <c r="AT221" s="1155">
        <v>0</v>
      </c>
      <c r="AU221" s="1155">
        <v>0</v>
      </c>
      <c r="AV221" s="1155">
        <v>0</v>
      </c>
      <c r="AW221" s="1155">
        <v>0</v>
      </c>
      <c r="AX221" s="918"/>
      <c r="AY221" s="918"/>
      <c r="AZ221" s="918"/>
      <c r="BA221" s="1053"/>
    </row>
    <row r="222" spans="1:53" ht="22.5">
      <c r="A222" s="941">
        <v>2</v>
      </c>
      <c r="B222" s="1053" t="s">
        <v>1467</v>
      </c>
      <c r="C222" s="1053"/>
      <c r="D222" s="1053"/>
      <c r="E222" s="1053"/>
      <c r="F222" s="1053"/>
      <c r="G222" s="1053"/>
      <c r="H222" s="1053"/>
      <c r="I222" s="1053"/>
      <c r="J222" s="1053"/>
      <c r="K222" s="1053"/>
      <c r="L222" s="1150" t="s">
        <v>655</v>
      </c>
      <c r="M222" s="1151" t="s">
        <v>656</v>
      </c>
      <c r="N222" s="1152" t="s">
        <v>369</v>
      </c>
      <c r="O222" s="943"/>
      <c r="P222" s="943"/>
      <c r="Q222" s="943"/>
      <c r="R222" s="1155">
        <v>0</v>
      </c>
      <c r="S222" s="943"/>
      <c r="T222" s="943"/>
      <c r="U222" s="943"/>
      <c r="V222" s="943"/>
      <c r="W222" s="943"/>
      <c r="X222" s="943"/>
      <c r="Y222" s="943"/>
      <c r="Z222" s="943"/>
      <c r="AA222" s="943"/>
      <c r="AB222" s="943"/>
      <c r="AC222" s="943"/>
      <c r="AD222" s="943"/>
      <c r="AE222" s="943"/>
      <c r="AF222" s="943"/>
      <c r="AG222" s="943"/>
      <c r="AH222" s="943"/>
      <c r="AI222" s="943"/>
      <c r="AJ222" s="943"/>
      <c r="AK222" s="943"/>
      <c r="AL222" s="943"/>
      <c r="AM222" s="943"/>
      <c r="AN222" s="1155">
        <v>0</v>
      </c>
      <c r="AO222" s="1155">
        <v>0</v>
      </c>
      <c r="AP222" s="1155">
        <v>0</v>
      </c>
      <c r="AQ222" s="1155">
        <v>0</v>
      </c>
      <c r="AR222" s="1155">
        <v>0</v>
      </c>
      <c r="AS222" s="1155">
        <v>0</v>
      </c>
      <c r="AT222" s="1155">
        <v>0</v>
      </c>
      <c r="AU222" s="1155">
        <v>0</v>
      </c>
      <c r="AV222" s="1155">
        <v>0</v>
      </c>
      <c r="AW222" s="1155">
        <v>0</v>
      </c>
      <c r="AX222" s="918"/>
      <c r="AY222" s="918"/>
      <c r="AZ222" s="918"/>
      <c r="BA222" s="1053"/>
    </row>
    <row r="223" spans="1:53" s="113" customFormat="1" ht="11.25">
      <c r="A223" s="941">
        <v>2</v>
      </c>
      <c r="B223" s="1053" t="s">
        <v>1102</v>
      </c>
      <c r="C223" s="1166"/>
      <c r="D223" s="1166"/>
      <c r="E223" s="1166"/>
      <c r="F223" s="1166"/>
      <c r="G223" s="1166"/>
      <c r="H223" s="1166"/>
      <c r="I223" s="1166"/>
      <c r="J223" s="1166"/>
      <c r="K223" s="1166"/>
      <c r="L223" s="1167" t="s">
        <v>103</v>
      </c>
      <c r="M223" s="1145" t="s">
        <v>657</v>
      </c>
      <c r="N223" s="1169" t="s">
        <v>369</v>
      </c>
      <c r="O223" s="605">
        <v>0</v>
      </c>
      <c r="P223" s="605">
        <v>0</v>
      </c>
      <c r="Q223" s="605">
        <v>0</v>
      </c>
      <c r="R223" s="1147">
        <v>0</v>
      </c>
      <c r="S223" s="605">
        <v>0</v>
      </c>
      <c r="T223" s="605">
        <v>0</v>
      </c>
      <c r="U223" s="605">
        <v>0</v>
      </c>
      <c r="V223" s="605">
        <v>0</v>
      </c>
      <c r="W223" s="605">
        <v>0</v>
      </c>
      <c r="X223" s="605">
        <v>0</v>
      </c>
      <c r="Y223" s="605">
        <v>0</v>
      </c>
      <c r="Z223" s="605">
        <v>0</v>
      </c>
      <c r="AA223" s="605">
        <v>0</v>
      </c>
      <c r="AB223" s="605">
        <v>0</v>
      </c>
      <c r="AC223" s="605">
        <v>0</v>
      </c>
      <c r="AD223" s="605">
        <v>0</v>
      </c>
      <c r="AE223" s="605">
        <v>0</v>
      </c>
      <c r="AF223" s="605">
        <v>0</v>
      </c>
      <c r="AG223" s="605">
        <v>0</v>
      </c>
      <c r="AH223" s="605">
        <v>0</v>
      </c>
      <c r="AI223" s="605">
        <v>0</v>
      </c>
      <c r="AJ223" s="605">
        <v>0</v>
      </c>
      <c r="AK223" s="605">
        <v>0</v>
      </c>
      <c r="AL223" s="605">
        <v>0</v>
      </c>
      <c r="AM223" s="605">
        <v>0</v>
      </c>
      <c r="AN223" s="1147">
        <v>0</v>
      </c>
      <c r="AO223" s="1147">
        <v>0</v>
      </c>
      <c r="AP223" s="1147">
        <v>0</v>
      </c>
      <c r="AQ223" s="1147">
        <v>0</v>
      </c>
      <c r="AR223" s="1147">
        <v>0</v>
      </c>
      <c r="AS223" s="1147">
        <v>0</v>
      </c>
      <c r="AT223" s="1147">
        <v>0</v>
      </c>
      <c r="AU223" s="1147">
        <v>0</v>
      </c>
      <c r="AV223" s="1147">
        <v>0</v>
      </c>
      <c r="AW223" s="1147">
        <v>0</v>
      </c>
      <c r="AX223" s="918"/>
      <c r="AY223" s="918"/>
      <c r="AZ223" s="918"/>
      <c r="BA223" s="1166"/>
    </row>
    <row r="224" spans="1:53" s="113" customFormat="1" ht="22.5">
      <c r="A224" s="941">
        <v>2</v>
      </c>
      <c r="B224" s="1053" t="s">
        <v>1103</v>
      </c>
      <c r="C224" s="1166"/>
      <c r="D224" s="1166"/>
      <c r="E224" s="1166"/>
      <c r="F224" s="1166"/>
      <c r="G224" s="1166"/>
      <c r="H224" s="1166"/>
      <c r="I224" s="1166"/>
      <c r="J224" s="1166"/>
      <c r="K224" s="1166"/>
      <c r="L224" s="1167" t="s">
        <v>104</v>
      </c>
      <c r="M224" s="1145" t="s">
        <v>658</v>
      </c>
      <c r="N224" s="1169" t="s">
        <v>369</v>
      </c>
      <c r="O224" s="605">
        <v>0</v>
      </c>
      <c r="P224" s="605">
        <v>0</v>
      </c>
      <c r="Q224" s="605">
        <v>0</v>
      </c>
      <c r="R224" s="1147">
        <v>0</v>
      </c>
      <c r="S224" s="605">
        <v>0</v>
      </c>
      <c r="T224" s="605">
        <v>0</v>
      </c>
      <c r="U224" s="605">
        <v>0</v>
      </c>
      <c r="V224" s="605">
        <v>0</v>
      </c>
      <c r="W224" s="605">
        <v>0</v>
      </c>
      <c r="X224" s="605">
        <v>0</v>
      </c>
      <c r="Y224" s="605">
        <v>0</v>
      </c>
      <c r="Z224" s="605">
        <v>0</v>
      </c>
      <c r="AA224" s="605">
        <v>0</v>
      </c>
      <c r="AB224" s="605">
        <v>0</v>
      </c>
      <c r="AC224" s="605">
        <v>0</v>
      </c>
      <c r="AD224" s="605">
        <v>0</v>
      </c>
      <c r="AE224" s="605">
        <v>0</v>
      </c>
      <c r="AF224" s="605">
        <v>0</v>
      </c>
      <c r="AG224" s="605">
        <v>0</v>
      </c>
      <c r="AH224" s="605">
        <v>0</v>
      </c>
      <c r="AI224" s="605">
        <v>0</v>
      </c>
      <c r="AJ224" s="605">
        <v>0</v>
      </c>
      <c r="AK224" s="605">
        <v>0</v>
      </c>
      <c r="AL224" s="605">
        <v>0</v>
      </c>
      <c r="AM224" s="605">
        <v>0</v>
      </c>
      <c r="AN224" s="1147">
        <v>0</v>
      </c>
      <c r="AO224" s="1147">
        <v>0</v>
      </c>
      <c r="AP224" s="1147">
        <v>0</v>
      </c>
      <c r="AQ224" s="1147">
        <v>0</v>
      </c>
      <c r="AR224" s="1147">
        <v>0</v>
      </c>
      <c r="AS224" s="1147">
        <v>0</v>
      </c>
      <c r="AT224" s="1147">
        <v>0</v>
      </c>
      <c r="AU224" s="1147">
        <v>0</v>
      </c>
      <c r="AV224" s="1147">
        <v>0</v>
      </c>
      <c r="AW224" s="1147">
        <v>0</v>
      </c>
      <c r="AX224" s="918"/>
      <c r="AY224" s="918"/>
      <c r="AZ224" s="918"/>
      <c r="BA224" s="1166"/>
    </row>
    <row r="225" spans="1:53" ht="11.25">
      <c r="A225" s="941">
        <v>2</v>
      </c>
      <c r="B225" s="1053"/>
      <c r="C225" s="1053"/>
      <c r="D225" s="1053"/>
      <c r="E225" s="1053"/>
      <c r="F225" s="1053"/>
      <c r="G225" s="1053"/>
      <c r="H225" s="1053"/>
      <c r="I225" s="1053"/>
      <c r="J225" s="1053"/>
      <c r="K225" s="1053"/>
      <c r="L225" s="1150" t="s">
        <v>148</v>
      </c>
      <c r="M225" s="1172" t="s">
        <v>1234</v>
      </c>
      <c r="N225" s="1152" t="s">
        <v>369</v>
      </c>
      <c r="O225" s="943">
        <v>0</v>
      </c>
      <c r="P225" s="943">
        <v>0</v>
      </c>
      <c r="Q225" s="943">
        <v>0</v>
      </c>
      <c r="R225" s="1155">
        <v>0</v>
      </c>
      <c r="S225" s="943">
        <v>0</v>
      </c>
      <c r="T225" s="943">
        <v>0</v>
      </c>
      <c r="U225" s="943">
        <v>0</v>
      </c>
      <c r="V225" s="943">
        <v>0</v>
      </c>
      <c r="W225" s="943">
        <v>0</v>
      </c>
      <c r="X225" s="943">
        <v>0</v>
      </c>
      <c r="Y225" s="943">
        <v>0</v>
      </c>
      <c r="Z225" s="943">
        <v>0</v>
      </c>
      <c r="AA225" s="943">
        <v>0</v>
      </c>
      <c r="AB225" s="943">
        <v>0</v>
      </c>
      <c r="AC225" s="943">
        <v>0</v>
      </c>
      <c r="AD225" s="943">
        <v>0</v>
      </c>
      <c r="AE225" s="943">
        <v>0</v>
      </c>
      <c r="AF225" s="943">
        <v>0</v>
      </c>
      <c r="AG225" s="943">
        <v>0</v>
      </c>
      <c r="AH225" s="943">
        <v>0</v>
      </c>
      <c r="AI225" s="943">
        <v>0</v>
      </c>
      <c r="AJ225" s="943">
        <v>0</v>
      </c>
      <c r="AK225" s="943">
        <v>0</v>
      </c>
      <c r="AL225" s="943">
        <v>0</v>
      </c>
      <c r="AM225" s="943">
        <v>0</v>
      </c>
      <c r="AN225" s="1155">
        <v>0</v>
      </c>
      <c r="AO225" s="1155">
        <v>0</v>
      </c>
      <c r="AP225" s="1155">
        <v>0</v>
      </c>
      <c r="AQ225" s="1155">
        <v>0</v>
      </c>
      <c r="AR225" s="1155">
        <v>0</v>
      </c>
      <c r="AS225" s="1155">
        <v>0</v>
      </c>
      <c r="AT225" s="1155">
        <v>0</v>
      </c>
      <c r="AU225" s="1155">
        <v>0</v>
      </c>
      <c r="AV225" s="1155">
        <v>0</v>
      </c>
      <c r="AW225" s="1155">
        <v>0</v>
      </c>
      <c r="AX225" s="918"/>
      <c r="AY225" s="918"/>
      <c r="AZ225" s="918"/>
      <c r="BA225" s="1053"/>
    </row>
    <row r="226" spans="1:53" s="113" customFormat="1" ht="11.25">
      <c r="A226" s="941">
        <v>2</v>
      </c>
      <c r="B226" s="1053" t="s">
        <v>659</v>
      </c>
      <c r="C226" s="1166"/>
      <c r="D226" s="1166"/>
      <c r="E226" s="1166"/>
      <c r="F226" s="1166"/>
      <c r="G226" s="1166"/>
      <c r="H226" s="1166"/>
      <c r="I226" s="1166"/>
      <c r="J226" s="1166"/>
      <c r="K226" s="1166"/>
      <c r="L226" s="1167" t="s">
        <v>120</v>
      </c>
      <c r="M226" s="1173" t="s">
        <v>659</v>
      </c>
      <c r="N226" s="1146" t="s">
        <v>369</v>
      </c>
      <c r="O226" s="1147">
        <v>0</v>
      </c>
      <c r="P226" s="1147">
        <v>0</v>
      </c>
      <c r="Q226" s="1147">
        <v>0</v>
      </c>
      <c r="R226" s="605">
        <v>0</v>
      </c>
      <c r="S226" s="1147">
        <v>0</v>
      </c>
      <c r="T226" s="1147">
        <v>0</v>
      </c>
      <c r="U226" s="1147">
        <v>0</v>
      </c>
      <c r="V226" s="1147">
        <v>0</v>
      </c>
      <c r="W226" s="1147">
        <v>0</v>
      </c>
      <c r="X226" s="1147">
        <v>0</v>
      </c>
      <c r="Y226" s="1147">
        <v>0</v>
      </c>
      <c r="Z226" s="1147">
        <v>0</v>
      </c>
      <c r="AA226" s="1147">
        <v>0</v>
      </c>
      <c r="AB226" s="1147">
        <v>0</v>
      </c>
      <c r="AC226" s="1147">
        <v>0</v>
      </c>
      <c r="AD226" s="1147">
        <v>0</v>
      </c>
      <c r="AE226" s="1147">
        <v>0</v>
      </c>
      <c r="AF226" s="1147">
        <v>0</v>
      </c>
      <c r="AG226" s="1147">
        <v>0</v>
      </c>
      <c r="AH226" s="1147">
        <v>0</v>
      </c>
      <c r="AI226" s="1147">
        <v>0</v>
      </c>
      <c r="AJ226" s="1147">
        <v>0</v>
      </c>
      <c r="AK226" s="1147">
        <v>0</v>
      </c>
      <c r="AL226" s="1147">
        <v>0</v>
      </c>
      <c r="AM226" s="1147">
        <v>0</v>
      </c>
      <c r="AN226" s="1147">
        <v>0</v>
      </c>
      <c r="AO226" s="1147">
        <v>0</v>
      </c>
      <c r="AP226" s="1147">
        <v>0</v>
      </c>
      <c r="AQ226" s="1147">
        <v>0</v>
      </c>
      <c r="AR226" s="1147">
        <v>0</v>
      </c>
      <c r="AS226" s="1147">
        <v>0</v>
      </c>
      <c r="AT226" s="1147">
        <v>0</v>
      </c>
      <c r="AU226" s="1147">
        <v>0</v>
      </c>
      <c r="AV226" s="1147">
        <v>0</v>
      </c>
      <c r="AW226" s="1147">
        <v>0</v>
      </c>
      <c r="AX226" s="918"/>
      <c r="AY226" s="918"/>
      <c r="AZ226" s="918"/>
      <c r="BA226" s="1166"/>
    </row>
    <row r="227" spans="1:53" ht="11.25">
      <c r="A227" s="941">
        <v>2</v>
      </c>
      <c r="B227" s="1053"/>
      <c r="C227" s="1053"/>
      <c r="D227" s="1053"/>
      <c r="E227" s="1053"/>
      <c r="F227" s="1053"/>
      <c r="G227" s="1053"/>
      <c r="H227" s="1053"/>
      <c r="I227" s="1053"/>
      <c r="J227" s="1053"/>
      <c r="K227" s="1053"/>
      <c r="L227" s="1150" t="s">
        <v>122</v>
      </c>
      <c r="M227" s="1151" t="s">
        <v>660</v>
      </c>
      <c r="N227" s="1152" t="s">
        <v>369</v>
      </c>
      <c r="O227" s="1174">
        <v>0</v>
      </c>
      <c r="P227" s="1174">
        <v>0</v>
      </c>
      <c r="Q227" s="1174">
        <v>0</v>
      </c>
      <c r="R227" s="1155">
        <v>0</v>
      </c>
      <c r="S227" s="1174">
        <v>0</v>
      </c>
      <c r="T227" s="1174">
        <v>0</v>
      </c>
      <c r="U227" s="1174">
        <v>0</v>
      </c>
      <c r="V227" s="1174">
        <v>0</v>
      </c>
      <c r="W227" s="1174">
        <v>0</v>
      </c>
      <c r="X227" s="1174">
        <v>0</v>
      </c>
      <c r="Y227" s="1174">
        <v>0</v>
      </c>
      <c r="Z227" s="1174">
        <v>0</v>
      </c>
      <c r="AA227" s="1174">
        <v>0</v>
      </c>
      <c r="AB227" s="1174">
        <v>0</v>
      </c>
      <c r="AC227" s="1174">
        <v>0</v>
      </c>
      <c r="AD227" s="1174">
        <v>0</v>
      </c>
      <c r="AE227" s="1174">
        <v>0</v>
      </c>
      <c r="AF227" s="1174">
        <v>0</v>
      </c>
      <c r="AG227" s="1174">
        <v>0</v>
      </c>
      <c r="AH227" s="1174">
        <v>0</v>
      </c>
      <c r="AI227" s="1174">
        <v>0</v>
      </c>
      <c r="AJ227" s="1174">
        <v>0</v>
      </c>
      <c r="AK227" s="1174">
        <v>0</v>
      </c>
      <c r="AL227" s="1174">
        <v>0</v>
      </c>
      <c r="AM227" s="1174">
        <v>0</v>
      </c>
      <c r="AN227" s="1155">
        <v>0</v>
      </c>
      <c r="AO227" s="1155">
        <v>0</v>
      </c>
      <c r="AP227" s="1155">
        <v>0</v>
      </c>
      <c r="AQ227" s="1155">
        <v>0</v>
      </c>
      <c r="AR227" s="1155">
        <v>0</v>
      </c>
      <c r="AS227" s="1155">
        <v>0</v>
      </c>
      <c r="AT227" s="1155">
        <v>0</v>
      </c>
      <c r="AU227" s="1155">
        <v>0</v>
      </c>
      <c r="AV227" s="1155">
        <v>0</v>
      </c>
      <c r="AW227" s="1155">
        <v>0</v>
      </c>
      <c r="AX227" s="918"/>
      <c r="AY227" s="918"/>
      <c r="AZ227" s="918"/>
      <c r="BA227" s="1053"/>
    </row>
    <row r="228" spans="1:53" ht="11.25">
      <c r="A228" s="941">
        <v>2</v>
      </c>
      <c r="B228" s="1053"/>
      <c r="C228" s="1053"/>
      <c r="D228" s="1053"/>
      <c r="E228" s="1053"/>
      <c r="F228" s="1053"/>
      <c r="G228" s="1053"/>
      <c r="H228" s="1053"/>
      <c r="I228" s="1053"/>
      <c r="J228" s="1053"/>
      <c r="K228" s="1053"/>
      <c r="L228" s="1150" t="s">
        <v>123</v>
      </c>
      <c r="M228" s="1151" t="s">
        <v>661</v>
      </c>
      <c r="N228" s="1152" t="s">
        <v>369</v>
      </c>
      <c r="O228" s="1174">
        <v>0</v>
      </c>
      <c r="P228" s="1174">
        <v>0</v>
      </c>
      <c r="Q228" s="1174">
        <v>0</v>
      </c>
      <c r="R228" s="1155">
        <v>0</v>
      </c>
      <c r="S228" s="1174">
        <v>0</v>
      </c>
      <c r="T228" s="1174">
        <v>0</v>
      </c>
      <c r="U228" s="1174">
        <v>0</v>
      </c>
      <c r="V228" s="1174">
        <v>0</v>
      </c>
      <c r="W228" s="1174">
        <v>0</v>
      </c>
      <c r="X228" s="1174">
        <v>0</v>
      </c>
      <c r="Y228" s="1174">
        <v>0</v>
      </c>
      <c r="Z228" s="1174">
        <v>0</v>
      </c>
      <c r="AA228" s="1174">
        <v>0</v>
      </c>
      <c r="AB228" s="1174">
        <v>0</v>
      </c>
      <c r="AC228" s="1174">
        <v>0</v>
      </c>
      <c r="AD228" s="1174">
        <v>0</v>
      </c>
      <c r="AE228" s="1174">
        <v>0</v>
      </c>
      <c r="AF228" s="1174">
        <v>0</v>
      </c>
      <c r="AG228" s="1174">
        <v>0</v>
      </c>
      <c r="AH228" s="1174">
        <v>0</v>
      </c>
      <c r="AI228" s="1174">
        <v>0</v>
      </c>
      <c r="AJ228" s="1174">
        <v>0</v>
      </c>
      <c r="AK228" s="1174">
        <v>0</v>
      </c>
      <c r="AL228" s="1174">
        <v>0</v>
      </c>
      <c r="AM228" s="1174">
        <v>0</v>
      </c>
      <c r="AN228" s="1155">
        <v>0</v>
      </c>
      <c r="AO228" s="1155">
        <v>0</v>
      </c>
      <c r="AP228" s="1155">
        <v>0</v>
      </c>
      <c r="AQ228" s="1155">
        <v>0</v>
      </c>
      <c r="AR228" s="1155">
        <v>0</v>
      </c>
      <c r="AS228" s="1155">
        <v>0</v>
      </c>
      <c r="AT228" s="1155">
        <v>0</v>
      </c>
      <c r="AU228" s="1155">
        <v>0</v>
      </c>
      <c r="AV228" s="1155">
        <v>0</v>
      </c>
      <c r="AW228" s="1155">
        <v>0</v>
      </c>
      <c r="AX228" s="918"/>
      <c r="AY228" s="918"/>
      <c r="AZ228" s="918"/>
      <c r="BA228" s="1053"/>
    </row>
    <row r="229" spans="1:53" ht="11.25">
      <c r="A229" s="941">
        <v>2</v>
      </c>
      <c r="B229" s="1053"/>
      <c r="C229" s="1053"/>
      <c r="D229" s="1053"/>
      <c r="E229" s="1053"/>
      <c r="F229" s="1053"/>
      <c r="G229" s="1053"/>
      <c r="H229" s="1053"/>
      <c r="I229" s="1053"/>
      <c r="J229" s="1053"/>
      <c r="K229" s="1053"/>
      <c r="L229" s="1150" t="s">
        <v>396</v>
      </c>
      <c r="M229" s="1151" t="s">
        <v>662</v>
      </c>
      <c r="N229" s="1152" t="s">
        <v>369</v>
      </c>
      <c r="O229" s="1174">
        <v>0</v>
      </c>
      <c r="P229" s="1174">
        <v>0</v>
      </c>
      <c r="Q229" s="1174">
        <v>0</v>
      </c>
      <c r="R229" s="1155">
        <v>0</v>
      </c>
      <c r="S229" s="1174">
        <v>0</v>
      </c>
      <c r="T229" s="1174">
        <v>0</v>
      </c>
      <c r="U229" s="1174">
        <v>0</v>
      </c>
      <c r="V229" s="1174">
        <v>0</v>
      </c>
      <c r="W229" s="1174">
        <v>0</v>
      </c>
      <c r="X229" s="1174">
        <v>0</v>
      </c>
      <c r="Y229" s="1174">
        <v>0</v>
      </c>
      <c r="Z229" s="1174">
        <v>0</v>
      </c>
      <c r="AA229" s="1174">
        <v>0</v>
      </c>
      <c r="AB229" s="1174">
        <v>0</v>
      </c>
      <c r="AC229" s="1174">
        <v>0</v>
      </c>
      <c r="AD229" s="1174">
        <v>0</v>
      </c>
      <c r="AE229" s="1174">
        <v>0</v>
      </c>
      <c r="AF229" s="1174">
        <v>0</v>
      </c>
      <c r="AG229" s="1174">
        <v>0</v>
      </c>
      <c r="AH229" s="1174">
        <v>0</v>
      </c>
      <c r="AI229" s="1174">
        <v>0</v>
      </c>
      <c r="AJ229" s="1174">
        <v>0</v>
      </c>
      <c r="AK229" s="1174">
        <v>0</v>
      </c>
      <c r="AL229" s="1174">
        <v>0</v>
      </c>
      <c r="AM229" s="1174">
        <v>0</v>
      </c>
      <c r="AN229" s="1155">
        <v>0</v>
      </c>
      <c r="AO229" s="1155">
        <v>0</v>
      </c>
      <c r="AP229" s="1155">
        <v>0</v>
      </c>
      <c r="AQ229" s="1155">
        <v>0</v>
      </c>
      <c r="AR229" s="1155">
        <v>0</v>
      </c>
      <c r="AS229" s="1155">
        <v>0</v>
      </c>
      <c r="AT229" s="1155">
        <v>0</v>
      </c>
      <c r="AU229" s="1155">
        <v>0</v>
      </c>
      <c r="AV229" s="1155">
        <v>0</v>
      </c>
      <c r="AW229" s="1155">
        <v>0</v>
      </c>
      <c r="AX229" s="918"/>
      <c r="AY229" s="918"/>
      <c r="AZ229" s="918"/>
      <c r="BA229" s="1053"/>
    </row>
    <row r="230" spans="1:53" ht="22.5">
      <c r="A230" s="941">
        <v>2</v>
      </c>
      <c r="B230" s="1053" t="s">
        <v>1468</v>
      </c>
      <c r="C230" s="1053"/>
      <c r="D230" s="1053"/>
      <c r="E230" s="1053"/>
      <c r="F230" s="1053"/>
      <c r="G230" s="1053"/>
      <c r="H230" s="1053"/>
      <c r="I230" s="1053"/>
      <c r="J230" s="1053"/>
      <c r="K230" s="1053"/>
      <c r="L230" s="1150" t="s">
        <v>397</v>
      </c>
      <c r="M230" s="1151" t="s">
        <v>663</v>
      </c>
      <c r="N230" s="1152" t="s">
        <v>369</v>
      </c>
      <c r="O230" s="943"/>
      <c r="P230" s="943"/>
      <c r="Q230" s="943"/>
      <c r="R230" s="1155">
        <v>0</v>
      </c>
      <c r="S230" s="943"/>
      <c r="T230" s="943"/>
      <c r="U230" s="943"/>
      <c r="V230" s="943"/>
      <c r="W230" s="943"/>
      <c r="X230" s="943"/>
      <c r="Y230" s="943"/>
      <c r="Z230" s="943"/>
      <c r="AA230" s="943"/>
      <c r="AB230" s="943"/>
      <c r="AC230" s="943"/>
      <c r="AD230" s="943"/>
      <c r="AE230" s="943"/>
      <c r="AF230" s="943"/>
      <c r="AG230" s="943"/>
      <c r="AH230" s="943"/>
      <c r="AI230" s="943"/>
      <c r="AJ230" s="943"/>
      <c r="AK230" s="943"/>
      <c r="AL230" s="943"/>
      <c r="AM230" s="943"/>
      <c r="AN230" s="1155">
        <v>0</v>
      </c>
      <c r="AO230" s="1155">
        <v>0</v>
      </c>
      <c r="AP230" s="1155">
        <v>0</v>
      </c>
      <c r="AQ230" s="1155">
        <v>0</v>
      </c>
      <c r="AR230" s="1155">
        <v>0</v>
      </c>
      <c r="AS230" s="1155">
        <v>0</v>
      </c>
      <c r="AT230" s="1155">
        <v>0</v>
      </c>
      <c r="AU230" s="1155">
        <v>0</v>
      </c>
      <c r="AV230" s="1155">
        <v>0</v>
      </c>
      <c r="AW230" s="1155">
        <v>0</v>
      </c>
      <c r="AX230" s="918"/>
      <c r="AY230" s="918"/>
      <c r="AZ230" s="918"/>
      <c r="BA230" s="1053"/>
    </row>
    <row r="231" spans="1:53" ht="11.25">
      <c r="A231" s="941">
        <v>2</v>
      </c>
      <c r="B231" s="1053" t="s">
        <v>664</v>
      </c>
      <c r="C231" s="1053"/>
      <c r="D231" s="1053"/>
      <c r="E231" s="1053"/>
      <c r="F231" s="1053"/>
      <c r="G231" s="1053"/>
      <c r="H231" s="1053"/>
      <c r="I231" s="1053"/>
      <c r="J231" s="1053"/>
      <c r="K231" s="1053"/>
      <c r="L231" s="1150" t="s">
        <v>124</v>
      </c>
      <c r="M231" s="1175" t="s">
        <v>664</v>
      </c>
      <c r="N231" s="1152" t="s">
        <v>369</v>
      </c>
      <c r="O231" s="943"/>
      <c r="P231" s="943"/>
      <c r="Q231" s="943"/>
      <c r="R231" s="1155">
        <v>0</v>
      </c>
      <c r="S231" s="943"/>
      <c r="T231" s="943"/>
      <c r="U231" s="943"/>
      <c r="V231" s="943"/>
      <c r="W231" s="943"/>
      <c r="X231" s="943"/>
      <c r="Y231" s="943"/>
      <c r="Z231" s="943"/>
      <c r="AA231" s="943"/>
      <c r="AB231" s="943"/>
      <c r="AC231" s="943"/>
      <c r="AD231" s="943"/>
      <c r="AE231" s="943"/>
      <c r="AF231" s="943"/>
      <c r="AG231" s="943"/>
      <c r="AH231" s="943"/>
      <c r="AI231" s="943"/>
      <c r="AJ231" s="943"/>
      <c r="AK231" s="943"/>
      <c r="AL231" s="943"/>
      <c r="AM231" s="943"/>
      <c r="AN231" s="1155">
        <v>0</v>
      </c>
      <c r="AO231" s="1155">
        <v>0</v>
      </c>
      <c r="AP231" s="1155">
        <v>0</v>
      </c>
      <c r="AQ231" s="1155">
        <v>0</v>
      </c>
      <c r="AR231" s="1155">
        <v>0</v>
      </c>
      <c r="AS231" s="1155">
        <v>0</v>
      </c>
      <c r="AT231" s="1155">
        <v>0</v>
      </c>
      <c r="AU231" s="1155">
        <v>0</v>
      </c>
      <c r="AV231" s="1155">
        <v>0</v>
      </c>
      <c r="AW231" s="1155">
        <v>0</v>
      </c>
      <c r="AX231" s="918"/>
      <c r="AY231" s="918"/>
      <c r="AZ231" s="918"/>
      <c r="BA231" s="1053"/>
    </row>
    <row r="232" spans="1:53" ht="22.5">
      <c r="A232" s="941">
        <v>2</v>
      </c>
      <c r="B232" s="1053"/>
      <c r="C232" s="1053"/>
      <c r="D232" s="1053"/>
      <c r="E232" s="1053"/>
      <c r="F232" s="1053"/>
      <c r="G232" s="1053"/>
      <c r="H232" s="1053"/>
      <c r="I232" s="1053"/>
      <c r="J232" s="1053"/>
      <c r="K232" s="1053"/>
      <c r="L232" s="1150" t="s">
        <v>125</v>
      </c>
      <c r="M232" s="1175" t="s">
        <v>665</v>
      </c>
      <c r="N232" s="1152" t="s">
        <v>369</v>
      </c>
      <c r="O232" s="943"/>
      <c r="P232" s="943"/>
      <c r="Q232" s="943"/>
      <c r="R232" s="1155">
        <v>0</v>
      </c>
      <c r="S232" s="943"/>
      <c r="T232" s="943">
        <v>0</v>
      </c>
      <c r="U232" s="943"/>
      <c r="V232" s="943"/>
      <c r="W232" s="943"/>
      <c r="X232" s="943"/>
      <c r="Y232" s="943"/>
      <c r="Z232" s="943"/>
      <c r="AA232" s="943"/>
      <c r="AB232" s="943"/>
      <c r="AC232" s="943"/>
      <c r="AD232" s="943">
        <v>0</v>
      </c>
      <c r="AE232" s="943"/>
      <c r="AF232" s="943"/>
      <c r="AG232" s="943"/>
      <c r="AH232" s="943"/>
      <c r="AI232" s="943"/>
      <c r="AJ232" s="943"/>
      <c r="AK232" s="943"/>
      <c r="AL232" s="943"/>
      <c r="AM232" s="943"/>
      <c r="AN232" s="439"/>
      <c r="AO232" s="439"/>
      <c r="AP232" s="439"/>
      <c r="AQ232" s="439"/>
      <c r="AR232" s="439"/>
      <c r="AS232" s="439"/>
      <c r="AT232" s="439"/>
      <c r="AU232" s="439"/>
      <c r="AV232" s="439"/>
      <c r="AW232" s="439"/>
      <c r="AX232" s="918"/>
      <c r="AY232" s="918"/>
      <c r="AZ232" s="918"/>
      <c r="BA232" s="1053"/>
    </row>
    <row r="233" spans="1:53" ht="101.25">
      <c r="A233" s="941">
        <v>2</v>
      </c>
      <c r="B233" s="1053"/>
      <c r="C233" s="1053"/>
      <c r="D233" s="1053"/>
      <c r="E233" s="1053"/>
      <c r="F233" s="1053"/>
      <c r="G233" s="1053"/>
      <c r="H233" s="1053"/>
      <c r="I233" s="1053"/>
      <c r="J233" s="1053"/>
      <c r="K233" s="1053"/>
      <c r="L233" s="1150" t="s">
        <v>126</v>
      </c>
      <c r="M233" s="1175" t="s">
        <v>666</v>
      </c>
      <c r="N233" s="1152" t="s">
        <v>369</v>
      </c>
      <c r="O233" s="943"/>
      <c r="P233" s="943"/>
      <c r="Q233" s="943"/>
      <c r="R233" s="1155">
        <v>0</v>
      </c>
      <c r="S233" s="943"/>
      <c r="T233" s="943">
        <v>0</v>
      </c>
      <c r="U233" s="943"/>
      <c r="V233" s="943"/>
      <c r="W233" s="943"/>
      <c r="X233" s="943"/>
      <c r="Y233" s="943"/>
      <c r="Z233" s="943"/>
      <c r="AA233" s="943"/>
      <c r="AB233" s="943"/>
      <c r="AC233" s="943"/>
      <c r="AD233" s="943">
        <v>0</v>
      </c>
      <c r="AE233" s="943"/>
      <c r="AF233" s="943"/>
      <c r="AG233" s="943"/>
      <c r="AH233" s="943"/>
      <c r="AI233" s="943"/>
      <c r="AJ233" s="943"/>
      <c r="AK233" s="943"/>
      <c r="AL233" s="943"/>
      <c r="AM233" s="943"/>
      <c r="AN233" s="439"/>
      <c r="AO233" s="439"/>
      <c r="AP233" s="439"/>
      <c r="AQ233" s="439"/>
      <c r="AR233" s="439"/>
      <c r="AS233" s="439"/>
      <c r="AT233" s="439"/>
      <c r="AU233" s="439"/>
      <c r="AV233" s="439"/>
      <c r="AW233" s="439"/>
      <c r="AX233" s="918"/>
      <c r="AY233" s="918"/>
      <c r="AZ233" s="918"/>
      <c r="BA233" s="1053"/>
    </row>
    <row r="234" spans="1:53" ht="45">
      <c r="A234" s="941">
        <v>2</v>
      </c>
      <c r="B234" s="1053"/>
      <c r="C234" s="1053"/>
      <c r="D234" s="1053"/>
      <c r="E234" s="1053"/>
      <c r="F234" s="1053"/>
      <c r="G234" s="1053"/>
      <c r="H234" s="1053"/>
      <c r="I234" s="1053"/>
      <c r="J234" s="1053"/>
      <c r="K234" s="1053"/>
      <c r="L234" s="1150" t="s">
        <v>127</v>
      </c>
      <c r="M234" s="1175" t="s">
        <v>1223</v>
      </c>
      <c r="N234" s="1152" t="s">
        <v>369</v>
      </c>
      <c r="O234" s="943"/>
      <c r="P234" s="943"/>
      <c r="Q234" s="943"/>
      <c r="R234" s="1155">
        <v>0</v>
      </c>
      <c r="S234" s="943"/>
      <c r="T234" s="943">
        <v>0</v>
      </c>
      <c r="U234" s="943"/>
      <c r="V234" s="943"/>
      <c r="W234" s="943"/>
      <c r="X234" s="943"/>
      <c r="Y234" s="943"/>
      <c r="Z234" s="943"/>
      <c r="AA234" s="943"/>
      <c r="AB234" s="943"/>
      <c r="AC234" s="943"/>
      <c r="AD234" s="943">
        <v>0</v>
      </c>
      <c r="AE234" s="943"/>
      <c r="AF234" s="943"/>
      <c r="AG234" s="943"/>
      <c r="AH234" s="943"/>
      <c r="AI234" s="943"/>
      <c r="AJ234" s="943"/>
      <c r="AK234" s="943"/>
      <c r="AL234" s="943"/>
      <c r="AM234" s="943"/>
      <c r="AN234" s="439"/>
      <c r="AO234" s="439"/>
      <c r="AP234" s="439"/>
      <c r="AQ234" s="439"/>
      <c r="AR234" s="439"/>
      <c r="AS234" s="439"/>
      <c r="AT234" s="439"/>
      <c r="AU234" s="439"/>
      <c r="AV234" s="439"/>
      <c r="AW234" s="439"/>
      <c r="AX234" s="918"/>
      <c r="AY234" s="918"/>
      <c r="AZ234" s="918"/>
      <c r="BA234" s="1053"/>
    </row>
    <row r="235" spans="1:53" ht="11.25">
      <c r="A235" s="941">
        <v>2</v>
      </c>
      <c r="B235" s="1053"/>
      <c r="C235" s="1053"/>
      <c r="D235" s="1053"/>
      <c r="E235" s="1053"/>
      <c r="F235" s="1053"/>
      <c r="G235" s="1053"/>
      <c r="H235" s="1053"/>
      <c r="I235" s="1053"/>
      <c r="J235" s="1053"/>
      <c r="K235" s="1053"/>
      <c r="L235" s="1150" t="s">
        <v>128</v>
      </c>
      <c r="M235" s="1176" t="s">
        <v>667</v>
      </c>
      <c r="N235" s="1152" t="s">
        <v>369</v>
      </c>
      <c r="O235" s="943"/>
      <c r="P235" s="943"/>
      <c r="Q235" s="943"/>
      <c r="R235" s="1155">
        <v>0</v>
      </c>
      <c r="S235" s="943"/>
      <c r="T235" s="943"/>
      <c r="U235" s="943"/>
      <c r="V235" s="943"/>
      <c r="W235" s="943"/>
      <c r="X235" s="943"/>
      <c r="Y235" s="943"/>
      <c r="Z235" s="943"/>
      <c r="AA235" s="943"/>
      <c r="AB235" s="943"/>
      <c r="AC235" s="943"/>
      <c r="AD235" s="943"/>
      <c r="AE235" s="943"/>
      <c r="AF235" s="943"/>
      <c r="AG235" s="943"/>
      <c r="AH235" s="943"/>
      <c r="AI235" s="943"/>
      <c r="AJ235" s="943"/>
      <c r="AK235" s="943"/>
      <c r="AL235" s="943"/>
      <c r="AM235" s="943"/>
      <c r="AN235" s="439"/>
      <c r="AO235" s="439"/>
      <c r="AP235" s="439"/>
      <c r="AQ235" s="439"/>
      <c r="AR235" s="439"/>
      <c r="AS235" s="439"/>
      <c r="AT235" s="439"/>
      <c r="AU235" s="439"/>
      <c r="AV235" s="439"/>
      <c r="AW235" s="439"/>
      <c r="AX235" s="918"/>
      <c r="AY235" s="918"/>
      <c r="AZ235" s="918"/>
      <c r="BA235" s="1053"/>
    </row>
    <row r="236" spans="1:53" ht="11.25">
      <c r="A236" s="941">
        <v>2</v>
      </c>
      <c r="B236" s="1053"/>
      <c r="C236" s="1053"/>
      <c r="D236" s="1053"/>
      <c r="E236" s="1053"/>
      <c r="F236" s="1053"/>
      <c r="G236" s="1053"/>
      <c r="H236" s="1053"/>
      <c r="I236" s="1053"/>
      <c r="J236" s="1053"/>
      <c r="K236" s="1053"/>
      <c r="L236" s="1150" t="s">
        <v>1232</v>
      </c>
      <c r="M236" s="1151" t="s">
        <v>1233</v>
      </c>
      <c r="N236" s="1152" t="s">
        <v>145</v>
      </c>
      <c r="O236" s="439">
        <v>0</v>
      </c>
      <c r="P236" s="439">
        <v>0</v>
      </c>
      <c r="Q236" s="439">
        <v>0</v>
      </c>
      <c r="R236" s="1155">
        <v>0</v>
      </c>
      <c r="S236" s="439">
        <v>0</v>
      </c>
      <c r="T236" s="439">
        <v>0</v>
      </c>
      <c r="U236" s="439">
        <v>0</v>
      </c>
      <c r="V236" s="439">
        <v>0</v>
      </c>
      <c r="W236" s="439">
        <v>0</v>
      </c>
      <c r="X236" s="439">
        <v>0</v>
      </c>
      <c r="Y236" s="439">
        <v>0</v>
      </c>
      <c r="Z236" s="439">
        <v>0</v>
      </c>
      <c r="AA236" s="439">
        <v>0</v>
      </c>
      <c r="AB236" s="439">
        <v>0</v>
      </c>
      <c r="AC236" s="439">
        <v>0</v>
      </c>
      <c r="AD236" s="439">
        <v>0</v>
      </c>
      <c r="AE236" s="439">
        <v>0</v>
      </c>
      <c r="AF236" s="439">
        <v>0</v>
      </c>
      <c r="AG236" s="439">
        <v>0</v>
      </c>
      <c r="AH236" s="439">
        <v>0</v>
      </c>
      <c r="AI236" s="439">
        <v>0</v>
      </c>
      <c r="AJ236" s="439">
        <v>0</v>
      </c>
      <c r="AK236" s="439">
        <v>0</v>
      </c>
      <c r="AL236" s="439">
        <v>0</v>
      </c>
      <c r="AM236" s="439">
        <v>0</v>
      </c>
      <c r="AN236" s="439"/>
      <c r="AO236" s="439"/>
      <c r="AP236" s="439"/>
      <c r="AQ236" s="439"/>
      <c r="AR236" s="439"/>
      <c r="AS236" s="439"/>
      <c r="AT236" s="439"/>
      <c r="AU236" s="439"/>
      <c r="AV236" s="439"/>
      <c r="AW236" s="439"/>
      <c r="AX236" s="918"/>
      <c r="AY236" s="918"/>
      <c r="AZ236" s="918"/>
      <c r="BA236" s="1053"/>
    </row>
    <row r="237" spans="1:53" s="113" customFormat="1" ht="11.25">
      <c r="A237" s="941">
        <v>2</v>
      </c>
      <c r="B237" s="1166"/>
      <c r="C237" s="1166"/>
      <c r="D237" s="1166"/>
      <c r="E237" s="1166"/>
      <c r="F237" s="1166"/>
      <c r="G237" s="1166"/>
      <c r="H237" s="1166"/>
      <c r="I237" s="1166"/>
      <c r="J237" s="1166"/>
      <c r="K237" s="1166"/>
      <c r="L237" s="1167" t="s">
        <v>129</v>
      </c>
      <c r="M237" s="1173" t="s">
        <v>668</v>
      </c>
      <c r="N237" s="1146" t="s">
        <v>369</v>
      </c>
      <c r="O237" s="1147">
        <v>964.35971010620472</v>
      </c>
      <c r="P237" s="1147">
        <v>964.35971010620472</v>
      </c>
      <c r="Q237" s="1147">
        <v>964.35971010620472</v>
      </c>
      <c r="R237" s="1147">
        <v>0</v>
      </c>
      <c r="S237" s="1147">
        <v>1051.1510540157719</v>
      </c>
      <c r="T237" s="1147">
        <v>1117.3222709590573</v>
      </c>
      <c r="U237" s="1147">
        <v>1121.7947404934819</v>
      </c>
      <c r="V237" s="1147">
        <v>1126.5042509132311</v>
      </c>
      <c r="W237" s="1147">
        <v>1131.463365385227</v>
      </c>
      <c r="X237" s="1147">
        <v>1136.6853129242386</v>
      </c>
      <c r="Y237" s="1147">
        <v>1032.9360533284025</v>
      </c>
      <c r="Z237" s="1147">
        <v>1032.9360533284025</v>
      </c>
      <c r="AA237" s="1147">
        <v>1032.9360533284025</v>
      </c>
      <c r="AB237" s="1147">
        <v>1032.9360533284025</v>
      </c>
      <c r="AC237" s="1147">
        <v>1032.9360533284025</v>
      </c>
      <c r="AD237" s="1147">
        <v>1044.4575096466499</v>
      </c>
      <c r="AE237" s="1147">
        <v>1048.5437279186146</v>
      </c>
      <c r="AF237" s="1147">
        <v>1052.8465157589935</v>
      </c>
      <c r="AG237" s="1147">
        <v>1057.3773513549127</v>
      </c>
      <c r="AH237" s="1147">
        <v>1062.1483212374153</v>
      </c>
      <c r="AI237" s="1147">
        <v>960.07129201599514</v>
      </c>
      <c r="AJ237" s="1147">
        <v>960.07129201599514</v>
      </c>
      <c r="AK237" s="1147">
        <v>960.07129201599514</v>
      </c>
      <c r="AL237" s="1147">
        <v>960.07129201599514</v>
      </c>
      <c r="AM237" s="1147">
        <v>960.07129201599514</v>
      </c>
      <c r="AN237" s="1147">
        <v>-0.63678234860254479</v>
      </c>
      <c r="AO237" s="1147">
        <v>0.39122877036397208</v>
      </c>
      <c r="AP237" s="1147">
        <v>0.41035845485624234</v>
      </c>
      <c r="AQ237" s="1147">
        <v>0.4303415101918136</v>
      </c>
      <c r="AR237" s="1147">
        <v>0.45120787544665752</v>
      </c>
      <c r="AS237" s="1147">
        <v>-9.6104307826329958</v>
      </c>
      <c r="AT237" s="1147">
        <v>0</v>
      </c>
      <c r="AU237" s="1147">
        <v>0</v>
      </c>
      <c r="AV237" s="1147">
        <v>0</v>
      </c>
      <c r="AW237" s="1147">
        <v>0</v>
      </c>
      <c r="AX237" s="918"/>
      <c r="AY237" s="918"/>
      <c r="AZ237" s="918"/>
      <c r="BA237" s="1166"/>
    </row>
    <row r="238" spans="1:53" ht="78.75">
      <c r="A238" s="941">
        <v>2</v>
      </c>
      <c r="B238" s="1053"/>
      <c r="C238" s="1053"/>
      <c r="D238" s="1053"/>
      <c r="E238" s="1053"/>
      <c r="F238" s="1053"/>
      <c r="G238" s="1053"/>
      <c r="H238" s="1053"/>
      <c r="I238" s="1053"/>
      <c r="J238" s="1053"/>
      <c r="K238" s="1053"/>
      <c r="L238" s="1150" t="s">
        <v>130</v>
      </c>
      <c r="M238" s="1176" t="s">
        <v>1178</v>
      </c>
      <c r="N238" s="1162" t="s">
        <v>369</v>
      </c>
      <c r="O238" s="943"/>
      <c r="P238" s="943"/>
      <c r="Q238" s="943"/>
      <c r="R238" s="1155">
        <v>0</v>
      </c>
      <c r="S238" s="943"/>
      <c r="T238" s="943"/>
      <c r="U238" s="943"/>
      <c r="V238" s="943"/>
      <c r="W238" s="943"/>
      <c r="X238" s="943"/>
      <c r="Y238" s="943"/>
      <c r="Z238" s="943"/>
      <c r="AA238" s="943"/>
      <c r="AB238" s="943"/>
      <c r="AC238" s="943"/>
      <c r="AD238" s="943">
        <v>0</v>
      </c>
      <c r="AE238" s="943"/>
      <c r="AF238" s="943"/>
      <c r="AG238" s="943"/>
      <c r="AH238" s="943"/>
      <c r="AI238" s="943"/>
      <c r="AJ238" s="943"/>
      <c r="AK238" s="943"/>
      <c r="AL238" s="943"/>
      <c r="AM238" s="943"/>
      <c r="AN238" s="439"/>
      <c r="AO238" s="439"/>
      <c r="AP238" s="439"/>
      <c r="AQ238" s="439"/>
      <c r="AR238" s="439"/>
      <c r="AS238" s="439"/>
      <c r="AT238" s="439"/>
      <c r="AU238" s="439"/>
      <c r="AV238" s="439"/>
      <c r="AW238" s="439"/>
      <c r="AX238" s="918"/>
      <c r="AY238" s="918"/>
      <c r="AZ238" s="918"/>
      <c r="BA238" s="1053"/>
    </row>
    <row r="239" spans="1:53" ht="56.25">
      <c r="A239" s="941">
        <v>2</v>
      </c>
      <c r="B239" s="1053"/>
      <c r="C239" s="1053"/>
      <c r="D239" s="1053"/>
      <c r="E239" s="1053"/>
      <c r="F239" s="1053"/>
      <c r="G239" s="1053"/>
      <c r="H239" s="1053"/>
      <c r="I239" s="1053"/>
      <c r="J239" s="1053"/>
      <c r="K239" s="1053"/>
      <c r="L239" s="1150" t="s">
        <v>131</v>
      </c>
      <c r="M239" s="1176" t="s">
        <v>669</v>
      </c>
      <c r="N239" s="1162" t="s">
        <v>369</v>
      </c>
      <c r="O239" s="943"/>
      <c r="P239" s="943"/>
      <c r="Q239" s="943"/>
      <c r="R239" s="1155">
        <v>0</v>
      </c>
      <c r="S239" s="943"/>
      <c r="T239" s="943"/>
      <c r="U239" s="943"/>
      <c r="V239" s="943"/>
      <c r="W239" s="943"/>
      <c r="X239" s="943"/>
      <c r="Y239" s="943"/>
      <c r="Z239" s="943"/>
      <c r="AA239" s="943"/>
      <c r="AB239" s="943"/>
      <c r="AC239" s="943"/>
      <c r="AD239" s="943">
        <v>0</v>
      </c>
      <c r="AE239" s="943"/>
      <c r="AF239" s="943"/>
      <c r="AG239" s="943"/>
      <c r="AH239" s="943"/>
      <c r="AI239" s="943"/>
      <c r="AJ239" s="943"/>
      <c r="AK239" s="943"/>
      <c r="AL239" s="943"/>
      <c r="AM239" s="943"/>
      <c r="AN239" s="439"/>
      <c r="AO239" s="439"/>
      <c r="AP239" s="439"/>
      <c r="AQ239" s="439"/>
      <c r="AR239" s="439"/>
      <c r="AS239" s="439"/>
      <c r="AT239" s="439"/>
      <c r="AU239" s="439"/>
      <c r="AV239" s="439"/>
      <c r="AW239" s="439"/>
      <c r="AX239" s="918"/>
      <c r="AY239" s="918"/>
      <c r="AZ239" s="918"/>
      <c r="BA239" s="1053"/>
    </row>
    <row r="240" spans="1:53" ht="11.25">
      <c r="A240" s="941">
        <v>2</v>
      </c>
      <c r="B240" s="1053"/>
      <c r="C240" s="1053"/>
      <c r="D240" s="1053"/>
      <c r="E240" s="1053"/>
      <c r="F240" s="1053"/>
      <c r="G240" s="1053"/>
      <c r="H240" s="1053"/>
      <c r="I240" s="1053"/>
      <c r="J240" s="1053"/>
      <c r="K240" s="1053"/>
      <c r="L240" s="1150" t="s">
        <v>132</v>
      </c>
      <c r="M240" s="1176" t="s">
        <v>670</v>
      </c>
      <c r="N240" s="1152" t="s">
        <v>369</v>
      </c>
      <c r="O240" s="943"/>
      <c r="P240" s="943"/>
      <c r="Q240" s="943"/>
      <c r="R240" s="1155">
        <v>0</v>
      </c>
      <c r="S240" s="943"/>
      <c r="T240" s="943"/>
      <c r="U240" s="943"/>
      <c r="V240" s="943"/>
      <c r="W240" s="943"/>
      <c r="X240" s="943"/>
      <c r="Y240" s="943"/>
      <c r="Z240" s="943"/>
      <c r="AA240" s="943"/>
      <c r="AB240" s="943"/>
      <c r="AC240" s="943"/>
      <c r="AD240" s="943"/>
      <c r="AE240" s="943"/>
      <c r="AF240" s="943"/>
      <c r="AG240" s="943"/>
      <c r="AH240" s="943"/>
      <c r="AI240" s="943"/>
      <c r="AJ240" s="943"/>
      <c r="AK240" s="943"/>
      <c r="AL240" s="943"/>
      <c r="AM240" s="943"/>
      <c r="AN240" s="439"/>
      <c r="AO240" s="439"/>
      <c r="AP240" s="439"/>
      <c r="AQ240" s="439"/>
      <c r="AR240" s="439"/>
      <c r="AS240" s="439"/>
      <c r="AT240" s="439"/>
      <c r="AU240" s="439"/>
      <c r="AV240" s="439"/>
      <c r="AW240" s="439"/>
      <c r="AX240" s="918"/>
      <c r="AY240" s="918"/>
      <c r="AZ240" s="918"/>
      <c r="BA240" s="1053"/>
    </row>
    <row r="241" spans="1:53" s="113" customFormat="1" ht="11.25">
      <c r="A241" s="941">
        <v>2</v>
      </c>
      <c r="B241" s="1166"/>
      <c r="C241" s="1166"/>
      <c r="D241" s="1166"/>
      <c r="E241" s="1166"/>
      <c r="F241" s="1166"/>
      <c r="G241" s="1166"/>
      <c r="H241" s="1166"/>
      <c r="I241" s="1166"/>
      <c r="J241" s="1166"/>
      <c r="K241" s="1166"/>
      <c r="L241" s="1167" t="s">
        <v>133</v>
      </c>
      <c r="M241" s="1173" t="s">
        <v>671</v>
      </c>
      <c r="N241" s="1169" t="s">
        <v>369</v>
      </c>
      <c r="O241" s="1148">
        <v>0</v>
      </c>
      <c r="P241" s="1148">
        <v>0</v>
      </c>
      <c r="Q241" s="1148">
        <v>0</v>
      </c>
      <c r="R241" s="1147">
        <v>0</v>
      </c>
      <c r="S241" s="1148">
        <v>0</v>
      </c>
      <c r="T241" s="1148">
        <v>0</v>
      </c>
      <c r="U241" s="1148">
        <v>0</v>
      </c>
      <c r="V241" s="1148">
        <v>0</v>
      </c>
      <c r="W241" s="1148">
        <v>0</v>
      </c>
      <c r="X241" s="1148">
        <v>0</v>
      </c>
      <c r="Y241" s="1148">
        <v>0</v>
      </c>
      <c r="Z241" s="1148">
        <v>0</v>
      </c>
      <c r="AA241" s="1148">
        <v>0</v>
      </c>
      <c r="AB241" s="1148">
        <v>0</v>
      </c>
      <c r="AC241" s="1148">
        <v>0</v>
      </c>
      <c r="AD241" s="1148">
        <v>0</v>
      </c>
      <c r="AE241" s="1148">
        <v>0</v>
      </c>
      <c r="AF241" s="1148">
        <v>0</v>
      </c>
      <c r="AG241" s="1148">
        <v>0</v>
      </c>
      <c r="AH241" s="1148">
        <v>0</v>
      </c>
      <c r="AI241" s="1148">
        <v>0</v>
      </c>
      <c r="AJ241" s="1148">
        <v>0</v>
      </c>
      <c r="AK241" s="1148">
        <v>0</v>
      </c>
      <c r="AL241" s="1148">
        <v>0</v>
      </c>
      <c r="AM241" s="1148">
        <v>0</v>
      </c>
      <c r="AN241" s="1147">
        <v>0</v>
      </c>
      <c r="AO241" s="1147">
        <v>0</v>
      </c>
      <c r="AP241" s="1147">
        <v>0</v>
      </c>
      <c r="AQ241" s="1147">
        <v>0</v>
      </c>
      <c r="AR241" s="1147">
        <v>0</v>
      </c>
      <c r="AS241" s="1147">
        <v>0</v>
      </c>
      <c r="AT241" s="1147">
        <v>0</v>
      </c>
      <c r="AU241" s="1147">
        <v>0</v>
      </c>
      <c r="AV241" s="1147">
        <v>0</v>
      </c>
      <c r="AW241" s="1147">
        <v>0</v>
      </c>
      <c r="AX241" s="918"/>
      <c r="AY241" s="918"/>
      <c r="AZ241" s="918"/>
      <c r="BA241" s="1166"/>
    </row>
    <row r="242" spans="1:53" ht="22.5">
      <c r="A242" s="941">
        <v>2</v>
      </c>
      <c r="B242" s="1053"/>
      <c r="C242" s="1053"/>
      <c r="D242" s="1053"/>
      <c r="E242" s="1053"/>
      <c r="F242" s="1053"/>
      <c r="G242" s="1053"/>
      <c r="H242" s="1053"/>
      <c r="I242" s="1053"/>
      <c r="J242" s="1053"/>
      <c r="K242" s="1053"/>
      <c r="L242" s="1150" t="s">
        <v>200</v>
      </c>
      <c r="M242" s="1177" t="s">
        <v>672</v>
      </c>
      <c r="N242" s="1152" t="s">
        <v>369</v>
      </c>
      <c r="O242" s="943"/>
      <c r="P242" s="943"/>
      <c r="Q242" s="943"/>
      <c r="R242" s="1155">
        <v>0</v>
      </c>
      <c r="S242" s="943"/>
      <c r="T242" s="943"/>
      <c r="U242" s="943"/>
      <c r="V242" s="943"/>
      <c r="W242" s="943"/>
      <c r="X242" s="943"/>
      <c r="Y242" s="943"/>
      <c r="Z242" s="943"/>
      <c r="AA242" s="943"/>
      <c r="AB242" s="943"/>
      <c r="AC242" s="943"/>
      <c r="AD242" s="943"/>
      <c r="AE242" s="943"/>
      <c r="AF242" s="943"/>
      <c r="AG242" s="943"/>
      <c r="AH242" s="943"/>
      <c r="AI242" s="943"/>
      <c r="AJ242" s="943"/>
      <c r="AK242" s="943"/>
      <c r="AL242" s="943"/>
      <c r="AM242" s="943"/>
      <c r="AN242" s="439"/>
      <c r="AO242" s="439"/>
      <c r="AP242" s="439"/>
      <c r="AQ242" s="439"/>
      <c r="AR242" s="439"/>
      <c r="AS242" s="439"/>
      <c r="AT242" s="439"/>
      <c r="AU242" s="439"/>
      <c r="AV242" s="439"/>
      <c r="AW242" s="439"/>
      <c r="AX242" s="918"/>
      <c r="AY242" s="918"/>
      <c r="AZ242" s="918"/>
      <c r="BA242" s="1053"/>
    </row>
    <row r="243" spans="1:53" ht="22.5">
      <c r="A243" s="941">
        <v>2</v>
      </c>
      <c r="B243" s="1053"/>
      <c r="C243" s="1053"/>
      <c r="D243" s="1053"/>
      <c r="E243" s="1053"/>
      <c r="F243" s="1053"/>
      <c r="G243" s="1053"/>
      <c r="H243" s="1053"/>
      <c r="I243" s="1053"/>
      <c r="J243" s="1053"/>
      <c r="K243" s="1053"/>
      <c r="L243" s="1150" t="s">
        <v>201</v>
      </c>
      <c r="M243" s="1151" t="s">
        <v>673</v>
      </c>
      <c r="N243" s="1152" t="s">
        <v>369</v>
      </c>
      <c r="O243" s="943"/>
      <c r="P243" s="943"/>
      <c r="Q243" s="943"/>
      <c r="R243" s="1155">
        <v>0</v>
      </c>
      <c r="S243" s="943"/>
      <c r="T243" s="943"/>
      <c r="U243" s="943"/>
      <c r="V243" s="943"/>
      <c r="W243" s="943"/>
      <c r="X243" s="943"/>
      <c r="Y243" s="943"/>
      <c r="Z243" s="943"/>
      <c r="AA243" s="943"/>
      <c r="AB243" s="943"/>
      <c r="AC243" s="943"/>
      <c r="AD243" s="943"/>
      <c r="AE243" s="943"/>
      <c r="AF243" s="943"/>
      <c r="AG243" s="943"/>
      <c r="AH243" s="943"/>
      <c r="AI243" s="943"/>
      <c r="AJ243" s="943"/>
      <c r="AK243" s="943"/>
      <c r="AL243" s="943"/>
      <c r="AM243" s="943"/>
      <c r="AN243" s="439"/>
      <c r="AO243" s="439"/>
      <c r="AP243" s="439"/>
      <c r="AQ243" s="439"/>
      <c r="AR243" s="439"/>
      <c r="AS243" s="439"/>
      <c r="AT243" s="439"/>
      <c r="AU243" s="439"/>
      <c r="AV243" s="439"/>
      <c r="AW243" s="439"/>
      <c r="AX243" s="918"/>
      <c r="AY243" s="918"/>
      <c r="AZ243" s="918"/>
      <c r="BA243" s="1053"/>
    </row>
    <row r="244" spans="1:53" ht="11.25">
      <c r="A244" s="941">
        <v>2</v>
      </c>
      <c r="B244" s="1053"/>
      <c r="C244" s="1053"/>
      <c r="D244" s="1053"/>
      <c r="E244" s="1053"/>
      <c r="F244" s="1053"/>
      <c r="G244" s="1053"/>
      <c r="H244" s="1053"/>
      <c r="I244" s="1053"/>
      <c r="J244" s="1053"/>
      <c r="K244" s="1053"/>
      <c r="L244" s="1150" t="s">
        <v>134</v>
      </c>
      <c r="M244" s="1176" t="s">
        <v>674</v>
      </c>
      <c r="N244" s="1152" t="s">
        <v>369</v>
      </c>
      <c r="O244" s="943"/>
      <c r="P244" s="943"/>
      <c r="Q244" s="943"/>
      <c r="R244" s="1155">
        <v>0</v>
      </c>
      <c r="S244" s="943"/>
      <c r="T244" s="943"/>
      <c r="U244" s="943"/>
      <c r="V244" s="943"/>
      <c r="W244" s="943"/>
      <c r="X244" s="943"/>
      <c r="Y244" s="943"/>
      <c r="Z244" s="943"/>
      <c r="AA244" s="943"/>
      <c r="AB244" s="943"/>
      <c r="AC244" s="943"/>
      <c r="AD244" s="943"/>
      <c r="AE244" s="943"/>
      <c r="AF244" s="943"/>
      <c r="AG244" s="943"/>
      <c r="AH244" s="943"/>
      <c r="AI244" s="943"/>
      <c r="AJ244" s="943"/>
      <c r="AK244" s="943"/>
      <c r="AL244" s="943"/>
      <c r="AM244" s="943"/>
      <c r="AN244" s="439"/>
      <c r="AO244" s="439"/>
      <c r="AP244" s="439"/>
      <c r="AQ244" s="439"/>
      <c r="AR244" s="439"/>
      <c r="AS244" s="439"/>
      <c r="AT244" s="439"/>
      <c r="AU244" s="439"/>
      <c r="AV244" s="439"/>
      <c r="AW244" s="439"/>
      <c r="AX244" s="918"/>
      <c r="AY244" s="918"/>
      <c r="AZ244" s="918"/>
      <c r="BA244" s="1053"/>
    </row>
    <row r="245" spans="1:53" ht="11.25">
      <c r="A245" s="941">
        <v>2</v>
      </c>
      <c r="B245" s="1053"/>
      <c r="C245" s="1053"/>
      <c r="D245" s="1053"/>
      <c r="E245" s="1053"/>
      <c r="F245" s="1053"/>
      <c r="G245" s="1053"/>
      <c r="H245" s="1053"/>
      <c r="I245" s="1053"/>
      <c r="J245" s="1053"/>
      <c r="K245" s="1053"/>
      <c r="L245" s="1150" t="s">
        <v>135</v>
      </c>
      <c r="M245" s="1176" t="s">
        <v>675</v>
      </c>
      <c r="N245" s="1152" t="s">
        <v>369</v>
      </c>
      <c r="O245" s="943"/>
      <c r="P245" s="943"/>
      <c r="Q245" s="943"/>
      <c r="R245" s="1155">
        <v>0</v>
      </c>
      <c r="S245" s="943"/>
      <c r="T245" s="943"/>
      <c r="U245" s="943"/>
      <c r="V245" s="943"/>
      <c r="W245" s="943"/>
      <c r="X245" s="943"/>
      <c r="Y245" s="943"/>
      <c r="Z245" s="943"/>
      <c r="AA245" s="943"/>
      <c r="AB245" s="943"/>
      <c r="AC245" s="943"/>
      <c r="AD245" s="943"/>
      <c r="AE245" s="943"/>
      <c r="AF245" s="943"/>
      <c r="AG245" s="943"/>
      <c r="AH245" s="943"/>
      <c r="AI245" s="943"/>
      <c r="AJ245" s="943"/>
      <c r="AK245" s="943"/>
      <c r="AL245" s="943"/>
      <c r="AM245" s="943"/>
      <c r="AN245" s="439"/>
      <c r="AO245" s="439"/>
      <c r="AP245" s="439"/>
      <c r="AQ245" s="439"/>
      <c r="AR245" s="439"/>
      <c r="AS245" s="439"/>
      <c r="AT245" s="439"/>
      <c r="AU245" s="439"/>
      <c r="AV245" s="439"/>
      <c r="AW245" s="439"/>
      <c r="AX245" s="918"/>
      <c r="AY245" s="918"/>
      <c r="AZ245" s="918"/>
      <c r="BA245" s="1053"/>
    </row>
    <row r="246" spans="1:53" s="113" customFormat="1" ht="11.25">
      <c r="A246" s="941">
        <v>2</v>
      </c>
      <c r="B246" s="1166"/>
      <c r="C246" s="1166"/>
      <c r="D246" s="1166"/>
      <c r="E246" s="1166"/>
      <c r="F246" s="1166"/>
      <c r="G246" s="1166"/>
      <c r="H246" s="1166"/>
      <c r="I246" s="1166"/>
      <c r="J246" s="1166"/>
      <c r="K246" s="1166"/>
      <c r="L246" s="1167" t="s">
        <v>138</v>
      </c>
      <c r="M246" s="1173" t="s">
        <v>676</v>
      </c>
      <c r="N246" s="1169" t="s">
        <v>369</v>
      </c>
      <c r="O246" s="1147">
        <v>964.35971010620472</v>
      </c>
      <c r="P246" s="1147">
        <v>964.35971010620472</v>
      </c>
      <c r="Q246" s="1147">
        <v>964.35971010620472</v>
      </c>
      <c r="R246" s="1147">
        <v>0</v>
      </c>
      <c r="S246" s="1147">
        <v>1051.1510540157719</v>
      </c>
      <c r="T246" s="1147">
        <v>1117.3222709590573</v>
      </c>
      <c r="U246" s="1147">
        <v>1121.7947404934819</v>
      </c>
      <c r="V246" s="1147">
        <v>1126.5042509132311</v>
      </c>
      <c r="W246" s="1147">
        <v>1131.463365385227</v>
      </c>
      <c r="X246" s="1147">
        <v>1136.6853129242386</v>
      </c>
      <c r="Y246" s="1147">
        <v>1032.9360533284025</v>
      </c>
      <c r="Z246" s="1147">
        <v>1032.9360533284025</v>
      </c>
      <c r="AA246" s="1147">
        <v>1032.9360533284025</v>
      </c>
      <c r="AB246" s="1147">
        <v>1032.9360533284025</v>
      </c>
      <c r="AC246" s="1147">
        <v>1032.9360533284025</v>
      </c>
      <c r="AD246" s="1147">
        <v>1044.4575096466499</v>
      </c>
      <c r="AE246" s="1147">
        <v>1048.5437279186146</v>
      </c>
      <c r="AF246" s="1147">
        <v>1052.8465157589935</v>
      </c>
      <c r="AG246" s="1147">
        <v>1057.3773513549127</v>
      </c>
      <c r="AH246" s="1147">
        <v>1062.1483212374153</v>
      </c>
      <c r="AI246" s="1147">
        <v>960.07129201599514</v>
      </c>
      <c r="AJ246" s="1147">
        <v>960.07129201599514</v>
      </c>
      <c r="AK246" s="1147">
        <v>960.07129201599514</v>
      </c>
      <c r="AL246" s="1147">
        <v>960.07129201599514</v>
      </c>
      <c r="AM246" s="1147">
        <v>960.07129201599514</v>
      </c>
      <c r="AN246" s="1147">
        <v>-0.63678234860254479</v>
      </c>
      <c r="AO246" s="1147">
        <v>0.39122877036397208</v>
      </c>
      <c r="AP246" s="1147">
        <v>0.41035845485624234</v>
      </c>
      <c r="AQ246" s="1147">
        <v>0.4303415101918136</v>
      </c>
      <c r="AR246" s="1147">
        <v>0.45120787544665752</v>
      </c>
      <c r="AS246" s="1147">
        <v>-9.6104307826329958</v>
      </c>
      <c r="AT246" s="1147">
        <v>0</v>
      </c>
      <c r="AU246" s="1147">
        <v>0</v>
      </c>
      <c r="AV246" s="1147">
        <v>0</v>
      </c>
      <c r="AW246" s="1147">
        <v>0</v>
      </c>
      <c r="AX246" s="918"/>
      <c r="AY246" s="918"/>
      <c r="AZ246" s="918"/>
      <c r="BA246" s="1166"/>
    </row>
    <row r="247" spans="1:53" ht="15">
      <c r="A247" s="941">
        <v>2</v>
      </c>
      <c r="B247" s="1053"/>
      <c r="C247" s="1170" t="b">
        <v>0</v>
      </c>
      <c r="D247" s="1053"/>
      <c r="E247" s="1053"/>
      <c r="F247" s="1053"/>
      <c r="G247" s="1053"/>
      <c r="H247" s="1053"/>
      <c r="I247" s="1053"/>
      <c r="J247" s="1053"/>
      <c r="K247" s="1053"/>
      <c r="L247" s="1150" t="s">
        <v>1235</v>
      </c>
      <c r="M247" s="1151" t="s">
        <v>1404</v>
      </c>
      <c r="N247" s="1152" t="s">
        <v>369</v>
      </c>
      <c r="O247" s="943"/>
      <c r="P247" s="943"/>
      <c r="Q247" s="943"/>
      <c r="R247" s="1155">
        <v>0</v>
      </c>
      <c r="S247" s="943"/>
      <c r="T247" s="943"/>
      <c r="U247" s="943"/>
      <c r="V247" s="943"/>
      <c r="W247" s="943"/>
      <c r="X247" s="943"/>
      <c r="Y247" s="943"/>
      <c r="Z247" s="943"/>
      <c r="AA247" s="943"/>
      <c r="AB247" s="943"/>
      <c r="AC247" s="943"/>
      <c r="AD247" s="943"/>
      <c r="AE247" s="943"/>
      <c r="AF247" s="943"/>
      <c r="AG247" s="943"/>
      <c r="AH247" s="943"/>
      <c r="AI247" s="943"/>
      <c r="AJ247" s="943"/>
      <c r="AK247" s="943"/>
      <c r="AL247" s="943"/>
      <c r="AM247" s="943"/>
      <c r="AN247" s="439"/>
      <c r="AO247" s="439"/>
      <c r="AP247" s="439"/>
      <c r="AQ247" s="439"/>
      <c r="AR247" s="439"/>
      <c r="AS247" s="439"/>
      <c r="AT247" s="439"/>
      <c r="AU247" s="439"/>
      <c r="AV247" s="439"/>
      <c r="AW247" s="439"/>
      <c r="AX247" s="918"/>
      <c r="AY247" s="918"/>
      <c r="AZ247" s="918"/>
      <c r="BA247" s="1053"/>
    </row>
    <row r="248" spans="1:53" ht="15">
      <c r="A248" s="941">
        <v>2</v>
      </c>
      <c r="B248" s="1053"/>
      <c r="C248" s="1170" t="b">
        <v>0</v>
      </c>
      <c r="D248" s="1053"/>
      <c r="E248" s="1053"/>
      <c r="F248" s="1053"/>
      <c r="G248" s="1053"/>
      <c r="H248" s="1053"/>
      <c r="I248" s="1053"/>
      <c r="J248" s="1053"/>
      <c r="K248" s="1053"/>
      <c r="L248" s="1150" t="s">
        <v>1236</v>
      </c>
      <c r="M248" s="1151" t="s">
        <v>1405</v>
      </c>
      <c r="N248" s="1152" t="s">
        <v>369</v>
      </c>
      <c r="O248" s="943"/>
      <c r="P248" s="943"/>
      <c r="Q248" s="943"/>
      <c r="R248" s="1155">
        <v>0</v>
      </c>
      <c r="S248" s="943"/>
      <c r="T248" s="943"/>
      <c r="U248" s="943"/>
      <c r="V248" s="943"/>
      <c r="W248" s="943"/>
      <c r="X248" s="943"/>
      <c r="Y248" s="943"/>
      <c r="Z248" s="943"/>
      <c r="AA248" s="943"/>
      <c r="AB248" s="943"/>
      <c r="AC248" s="943"/>
      <c r="AD248" s="943"/>
      <c r="AE248" s="943"/>
      <c r="AF248" s="943"/>
      <c r="AG248" s="943"/>
      <c r="AH248" s="943"/>
      <c r="AI248" s="943"/>
      <c r="AJ248" s="943"/>
      <c r="AK248" s="943"/>
      <c r="AL248" s="943"/>
      <c r="AM248" s="943"/>
      <c r="AN248" s="439"/>
      <c r="AO248" s="439"/>
      <c r="AP248" s="439"/>
      <c r="AQ248" s="439"/>
      <c r="AR248" s="439"/>
      <c r="AS248" s="439"/>
      <c r="AT248" s="439"/>
      <c r="AU248" s="439"/>
      <c r="AV248" s="439"/>
      <c r="AW248" s="439"/>
      <c r="AX248" s="918"/>
      <c r="AY248" s="918"/>
      <c r="AZ248" s="918"/>
      <c r="BA248" s="1053"/>
    </row>
    <row r="249" spans="1:53" s="113" customFormat="1" ht="11.25">
      <c r="A249" s="941">
        <v>2</v>
      </c>
      <c r="B249" s="1053" t="s">
        <v>1212</v>
      </c>
      <c r="C249" s="1166"/>
      <c r="D249" s="1166"/>
      <c r="E249" s="1166"/>
      <c r="F249" s="1166"/>
      <c r="G249" s="1166"/>
      <c r="H249" s="1166"/>
      <c r="I249" s="1166"/>
      <c r="J249" s="1166"/>
      <c r="K249" s="1166"/>
      <c r="L249" s="1167" t="s">
        <v>139</v>
      </c>
      <c r="M249" s="1173" t="s">
        <v>677</v>
      </c>
      <c r="N249" s="1169" t="s">
        <v>328</v>
      </c>
      <c r="O249" s="1178">
        <v>75.555999999999997</v>
      </c>
      <c r="P249" s="1178">
        <v>75.555999999999997</v>
      </c>
      <c r="Q249" s="1178">
        <v>75.555999999999997</v>
      </c>
      <c r="R249" s="1178">
        <v>0</v>
      </c>
      <c r="S249" s="1178">
        <v>75.555999999999997</v>
      </c>
      <c r="T249" s="1178">
        <v>75.555999999999997</v>
      </c>
      <c r="U249" s="1178">
        <v>75.555999999999997</v>
      </c>
      <c r="V249" s="1178">
        <v>75.555999999999997</v>
      </c>
      <c r="W249" s="1178">
        <v>75.555999999999997</v>
      </c>
      <c r="X249" s="1178">
        <v>75.555999999999997</v>
      </c>
      <c r="Y249" s="1178">
        <v>0</v>
      </c>
      <c r="Z249" s="1178">
        <v>0</v>
      </c>
      <c r="AA249" s="1178">
        <v>0</v>
      </c>
      <c r="AB249" s="1178">
        <v>0</v>
      </c>
      <c r="AC249" s="1178">
        <v>0</v>
      </c>
      <c r="AD249" s="1178">
        <v>75.555999999999997</v>
      </c>
      <c r="AE249" s="1178">
        <v>75.555999999999997</v>
      </c>
      <c r="AF249" s="1178">
        <v>75.555999999999997</v>
      </c>
      <c r="AG249" s="1178">
        <v>75.555999999999997</v>
      </c>
      <c r="AH249" s="1178">
        <v>75.555999999999997</v>
      </c>
      <c r="AI249" s="1178">
        <v>0</v>
      </c>
      <c r="AJ249" s="1178">
        <v>0</v>
      </c>
      <c r="AK249" s="1178">
        <v>0</v>
      </c>
      <c r="AL249" s="1178">
        <v>0</v>
      </c>
      <c r="AM249" s="1178">
        <v>0</v>
      </c>
      <c r="AN249" s="605"/>
      <c r="AO249" s="605"/>
      <c r="AP249" s="605"/>
      <c r="AQ249" s="605"/>
      <c r="AR249" s="605"/>
      <c r="AS249" s="605"/>
      <c r="AT249" s="605"/>
      <c r="AU249" s="605"/>
      <c r="AV249" s="605"/>
      <c r="AW249" s="605"/>
      <c r="AX249" s="918"/>
      <c r="AY249" s="918"/>
      <c r="AZ249" s="918"/>
      <c r="BA249" s="1166"/>
    </row>
    <row r="250" spans="1:53" ht="11.25">
      <c r="A250" s="941">
        <v>2</v>
      </c>
      <c r="B250" s="1053" t="s">
        <v>1208</v>
      </c>
      <c r="C250" s="1053"/>
      <c r="D250" s="1053"/>
      <c r="E250" s="1053"/>
      <c r="F250" s="1053"/>
      <c r="G250" s="1053"/>
      <c r="H250" s="1053"/>
      <c r="I250" s="1053"/>
      <c r="J250" s="1053"/>
      <c r="K250" s="1053"/>
      <c r="L250" s="1150" t="s">
        <v>150</v>
      </c>
      <c r="M250" s="1177" t="s">
        <v>1132</v>
      </c>
      <c r="N250" s="1152" t="s">
        <v>328</v>
      </c>
      <c r="O250" s="1179">
        <v>37.777999999999999</v>
      </c>
      <c r="P250" s="1179">
        <v>37.777999999999999</v>
      </c>
      <c r="Q250" s="1179">
        <v>37.777999999999999</v>
      </c>
      <c r="R250" s="1154">
        <v>0</v>
      </c>
      <c r="S250" s="1179">
        <v>37.777999999999999</v>
      </c>
      <c r="T250" s="1179">
        <v>37.777999999999999</v>
      </c>
      <c r="U250" s="1179">
        <v>37.777999999999999</v>
      </c>
      <c r="V250" s="1179">
        <v>37.777999999999999</v>
      </c>
      <c r="W250" s="1179">
        <v>37.777999999999999</v>
      </c>
      <c r="X250" s="1179">
        <v>37.777999999999999</v>
      </c>
      <c r="Y250" s="1179">
        <v>0</v>
      </c>
      <c r="Z250" s="1179">
        <v>0</v>
      </c>
      <c r="AA250" s="1179">
        <v>0</v>
      </c>
      <c r="AB250" s="1179">
        <v>0</v>
      </c>
      <c r="AC250" s="1179">
        <v>0</v>
      </c>
      <c r="AD250" s="1179">
        <v>37.777999999999999</v>
      </c>
      <c r="AE250" s="1179">
        <v>37.777999999999999</v>
      </c>
      <c r="AF250" s="1179">
        <v>37.777999999999999</v>
      </c>
      <c r="AG250" s="1179">
        <v>37.777999999999999</v>
      </c>
      <c r="AH250" s="1179">
        <v>37.777999999999999</v>
      </c>
      <c r="AI250" s="1179">
        <v>0</v>
      </c>
      <c r="AJ250" s="1179">
        <v>0</v>
      </c>
      <c r="AK250" s="1179">
        <v>0</v>
      </c>
      <c r="AL250" s="1179">
        <v>0</v>
      </c>
      <c r="AM250" s="1179">
        <v>0</v>
      </c>
      <c r="AN250" s="439"/>
      <c r="AO250" s="439"/>
      <c r="AP250" s="439"/>
      <c r="AQ250" s="439"/>
      <c r="AR250" s="439"/>
      <c r="AS250" s="439"/>
      <c r="AT250" s="439"/>
      <c r="AU250" s="439"/>
      <c r="AV250" s="439"/>
      <c r="AW250" s="439"/>
      <c r="AX250" s="918"/>
      <c r="AY250" s="918"/>
      <c r="AZ250" s="918"/>
      <c r="BA250" s="1053"/>
    </row>
    <row r="251" spans="1:53" ht="11.25">
      <c r="A251" s="941">
        <v>2</v>
      </c>
      <c r="B251" s="1053" t="s">
        <v>1203</v>
      </c>
      <c r="C251" s="1053"/>
      <c r="D251" s="1053"/>
      <c r="E251" s="1053"/>
      <c r="F251" s="1053"/>
      <c r="G251" s="1053"/>
      <c r="H251" s="1053"/>
      <c r="I251" s="1053"/>
      <c r="J251" s="1053"/>
      <c r="K251" s="1053"/>
      <c r="L251" s="1150" t="s">
        <v>151</v>
      </c>
      <c r="M251" s="1177" t="s">
        <v>1131</v>
      </c>
      <c r="N251" s="1152" t="s">
        <v>678</v>
      </c>
      <c r="O251" s="1174">
        <v>33.54</v>
      </c>
      <c r="P251" s="1174">
        <v>33.54</v>
      </c>
      <c r="Q251" s="1174">
        <v>33.54</v>
      </c>
      <c r="R251" s="1155">
        <v>0</v>
      </c>
      <c r="S251" s="1174">
        <v>35.42</v>
      </c>
      <c r="T251" s="1174">
        <v>36.83</v>
      </c>
      <c r="U251" s="1174">
        <v>38.049999999999997</v>
      </c>
      <c r="V251" s="1174">
        <v>39.340000000000003</v>
      </c>
      <c r="W251" s="1174">
        <v>40.69</v>
      </c>
      <c r="X251" s="1174">
        <v>42.11</v>
      </c>
      <c r="Y251" s="1174"/>
      <c r="Z251" s="1174"/>
      <c r="AA251" s="1174"/>
      <c r="AB251" s="1174"/>
      <c r="AC251" s="1174"/>
      <c r="AD251" s="1174">
        <v>13.33</v>
      </c>
      <c r="AE251" s="1174">
        <v>14.32</v>
      </c>
      <c r="AF251" s="1174">
        <v>14.61</v>
      </c>
      <c r="AG251" s="1174">
        <v>15.09</v>
      </c>
      <c r="AH251" s="1174">
        <v>15.41</v>
      </c>
      <c r="AI251" s="1174"/>
      <c r="AJ251" s="1174"/>
      <c r="AK251" s="1174"/>
      <c r="AL251" s="1174"/>
      <c r="AM251" s="1174"/>
      <c r="AN251" s="439"/>
      <c r="AO251" s="439"/>
      <c r="AP251" s="439"/>
      <c r="AQ251" s="439"/>
      <c r="AR251" s="439"/>
      <c r="AS251" s="439"/>
      <c r="AT251" s="439"/>
      <c r="AU251" s="439"/>
      <c r="AV251" s="439"/>
      <c r="AW251" s="439"/>
      <c r="AX251" s="918"/>
      <c r="AY251" s="918"/>
      <c r="AZ251" s="918"/>
      <c r="BA251" s="1053"/>
    </row>
    <row r="252" spans="1:53" ht="11.25">
      <c r="A252" s="941">
        <v>2</v>
      </c>
      <c r="B252" s="1053" t="s">
        <v>1209</v>
      </c>
      <c r="C252" s="1053"/>
      <c r="D252" s="1053"/>
      <c r="E252" s="1053"/>
      <c r="F252" s="1053"/>
      <c r="G252" s="1053"/>
      <c r="H252" s="1053"/>
      <c r="I252" s="1053"/>
      <c r="J252" s="1053"/>
      <c r="K252" s="1053"/>
      <c r="L252" s="1150" t="s">
        <v>152</v>
      </c>
      <c r="M252" s="1177" t="s">
        <v>1133</v>
      </c>
      <c r="N252" s="1152" t="s">
        <v>328</v>
      </c>
      <c r="O252" s="1180">
        <v>37.777999999999999</v>
      </c>
      <c r="P252" s="1180">
        <v>37.777999999999999</v>
      </c>
      <c r="Q252" s="1180">
        <v>37.777999999999999</v>
      </c>
      <c r="R252" s="1154">
        <v>0</v>
      </c>
      <c r="S252" s="1180">
        <v>37.777999999999999</v>
      </c>
      <c r="T252" s="1180">
        <v>37.777999999999999</v>
      </c>
      <c r="U252" s="1180">
        <v>37.777999999999999</v>
      </c>
      <c r="V252" s="1180">
        <v>37.777999999999999</v>
      </c>
      <c r="W252" s="1180">
        <v>37.777999999999999</v>
      </c>
      <c r="X252" s="1180">
        <v>37.777999999999999</v>
      </c>
      <c r="Y252" s="1180">
        <v>0</v>
      </c>
      <c r="Z252" s="1180">
        <v>0</v>
      </c>
      <c r="AA252" s="1180">
        <v>0</v>
      </c>
      <c r="AB252" s="1180">
        <v>0</v>
      </c>
      <c r="AC252" s="1180">
        <v>0</v>
      </c>
      <c r="AD252" s="1180">
        <v>37.777999999999999</v>
      </c>
      <c r="AE252" s="1180">
        <v>37.777999999999999</v>
      </c>
      <c r="AF252" s="1180">
        <v>37.777999999999999</v>
      </c>
      <c r="AG252" s="1180">
        <v>37.777999999999999</v>
      </c>
      <c r="AH252" s="1180">
        <v>37.777999999999999</v>
      </c>
      <c r="AI252" s="1180">
        <v>0</v>
      </c>
      <c r="AJ252" s="1180">
        <v>0</v>
      </c>
      <c r="AK252" s="1180">
        <v>0</v>
      </c>
      <c r="AL252" s="1180">
        <v>0</v>
      </c>
      <c r="AM252" s="1180">
        <v>0</v>
      </c>
      <c r="AN252" s="439"/>
      <c r="AO252" s="439"/>
      <c r="AP252" s="439"/>
      <c r="AQ252" s="439"/>
      <c r="AR252" s="439"/>
      <c r="AS252" s="439"/>
      <c r="AT252" s="439"/>
      <c r="AU252" s="439"/>
      <c r="AV252" s="439"/>
      <c r="AW252" s="439"/>
      <c r="AX252" s="918"/>
      <c r="AY252" s="918"/>
      <c r="AZ252" s="918"/>
      <c r="BA252" s="1053"/>
    </row>
    <row r="253" spans="1:53" ht="11.25">
      <c r="A253" s="941">
        <v>2</v>
      </c>
      <c r="B253" s="1053" t="s">
        <v>1204</v>
      </c>
      <c r="C253" s="1053"/>
      <c r="D253" s="1053"/>
      <c r="E253" s="1053"/>
      <c r="F253" s="1053"/>
      <c r="G253" s="1053"/>
      <c r="H253" s="1053"/>
      <c r="I253" s="1053"/>
      <c r="J253" s="1053"/>
      <c r="K253" s="1053"/>
      <c r="L253" s="1150" t="s">
        <v>153</v>
      </c>
      <c r="M253" s="1177" t="s">
        <v>1134</v>
      </c>
      <c r="N253" s="1152" t="s">
        <v>678</v>
      </c>
      <c r="O253" s="1174">
        <v>-8.0129813620042167</v>
      </c>
      <c r="P253" s="1174">
        <v>-8.0129813620042167</v>
      </c>
      <c r="Q253" s="1174">
        <v>-8.0129813620042167</v>
      </c>
      <c r="R253" s="1155">
        <v>0</v>
      </c>
      <c r="S253" s="1174">
        <v>-7.5955769491298692</v>
      </c>
      <c r="T253" s="1174">
        <v>-7.2539962158119149</v>
      </c>
      <c r="U253" s="1174">
        <v>-8.3556080127724588</v>
      </c>
      <c r="V253" s="1174">
        <v>-9.5209452349719115</v>
      </c>
      <c r="W253" s="1174">
        <v>-10.73967532994793</v>
      </c>
      <c r="X253" s="1174">
        <v>-12.021448119957686</v>
      </c>
      <c r="Y253" s="1174">
        <v>0</v>
      </c>
      <c r="Z253" s="1174">
        <v>0</v>
      </c>
      <c r="AA253" s="1174">
        <v>0</v>
      </c>
      <c r="AB253" s="1174">
        <v>0</v>
      </c>
      <c r="AC253" s="1174">
        <v>0</v>
      </c>
      <c r="AD253" s="1174">
        <v>14.317242036281696</v>
      </c>
      <c r="AE253" s="1174">
        <v>14.61</v>
      </c>
      <c r="AF253" s="1174">
        <v>15.09</v>
      </c>
      <c r="AG253" s="1174">
        <v>15.41</v>
      </c>
      <c r="AH253" s="1174">
        <v>15.91</v>
      </c>
      <c r="AI253" s="1174">
        <v>0</v>
      </c>
      <c r="AJ253" s="1174">
        <v>0</v>
      </c>
      <c r="AK253" s="1174">
        <v>0</v>
      </c>
      <c r="AL253" s="1174">
        <v>0</v>
      </c>
      <c r="AM253" s="1174">
        <v>0</v>
      </c>
      <c r="AN253" s="439"/>
      <c r="AO253" s="439"/>
      <c r="AP253" s="439"/>
      <c r="AQ253" s="439"/>
      <c r="AR253" s="439"/>
      <c r="AS253" s="439"/>
      <c r="AT253" s="439"/>
      <c r="AU253" s="439"/>
      <c r="AV253" s="439"/>
      <c r="AW253" s="439"/>
      <c r="AX253" s="918"/>
      <c r="AY253" s="918"/>
      <c r="AZ253" s="918"/>
      <c r="BA253" s="1053"/>
    </row>
    <row r="254" spans="1:53" ht="11.25">
      <c r="A254" s="941">
        <v>2</v>
      </c>
      <c r="B254" s="1053"/>
      <c r="C254" s="1053"/>
      <c r="D254" s="1053"/>
      <c r="E254" s="1053"/>
      <c r="F254" s="1053"/>
      <c r="G254" s="1053"/>
      <c r="H254" s="1053"/>
      <c r="I254" s="1053"/>
      <c r="J254" s="1053"/>
      <c r="K254" s="1053"/>
      <c r="L254" s="1150" t="s">
        <v>679</v>
      </c>
      <c r="M254" s="1151" t="s">
        <v>680</v>
      </c>
      <c r="N254" s="1152" t="s">
        <v>145</v>
      </c>
      <c r="O254" s="1164">
        <v>-23.890820995838453</v>
      </c>
      <c r="P254" s="1164">
        <v>-23.890820995838453</v>
      </c>
      <c r="Q254" s="1164">
        <v>-23.890820995838453</v>
      </c>
      <c r="R254" s="439"/>
      <c r="S254" s="1164">
        <v>-21.444316626566543</v>
      </c>
      <c r="T254" s="1164">
        <v>-19.695889806711691</v>
      </c>
      <c r="U254" s="1164">
        <v>-21.959547996773875</v>
      </c>
      <c r="V254" s="1164">
        <v>-24.201690988744055</v>
      </c>
      <c r="W254" s="1164">
        <v>-26.393893659247802</v>
      </c>
      <c r="X254" s="1164">
        <v>-28.547727665537131</v>
      </c>
      <c r="Y254" s="1164">
        <v>0</v>
      </c>
      <c r="Z254" s="1164">
        <v>0</v>
      </c>
      <c r="AA254" s="1164">
        <v>0</v>
      </c>
      <c r="AB254" s="1164">
        <v>0</v>
      </c>
      <c r="AC254" s="1164">
        <v>0</v>
      </c>
      <c r="AD254" s="1164">
        <v>107.40616681381618</v>
      </c>
      <c r="AE254" s="1164">
        <v>102.02513966480447</v>
      </c>
      <c r="AF254" s="1164">
        <v>103.28542094455852</v>
      </c>
      <c r="AG254" s="1164">
        <v>102.12060967528164</v>
      </c>
      <c r="AH254" s="1164">
        <v>103.24464633354964</v>
      </c>
      <c r="AI254" s="1164">
        <v>0</v>
      </c>
      <c r="AJ254" s="1164">
        <v>0</v>
      </c>
      <c r="AK254" s="1164">
        <v>0</v>
      </c>
      <c r="AL254" s="1164">
        <v>0</v>
      </c>
      <c r="AM254" s="1164">
        <v>0</v>
      </c>
      <c r="AN254" s="439"/>
      <c r="AO254" s="439"/>
      <c r="AP254" s="439"/>
      <c r="AQ254" s="439"/>
      <c r="AR254" s="439"/>
      <c r="AS254" s="439"/>
      <c r="AT254" s="439"/>
      <c r="AU254" s="439"/>
      <c r="AV254" s="439"/>
      <c r="AW254" s="439"/>
      <c r="AX254" s="918"/>
      <c r="AY254" s="918"/>
      <c r="AZ254" s="918"/>
      <c r="BA254" s="1053"/>
    </row>
    <row r="255" spans="1:53" ht="11.25">
      <c r="A255" s="941">
        <v>2</v>
      </c>
      <c r="B255" s="1053"/>
      <c r="C255" s="1053"/>
      <c r="D255" s="1053"/>
      <c r="E255" s="1053"/>
      <c r="F255" s="1053"/>
      <c r="G255" s="1053"/>
      <c r="H255" s="1053"/>
      <c r="I255" s="1053"/>
      <c r="J255" s="1053"/>
      <c r="K255" s="1053"/>
      <c r="L255" s="1150" t="s">
        <v>681</v>
      </c>
      <c r="M255" s="1151" t="s">
        <v>682</v>
      </c>
      <c r="N255" s="1152" t="s">
        <v>678</v>
      </c>
      <c r="O255" s="1174">
        <v>12.763509318997892</v>
      </c>
      <c r="P255" s="1174">
        <v>12.763509318997892</v>
      </c>
      <c r="Q255" s="1174">
        <v>12.763509318997892</v>
      </c>
      <c r="R255" s="1155">
        <v>0</v>
      </c>
      <c r="S255" s="1174">
        <v>13.912211525435067</v>
      </c>
      <c r="T255" s="1174">
        <v>14.788001892094041</v>
      </c>
      <c r="U255" s="1174">
        <v>14.847195993613768</v>
      </c>
      <c r="V255" s="1174">
        <v>14.909527382514044</v>
      </c>
      <c r="W255" s="1174">
        <v>14.975162335026035</v>
      </c>
      <c r="X255" s="1174">
        <v>15.044275940021159</v>
      </c>
      <c r="Y255" s="1174">
        <v>0</v>
      </c>
      <c r="Z255" s="1174">
        <v>0</v>
      </c>
      <c r="AA255" s="1174">
        <v>0</v>
      </c>
      <c r="AB255" s="1174">
        <v>0</v>
      </c>
      <c r="AC255" s="1174">
        <v>0</v>
      </c>
      <c r="AD255" s="1174">
        <v>13.823621018140848</v>
      </c>
      <c r="AE255" s="1174">
        <v>13.877703000669896</v>
      </c>
      <c r="AF255" s="1174">
        <v>13.934651328272984</v>
      </c>
      <c r="AG255" s="1174">
        <v>13.994617917239037</v>
      </c>
      <c r="AH255" s="1174">
        <v>14.057762735420289</v>
      </c>
      <c r="AI255" s="1174">
        <v>0</v>
      </c>
      <c r="AJ255" s="1174">
        <v>0</v>
      </c>
      <c r="AK255" s="1174">
        <v>0</v>
      </c>
      <c r="AL255" s="1174">
        <v>0</v>
      </c>
      <c r="AM255" s="1174">
        <v>0</v>
      </c>
      <c r="AN255" s="439"/>
      <c r="AO255" s="439"/>
      <c r="AP255" s="439"/>
      <c r="AQ255" s="439"/>
      <c r="AR255" s="439"/>
      <c r="AS255" s="439"/>
      <c r="AT255" s="439"/>
      <c r="AU255" s="439"/>
      <c r="AV255" s="439"/>
      <c r="AW255" s="439"/>
      <c r="AX255" s="918"/>
      <c r="AY255" s="918"/>
      <c r="AZ255" s="918"/>
      <c r="BA255" s="1053"/>
    </row>
    <row r="256" spans="1:53" s="113" customFormat="1" ht="11.25">
      <c r="A256" s="941">
        <v>2</v>
      </c>
      <c r="B256" s="1166"/>
      <c r="C256" s="1166"/>
      <c r="D256" s="1166"/>
      <c r="E256" s="1166"/>
      <c r="F256" s="1166"/>
      <c r="G256" s="1166"/>
      <c r="H256" s="1166"/>
      <c r="I256" s="1166"/>
      <c r="J256" s="1166"/>
      <c r="K256" s="1166"/>
      <c r="L256" s="1167" t="s">
        <v>140</v>
      </c>
      <c r="M256" s="1173" t="s">
        <v>1412</v>
      </c>
      <c r="N256" s="1169" t="s">
        <v>369</v>
      </c>
      <c r="O256" s="1181">
        <v>0</v>
      </c>
      <c r="P256" s="1181">
        <v>0</v>
      </c>
      <c r="Q256" s="1181">
        <v>0</v>
      </c>
      <c r="R256" s="1147">
        <v>0</v>
      </c>
      <c r="S256" s="1181">
        <v>0</v>
      </c>
      <c r="T256" s="1181">
        <v>0</v>
      </c>
      <c r="U256" s="1181">
        <v>0</v>
      </c>
      <c r="V256" s="1181">
        <v>0</v>
      </c>
      <c r="W256" s="1181">
        <v>0</v>
      </c>
      <c r="X256" s="1181">
        <v>0</v>
      </c>
      <c r="Y256" s="1181">
        <v>0</v>
      </c>
      <c r="Z256" s="1181">
        <v>0</v>
      </c>
      <c r="AA256" s="1181">
        <v>0</v>
      </c>
      <c r="AB256" s="1181">
        <v>0</v>
      </c>
      <c r="AC256" s="1181">
        <v>0</v>
      </c>
      <c r="AD256" s="1181">
        <v>0</v>
      </c>
      <c r="AE256" s="1181">
        <v>0</v>
      </c>
      <c r="AF256" s="1181">
        <v>0</v>
      </c>
      <c r="AG256" s="1181">
        <v>0</v>
      </c>
      <c r="AH256" s="1181">
        <v>0</v>
      </c>
      <c r="AI256" s="1181">
        <v>0</v>
      </c>
      <c r="AJ256" s="1181">
        <v>0</v>
      </c>
      <c r="AK256" s="1181">
        <v>0</v>
      </c>
      <c r="AL256" s="1181">
        <v>0</v>
      </c>
      <c r="AM256" s="1181">
        <v>0</v>
      </c>
      <c r="AN256" s="1147">
        <v>0</v>
      </c>
      <c r="AO256" s="1147">
        <v>0</v>
      </c>
      <c r="AP256" s="1147">
        <v>0</v>
      </c>
      <c r="AQ256" s="1147">
        <v>0</v>
      </c>
      <c r="AR256" s="1147">
        <v>0</v>
      </c>
      <c r="AS256" s="1147">
        <v>0</v>
      </c>
      <c r="AT256" s="1147">
        <v>0</v>
      </c>
      <c r="AU256" s="1147">
        <v>0</v>
      </c>
      <c r="AV256" s="1147">
        <v>0</v>
      </c>
      <c r="AW256" s="1147">
        <v>0</v>
      </c>
      <c r="AX256" s="918"/>
      <c r="AY256" s="918"/>
      <c r="AZ256" s="918"/>
      <c r="BA256" s="1166"/>
    </row>
    <row r="257" spans="1:53" s="113" customFormat="1" ht="11.25">
      <c r="A257" s="941">
        <v>2</v>
      </c>
      <c r="B257" s="1053" t="s">
        <v>1213</v>
      </c>
      <c r="C257" s="1166"/>
      <c r="D257" s="1166"/>
      <c r="E257" s="1166"/>
      <c r="F257" s="1166"/>
      <c r="G257" s="1166"/>
      <c r="H257" s="1166"/>
      <c r="I257" s="1166"/>
      <c r="J257" s="1166"/>
      <c r="K257" s="1166"/>
      <c r="L257" s="1167" t="s">
        <v>141</v>
      </c>
      <c r="M257" s="1173" t="s">
        <v>683</v>
      </c>
      <c r="N257" s="1169" t="s">
        <v>328</v>
      </c>
      <c r="O257" s="1178">
        <v>0</v>
      </c>
      <c r="P257" s="1178">
        <v>0</v>
      </c>
      <c r="Q257" s="1178">
        <v>0</v>
      </c>
      <c r="R257" s="1178">
        <v>0</v>
      </c>
      <c r="S257" s="1178">
        <v>0</v>
      </c>
      <c r="T257" s="1178">
        <v>0</v>
      </c>
      <c r="U257" s="1178">
        <v>0</v>
      </c>
      <c r="V257" s="1178">
        <v>0</v>
      </c>
      <c r="W257" s="1178">
        <v>0</v>
      </c>
      <c r="X257" s="1178">
        <v>0</v>
      </c>
      <c r="Y257" s="1178">
        <v>0</v>
      </c>
      <c r="Z257" s="1178">
        <v>0</v>
      </c>
      <c r="AA257" s="1178">
        <v>0</v>
      </c>
      <c r="AB257" s="1178">
        <v>0</v>
      </c>
      <c r="AC257" s="1178">
        <v>0</v>
      </c>
      <c r="AD257" s="1178">
        <v>0</v>
      </c>
      <c r="AE257" s="1178">
        <v>0</v>
      </c>
      <c r="AF257" s="1178">
        <v>0</v>
      </c>
      <c r="AG257" s="1178">
        <v>0</v>
      </c>
      <c r="AH257" s="1178">
        <v>0</v>
      </c>
      <c r="AI257" s="1178">
        <v>0</v>
      </c>
      <c r="AJ257" s="1178">
        <v>0</v>
      </c>
      <c r="AK257" s="1178">
        <v>0</v>
      </c>
      <c r="AL257" s="1178">
        <v>0</v>
      </c>
      <c r="AM257" s="1178">
        <v>0</v>
      </c>
      <c r="AN257" s="605"/>
      <c r="AO257" s="605"/>
      <c r="AP257" s="605"/>
      <c r="AQ257" s="605"/>
      <c r="AR257" s="605"/>
      <c r="AS257" s="605"/>
      <c r="AT257" s="605"/>
      <c r="AU257" s="605"/>
      <c r="AV257" s="605"/>
      <c r="AW257" s="605"/>
      <c r="AX257" s="918"/>
      <c r="AY257" s="918"/>
      <c r="AZ257" s="918"/>
      <c r="BA257" s="1166"/>
    </row>
    <row r="258" spans="1:53" ht="11.25">
      <c r="A258" s="941">
        <v>2</v>
      </c>
      <c r="B258" s="1053" t="s">
        <v>1210</v>
      </c>
      <c r="C258" s="1053"/>
      <c r="D258" s="1053"/>
      <c r="E258" s="1053"/>
      <c r="F258" s="1053"/>
      <c r="G258" s="1053"/>
      <c r="H258" s="1053"/>
      <c r="I258" s="1053"/>
      <c r="J258" s="1053"/>
      <c r="K258" s="1053"/>
      <c r="L258" s="1182" t="s">
        <v>154</v>
      </c>
      <c r="M258" s="1177" t="s">
        <v>1195</v>
      </c>
      <c r="N258" s="1183" t="s">
        <v>328</v>
      </c>
      <c r="O258" s="1179">
        <v>0</v>
      </c>
      <c r="P258" s="1179">
        <v>0</v>
      </c>
      <c r="Q258" s="1179">
        <v>0</v>
      </c>
      <c r="R258" s="1154">
        <v>0</v>
      </c>
      <c r="S258" s="1179">
        <v>0</v>
      </c>
      <c r="T258" s="1179">
        <v>0</v>
      </c>
      <c r="U258" s="1179">
        <v>0</v>
      </c>
      <c r="V258" s="1179">
        <v>0</v>
      </c>
      <c r="W258" s="1179">
        <v>0</v>
      </c>
      <c r="X258" s="1179">
        <v>0</v>
      </c>
      <c r="Y258" s="1179">
        <v>0</v>
      </c>
      <c r="Z258" s="1179">
        <v>0</v>
      </c>
      <c r="AA258" s="1179">
        <v>0</v>
      </c>
      <c r="AB258" s="1179">
        <v>0</v>
      </c>
      <c r="AC258" s="1179">
        <v>0</v>
      </c>
      <c r="AD258" s="1179">
        <v>0</v>
      </c>
      <c r="AE258" s="1179">
        <v>0</v>
      </c>
      <c r="AF258" s="1179">
        <v>0</v>
      </c>
      <c r="AG258" s="1179">
        <v>0</v>
      </c>
      <c r="AH258" s="1179">
        <v>0</v>
      </c>
      <c r="AI258" s="1179">
        <v>0</v>
      </c>
      <c r="AJ258" s="1179">
        <v>0</v>
      </c>
      <c r="AK258" s="1179">
        <v>0</v>
      </c>
      <c r="AL258" s="1179">
        <v>0</v>
      </c>
      <c r="AM258" s="1179">
        <v>0</v>
      </c>
      <c r="AN258" s="439"/>
      <c r="AO258" s="439"/>
      <c r="AP258" s="439"/>
      <c r="AQ258" s="439"/>
      <c r="AR258" s="439"/>
      <c r="AS258" s="439"/>
      <c r="AT258" s="439"/>
      <c r="AU258" s="439"/>
      <c r="AV258" s="439"/>
      <c r="AW258" s="439"/>
      <c r="AX258" s="918"/>
      <c r="AY258" s="918"/>
      <c r="AZ258" s="918"/>
      <c r="BA258" s="1053"/>
    </row>
    <row r="259" spans="1:53" ht="11.25">
      <c r="A259" s="941">
        <v>2</v>
      </c>
      <c r="B259" s="1053" t="s">
        <v>1206</v>
      </c>
      <c r="C259" s="1053"/>
      <c r="D259" s="1053"/>
      <c r="E259" s="1053"/>
      <c r="F259" s="1053"/>
      <c r="G259" s="1053"/>
      <c r="H259" s="1053"/>
      <c r="I259" s="1053"/>
      <c r="J259" s="1053"/>
      <c r="K259" s="1053"/>
      <c r="L259" s="1182" t="s">
        <v>155</v>
      </c>
      <c r="M259" s="1177" t="s">
        <v>1196</v>
      </c>
      <c r="N259" s="1183" t="s">
        <v>678</v>
      </c>
      <c r="O259" s="1174">
        <v>0</v>
      </c>
      <c r="P259" s="1174">
        <v>0</v>
      </c>
      <c r="Q259" s="1174">
        <v>0</v>
      </c>
      <c r="R259" s="1155">
        <v>0</v>
      </c>
      <c r="S259" s="1174">
        <v>0</v>
      </c>
      <c r="T259" s="1174">
        <v>0</v>
      </c>
      <c r="U259" s="1174">
        <v>0</v>
      </c>
      <c r="V259" s="1174">
        <v>0</v>
      </c>
      <c r="W259" s="1174">
        <v>0</v>
      </c>
      <c r="X259" s="1174">
        <v>0</v>
      </c>
      <c r="Y259" s="1174">
        <v>0</v>
      </c>
      <c r="Z259" s="1174">
        <v>0</v>
      </c>
      <c r="AA259" s="1174">
        <v>0</v>
      </c>
      <c r="AB259" s="1174">
        <v>0</v>
      </c>
      <c r="AC259" s="1174">
        <v>0</v>
      </c>
      <c r="AD259" s="1174">
        <v>0</v>
      </c>
      <c r="AE259" s="1174">
        <v>0</v>
      </c>
      <c r="AF259" s="1174">
        <v>0</v>
      </c>
      <c r="AG259" s="1174">
        <v>0</v>
      </c>
      <c r="AH259" s="1174">
        <v>0</v>
      </c>
      <c r="AI259" s="1174">
        <v>0</v>
      </c>
      <c r="AJ259" s="1174">
        <v>0</v>
      </c>
      <c r="AK259" s="1174">
        <v>0</v>
      </c>
      <c r="AL259" s="1174">
        <v>0</v>
      </c>
      <c r="AM259" s="1174">
        <v>0</v>
      </c>
      <c r="AN259" s="439"/>
      <c r="AO259" s="439"/>
      <c r="AP259" s="439"/>
      <c r="AQ259" s="439"/>
      <c r="AR259" s="439"/>
      <c r="AS259" s="439"/>
      <c r="AT259" s="439"/>
      <c r="AU259" s="439"/>
      <c r="AV259" s="439"/>
      <c r="AW259" s="439"/>
      <c r="AX259" s="918"/>
      <c r="AY259" s="918"/>
      <c r="AZ259" s="918"/>
      <c r="BA259" s="1053"/>
    </row>
    <row r="260" spans="1:53" ht="11.25">
      <c r="A260" s="941">
        <v>2</v>
      </c>
      <c r="B260" s="1053" t="s">
        <v>1211</v>
      </c>
      <c r="C260" s="1053"/>
      <c r="D260" s="1053"/>
      <c r="E260" s="1053"/>
      <c r="F260" s="1053"/>
      <c r="G260" s="1053"/>
      <c r="H260" s="1053"/>
      <c r="I260" s="1053"/>
      <c r="J260" s="1053"/>
      <c r="K260" s="1053"/>
      <c r="L260" s="1182" t="s">
        <v>156</v>
      </c>
      <c r="M260" s="1177" t="s">
        <v>1197</v>
      </c>
      <c r="N260" s="1183" t="s">
        <v>328</v>
      </c>
      <c r="O260" s="1180">
        <v>0</v>
      </c>
      <c r="P260" s="1180">
        <v>0</v>
      </c>
      <c r="Q260" s="1180">
        <v>0</v>
      </c>
      <c r="R260" s="1154">
        <v>0</v>
      </c>
      <c r="S260" s="1180">
        <v>0</v>
      </c>
      <c r="T260" s="1180">
        <v>0</v>
      </c>
      <c r="U260" s="1180">
        <v>0</v>
      </c>
      <c r="V260" s="1180">
        <v>0</v>
      </c>
      <c r="W260" s="1180">
        <v>0</v>
      </c>
      <c r="X260" s="1180">
        <v>0</v>
      </c>
      <c r="Y260" s="1180">
        <v>0</v>
      </c>
      <c r="Z260" s="1180">
        <v>0</v>
      </c>
      <c r="AA260" s="1180">
        <v>0</v>
      </c>
      <c r="AB260" s="1180">
        <v>0</v>
      </c>
      <c r="AC260" s="1180">
        <v>0</v>
      </c>
      <c r="AD260" s="1180">
        <v>0</v>
      </c>
      <c r="AE260" s="1180">
        <v>0</v>
      </c>
      <c r="AF260" s="1180">
        <v>0</v>
      </c>
      <c r="AG260" s="1180">
        <v>0</v>
      </c>
      <c r="AH260" s="1180">
        <v>0</v>
      </c>
      <c r="AI260" s="1180">
        <v>0</v>
      </c>
      <c r="AJ260" s="1180">
        <v>0</v>
      </c>
      <c r="AK260" s="1180">
        <v>0</v>
      </c>
      <c r="AL260" s="1180">
        <v>0</v>
      </c>
      <c r="AM260" s="1180">
        <v>0</v>
      </c>
      <c r="AN260" s="439"/>
      <c r="AO260" s="439"/>
      <c r="AP260" s="439"/>
      <c r="AQ260" s="439"/>
      <c r="AR260" s="439"/>
      <c r="AS260" s="439"/>
      <c r="AT260" s="439"/>
      <c r="AU260" s="439"/>
      <c r="AV260" s="439"/>
      <c r="AW260" s="439"/>
      <c r="AX260" s="918"/>
      <c r="AY260" s="918"/>
      <c r="AZ260" s="918"/>
      <c r="BA260" s="1053"/>
    </row>
    <row r="261" spans="1:53" ht="11.25">
      <c r="A261" s="941">
        <v>2</v>
      </c>
      <c r="B261" s="1053" t="s">
        <v>1205</v>
      </c>
      <c r="C261" s="1053"/>
      <c r="D261" s="1053"/>
      <c r="E261" s="1053"/>
      <c r="F261" s="1053"/>
      <c r="G261" s="1053"/>
      <c r="H261" s="1053"/>
      <c r="I261" s="1053"/>
      <c r="J261" s="1053"/>
      <c r="K261" s="1053"/>
      <c r="L261" s="1182" t="s">
        <v>157</v>
      </c>
      <c r="M261" s="1177" t="s">
        <v>1198</v>
      </c>
      <c r="N261" s="1183" t="s">
        <v>678</v>
      </c>
      <c r="O261" s="1174">
        <v>0</v>
      </c>
      <c r="P261" s="1174">
        <v>0</v>
      </c>
      <c r="Q261" s="1174">
        <v>0</v>
      </c>
      <c r="R261" s="1155">
        <v>0</v>
      </c>
      <c r="S261" s="1174">
        <v>0</v>
      </c>
      <c r="T261" s="1174">
        <v>0</v>
      </c>
      <c r="U261" s="1174">
        <v>0</v>
      </c>
      <c r="V261" s="1174">
        <v>0</v>
      </c>
      <c r="W261" s="1174">
        <v>0</v>
      </c>
      <c r="X261" s="1174">
        <v>0</v>
      </c>
      <c r="Y261" s="1174">
        <v>0</v>
      </c>
      <c r="Z261" s="1174">
        <v>0</v>
      </c>
      <c r="AA261" s="1174">
        <v>0</v>
      </c>
      <c r="AB261" s="1174">
        <v>0</v>
      </c>
      <c r="AC261" s="1174">
        <v>0</v>
      </c>
      <c r="AD261" s="1174">
        <v>0</v>
      </c>
      <c r="AE261" s="1174">
        <v>0</v>
      </c>
      <c r="AF261" s="1174">
        <v>0</v>
      </c>
      <c r="AG261" s="1174">
        <v>0</v>
      </c>
      <c r="AH261" s="1174">
        <v>0</v>
      </c>
      <c r="AI261" s="1174">
        <v>0</v>
      </c>
      <c r="AJ261" s="1174">
        <v>0</v>
      </c>
      <c r="AK261" s="1174">
        <v>0</v>
      </c>
      <c r="AL261" s="1174">
        <v>0</v>
      </c>
      <c r="AM261" s="1174">
        <v>0</v>
      </c>
      <c r="AN261" s="439"/>
      <c r="AO261" s="439"/>
      <c r="AP261" s="439"/>
      <c r="AQ261" s="439"/>
      <c r="AR261" s="439"/>
      <c r="AS261" s="439"/>
      <c r="AT261" s="439"/>
      <c r="AU261" s="439"/>
      <c r="AV261" s="439"/>
      <c r="AW261" s="439"/>
      <c r="AX261" s="918"/>
      <c r="AY261" s="918"/>
      <c r="AZ261" s="918"/>
      <c r="BA261" s="1053"/>
    </row>
    <row r="262" spans="1:53">
      <c r="A262" s="1053"/>
      <c r="B262" s="1053"/>
      <c r="C262" s="1053"/>
      <c r="D262" s="1053"/>
      <c r="E262" s="1053"/>
      <c r="F262" s="1053"/>
      <c r="G262" s="1053"/>
      <c r="H262" s="1053"/>
      <c r="I262" s="1053"/>
      <c r="J262" s="1053"/>
      <c r="K262" s="1053"/>
      <c r="L262" s="1132"/>
      <c r="M262" s="1133"/>
      <c r="N262" s="1132"/>
      <c r="O262" s="1053"/>
      <c r="P262" s="1053"/>
      <c r="Q262" s="1053"/>
      <c r="R262" s="1053"/>
      <c r="S262" s="1053"/>
      <c r="T262" s="1053"/>
      <c r="U262" s="1053"/>
      <c r="V262" s="1053"/>
      <c r="W262" s="1053"/>
      <c r="X262" s="1053"/>
      <c r="Y262" s="1053"/>
      <c r="Z262" s="1053"/>
      <c r="AA262" s="1053"/>
      <c r="AB262" s="1053"/>
      <c r="AC262" s="1053"/>
      <c r="AD262" s="1053"/>
      <c r="AE262" s="1053"/>
      <c r="AF262" s="1053"/>
      <c r="AG262" s="1053"/>
      <c r="AH262" s="1053"/>
      <c r="AI262" s="1053"/>
      <c r="AJ262" s="1053"/>
      <c r="AK262" s="1053"/>
      <c r="AL262" s="1053"/>
      <c r="AM262" s="1053"/>
      <c r="AN262" s="1053"/>
      <c r="AO262" s="1053"/>
      <c r="AP262" s="1053"/>
      <c r="AQ262" s="1053"/>
      <c r="AR262" s="1053"/>
      <c r="AS262" s="1053"/>
      <c r="AT262" s="1053"/>
      <c r="AU262" s="1053"/>
      <c r="AV262" s="1053"/>
      <c r="AW262" s="1053"/>
      <c r="AX262" s="1053"/>
      <c r="AY262" s="1053"/>
      <c r="AZ262" s="1053"/>
      <c r="BA262" s="1053"/>
    </row>
    <row r="263" spans="1:53" ht="15" customHeight="1">
      <c r="A263" s="1053"/>
      <c r="B263" s="1053"/>
      <c r="C263" s="1053"/>
      <c r="D263" s="1053"/>
      <c r="E263" s="1053"/>
      <c r="F263" s="1053"/>
      <c r="G263" s="1053"/>
      <c r="H263" s="1053"/>
      <c r="I263" s="1053"/>
      <c r="J263" s="1053"/>
      <c r="K263" s="1053"/>
      <c r="L263" s="1106" t="s">
        <v>1469</v>
      </c>
      <c r="M263" s="1106"/>
      <c r="N263" s="1106"/>
      <c r="O263" s="1106"/>
      <c r="P263" s="1106"/>
      <c r="Q263" s="1106"/>
      <c r="R263" s="1106"/>
      <c r="S263" s="1106"/>
      <c r="T263" s="1106"/>
      <c r="U263" s="1106"/>
      <c r="V263" s="1106"/>
      <c r="W263" s="1106"/>
      <c r="X263" s="1106"/>
      <c r="Y263" s="1106"/>
      <c r="Z263" s="1106"/>
      <c r="AA263" s="1106"/>
      <c r="AB263" s="1106"/>
      <c r="AC263" s="1106"/>
      <c r="AD263" s="1106"/>
      <c r="AE263" s="1106"/>
      <c r="AF263" s="1106"/>
      <c r="AG263" s="1106"/>
      <c r="AH263" s="1106"/>
      <c r="AI263" s="1106"/>
      <c r="AJ263" s="1106"/>
      <c r="AK263" s="1106"/>
      <c r="AL263" s="1106"/>
      <c r="AM263" s="1106"/>
      <c r="AN263" s="1106"/>
      <c r="AO263" s="1106"/>
      <c r="AP263" s="1106"/>
      <c r="AQ263" s="1106"/>
      <c r="AR263" s="1106"/>
      <c r="AS263" s="1106"/>
      <c r="AT263" s="1106"/>
      <c r="AU263" s="1106"/>
      <c r="AV263" s="1106"/>
      <c r="AW263" s="1106"/>
      <c r="AX263" s="1106"/>
      <c r="AY263" s="1106"/>
      <c r="AZ263" s="1106"/>
      <c r="BA263" s="1053"/>
    </row>
    <row r="264" spans="1:53" ht="15" customHeight="1">
      <c r="A264" s="1053"/>
      <c r="B264" s="1053"/>
      <c r="C264" s="1053"/>
      <c r="D264" s="1053"/>
      <c r="E264" s="1053"/>
      <c r="F264" s="1053"/>
      <c r="G264" s="1053"/>
      <c r="H264" s="1053"/>
      <c r="I264" s="1053"/>
      <c r="J264" s="1053"/>
      <c r="K264" s="780"/>
      <c r="L264" s="1109"/>
      <c r="M264" s="1125"/>
      <c r="N264" s="1125"/>
      <c r="O264" s="1125"/>
      <c r="P264" s="1125"/>
      <c r="Q264" s="1125"/>
      <c r="R264" s="1125"/>
      <c r="S264" s="1125"/>
      <c r="T264" s="1125"/>
      <c r="U264" s="1125"/>
      <c r="V264" s="1125"/>
      <c r="W264" s="1125"/>
      <c r="X264" s="1125"/>
      <c r="Y264" s="1125"/>
      <c r="Z264" s="1125"/>
      <c r="AA264" s="1125"/>
      <c r="AB264" s="1125"/>
      <c r="AC264" s="1125"/>
      <c r="AD264" s="1125"/>
      <c r="AE264" s="1125"/>
      <c r="AF264" s="1125"/>
      <c r="AG264" s="1125"/>
      <c r="AH264" s="1125"/>
      <c r="AI264" s="1125"/>
      <c r="AJ264" s="1125"/>
      <c r="AK264" s="1125"/>
      <c r="AL264" s="1125"/>
      <c r="AM264" s="1125"/>
      <c r="AN264" s="1125"/>
      <c r="AO264" s="1125"/>
      <c r="AP264" s="1125"/>
      <c r="AQ264" s="1125"/>
      <c r="AR264" s="1125"/>
      <c r="AS264" s="1125"/>
      <c r="AT264" s="1125"/>
      <c r="AU264" s="1125"/>
      <c r="AV264" s="1125"/>
      <c r="AW264" s="1125"/>
      <c r="AX264" s="1125"/>
      <c r="AY264" s="1125"/>
      <c r="AZ264" s="1125"/>
      <c r="BA264" s="1053"/>
    </row>
  </sheetData>
  <sheetProtection formatColumns="0" formatRows="0" autoFilter="0"/>
  <mergeCells count="9">
    <mergeCell ref="L264:AZ264"/>
    <mergeCell ref="AZ14:AZ15"/>
    <mergeCell ref="AX14:AX15"/>
    <mergeCell ref="AY14:AY15"/>
    <mergeCell ref="L263:AZ263"/>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35:AM138 O107:Q112 S86:AM86 O86:Q86 S115:AM122 O115:Q122 O29:Q35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135:Q138 O258:Q261 O230:Q235 S209:AM209 O209:Q209 S238:AM245 O238:Q245 S258:AM261 S220:AM222 O220:Q222 O212:Q212 O214:Q218 S196:AM197 O196:Q197 AE148:AM150 S212:AM212 AD160:AD161 O247:Q248 O160:Q161 AE175:AM186 O186:Q186 O150:Q150 S152:AM158 O141:Q141 S247:AM248 O144:Q146 AD150 S186:T186 S160:T161 U160:AC164 S150:T150 S141:T141 AD141 AE160:AM164 AE167:AM173 S144:AM146 U148:AC150 U175:AC176 U185:AC186 S214:AM218 O250:Q255 S250:AM255 S230:AM235 AD186 O152:Q158">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86"/>
  <sheetViews>
    <sheetView showGridLines="0" view="pageBreakPreview" topLeftCell="A11" zoomScale="60" zoomScaleNormal="100" workbookViewId="0">
      <pane xSplit="15" ySplit="5" topLeftCell="P79" activePane="bottomRight" state="frozen"/>
      <selection activeCell="M11" sqref="M11"/>
      <selection pane="topRight" activeCell="M11" sqref="M11"/>
      <selection pane="bottomLeft" activeCell="M11" sqref="M11"/>
      <selection pane="bottomRight" activeCell="R80" sqref="R80"/>
    </sheetView>
  </sheetViews>
  <sheetFormatPr defaultColWidth="9.140625" defaultRowHeight="11.25"/>
  <cols>
    <col min="1" max="10" width="9.140625" style="102" hidden="1" customWidth="1"/>
    <col min="11" max="11" width="3.7109375" style="102" hidden="1" customWidth="1"/>
    <col min="12" max="12" width="8.7109375" style="306"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1087"/>
      <c r="B1" s="1087"/>
      <c r="C1" s="1087"/>
      <c r="D1" s="1087"/>
      <c r="E1" s="1087"/>
      <c r="F1" s="1087"/>
      <c r="G1" s="1087"/>
      <c r="H1" s="1087"/>
      <c r="I1" s="1087"/>
      <c r="J1" s="1087"/>
      <c r="K1" s="1087"/>
      <c r="L1" s="1105"/>
      <c r="M1" s="1087"/>
      <c r="N1" s="1087"/>
      <c r="O1" s="1087"/>
      <c r="P1" s="1087"/>
      <c r="Q1" s="1087"/>
      <c r="R1" s="1087"/>
    </row>
    <row r="2" spans="1:18" hidden="1">
      <c r="A2" s="1087"/>
      <c r="B2" s="1087"/>
      <c r="C2" s="1087"/>
      <c r="D2" s="1087"/>
      <c r="E2" s="1087"/>
      <c r="F2" s="1087"/>
      <c r="G2" s="1087"/>
      <c r="H2" s="1087"/>
      <c r="I2" s="1087"/>
      <c r="J2" s="1087"/>
      <c r="K2" s="1087"/>
      <c r="L2" s="1105"/>
      <c r="M2" s="1087"/>
      <c r="N2" s="1087"/>
      <c r="O2" s="1087"/>
      <c r="P2" s="1087"/>
      <c r="Q2" s="1087"/>
      <c r="R2" s="1087"/>
    </row>
    <row r="3" spans="1:18" hidden="1">
      <c r="A3" s="1087"/>
      <c r="B3" s="1087"/>
      <c r="C3" s="1087"/>
      <c r="D3" s="1087"/>
      <c r="E3" s="1087"/>
      <c r="F3" s="1087"/>
      <c r="G3" s="1087"/>
      <c r="H3" s="1087"/>
      <c r="I3" s="1087"/>
      <c r="J3" s="1087"/>
      <c r="K3" s="1087"/>
      <c r="L3" s="1105"/>
      <c r="M3" s="1087"/>
      <c r="N3" s="1087"/>
      <c r="O3" s="1087"/>
      <c r="P3" s="1087"/>
      <c r="Q3" s="1087"/>
      <c r="R3" s="1087"/>
    </row>
    <row r="4" spans="1:18" hidden="1">
      <c r="A4" s="1087"/>
      <c r="B4" s="1087"/>
      <c r="C4" s="1087"/>
      <c r="D4" s="1087"/>
      <c r="E4" s="1087"/>
      <c r="F4" s="1087"/>
      <c r="G4" s="1087"/>
      <c r="H4" s="1087"/>
      <c r="I4" s="1087"/>
      <c r="J4" s="1087"/>
      <c r="K4" s="1087"/>
      <c r="L4" s="1105"/>
      <c r="M4" s="1087"/>
      <c r="N4" s="1087"/>
      <c r="O4" s="1087"/>
      <c r="P4" s="1087"/>
      <c r="Q4" s="1087"/>
      <c r="R4" s="1087"/>
    </row>
    <row r="5" spans="1:18" hidden="1">
      <c r="A5" s="1087"/>
      <c r="B5" s="1087"/>
      <c r="C5" s="1087"/>
      <c r="D5" s="1087"/>
      <c r="E5" s="1087"/>
      <c r="F5" s="1087"/>
      <c r="G5" s="1087"/>
      <c r="H5" s="1087"/>
      <c r="I5" s="1087"/>
      <c r="J5" s="1087"/>
      <c r="K5" s="1087"/>
      <c r="L5" s="1105"/>
      <c r="M5" s="1087"/>
      <c r="N5" s="1087"/>
      <c r="O5" s="1087"/>
      <c r="P5" s="1087"/>
      <c r="Q5" s="1087"/>
      <c r="R5" s="1087"/>
    </row>
    <row r="6" spans="1:18" hidden="1">
      <c r="A6" s="1087"/>
      <c r="B6" s="1087"/>
      <c r="C6" s="1087"/>
      <c r="D6" s="1087"/>
      <c r="E6" s="1087"/>
      <c r="F6" s="1087"/>
      <c r="G6" s="1087"/>
      <c r="H6" s="1087"/>
      <c r="I6" s="1087"/>
      <c r="J6" s="1087"/>
      <c r="K6" s="1087"/>
      <c r="L6" s="1105"/>
      <c r="M6" s="1087"/>
      <c r="N6" s="1087"/>
      <c r="O6" s="1087"/>
      <c r="P6" s="1087"/>
      <c r="Q6" s="1087"/>
      <c r="R6" s="1087"/>
    </row>
    <row r="7" spans="1:18" hidden="1">
      <c r="A7" s="1087"/>
      <c r="B7" s="1087"/>
      <c r="C7" s="1087"/>
      <c r="D7" s="1087"/>
      <c r="E7" s="1087"/>
      <c r="F7" s="1087"/>
      <c r="G7" s="1087"/>
      <c r="H7" s="1087"/>
      <c r="I7" s="1087"/>
      <c r="J7" s="1087"/>
      <c r="K7" s="1087"/>
      <c r="L7" s="1105"/>
      <c r="M7" s="1087"/>
      <c r="N7" s="1087"/>
      <c r="O7" s="1087"/>
      <c r="P7" s="1087"/>
      <c r="Q7" s="1087"/>
      <c r="R7" s="1087"/>
    </row>
    <row r="8" spans="1:18" hidden="1">
      <c r="A8" s="1087"/>
      <c r="B8" s="1087"/>
      <c r="C8" s="1087"/>
      <c r="D8" s="1087"/>
      <c r="E8" s="1087"/>
      <c r="F8" s="1087"/>
      <c r="G8" s="1087"/>
      <c r="H8" s="1087"/>
      <c r="I8" s="1087"/>
      <c r="J8" s="1087"/>
      <c r="K8" s="1087"/>
      <c r="L8" s="1105"/>
      <c r="M8" s="1087"/>
      <c r="N8" s="1087"/>
      <c r="O8" s="1087"/>
      <c r="P8" s="1087"/>
      <c r="Q8" s="1087"/>
      <c r="R8" s="1087"/>
    </row>
    <row r="9" spans="1:18" hidden="1">
      <c r="A9" s="1087"/>
      <c r="B9" s="1087"/>
      <c r="C9" s="1087"/>
      <c r="D9" s="1087"/>
      <c r="E9" s="1087"/>
      <c r="F9" s="1087"/>
      <c r="G9" s="1087"/>
      <c r="H9" s="1087"/>
      <c r="I9" s="1087"/>
      <c r="J9" s="1087"/>
      <c r="K9" s="1087"/>
      <c r="L9" s="1105"/>
      <c r="M9" s="1087"/>
      <c r="N9" s="1087"/>
      <c r="O9" s="1087"/>
      <c r="P9" s="1087"/>
      <c r="Q9" s="1087"/>
      <c r="R9" s="1087"/>
    </row>
    <row r="10" spans="1:18" hidden="1">
      <c r="A10" s="1087"/>
      <c r="B10" s="1087"/>
      <c r="C10" s="1087"/>
      <c r="D10" s="1087"/>
      <c r="E10" s="1087"/>
      <c r="F10" s="1087"/>
      <c r="G10" s="1087"/>
      <c r="H10" s="1087"/>
      <c r="I10" s="1087"/>
      <c r="J10" s="1087"/>
      <c r="K10" s="1087"/>
      <c r="L10" s="1105"/>
      <c r="M10" s="1087"/>
      <c r="N10" s="1087"/>
      <c r="O10" s="1087"/>
      <c r="P10" s="1087"/>
      <c r="Q10" s="1087"/>
      <c r="R10" s="1087"/>
    </row>
    <row r="11" spans="1:18" ht="15" hidden="1" customHeight="1">
      <c r="A11" s="1087"/>
      <c r="B11" s="1087"/>
      <c r="C11" s="1087"/>
      <c r="D11" s="1087"/>
      <c r="E11" s="1087"/>
      <c r="F11" s="1087"/>
      <c r="G11" s="1087"/>
      <c r="H11" s="1087"/>
      <c r="I11" s="1087"/>
      <c r="J11" s="1087"/>
      <c r="K11" s="1087"/>
      <c r="L11" s="1184"/>
      <c r="M11" s="1112"/>
      <c r="N11" s="1111"/>
      <c r="O11" s="1111"/>
      <c r="P11" s="1111"/>
      <c r="Q11" s="1111"/>
      <c r="R11" s="1087"/>
    </row>
    <row r="12" spans="1:18" ht="22.5" customHeight="1">
      <c r="A12" s="1087"/>
      <c r="B12" s="1087"/>
      <c r="C12" s="1087"/>
      <c r="D12" s="1087"/>
      <c r="E12" s="1087"/>
      <c r="F12" s="1087"/>
      <c r="G12" s="1087"/>
      <c r="H12" s="1087"/>
      <c r="I12" s="1087"/>
      <c r="J12" s="1087"/>
      <c r="K12" s="1087"/>
      <c r="L12" s="479" t="s">
        <v>1381</v>
      </c>
      <c r="M12" s="299"/>
      <c r="N12" s="299"/>
      <c r="O12" s="299"/>
      <c r="P12" s="299"/>
      <c r="Q12" s="300"/>
      <c r="R12" s="300"/>
    </row>
    <row r="13" spans="1:18" ht="11.25" customHeight="1">
      <c r="A13" s="1087"/>
      <c r="B13" s="1087"/>
      <c r="C13" s="1087"/>
      <c r="D13" s="1087"/>
      <c r="E13" s="1087"/>
      <c r="F13" s="1087"/>
      <c r="G13" s="1087"/>
      <c r="H13" s="1087"/>
      <c r="I13" s="1087"/>
      <c r="J13" s="1087"/>
      <c r="K13" s="1087"/>
      <c r="L13" s="1184"/>
      <c r="M13" s="1111"/>
      <c r="N13" s="1111"/>
      <c r="O13" s="1111"/>
      <c r="P13" s="1111"/>
      <c r="Q13" s="1111"/>
      <c r="R13" s="1087"/>
    </row>
    <row r="14" spans="1:18" ht="19.5" customHeight="1">
      <c r="A14" s="1087"/>
      <c r="B14" s="1087"/>
      <c r="C14" s="1087"/>
      <c r="D14" s="1087"/>
      <c r="E14" s="1087"/>
      <c r="F14" s="1087"/>
      <c r="G14" s="1087"/>
      <c r="H14" s="1087"/>
      <c r="I14" s="1087"/>
      <c r="J14" s="1087"/>
      <c r="K14" s="1087"/>
      <c r="L14" s="859" t="s">
        <v>16</v>
      </c>
      <c r="M14" s="1092" t="s">
        <v>121</v>
      </c>
      <c r="N14" s="1185" t="s">
        <v>1145</v>
      </c>
      <c r="O14" s="1092" t="s">
        <v>284</v>
      </c>
      <c r="P14" s="1186" t="s">
        <v>2616</v>
      </c>
      <c r="Q14" s="1186" t="s">
        <v>2616</v>
      </c>
      <c r="R14" s="1092" t="s">
        <v>109</v>
      </c>
    </row>
    <row r="15" spans="1:18" ht="32.25" customHeight="1">
      <c r="A15" s="1087"/>
      <c r="B15" s="1087"/>
      <c r="C15" s="1087"/>
      <c r="D15" s="1087"/>
      <c r="E15" s="1087"/>
      <c r="F15" s="1087"/>
      <c r="G15" s="1087"/>
      <c r="H15" s="1087"/>
      <c r="I15" s="1087"/>
      <c r="J15" s="1087"/>
      <c r="K15" s="1087"/>
      <c r="L15" s="859"/>
      <c r="M15" s="1092"/>
      <c r="N15" s="1185"/>
      <c r="O15" s="1092"/>
      <c r="P15" s="1186" t="s">
        <v>323</v>
      </c>
      <c r="Q15" s="1187" t="s">
        <v>285</v>
      </c>
      <c r="R15" s="1092"/>
    </row>
    <row r="16" spans="1:18">
      <c r="A16" s="910" t="s">
        <v>18</v>
      </c>
      <c r="B16" s="1087"/>
      <c r="C16" s="1087"/>
      <c r="D16" s="1087"/>
      <c r="E16" s="1087"/>
      <c r="F16" s="1087"/>
      <c r="G16" s="1087"/>
      <c r="H16" s="1087"/>
      <c r="I16" s="1087"/>
      <c r="J16" s="1087"/>
      <c r="K16" s="1087"/>
      <c r="L16" s="1141" t="s">
        <v>2611</v>
      </c>
      <c r="M16" s="1142"/>
      <c r="N16" s="1104"/>
      <c r="O16" s="1104"/>
      <c r="P16" s="1104"/>
      <c r="Q16" s="1104"/>
      <c r="R16" s="1104"/>
    </row>
    <row r="17" spans="1:18" s="279" customFormat="1" ht="56.25">
      <c r="A17" s="941">
        <v>1</v>
      </c>
      <c r="B17" s="1100"/>
      <c r="C17" s="1100"/>
      <c r="D17" s="1100"/>
      <c r="E17" s="1100"/>
      <c r="F17" s="1100"/>
      <c r="G17" s="1100"/>
      <c r="H17" s="1100"/>
      <c r="I17" s="1100"/>
      <c r="J17" s="1100"/>
      <c r="K17" s="1100"/>
      <c r="L17" s="1188" t="s">
        <v>471</v>
      </c>
      <c r="M17" s="1189" t="s">
        <v>472</v>
      </c>
      <c r="N17" s="1190" t="s">
        <v>2659</v>
      </c>
      <c r="O17" s="1191" t="s">
        <v>369</v>
      </c>
      <c r="P17" s="1192">
        <v>0</v>
      </c>
      <c r="Q17" s="1193">
        <v>0</v>
      </c>
      <c r="R17" s="1194"/>
    </row>
    <row r="18" spans="1:18" s="279" customFormat="1">
      <c r="A18" s="941">
        <v>1</v>
      </c>
      <c r="B18" s="1100"/>
      <c r="C18" s="1100"/>
      <c r="D18" s="1100"/>
      <c r="E18" s="1100"/>
      <c r="F18" s="1100"/>
      <c r="G18" s="1100"/>
      <c r="H18" s="1100"/>
      <c r="I18" s="1100"/>
      <c r="J18" s="1100"/>
      <c r="K18" s="1100"/>
      <c r="L18" s="1195" t="s">
        <v>18</v>
      </c>
      <c r="M18" s="1189" t="s">
        <v>473</v>
      </c>
      <c r="N18" s="1190" t="s">
        <v>2660</v>
      </c>
      <c r="O18" s="1191" t="s">
        <v>369</v>
      </c>
      <c r="P18" s="1196"/>
      <c r="Q18" s="1197"/>
      <c r="R18" s="1194"/>
    </row>
    <row r="19" spans="1:18" s="279" customFormat="1" ht="22.5">
      <c r="A19" s="941">
        <v>1</v>
      </c>
      <c r="B19" s="1100"/>
      <c r="C19" s="1100"/>
      <c r="D19" s="1100"/>
      <c r="E19" s="1100"/>
      <c r="F19" s="1100"/>
      <c r="G19" s="1100"/>
      <c r="H19" s="1100"/>
      <c r="I19" s="1100"/>
      <c r="J19" s="1100"/>
      <c r="K19" s="1100"/>
      <c r="L19" s="1195" t="s">
        <v>102</v>
      </c>
      <c r="M19" s="1198" t="s">
        <v>474</v>
      </c>
      <c r="N19" s="1190" t="s">
        <v>2661</v>
      </c>
      <c r="O19" s="1191" t="s">
        <v>369</v>
      </c>
      <c r="P19" s="1192">
        <v>0</v>
      </c>
      <c r="Q19" s="1192">
        <v>0</v>
      </c>
      <c r="R19" s="1194"/>
    </row>
    <row r="20" spans="1:18" ht="22.5">
      <c r="A20" s="941">
        <v>1</v>
      </c>
      <c r="B20" s="1087"/>
      <c r="C20" s="1087"/>
      <c r="D20" s="1087"/>
      <c r="E20" s="1087"/>
      <c r="F20" s="1087"/>
      <c r="G20" s="1087"/>
      <c r="H20" s="1087"/>
      <c r="I20" s="1087"/>
      <c r="J20" s="1087"/>
      <c r="K20" s="1087"/>
      <c r="L20" s="1199" t="s">
        <v>17</v>
      </c>
      <c r="M20" s="1200" t="s">
        <v>475</v>
      </c>
      <c r="N20" s="1201" t="s">
        <v>2662</v>
      </c>
      <c r="O20" s="1202" t="s">
        <v>369</v>
      </c>
      <c r="P20" s="1203"/>
      <c r="Q20" s="1204"/>
      <c r="R20" s="1205"/>
    </row>
    <row r="21" spans="1:18" ht="22.5">
      <c r="A21" s="941">
        <v>1</v>
      </c>
      <c r="B21" s="1087"/>
      <c r="C21" s="1087"/>
      <c r="D21" s="1087"/>
      <c r="E21" s="1087"/>
      <c r="F21" s="1087"/>
      <c r="G21" s="1087"/>
      <c r="H21" s="1087"/>
      <c r="I21" s="1087"/>
      <c r="J21" s="1087"/>
      <c r="K21" s="1087"/>
      <c r="L21" s="1199" t="s">
        <v>146</v>
      </c>
      <c r="M21" s="1200" t="s">
        <v>477</v>
      </c>
      <c r="N21" s="1201" t="s">
        <v>2663</v>
      </c>
      <c r="O21" s="1202" t="s">
        <v>369</v>
      </c>
      <c r="P21" s="1206">
        <v>0</v>
      </c>
      <c r="Q21" s="1207">
        <v>0</v>
      </c>
      <c r="R21" s="1205"/>
    </row>
    <row r="22" spans="1:18" ht="22.5">
      <c r="A22" s="941">
        <v>1</v>
      </c>
      <c r="B22" s="1087"/>
      <c r="C22" s="1087"/>
      <c r="D22" s="1087"/>
      <c r="E22" s="1087"/>
      <c r="F22" s="1087"/>
      <c r="G22" s="1087"/>
      <c r="H22" s="1087"/>
      <c r="I22" s="1087"/>
      <c r="J22" s="1087"/>
      <c r="K22" s="1087"/>
      <c r="L22" s="1199" t="s">
        <v>147</v>
      </c>
      <c r="M22" s="1208" t="s">
        <v>479</v>
      </c>
      <c r="N22" s="1209"/>
      <c r="O22" s="1202" t="s">
        <v>369</v>
      </c>
      <c r="P22" s="1203"/>
      <c r="Q22" s="1204"/>
      <c r="R22" s="1205"/>
    </row>
    <row r="23" spans="1:18">
      <c r="A23" s="941">
        <v>1</v>
      </c>
      <c r="B23" s="1087"/>
      <c r="C23" s="1087"/>
      <c r="D23" s="1087"/>
      <c r="E23" s="1087"/>
      <c r="F23" s="1087"/>
      <c r="G23" s="1087"/>
      <c r="H23" s="1087"/>
      <c r="I23" s="1087"/>
      <c r="J23" s="1087"/>
      <c r="K23" s="1087"/>
      <c r="L23" s="1199" t="s">
        <v>480</v>
      </c>
      <c r="M23" s="1208" t="s">
        <v>481</v>
      </c>
      <c r="N23" s="1209"/>
      <c r="O23" s="1202" t="s">
        <v>369</v>
      </c>
      <c r="P23" s="1203"/>
      <c r="Q23" s="1204">
        <v>0</v>
      </c>
      <c r="R23" s="1205"/>
    </row>
    <row r="24" spans="1:18" ht="22.5">
      <c r="A24" s="941">
        <v>1</v>
      </c>
      <c r="B24" s="1087"/>
      <c r="C24" s="1087"/>
      <c r="D24" s="1087"/>
      <c r="E24" s="1087"/>
      <c r="F24" s="1087"/>
      <c r="G24" s="1087"/>
      <c r="H24" s="1087"/>
      <c r="I24" s="1087"/>
      <c r="J24" s="1087"/>
      <c r="K24" s="1087"/>
      <c r="L24" s="1199" t="s">
        <v>482</v>
      </c>
      <c r="M24" s="1208" t="s">
        <v>483</v>
      </c>
      <c r="N24" s="1209"/>
      <c r="O24" s="1202" t="s">
        <v>369</v>
      </c>
      <c r="P24" s="1203"/>
      <c r="Q24" s="1204"/>
      <c r="R24" s="1205"/>
    </row>
    <row r="25" spans="1:18" ht="78.75">
      <c r="A25" s="941">
        <v>1</v>
      </c>
      <c r="B25" s="1053" t="s">
        <v>1466</v>
      </c>
      <c r="C25" s="1087"/>
      <c r="D25" s="1087"/>
      <c r="E25" s="1087"/>
      <c r="F25" s="1087"/>
      <c r="G25" s="1087"/>
      <c r="H25" s="1087"/>
      <c r="I25" s="1087"/>
      <c r="J25" s="1087"/>
      <c r="K25" s="1087"/>
      <c r="L25" s="1199" t="s">
        <v>484</v>
      </c>
      <c r="M25" s="1208" t="s">
        <v>485</v>
      </c>
      <c r="N25" s="1209"/>
      <c r="O25" s="1202" t="s">
        <v>369</v>
      </c>
      <c r="P25" s="1203"/>
      <c r="Q25" s="1204">
        <v>0</v>
      </c>
      <c r="R25" s="1205"/>
    </row>
    <row r="26" spans="1:18">
      <c r="A26" s="941">
        <v>1</v>
      </c>
      <c r="B26" s="1053" t="s">
        <v>642</v>
      </c>
      <c r="C26" s="1087"/>
      <c r="D26" s="1087"/>
      <c r="E26" s="1087"/>
      <c r="F26" s="1087"/>
      <c r="G26" s="1087"/>
      <c r="H26" s="1087"/>
      <c r="I26" s="1087"/>
      <c r="J26" s="1087"/>
      <c r="K26" s="1087"/>
      <c r="L26" s="1210" t="s">
        <v>486</v>
      </c>
      <c r="M26" s="1211" t="s">
        <v>487</v>
      </c>
      <c r="N26" s="1202"/>
      <c r="O26" s="1202" t="s">
        <v>369</v>
      </c>
      <c r="P26" s="1203"/>
      <c r="Q26" s="1204">
        <v>0</v>
      </c>
      <c r="R26" s="1205"/>
    </row>
    <row r="27" spans="1:18">
      <c r="A27" s="941">
        <v>1</v>
      </c>
      <c r="B27" s="1053" t="s">
        <v>645</v>
      </c>
      <c r="C27" s="1087"/>
      <c r="D27" s="1087"/>
      <c r="E27" s="1087"/>
      <c r="F27" s="1087"/>
      <c r="G27" s="1087"/>
      <c r="H27" s="1087"/>
      <c r="I27" s="1087"/>
      <c r="J27" s="1087"/>
      <c r="K27" s="1087"/>
      <c r="L27" s="1212" t="s">
        <v>488</v>
      </c>
      <c r="M27" s="1213" t="s">
        <v>1188</v>
      </c>
      <c r="N27" s="1202"/>
      <c r="O27" s="1202" t="s">
        <v>369</v>
      </c>
      <c r="P27" s="1203"/>
      <c r="Q27" s="1204">
        <v>0</v>
      </c>
      <c r="R27" s="1205"/>
    </row>
    <row r="28" spans="1:18" ht="22.5">
      <c r="A28" s="941">
        <v>1</v>
      </c>
      <c r="B28" s="1053" t="s">
        <v>646</v>
      </c>
      <c r="C28" s="1087"/>
      <c r="D28" s="1087"/>
      <c r="E28" s="1087"/>
      <c r="F28" s="1087"/>
      <c r="G28" s="1087"/>
      <c r="H28" s="1087"/>
      <c r="I28" s="1087"/>
      <c r="J28" s="1087"/>
      <c r="K28" s="1087"/>
      <c r="L28" s="1212" t="s">
        <v>489</v>
      </c>
      <c r="M28" s="1213" t="s">
        <v>1189</v>
      </c>
      <c r="N28" s="1202"/>
      <c r="O28" s="1202" t="s">
        <v>369</v>
      </c>
      <c r="P28" s="1203"/>
      <c r="Q28" s="1204">
        <v>0</v>
      </c>
      <c r="R28" s="1205"/>
    </row>
    <row r="29" spans="1:18" ht="22.5">
      <c r="A29" s="941">
        <v>1</v>
      </c>
      <c r="B29" s="1053" t="s">
        <v>647</v>
      </c>
      <c r="C29" s="1087"/>
      <c r="D29" s="1087"/>
      <c r="E29" s="1087"/>
      <c r="F29" s="1087"/>
      <c r="G29" s="1087"/>
      <c r="H29" s="1087"/>
      <c r="I29" s="1087"/>
      <c r="J29" s="1087"/>
      <c r="K29" s="1087"/>
      <c r="L29" s="1212" t="s">
        <v>490</v>
      </c>
      <c r="M29" s="1213" t="s">
        <v>491</v>
      </c>
      <c r="N29" s="1214"/>
      <c r="O29" s="1202" t="s">
        <v>369</v>
      </c>
      <c r="P29" s="1203"/>
      <c r="Q29" s="1204">
        <v>0</v>
      </c>
      <c r="R29" s="1205"/>
    </row>
    <row r="30" spans="1:18" ht="22.5">
      <c r="A30" s="941">
        <v>1</v>
      </c>
      <c r="B30" s="1053" t="s">
        <v>648</v>
      </c>
      <c r="C30" s="1087"/>
      <c r="D30" s="1087"/>
      <c r="E30" s="1087"/>
      <c r="F30" s="1087"/>
      <c r="G30" s="1087"/>
      <c r="H30" s="1087"/>
      <c r="I30" s="1087"/>
      <c r="J30" s="1087"/>
      <c r="K30" s="1087"/>
      <c r="L30" s="1212" t="s">
        <v>492</v>
      </c>
      <c r="M30" s="1213" t="s">
        <v>493</v>
      </c>
      <c r="N30" s="1214"/>
      <c r="O30" s="1202" t="s">
        <v>369</v>
      </c>
      <c r="P30" s="1203"/>
      <c r="Q30" s="1204">
        <v>0</v>
      </c>
      <c r="R30" s="1205"/>
    </row>
    <row r="31" spans="1:18">
      <c r="A31" s="941">
        <v>1</v>
      </c>
      <c r="B31" s="1053" t="s">
        <v>650</v>
      </c>
      <c r="C31" s="1087"/>
      <c r="D31" s="1087"/>
      <c r="E31" s="1087"/>
      <c r="F31" s="1087"/>
      <c r="G31" s="1087"/>
      <c r="H31" s="1087"/>
      <c r="I31" s="1087"/>
      <c r="J31" s="1087"/>
      <c r="K31" s="1087"/>
      <c r="L31" s="1212" t="s">
        <v>494</v>
      </c>
      <c r="M31" s="1213" t="s">
        <v>495</v>
      </c>
      <c r="N31" s="1214"/>
      <c r="O31" s="1202" t="s">
        <v>369</v>
      </c>
      <c r="P31" s="1203"/>
      <c r="Q31" s="1204">
        <v>0</v>
      </c>
      <c r="R31" s="1205"/>
    </row>
    <row r="32" spans="1:18" ht="33.75">
      <c r="A32" s="941">
        <v>1</v>
      </c>
      <c r="B32" s="1053" t="s">
        <v>1467</v>
      </c>
      <c r="C32" s="1087"/>
      <c r="D32" s="1087"/>
      <c r="E32" s="1087"/>
      <c r="F32" s="1087"/>
      <c r="G32" s="1087"/>
      <c r="H32" s="1087"/>
      <c r="I32" s="1087"/>
      <c r="J32" s="1087"/>
      <c r="K32" s="1087"/>
      <c r="L32" s="1212" t="s">
        <v>496</v>
      </c>
      <c r="M32" s="1213" t="s">
        <v>497</v>
      </c>
      <c r="N32" s="1214"/>
      <c r="O32" s="1202" t="s">
        <v>369</v>
      </c>
      <c r="P32" s="1203"/>
      <c r="Q32" s="1204">
        <v>0</v>
      </c>
      <c r="R32" s="1205"/>
    </row>
    <row r="33" spans="1:18">
      <c r="A33" s="941">
        <v>1</v>
      </c>
      <c r="B33" s="1087"/>
      <c r="C33" s="1087"/>
      <c r="D33" s="1087"/>
      <c r="E33" s="1087"/>
      <c r="F33" s="1087"/>
      <c r="G33" s="1087"/>
      <c r="H33" s="1087"/>
      <c r="I33" s="1087"/>
      <c r="J33" s="1087"/>
      <c r="K33" s="1087"/>
      <c r="L33" s="1212" t="s">
        <v>167</v>
      </c>
      <c r="M33" s="1215" t="s">
        <v>498</v>
      </c>
      <c r="N33" s="1216" t="s">
        <v>2664</v>
      </c>
      <c r="O33" s="1202" t="s">
        <v>369</v>
      </c>
      <c r="P33" s="1206">
        <v>0</v>
      </c>
      <c r="Q33" s="1207">
        <v>0</v>
      </c>
      <c r="R33" s="1205"/>
    </row>
    <row r="34" spans="1:18" ht="22.5">
      <c r="A34" s="941">
        <v>1</v>
      </c>
      <c r="B34" s="1087"/>
      <c r="C34" s="1087"/>
      <c r="D34" s="1087"/>
      <c r="E34" s="1087"/>
      <c r="F34" s="1087"/>
      <c r="G34" s="1087"/>
      <c r="H34" s="1087"/>
      <c r="I34" s="1087"/>
      <c r="J34" s="1087"/>
      <c r="K34" s="1087"/>
      <c r="L34" s="1212" t="s">
        <v>168</v>
      </c>
      <c r="M34" s="1213" t="s">
        <v>500</v>
      </c>
      <c r="N34" s="1216" t="s">
        <v>501</v>
      </c>
      <c r="O34" s="1202" t="s">
        <v>502</v>
      </c>
      <c r="P34" s="1203"/>
      <c r="Q34" s="1204"/>
      <c r="R34" s="1205"/>
    </row>
    <row r="35" spans="1:18">
      <c r="A35" s="941">
        <v>1</v>
      </c>
      <c r="B35" s="1087"/>
      <c r="C35" s="1087"/>
      <c r="D35" s="1087"/>
      <c r="E35" s="1087"/>
      <c r="F35" s="1087"/>
      <c r="G35" s="1087"/>
      <c r="H35" s="1087"/>
      <c r="I35" s="1087"/>
      <c r="J35" s="1087"/>
      <c r="K35" s="1087"/>
      <c r="L35" s="1212" t="s">
        <v>627</v>
      </c>
      <c r="M35" s="1213" t="s">
        <v>1177</v>
      </c>
      <c r="N35" s="1216" t="s">
        <v>503</v>
      </c>
      <c r="O35" s="1202" t="s">
        <v>504</v>
      </c>
      <c r="P35" s="1203"/>
      <c r="Q35" s="1204"/>
      <c r="R35" s="1205"/>
    </row>
    <row r="36" spans="1:18" ht="22.5">
      <c r="A36" s="941">
        <v>1</v>
      </c>
      <c r="B36" s="1087"/>
      <c r="C36" s="1087"/>
      <c r="D36" s="1087"/>
      <c r="E36" s="1087"/>
      <c r="F36" s="1087"/>
      <c r="G36" s="1087"/>
      <c r="H36" s="1087"/>
      <c r="I36" s="1087"/>
      <c r="J36" s="1087"/>
      <c r="K36" s="1087"/>
      <c r="L36" s="1212" t="s">
        <v>629</v>
      </c>
      <c r="M36" s="1213" t="s">
        <v>1119</v>
      </c>
      <c r="N36" s="1216" t="s">
        <v>505</v>
      </c>
      <c r="O36" s="1202" t="s">
        <v>506</v>
      </c>
      <c r="P36" s="1203"/>
      <c r="Q36" s="1204"/>
      <c r="R36" s="1205"/>
    </row>
    <row r="37" spans="1:18" ht="22.5">
      <c r="A37" s="941">
        <v>1</v>
      </c>
      <c r="B37" s="1087" t="s">
        <v>1103</v>
      </c>
      <c r="C37" s="1087"/>
      <c r="D37" s="1087"/>
      <c r="E37" s="1087"/>
      <c r="F37" s="1087"/>
      <c r="G37" s="1087"/>
      <c r="H37" s="1087"/>
      <c r="I37" s="1087"/>
      <c r="J37" s="1087"/>
      <c r="K37" s="1087"/>
      <c r="L37" s="1212" t="s">
        <v>169</v>
      </c>
      <c r="M37" s="1217" t="s">
        <v>507</v>
      </c>
      <c r="N37" s="1216" t="s">
        <v>2665</v>
      </c>
      <c r="O37" s="1202" t="s">
        <v>369</v>
      </c>
      <c r="P37" s="1203"/>
      <c r="Q37" s="1204"/>
      <c r="R37" s="1205"/>
    </row>
    <row r="38" spans="1:18">
      <c r="A38" s="941">
        <v>1</v>
      </c>
      <c r="B38" s="1087"/>
      <c r="C38" s="1087"/>
      <c r="D38" s="1087"/>
      <c r="E38" s="1087"/>
      <c r="F38" s="1087"/>
      <c r="G38" s="1087"/>
      <c r="H38" s="1087"/>
      <c r="I38" s="1087"/>
      <c r="J38" s="1087"/>
      <c r="K38" s="1087"/>
      <c r="L38" s="1212" t="s">
        <v>385</v>
      </c>
      <c r="M38" s="1218" t="s">
        <v>509</v>
      </c>
      <c r="N38" s="1216" t="s">
        <v>2666</v>
      </c>
      <c r="O38" s="1202" t="s">
        <v>369</v>
      </c>
      <c r="P38" s="1203"/>
      <c r="Q38" s="1204">
        <v>0</v>
      </c>
      <c r="R38" s="1205"/>
    </row>
    <row r="39" spans="1:18" ht="22.5">
      <c r="A39" s="941">
        <v>1</v>
      </c>
      <c r="B39" s="1053" t="s">
        <v>664</v>
      </c>
      <c r="C39" s="1087"/>
      <c r="D39" s="1087"/>
      <c r="E39" s="1087"/>
      <c r="F39" s="1087"/>
      <c r="G39" s="1087"/>
      <c r="H39" s="1087"/>
      <c r="I39" s="1087"/>
      <c r="J39" s="1087"/>
      <c r="K39" s="1087"/>
      <c r="L39" s="1212" t="s">
        <v>511</v>
      </c>
      <c r="M39" s="1217" t="s">
        <v>1190</v>
      </c>
      <c r="N39" s="1216" t="s">
        <v>2667</v>
      </c>
      <c r="O39" s="1202" t="s">
        <v>369</v>
      </c>
      <c r="P39" s="1203"/>
      <c r="Q39" s="1204">
        <v>0</v>
      </c>
      <c r="R39" s="1205"/>
    </row>
    <row r="40" spans="1:18" ht="33.75">
      <c r="A40" s="941">
        <v>1</v>
      </c>
      <c r="B40" s="1087"/>
      <c r="C40" s="1087"/>
      <c r="D40" s="1087"/>
      <c r="E40" s="1087"/>
      <c r="F40" s="1087"/>
      <c r="G40" s="1087"/>
      <c r="H40" s="1087"/>
      <c r="I40" s="1087"/>
      <c r="J40" s="1087"/>
      <c r="K40" s="1087"/>
      <c r="L40" s="1212" t="s">
        <v>513</v>
      </c>
      <c r="M40" s="1215" t="s">
        <v>514</v>
      </c>
      <c r="N40" s="1216" t="s">
        <v>2668</v>
      </c>
      <c r="O40" s="1202" t="s">
        <v>369</v>
      </c>
      <c r="P40" s="1203"/>
      <c r="Q40" s="1204"/>
      <c r="R40" s="1205"/>
    </row>
    <row r="41" spans="1:18" ht="22.5">
      <c r="A41" s="941">
        <v>1</v>
      </c>
      <c r="B41" s="1087"/>
      <c r="C41" s="1087"/>
      <c r="D41" s="1087"/>
      <c r="E41" s="1087"/>
      <c r="F41" s="1087"/>
      <c r="G41" s="1087"/>
      <c r="H41" s="1087"/>
      <c r="I41" s="1087"/>
      <c r="J41" s="1087"/>
      <c r="K41" s="1087"/>
      <c r="L41" s="1212" t="s">
        <v>516</v>
      </c>
      <c r="M41" s="1215" t="s">
        <v>517</v>
      </c>
      <c r="N41" s="1216" t="s">
        <v>2669</v>
      </c>
      <c r="O41" s="1202" t="s">
        <v>369</v>
      </c>
      <c r="P41" s="1203"/>
      <c r="Q41" s="1204"/>
      <c r="R41" s="1205"/>
    </row>
    <row r="42" spans="1:18" ht="22.5">
      <c r="A42" s="941">
        <v>1</v>
      </c>
      <c r="B42" s="1087"/>
      <c r="C42" s="1087"/>
      <c r="D42" s="1087"/>
      <c r="E42" s="1087"/>
      <c r="F42" s="1087"/>
      <c r="G42" s="1087"/>
      <c r="H42" s="1087"/>
      <c r="I42" s="1087"/>
      <c r="J42" s="1087"/>
      <c r="K42" s="1087"/>
      <c r="L42" s="1212" t="s">
        <v>519</v>
      </c>
      <c r="M42" s="1215" t="s">
        <v>1242</v>
      </c>
      <c r="N42" s="1202" t="s">
        <v>1243</v>
      </c>
      <c r="O42" s="1202" t="s">
        <v>369</v>
      </c>
      <c r="P42" s="1203"/>
      <c r="Q42" s="1204"/>
      <c r="R42" s="1205"/>
    </row>
    <row r="43" spans="1:18" ht="56.25">
      <c r="A43" s="941">
        <v>1</v>
      </c>
      <c r="B43" s="1087"/>
      <c r="C43" s="1087"/>
      <c r="D43" s="1087"/>
      <c r="E43" s="1087"/>
      <c r="F43" s="1087"/>
      <c r="G43" s="1087"/>
      <c r="H43" s="1087"/>
      <c r="I43" s="1087"/>
      <c r="J43" s="1087"/>
      <c r="K43" s="1087"/>
      <c r="L43" s="1212" t="s">
        <v>649</v>
      </c>
      <c r="M43" s="1215" t="s">
        <v>1245</v>
      </c>
      <c r="N43" s="1202" t="s">
        <v>1244</v>
      </c>
      <c r="O43" s="1202" t="s">
        <v>369</v>
      </c>
      <c r="P43" s="1203"/>
      <c r="Q43" s="1204"/>
      <c r="R43" s="1205"/>
    </row>
    <row r="44" spans="1:18" s="279" customFormat="1" ht="33.75">
      <c r="A44" s="941">
        <v>1</v>
      </c>
      <c r="B44" s="1100"/>
      <c r="C44" s="1100"/>
      <c r="D44" s="1100"/>
      <c r="E44" s="1100"/>
      <c r="F44" s="1100"/>
      <c r="G44" s="1100"/>
      <c r="H44" s="1100"/>
      <c r="I44" s="1100"/>
      <c r="J44" s="1100"/>
      <c r="K44" s="1100"/>
      <c r="L44" s="1219" t="s">
        <v>520</v>
      </c>
      <c r="M44" s="1220" t="s">
        <v>521</v>
      </c>
      <c r="N44" s="1219" t="s">
        <v>2659</v>
      </c>
      <c r="O44" s="1191" t="s">
        <v>369</v>
      </c>
      <c r="P44" s="1192">
        <v>0</v>
      </c>
      <c r="Q44" s="1193">
        <v>0</v>
      </c>
      <c r="R44" s="1194"/>
    </row>
    <row r="45" spans="1:18" ht="33.75">
      <c r="A45" s="941">
        <v>1</v>
      </c>
      <c r="B45" s="1087"/>
      <c r="C45" s="1087"/>
      <c r="D45" s="1087"/>
      <c r="E45" s="1087"/>
      <c r="F45" s="1087"/>
      <c r="G45" s="1087"/>
      <c r="H45" s="1087"/>
      <c r="I45" s="1087"/>
      <c r="J45" s="1087"/>
      <c r="K45" s="1087"/>
      <c r="L45" s="1212" t="s">
        <v>18</v>
      </c>
      <c r="M45" s="1221" t="s">
        <v>522</v>
      </c>
      <c r="N45" s="1216" t="s">
        <v>2670</v>
      </c>
      <c r="O45" s="1202" t="s">
        <v>369</v>
      </c>
      <c r="P45" s="1206">
        <v>0</v>
      </c>
      <c r="Q45" s="1207">
        <v>0</v>
      </c>
      <c r="R45" s="1205"/>
    </row>
    <row r="46" spans="1:18" ht="56.25">
      <c r="A46" s="941">
        <v>1</v>
      </c>
      <c r="B46" s="1087"/>
      <c r="C46" s="1087"/>
      <c r="D46" s="1087"/>
      <c r="E46" s="1087"/>
      <c r="F46" s="1087"/>
      <c r="G46" s="1087"/>
      <c r="H46" s="1087"/>
      <c r="I46" s="1087"/>
      <c r="J46" s="1087"/>
      <c r="K46" s="1087"/>
      <c r="L46" s="1212" t="s">
        <v>165</v>
      </c>
      <c r="M46" s="1215" t="s">
        <v>524</v>
      </c>
      <c r="N46" s="1216" t="s">
        <v>2671</v>
      </c>
      <c r="O46" s="1202" t="s">
        <v>369</v>
      </c>
      <c r="P46" s="1203"/>
      <c r="Q46" s="1204"/>
      <c r="R46" s="1205"/>
    </row>
    <row r="47" spans="1:18" ht="45">
      <c r="A47" s="941">
        <v>1</v>
      </c>
      <c r="B47" s="1087"/>
      <c r="C47" s="1087"/>
      <c r="D47" s="1087"/>
      <c r="E47" s="1087"/>
      <c r="F47" s="1087"/>
      <c r="G47" s="1087"/>
      <c r="H47" s="1087"/>
      <c r="I47" s="1087"/>
      <c r="J47" s="1087"/>
      <c r="K47" s="1087"/>
      <c r="L47" s="1212" t="s">
        <v>166</v>
      </c>
      <c r="M47" s="1215" t="s">
        <v>526</v>
      </c>
      <c r="N47" s="1216" t="s">
        <v>2672</v>
      </c>
      <c r="O47" s="1202" t="s">
        <v>369</v>
      </c>
      <c r="P47" s="1203"/>
      <c r="Q47" s="1204"/>
      <c r="R47" s="1205"/>
    </row>
    <row r="48" spans="1:18" ht="33.75">
      <c r="A48" s="941">
        <v>1</v>
      </c>
      <c r="B48" s="1087"/>
      <c r="C48" s="1087"/>
      <c r="D48" s="1087"/>
      <c r="E48" s="1087"/>
      <c r="F48" s="1087"/>
      <c r="G48" s="1087"/>
      <c r="H48" s="1087"/>
      <c r="I48" s="1087"/>
      <c r="J48" s="1087"/>
      <c r="K48" s="1087"/>
      <c r="L48" s="1191" t="s">
        <v>1155</v>
      </c>
      <c r="M48" s="1220" t="s">
        <v>1222</v>
      </c>
      <c r="N48" s="1219" t="s">
        <v>2673</v>
      </c>
      <c r="O48" s="1191" t="s">
        <v>369</v>
      </c>
      <c r="P48" s="1222"/>
      <c r="Q48" s="1223"/>
      <c r="R48" s="1205"/>
    </row>
    <row r="49" spans="1:18" ht="146.25">
      <c r="A49" s="941">
        <v>1</v>
      </c>
      <c r="B49" s="1087"/>
      <c r="C49" s="1087"/>
      <c r="D49" s="1087"/>
      <c r="E49" s="1087"/>
      <c r="F49" s="1087"/>
      <c r="G49" s="1087"/>
      <c r="H49" s="1087"/>
      <c r="I49" s="1087"/>
      <c r="J49" s="1087"/>
      <c r="K49" s="1087"/>
      <c r="L49" s="1191" t="s">
        <v>1156</v>
      </c>
      <c r="M49" s="1220" t="s">
        <v>528</v>
      </c>
      <c r="N49" s="1219" t="s">
        <v>2674</v>
      </c>
      <c r="O49" s="1191" t="s">
        <v>369</v>
      </c>
      <c r="P49" s="1222"/>
      <c r="Q49" s="1223"/>
      <c r="R49" s="1205"/>
    </row>
    <row r="50" spans="1:18">
      <c r="A50" s="910" t="s">
        <v>102</v>
      </c>
      <c r="B50" s="1087"/>
      <c r="C50" s="1087"/>
      <c r="D50" s="1087"/>
      <c r="E50" s="1087"/>
      <c r="F50" s="1087"/>
      <c r="G50" s="1087"/>
      <c r="H50" s="1087"/>
      <c r="I50" s="1087"/>
      <c r="J50" s="1087"/>
      <c r="K50" s="1087"/>
      <c r="L50" s="1141" t="s">
        <v>2615</v>
      </c>
      <c r="M50" s="1142"/>
      <c r="N50" s="1104"/>
      <c r="O50" s="1104"/>
      <c r="P50" s="1104"/>
      <c r="Q50" s="1104"/>
      <c r="R50" s="1104"/>
    </row>
    <row r="51" spans="1:18" s="279" customFormat="1" ht="56.25">
      <c r="A51" s="941">
        <v>2</v>
      </c>
      <c r="B51" s="1100"/>
      <c r="C51" s="1100"/>
      <c r="D51" s="1100"/>
      <c r="E51" s="1100"/>
      <c r="F51" s="1100"/>
      <c r="G51" s="1100"/>
      <c r="H51" s="1100"/>
      <c r="I51" s="1100"/>
      <c r="J51" s="1100"/>
      <c r="K51" s="1100"/>
      <c r="L51" s="1188" t="s">
        <v>471</v>
      </c>
      <c r="M51" s="1189" t="s">
        <v>472</v>
      </c>
      <c r="N51" s="1190" t="s">
        <v>2659</v>
      </c>
      <c r="O51" s="1191" t="s">
        <v>369</v>
      </c>
      <c r="P51" s="1192">
        <v>0</v>
      </c>
      <c r="Q51" s="1193">
        <v>0</v>
      </c>
      <c r="R51" s="1194"/>
    </row>
    <row r="52" spans="1:18" s="279" customFormat="1">
      <c r="A52" s="941">
        <v>2</v>
      </c>
      <c r="B52" s="1100"/>
      <c r="C52" s="1100"/>
      <c r="D52" s="1100"/>
      <c r="E52" s="1100"/>
      <c r="F52" s="1100"/>
      <c r="G52" s="1100"/>
      <c r="H52" s="1100"/>
      <c r="I52" s="1100"/>
      <c r="J52" s="1100"/>
      <c r="K52" s="1100"/>
      <c r="L52" s="1195" t="s">
        <v>18</v>
      </c>
      <c r="M52" s="1189" t="s">
        <v>473</v>
      </c>
      <c r="N52" s="1190" t="s">
        <v>2660</v>
      </c>
      <c r="O52" s="1191" t="s">
        <v>369</v>
      </c>
      <c r="P52" s="1196"/>
      <c r="Q52" s="1197"/>
      <c r="R52" s="1194"/>
    </row>
    <row r="53" spans="1:18" s="279" customFormat="1" ht="22.5">
      <c r="A53" s="941">
        <v>2</v>
      </c>
      <c r="B53" s="1100"/>
      <c r="C53" s="1100"/>
      <c r="D53" s="1100"/>
      <c r="E53" s="1100"/>
      <c r="F53" s="1100"/>
      <c r="G53" s="1100"/>
      <c r="H53" s="1100"/>
      <c r="I53" s="1100"/>
      <c r="J53" s="1100"/>
      <c r="K53" s="1100"/>
      <c r="L53" s="1195" t="s">
        <v>102</v>
      </c>
      <c r="M53" s="1198" t="s">
        <v>474</v>
      </c>
      <c r="N53" s="1190" t="s">
        <v>2661</v>
      </c>
      <c r="O53" s="1191" t="s">
        <v>369</v>
      </c>
      <c r="P53" s="1192">
        <v>0</v>
      </c>
      <c r="Q53" s="1192">
        <v>0</v>
      </c>
      <c r="R53" s="1194"/>
    </row>
    <row r="54" spans="1:18" ht="22.5">
      <c r="A54" s="941">
        <v>2</v>
      </c>
      <c r="B54" s="1087"/>
      <c r="C54" s="1087"/>
      <c r="D54" s="1087"/>
      <c r="E54" s="1087"/>
      <c r="F54" s="1087"/>
      <c r="G54" s="1087"/>
      <c r="H54" s="1087"/>
      <c r="I54" s="1087"/>
      <c r="J54" s="1087"/>
      <c r="K54" s="1087"/>
      <c r="L54" s="1199" t="s">
        <v>17</v>
      </c>
      <c r="M54" s="1200" t="s">
        <v>475</v>
      </c>
      <c r="N54" s="1201" t="s">
        <v>2662</v>
      </c>
      <c r="O54" s="1202" t="s">
        <v>369</v>
      </c>
      <c r="P54" s="1203"/>
      <c r="Q54" s="1204"/>
      <c r="R54" s="1205"/>
    </row>
    <row r="55" spans="1:18" ht="22.5">
      <c r="A55" s="941">
        <v>2</v>
      </c>
      <c r="B55" s="1087"/>
      <c r="C55" s="1087"/>
      <c r="D55" s="1087"/>
      <c r="E55" s="1087"/>
      <c r="F55" s="1087"/>
      <c r="G55" s="1087"/>
      <c r="H55" s="1087"/>
      <c r="I55" s="1087"/>
      <c r="J55" s="1087"/>
      <c r="K55" s="1087"/>
      <c r="L55" s="1199" t="s">
        <v>146</v>
      </c>
      <c r="M55" s="1200" t="s">
        <v>477</v>
      </c>
      <c r="N55" s="1201" t="s">
        <v>2663</v>
      </c>
      <c r="O55" s="1202" t="s">
        <v>369</v>
      </c>
      <c r="P55" s="1206">
        <v>0</v>
      </c>
      <c r="Q55" s="1207">
        <v>0</v>
      </c>
      <c r="R55" s="1205"/>
    </row>
    <row r="56" spans="1:18" ht="22.5">
      <c r="A56" s="941">
        <v>2</v>
      </c>
      <c r="B56" s="1087"/>
      <c r="C56" s="1087"/>
      <c r="D56" s="1087"/>
      <c r="E56" s="1087"/>
      <c r="F56" s="1087"/>
      <c r="G56" s="1087"/>
      <c r="H56" s="1087"/>
      <c r="I56" s="1087"/>
      <c r="J56" s="1087"/>
      <c r="K56" s="1087"/>
      <c r="L56" s="1199" t="s">
        <v>147</v>
      </c>
      <c r="M56" s="1208" t="s">
        <v>479</v>
      </c>
      <c r="N56" s="1209"/>
      <c r="O56" s="1202" t="s">
        <v>369</v>
      </c>
      <c r="P56" s="1203"/>
      <c r="Q56" s="1204"/>
      <c r="R56" s="1205"/>
    </row>
    <row r="57" spans="1:18">
      <c r="A57" s="941">
        <v>2</v>
      </c>
      <c r="B57" s="1087"/>
      <c r="C57" s="1087"/>
      <c r="D57" s="1087"/>
      <c r="E57" s="1087"/>
      <c r="F57" s="1087"/>
      <c r="G57" s="1087"/>
      <c r="H57" s="1087"/>
      <c r="I57" s="1087"/>
      <c r="J57" s="1087"/>
      <c r="K57" s="1087"/>
      <c r="L57" s="1199" t="s">
        <v>480</v>
      </c>
      <c r="M57" s="1208" t="s">
        <v>481</v>
      </c>
      <c r="N57" s="1209"/>
      <c r="O57" s="1202" t="s">
        <v>369</v>
      </c>
      <c r="P57" s="1203"/>
      <c r="Q57" s="1204">
        <v>0</v>
      </c>
      <c r="R57" s="1205"/>
    </row>
    <row r="58" spans="1:18" ht="22.5">
      <c r="A58" s="941">
        <v>2</v>
      </c>
      <c r="B58" s="1087"/>
      <c r="C58" s="1087"/>
      <c r="D58" s="1087"/>
      <c r="E58" s="1087"/>
      <c r="F58" s="1087"/>
      <c r="G58" s="1087"/>
      <c r="H58" s="1087"/>
      <c r="I58" s="1087"/>
      <c r="J58" s="1087"/>
      <c r="K58" s="1087"/>
      <c r="L58" s="1199" t="s">
        <v>482</v>
      </c>
      <c r="M58" s="1208" t="s">
        <v>483</v>
      </c>
      <c r="N58" s="1209"/>
      <c r="O58" s="1202" t="s">
        <v>369</v>
      </c>
      <c r="P58" s="1203"/>
      <c r="Q58" s="1204"/>
      <c r="R58" s="1205"/>
    </row>
    <row r="59" spans="1:18" ht="78.75">
      <c r="A59" s="941">
        <v>2</v>
      </c>
      <c r="B59" s="1053" t="s">
        <v>1466</v>
      </c>
      <c r="C59" s="1087"/>
      <c r="D59" s="1087"/>
      <c r="E59" s="1087"/>
      <c r="F59" s="1087"/>
      <c r="G59" s="1087"/>
      <c r="H59" s="1087"/>
      <c r="I59" s="1087"/>
      <c r="J59" s="1087"/>
      <c r="K59" s="1087"/>
      <c r="L59" s="1199" t="s">
        <v>484</v>
      </c>
      <c r="M59" s="1208" t="s">
        <v>485</v>
      </c>
      <c r="N59" s="1209"/>
      <c r="O59" s="1202" t="s">
        <v>369</v>
      </c>
      <c r="P59" s="1203"/>
      <c r="Q59" s="1204">
        <v>0</v>
      </c>
      <c r="R59" s="1205"/>
    </row>
    <row r="60" spans="1:18">
      <c r="A60" s="941">
        <v>2</v>
      </c>
      <c r="B60" s="1053" t="s">
        <v>642</v>
      </c>
      <c r="C60" s="1087"/>
      <c r="D60" s="1087"/>
      <c r="E60" s="1087"/>
      <c r="F60" s="1087"/>
      <c r="G60" s="1087"/>
      <c r="H60" s="1087"/>
      <c r="I60" s="1087"/>
      <c r="J60" s="1087"/>
      <c r="K60" s="1087"/>
      <c r="L60" s="1210" t="s">
        <v>486</v>
      </c>
      <c r="M60" s="1211" t="s">
        <v>487</v>
      </c>
      <c r="N60" s="1202"/>
      <c r="O60" s="1202" t="s">
        <v>369</v>
      </c>
      <c r="P60" s="1203"/>
      <c r="Q60" s="1204">
        <v>0</v>
      </c>
      <c r="R60" s="1205"/>
    </row>
    <row r="61" spans="1:18">
      <c r="A61" s="941">
        <v>2</v>
      </c>
      <c r="B61" s="1053" t="s">
        <v>645</v>
      </c>
      <c r="C61" s="1087"/>
      <c r="D61" s="1087"/>
      <c r="E61" s="1087"/>
      <c r="F61" s="1087"/>
      <c r="G61" s="1087"/>
      <c r="H61" s="1087"/>
      <c r="I61" s="1087"/>
      <c r="J61" s="1087"/>
      <c r="K61" s="1087"/>
      <c r="L61" s="1212" t="s">
        <v>488</v>
      </c>
      <c r="M61" s="1213" t="s">
        <v>1188</v>
      </c>
      <c r="N61" s="1202"/>
      <c r="O61" s="1202" t="s">
        <v>369</v>
      </c>
      <c r="P61" s="1203"/>
      <c r="Q61" s="1204">
        <v>0</v>
      </c>
      <c r="R61" s="1205"/>
    </row>
    <row r="62" spans="1:18" ht="22.5">
      <c r="A62" s="941">
        <v>2</v>
      </c>
      <c r="B62" s="1053" t="s">
        <v>646</v>
      </c>
      <c r="C62" s="1087"/>
      <c r="D62" s="1087"/>
      <c r="E62" s="1087"/>
      <c r="F62" s="1087"/>
      <c r="G62" s="1087"/>
      <c r="H62" s="1087"/>
      <c r="I62" s="1087"/>
      <c r="J62" s="1087"/>
      <c r="K62" s="1087"/>
      <c r="L62" s="1212" t="s">
        <v>489</v>
      </c>
      <c r="M62" s="1213" t="s">
        <v>1189</v>
      </c>
      <c r="N62" s="1202"/>
      <c r="O62" s="1202" t="s">
        <v>369</v>
      </c>
      <c r="P62" s="1203"/>
      <c r="Q62" s="1204">
        <v>0</v>
      </c>
      <c r="R62" s="1205"/>
    </row>
    <row r="63" spans="1:18" ht="22.5">
      <c r="A63" s="941">
        <v>2</v>
      </c>
      <c r="B63" s="1053" t="s">
        <v>647</v>
      </c>
      <c r="C63" s="1087"/>
      <c r="D63" s="1087"/>
      <c r="E63" s="1087"/>
      <c r="F63" s="1087"/>
      <c r="G63" s="1087"/>
      <c r="H63" s="1087"/>
      <c r="I63" s="1087"/>
      <c r="J63" s="1087"/>
      <c r="K63" s="1087"/>
      <c r="L63" s="1212" t="s">
        <v>490</v>
      </c>
      <c r="M63" s="1213" t="s">
        <v>491</v>
      </c>
      <c r="N63" s="1214"/>
      <c r="O63" s="1202" t="s">
        <v>369</v>
      </c>
      <c r="P63" s="1203"/>
      <c r="Q63" s="1204">
        <v>0</v>
      </c>
      <c r="R63" s="1205"/>
    </row>
    <row r="64" spans="1:18" ht="22.5">
      <c r="A64" s="941">
        <v>2</v>
      </c>
      <c r="B64" s="1053" t="s">
        <v>648</v>
      </c>
      <c r="C64" s="1087"/>
      <c r="D64" s="1087"/>
      <c r="E64" s="1087"/>
      <c r="F64" s="1087"/>
      <c r="G64" s="1087"/>
      <c r="H64" s="1087"/>
      <c r="I64" s="1087"/>
      <c r="J64" s="1087"/>
      <c r="K64" s="1087"/>
      <c r="L64" s="1212" t="s">
        <v>492</v>
      </c>
      <c r="M64" s="1213" t="s">
        <v>493</v>
      </c>
      <c r="N64" s="1214"/>
      <c r="O64" s="1202" t="s">
        <v>369</v>
      </c>
      <c r="P64" s="1203"/>
      <c r="Q64" s="1204">
        <v>0</v>
      </c>
      <c r="R64" s="1205"/>
    </row>
    <row r="65" spans="1:18">
      <c r="A65" s="941">
        <v>2</v>
      </c>
      <c r="B65" s="1053" t="s">
        <v>650</v>
      </c>
      <c r="C65" s="1087"/>
      <c r="D65" s="1087"/>
      <c r="E65" s="1087"/>
      <c r="F65" s="1087"/>
      <c r="G65" s="1087"/>
      <c r="H65" s="1087"/>
      <c r="I65" s="1087"/>
      <c r="J65" s="1087"/>
      <c r="K65" s="1087"/>
      <c r="L65" s="1212" t="s">
        <v>494</v>
      </c>
      <c r="M65" s="1213" t="s">
        <v>495</v>
      </c>
      <c r="N65" s="1214"/>
      <c r="O65" s="1202" t="s">
        <v>369</v>
      </c>
      <c r="P65" s="1203"/>
      <c r="Q65" s="1204">
        <v>0</v>
      </c>
      <c r="R65" s="1205"/>
    </row>
    <row r="66" spans="1:18" ht="33.75">
      <c r="A66" s="941">
        <v>2</v>
      </c>
      <c r="B66" s="1053" t="s">
        <v>1467</v>
      </c>
      <c r="C66" s="1087"/>
      <c r="D66" s="1087"/>
      <c r="E66" s="1087"/>
      <c r="F66" s="1087"/>
      <c r="G66" s="1087"/>
      <c r="H66" s="1087"/>
      <c r="I66" s="1087"/>
      <c r="J66" s="1087"/>
      <c r="K66" s="1087"/>
      <c r="L66" s="1212" t="s">
        <v>496</v>
      </c>
      <c r="M66" s="1213" t="s">
        <v>497</v>
      </c>
      <c r="N66" s="1214"/>
      <c r="O66" s="1202" t="s">
        <v>369</v>
      </c>
      <c r="P66" s="1203"/>
      <c r="Q66" s="1204">
        <v>0</v>
      </c>
      <c r="R66" s="1205"/>
    </row>
    <row r="67" spans="1:18">
      <c r="A67" s="941">
        <v>2</v>
      </c>
      <c r="B67" s="1087"/>
      <c r="C67" s="1087"/>
      <c r="D67" s="1087"/>
      <c r="E67" s="1087"/>
      <c r="F67" s="1087"/>
      <c r="G67" s="1087"/>
      <c r="H67" s="1087"/>
      <c r="I67" s="1087"/>
      <c r="J67" s="1087"/>
      <c r="K67" s="1087"/>
      <c r="L67" s="1212" t="s">
        <v>167</v>
      </c>
      <c r="M67" s="1215" t="s">
        <v>498</v>
      </c>
      <c r="N67" s="1216" t="s">
        <v>2664</v>
      </c>
      <c r="O67" s="1202" t="s">
        <v>369</v>
      </c>
      <c r="P67" s="1206">
        <v>0</v>
      </c>
      <c r="Q67" s="1207">
        <v>0</v>
      </c>
      <c r="R67" s="1205"/>
    </row>
    <row r="68" spans="1:18" ht="22.5">
      <c r="A68" s="941">
        <v>2</v>
      </c>
      <c r="B68" s="1087"/>
      <c r="C68" s="1087"/>
      <c r="D68" s="1087"/>
      <c r="E68" s="1087"/>
      <c r="F68" s="1087"/>
      <c r="G68" s="1087"/>
      <c r="H68" s="1087"/>
      <c r="I68" s="1087"/>
      <c r="J68" s="1087"/>
      <c r="K68" s="1087"/>
      <c r="L68" s="1212" t="s">
        <v>168</v>
      </c>
      <c r="M68" s="1213" t="s">
        <v>500</v>
      </c>
      <c r="N68" s="1216" t="s">
        <v>501</v>
      </c>
      <c r="O68" s="1202" t="s">
        <v>502</v>
      </c>
      <c r="P68" s="1203"/>
      <c r="Q68" s="1204">
        <v>0</v>
      </c>
      <c r="R68" s="1205"/>
    </row>
    <row r="69" spans="1:18">
      <c r="A69" s="941">
        <v>2</v>
      </c>
      <c r="B69" s="1087"/>
      <c r="C69" s="1087"/>
      <c r="D69" s="1087"/>
      <c r="E69" s="1087"/>
      <c r="F69" s="1087"/>
      <c r="G69" s="1087"/>
      <c r="H69" s="1087"/>
      <c r="I69" s="1087"/>
      <c r="J69" s="1087"/>
      <c r="K69" s="1087"/>
      <c r="L69" s="1212" t="s">
        <v>627</v>
      </c>
      <c r="M69" s="1213" t="s">
        <v>1177</v>
      </c>
      <c r="N69" s="1216" t="s">
        <v>503</v>
      </c>
      <c r="O69" s="1202" t="s">
        <v>504</v>
      </c>
      <c r="P69" s="1203"/>
      <c r="Q69" s="1204">
        <v>0</v>
      </c>
      <c r="R69" s="1205"/>
    </row>
    <row r="70" spans="1:18" ht="22.5">
      <c r="A70" s="941">
        <v>2</v>
      </c>
      <c r="B70" s="1087"/>
      <c r="C70" s="1087"/>
      <c r="D70" s="1087"/>
      <c r="E70" s="1087"/>
      <c r="F70" s="1087"/>
      <c r="G70" s="1087"/>
      <c r="H70" s="1087"/>
      <c r="I70" s="1087"/>
      <c r="J70" s="1087"/>
      <c r="K70" s="1087"/>
      <c r="L70" s="1212" t="s">
        <v>629</v>
      </c>
      <c r="M70" s="1213" t="s">
        <v>1119</v>
      </c>
      <c r="N70" s="1216" t="s">
        <v>505</v>
      </c>
      <c r="O70" s="1202" t="s">
        <v>506</v>
      </c>
      <c r="P70" s="1203"/>
      <c r="Q70" s="1204">
        <v>0</v>
      </c>
      <c r="R70" s="1205"/>
    </row>
    <row r="71" spans="1:18" ht="22.5">
      <c r="A71" s="941">
        <v>2</v>
      </c>
      <c r="B71" s="1087" t="s">
        <v>1103</v>
      </c>
      <c r="C71" s="1087"/>
      <c r="D71" s="1087"/>
      <c r="E71" s="1087"/>
      <c r="F71" s="1087"/>
      <c r="G71" s="1087"/>
      <c r="H71" s="1087"/>
      <c r="I71" s="1087"/>
      <c r="J71" s="1087"/>
      <c r="K71" s="1087"/>
      <c r="L71" s="1212" t="s">
        <v>169</v>
      </c>
      <c r="M71" s="1217" t="s">
        <v>507</v>
      </c>
      <c r="N71" s="1216" t="s">
        <v>2665</v>
      </c>
      <c r="O71" s="1202" t="s">
        <v>369</v>
      </c>
      <c r="P71" s="1203"/>
      <c r="Q71" s="1204">
        <v>0</v>
      </c>
      <c r="R71" s="1205"/>
    </row>
    <row r="72" spans="1:18">
      <c r="A72" s="941">
        <v>2</v>
      </c>
      <c r="B72" s="1087"/>
      <c r="C72" s="1087"/>
      <c r="D72" s="1087"/>
      <c r="E72" s="1087"/>
      <c r="F72" s="1087"/>
      <c r="G72" s="1087"/>
      <c r="H72" s="1087"/>
      <c r="I72" s="1087"/>
      <c r="J72" s="1087"/>
      <c r="K72" s="1087"/>
      <c r="L72" s="1212" t="s">
        <v>385</v>
      </c>
      <c r="M72" s="1218" t="s">
        <v>509</v>
      </c>
      <c r="N72" s="1216" t="s">
        <v>2666</v>
      </c>
      <c r="O72" s="1202" t="s">
        <v>369</v>
      </c>
      <c r="P72" s="1203"/>
      <c r="Q72" s="1204">
        <v>0</v>
      </c>
      <c r="R72" s="1205"/>
    </row>
    <row r="73" spans="1:18" ht="22.5">
      <c r="A73" s="941">
        <v>2</v>
      </c>
      <c r="B73" s="1053" t="s">
        <v>664</v>
      </c>
      <c r="C73" s="1087"/>
      <c r="D73" s="1087"/>
      <c r="E73" s="1087"/>
      <c r="F73" s="1087"/>
      <c r="G73" s="1087"/>
      <c r="H73" s="1087"/>
      <c r="I73" s="1087"/>
      <c r="J73" s="1087"/>
      <c r="K73" s="1087"/>
      <c r="L73" s="1212" t="s">
        <v>511</v>
      </c>
      <c r="M73" s="1217" t="s">
        <v>1190</v>
      </c>
      <c r="N73" s="1216" t="s">
        <v>2667</v>
      </c>
      <c r="O73" s="1202" t="s">
        <v>369</v>
      </c>
      <c r="P73" s="1203"/>
      <c r="Q73" s="1204">
        <v>0</v>
      </c>
      <c r="R73" s="1205"/>
    </row>
    <row r="74" spans="1:18" ht="33.75">
      <c r="A74" s="941">
        <v>2</v>
      </c>
      <c r="B74" s="1087"/>
      <c r="C74" s="1087"/>
      <c r="D74" s="1087"/>
      <c r="E74" s="1087"/>
      <c r="F74" s="1087"/>
      <c r="G74" s="1087"/>
      <c r="H74" s="1087"/>
      <c r="I74" s="1087"/>
      <c r="J74" s="1087"/>
      <c r="K74" s="1087"/>
      <c r="L74" s="1212" t="s">
        <v>513</v>
      </c>
      <c r="M74" s="1215" t="s">
        <v>514</v>
      </c>
      <c r="N74" s="1216" t="s">
        <v>2668</v>
      </c>
      <c r="O74" s="1202" t="s">
        <v>369</v>
      </c>
      <c r="P74" s="1203"/>
      <c r="Q74" s="1204"/>
      <c r="R74" s="1205"/>
    </row>
    <row r="75" spans="1:18" ht="22.5">
      <c r="A75" s="941">
        <v>2</v>
      </c>
      <c r="B75" s="1087"/>
      <c r="C75" s="1087"/>
      <c r="D75" s="1087"/>
      <c r="E75" s="1087"/>
      <c r="F75" s="1087"/>
      <c r="G75" s="1087"/>
      <c r="H75" s="1087"/>
      <c r="I75" s="1087"/>
      <c r="J75" s="1087"/>
      <c r="K75" s="1087"/>
      <c r="L75" s="1212" t="s">
        <v>516</v>
      </c>
      <c r="M75" s="1215" t="s">
        <v>517</v>
      </c>
      <c r="N75" s="1216" t="s">
        <v>2669</v>
      </c>
      <c r="O75" s="1202" t="s">
        <v>369</v>
      </c>
      <c r="P75" s="1203"/>
      <c r="Q75" s="1204"/>
      <c r="R75" s="1205"/>
    </row>
    <row r="76" spans="1:18" ht="22.5">
      <c r="A76" s="941">
        <v>2</v>
      </c>
      <c r="B76" s="1087"/>
      <c r="C76" s="1087"/>
      <c r="D76" s="1087"/>
      <c r="E76" s="1087"/>
      <c r="F76" s="1087"/>
      <c r="G76" s="1087"/>
      <c r="H76" s="1087"/>
      <c r="I76" s="1087"/>
      <c r="J76" s="1087"/>
      <c r="K76" s="1087"/>
      <c r="L76" s="1212" t="s">
        <v>519</v>
      </c>
      <c r="M76" s="1215" t="s">
        <v>1242</v>
      </c>
      <c r="N76" s="1202" t="s">
        <v>1243</v>
      </c>
      <c r="O76" s="1202" t="s">
        <v>369</v>
      </c>
      <c r="P76" s="1203"/>
      <c r="Q76" s="1204"/>
      <c r="R76" s="1205"/>
    </row>
    <row r="77" spans="1:18" ht="56.25">
      <c r="A77" s="941">
        <v>2</v>
      </c>
      <c r="B77" s="1087"/>
      <c r="C77" s="1087"/>
      <c r="D77" s="1087"/>
      <c r="E77" s="1087"/>
      <c r="F77" s="1087"/>
      <c r="G77" s="1087"/>
      <c r="H77" s="1087"/>
      <c r="I77" s="1087"/>
      <c r="J77" s="1087"/>
      <c r="K77" s="1087"/>
      <c r="L77" s="1212" t="s">
        <v>649</v>
      </c>
      <c r="M77" s="1215" t="s">
        <v>1245</v>
      </c>
      <c r="N77" s="1202" t="s">
        <v>1244</v>
      </c>
      <c r="O77" s="1202" t="s">
        <v>369</v>
      </c>
      <c r="P77" s="1203"/>
      <c r="Q77" s="1204"/>
      <c r="R77" s="1205"/>
    </row>
    <row r="78" spans="1:18" s="279" customFormat="1" ht="33.75">
      <c r="A78" s="941">
        <v>2</v>
      </c>
      <c r="B78" s="1100"/>
      <c r="C78" s="1100"/>
      <c r="D78" s="1100"/>
      <c r="E78" s="1100"/>
      <c r="F78" s="1100"/>
      <c r="G78" s="1100"/>
      <c r="H78" s="1100"/>
      <c r="I78" s="1100"/>
      <c r="J78" s="1100"/>
      <c r="K78" s="1100"/>
      <c r="L78" s="1219" t="s">
        <v>520</v>
      </c>
      <c r="M78" s="1220" t="s">
        <v>521</v>
      </c>
      <c r="N78" s="1219" t="s">
        <v>2659</v>
      </c>
      <c r="O78" s="1191" t="s">
        <v>369</v>
      </c>
      <c r="P78" s="1192">
        <v>0</v>
      </c>
      <c r="Q78" s="1193">
        <v>0</v>
      </c>
      <c r="R78" s="1194"/>
    </row>
    <row r="79" spans="1:18" ht="33.75">
      <c r="A79" s="941">
        <v>2</v>
      </c>
      <c r="B79" s="1087"/>
      <c r="C79" s="1087"/>
      <c r="D79" s="1087"/>
      <c r="E79" s="1087"/>
      <c r="F79" s="1087"/>
      <c r="G79" s="1087"/>
      <c r="H79" s="1087"/>
      <c r="I79" s="1087"/>
      <c r="J79" s="1087"/>
      <c r="K79" s="1087"/>
      <c r="L79" s="1212" t="s">
        <v>18</v>
      </c>
      <c r="M79" s="1221" t="s">
        <v>522</v>
      </c>
      <c r="N79" s="1216" t="s">
        <v>2670</v>
      </c>
      <c r="O79" s="1202" t="s">
        <v>369</v>
      </c>
      <c r="P79" s="1206">
        <v>0</v>
      </c>
      <c r="Q79" s="1207">
        <v>0</v>
      </c>
      <c r="R79" s="1205"/>
    </row>
    <row r="80" spans="1:18" ht="56.25">
      <c r="A80" s="941">
        <v>2</v>
      </c>
      <c r="B80" s="1087"/>
      <c r="C80" s="1087"/>
      <c r="D80" s="1087"/>
      <c r="E80" s="1087"/>
      <c r="F80" s="1087"/>
      <c r="G80" s="1087"/>
      <c r="H80" s="1087"/>
      <c r="I80" s="1087"/>
      <c r="J80" s="1087"/>
      <c r="K80" s="1087"/>
      <c r="L80" s="1212" t="s">
        <v>165</v>
      </c>
      <c r="M80" s="1215" t="s">
        <v>524</v>
      </c>
      <c r="N80" s="1216" t="s">
        <v>2671</v>
      </c>
      <c r="O80" s="1202" t="s">
        <v>369</v>
      </c>
      <c r="P80" s="1203"/>
      <c r="Q80" s="1204"/>
      <c r="R80" s="1205"/>
    </row>
    <row r="81" spans="1:18" ht="45">
      <c r="A81" s="941">
        <v>2</v>
      </c>
      <c r="B81" s="1087"/>
      <c r="C81" s="1087"/>
      <c r="D81" s="1087"/>
      <c r="E81" s="1087"/>
      <c r="F81" s="1087"/>
      <c r="G81" s="1087"/>
      <c r="H81" s="1087"/>
      <c r="I81" s="1087"/>
      <c r="J81" s="1087"/>
      <c r="K81" s="1087"/>
      <c r="L81" s="1212" t="s">
        <v>166</v>
      </c>
      <c r="M81" s="1215" t="s">
        <v>526</v>
      </c>
      <c r="N81" s="1216" t="s">
        <v>2672</v>
      </c>
      <c r="O81" s="1202" t="s">
        <v>369</v>
      </c>
      <c r="P81" s="1203"/>
      <c r="Q81" s="1204"/>
      <c r="R81" s="1205"/>
    </row>
    <row r="82" spans="1:18" ht="33.75">
      <c r="A82" s="941">
        <v>2</v>
      </c>
      <c r="B82" s="1087"/>
      <c r="C82" s="1087"/>
      <c r="D82" s="1087"/>
      <c r="E82" s="1087"/>
      <c r="F82" s="1087"/>
      <c r="G82" s="1087"/>
      <c r="H82" s="1087"/>
      <c r="I82" s="1087"/>
      <c r="J82" s="1087"/>
      <c r="K82" s="1087"/>
      <c r="L82" s="1191" t="s">
        <v>1155</v>
      </c>
      <c r="M82" s="1220" t="s">
        <v>1222</v>
      </c>
      <c r="N82" s="1219" t="s">
        <v>2673</v>
      </c>
      <c r="O82" s="1191" t="s">
        <v>369</v>
      </c>
      <c r="P82" s="1222"/>
      <c r="Q82" s="1223"/>
      <c r="R82" s="1205"/>
    </row>
    <row r="83" spans="1:18" ht="146.25">
      <c r="A83" s="941">
        <v>2</v>
      </c>
      <c r="B83" s="1087"/>
      <c r="C83" s="1087"/>
      <c r="D83" s="1087"/>
      <c r="E83" s="1087"/>
      <c r="F83" s="1087"/>
      <c r="G83" s="1087"/>
      <c r="H83" s="1087"/>
      <c r="I83" s="1087"/>
      <c r="J83" s="1087"/>
      <c r="K83" s="1087"/>
      <c r="L83" s="1191" t="s">
        <v>1156</v>
      </c>
      <c r="M83" s="1220" t="s">
        <v>528</v>
      </c>
      <c r="N83" s="1219" t="s">
        <v>2674</v>
      </c>
      <c r="O83" s="1191" t="s">
        <v>369</v>
      </c>
      <c r="P83" s="1222"/>
      <c r="Q83" s="1223"/>
      <c r="R83" s="1205"/>
    </row>
    <row r="84" spans="1:18">
      <c r="A84" s="1087"/>
      <c r="B84" s="1087"/>
      <c r="C84" s="1087"/>
      <c r="D84" s="1087"/>
      <c r="E84" s="1087"/>
      <c r="F84" s="1087"/>
      <c r="G84" s="1087"/>
      <c r="H84" s="1087"/>
      <c r="I84" s="1087"/>
      <c r="J84" s="1087"/>
      <c r="K84" s="1087"/>
      <c r="L84" s="1105"/>
      <c r="M84" s="1087"/>
      <c r="N84" s="1087"/>
      <c r="O84" s="1087"/>
      <c r="P84" s="1087"/>
      <c r="Q84" s="1087"/>
      <c r="R84" s="1087"/>
    </row>
    <row r="85" spans="1:18" ht="15" customHeight="1">
      <c r="A85" s="1087"/>
      <c r="B85" s="1087"/>
      <c r="C85" s="1087"/>
      <c r="D85" s="1087"/>
      <c r="E85" s="1087"/>
      <c r="F85" s="1087"/>
      <c r="G85" s="1087"/>
      <c r="H85" s="1087"/>
      <c r="I85" s="1087"/>
      <c r="J85" s="1087"/>
      <c r="K85" s="1087"/>
      <c r="L85" s="1224" t="s">
        <v>1469</v>
      </c>
      <c r="M85" s="1225"/>
      <c r="N85" s="1225"/>
      <c r="O85" s="1225"/>
      <c r="P85" s="1225"/>
      <c r="Q85" s="1226"/>
      <c r="R85" s="1087"/>
    </row>
    <row r="86" spans="1:18" ht="15" customHeight="1">
      <c r="A86" s="1087"/>
      <c r="B86" s="1087"/>
      <c r="C86" s="1087"/>
      <c r="D86" s="1087"/>
      <c r="E86" s="1087"/>
      <c r="F86" s="1087"/>
      <c r="G86" s="1087"/>
      <c r="H86" s="1087"/>
      <c r="I86" s="1087"/>
      <c r="J86" s="1087"/>
      <c r="K86" s="780"/>
      <c r="L86" s="1227" t="s">
        <v>2585</v>
      </c>
      <c r="M86" s="1228"/>
      <c r="N86" s="1228"/>
      <c r="O86" s="1228"/>
      <c r="P86" s="1228"/>
      <c r="Q86" s="1229"/>
      <c r="R86" s="1087"/>
    </row>
  </sheetData>
  <sheetProtection formatColumns="0" formatRows="0" autoFilter="0"/>
  <mergeCells count="7">
    <mergeCell ref="R14:R15"/>
    <mergeCell ref="L85:Q85"/>
    <mergeCell ref="L86:Q86"/>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23:Q32 P20:Q20 P18:Q18 P46:Q49 P68:Q77 P80:Q83 P54:Q54 P52:Q52 P57:Q66">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0" customFormat="1" ht="30" customHeight="1">
      <c r="A1" s="139" t="s">
        <v>115</v>
      </c>
      <c r="M1" s="141"/>
      <c r="N1" s="141"/>
      <c r="O1" s="141"/>
      <c r="P1" s="141"/>
      <c r="AA1" s="142"/>
    </row>
    <row r="2" spans="1:27">
      <c r="A2" s="143" t="s">
        <v>1029</v>
      </c>
    </row>
    <row r="3" spans="1:27" s="53" customFormat="1" ht="15.95" customHeight="1">
      <c r="A3" s="621"/>
      <c r="C3" s="358"/>
      <c r="D3" s="681"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621"/>
      <c r="C4" s="358"/>
      <c r="D4" s="681"/>
      <c r="E4" s="1"/>
      <c r="F4" s="1"/>
      <c r="G4" s="56" t="s">
        <v>1241</v>
      </c>
      <c r="H4" s="133"/>
      <c r="I4" s="333"/>
    </row>
    <row r="5" spans="1:27" s="53" customFormat="1" ht="15.95" customHeight="1">
      <c r="A5" s="621"/>
      <c r="C5" s="358"/>
      <c r="D5" s="681"/>
      <c r="E5" s="1"/>
      <c r="F5" s="1"/>
      <c r="G5" s="56" t="s">
        <v>262</v>
      </c>
      <c r="H5" s="135"/>
      <c r="I5" s="333"/>
    </row>
    <row r="6" spans="1:27" s="53" customFormat="1" ht="15.95" customHeight="1">
      <c r="A6" s="621"/>
      <c r="C6" s="358"/>
      <c r="D6" s="681"/>
      <c r="E6" s="1"/>
      <c r="F6" s="1"/>
      <c r="G6" s="56" t="s">
        <v>263</v>
      </c>
      <c r="H6" s="135"/>
      <c r="I6" s="333"/>
    </row>
    <row r="7" spans="1:27" s="53" customFormat="1" ht="15.95" customHeight="1">
      <c r="A7" s="621"/>
      <c r="C7" s="358"/>
      <c r="D7" s="681"/>
      <c r="E7" s="1"/>
      <c r="F7" s="1"/>
      <c r="G7" s="56" t="s">
        <v>264</v>
      </c>
      <c r="H7" s="133"/>
      <c r="I7" s="334"/>
    </row>
    <row r="8" spans="1:27" s="53" customFormat="1" ht="15.95" customHeight="1">
      <c r="A8" s="621"/>
      <c r="C8" s="358"/>
      <c r="D8" s="681"/>
      <c r="E8" s="1"/>
      <c r="F8" s="1"/>
      <c r="G8" s="136" t="str">
        <f>IF(H3="Водоотведение","Вид сточных вод","Вид воды")</f>
        <v>Вид воды</v>
      </c>
      <c r="H8" s="135"/>
      <c r="I8" s="333"/>
    </row>
    <row r="9" spans="1:27" s="53" customFormat="1" ht="15.95" customHeight="1">
      <c r="A9" s="621"/>
      <c r="C9" s="358"/>
      <c r="D9" s="681"/>
      <c r="E9" s="1"/>
      <c r="F9" s="1"/>
      <c r="G9" s="136" t="s">
        <v>1028</v>
      </c>
      <c r="H9" s="578"/>
      <c r="I9" s="333"/>
    </row>
    <row r="10" spans="1:27" s="53" customFormat="1" ht="15.95" customHeight="1">
      <c r="A10" s="621"/>
      <c r="B10" s="53" t="b">
        <f t="shared" ref="B10:B15" si="0">org_declaration="Заявление организации"</f>
        <v>1</v>
      </c>
      <c r="C10" s="358"/>
      <c r="D10" s="681"/>
      <c r="E10" s="1"/>
      <c r="F10" s="1"/>
      <c r="G10" s="56" t="s">
        <v>265</v>
      </c>
      <c r="H10" s="460"/>
      <c r="I10" s="333"/>
    </row>
    <row r="11" spans="1:27" s="53" customFormat="1" ht="15.95" customHeight="1">
      <c r="A11" s="621"/>
      <c r="B11" s="53" t="b">
        <f t="shared" si="0"/>
        <v>1</v>
      </c>
      <c r="C11" s="358"/>
      <c r="D11" s="681"/>
      <c r="E11" s="1"/>
      <c r="F11" s="1"/>
      <c r="G11" s="56" t="s">
        <v>266</v>
      </c>
      <c r="H11" s="585"/>
      <c r="I11" s="333"/>
    </row>
    <row r="12" spans="1:27" s="53" customFormat="1" ht="15.95" customHeight="1">
      <c r="A12" s="621"/>
      <c r="B12" s="53" t="b">
        <f t="shared" si="0"/>
        <v>1</v>
      </c>
      <c r="C12" s="358"/>
      <c r="D12" s="681"/>
      <c r="E12" s="1"/>
      <c r="F12" s="1"/>
      <c r="G12" s="56" t="s">
        <v>1182</v>
      </c>
      <c r="H12" s="460"/>
      <c r="I12" s="333"/>
    </row>
    <row r="13" spans="1:27" s="53" customFormat="1" ht="15.95" customHeight="1">
      <c r="A13" s="621"/>
      <c r="B13" s="53" t="b">
        <f t="shared" si="0"/>
        <v>1</v>
      </c>
      <c r="C13" s="358"/>
      <c r="D13" s="681"/>
      <c r="E13" s="1"/>
      <c r="F13" s="1"/>
      <c r="G13" s="56" t="s">
        <v>267</v>
      </c>
      <c r="H13" s="586"/>
      <c r="I13" s="333"/>
    </row>
    <row r="14" spans="1:27" s="53" customFormat="1" ht="21.75" customHeight="1">
      <c r="A14" s="621"/>
      <c r="B14" s="53" t="b">
        <f t="shared" si="0"/>
        <v>1</v>
      </c>
      <c r="C14" s="358"/>
      <c r="D14" s="681"/>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5" customHeight="1">
      <c r="A15" s="621"/>
      <c r="B15" s="53" t="b">
        <f t="shared" si="0"/>
        <v>1</v>
      </c>
      <c r="C15" s="358"/>
      <c r="D15" s="681"/>
      <c r="E15" s="1"/>
      <c r="F15" s="1"/>
      <c r="G15" s="56" t="s">
        <v>269</v>
      </c>
      <c r="H15" s="359"/>
      <c r="I15" s="333"/>
    </row>
    <row r="16" spans="1:27" s="538" customFormat="1">
      <c r="A16" s="635" t="s">
        <v>1450</v>
      </c>
      <c r="M16" s="539"/>
      <c r="N16" s="539"/>
      <c r="O16" s="539"/>
      <c r="P16" s="539"/>
      <c r="AA16" s="540"/>
    </row>
    <row r="17" spans="1:27" s="53" customFormat="1" ht="15.95" customHeight="1">
      <c r="C17" s="631"/>
      <c r="D17" s="144" t="s">
        <v>282</v>
      </c>
      <c r="E17" s="682" t="s">
        <v>226</v>
      </c>
      <c r="F17" s="682"/>
      <c r="G17" s="682"/>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5.95" customHeight="1">
      <c r="C21" s="631"/>
      <c r="D21" s="144" t="s">
        <v>282</v>
      </c>
      <c r="E21" s="684" t="s">
        <v>229</v>
      </c>
      <c r="F21" s="682" t="s">
        <v>230</v>
      </c>
      <c r="G21" s="682"/>
      <c r="H21" s="375"/>
      <c r="I21" s="54"/>
    </row>
    <row r="22" spans="1:27" s="53" customFormat="1" ht="15.95" customHeight="1">
      <c r="C22" s="631"/>
      <c r="E22" s="684"/>
      <c r="F22" s="682" t="s">
        <v>231</v>
      </c>
      <c r="G22" s="682"/>
      <c r="H22" s="357"/>
      <c r="I22" s="54"/>
    </row>
    <row r="23" spans="1:27" s="53" customFormat="1" ht="15.95" customHeight="1">
      <c r="C23" s="631"/>
      <c r="E23" s="684"/>
      <c r="F23" s="682" t="s">
        <v>232</v>
      </c>
      <c r="G23" s="682"/>
      <c r="H23" s="375"/>
      <c r="I23" s="54"/>
    </row>
    <row r="24" spans="1:27" s="53" customFormat="1" ht="15.95" customHeight="1">
      <c r="C24" s="631"/>
      <c r="E24" s="684"/>
      <c r="F24" s="682" t="s">
        <v>233</v>
      </c>
      <c r="G24" s="682"/>
      <c r="H24" s="138"/>
      <c r="I24" s="54"/>
    </row>
    <row r="25" spans="1:27" s="53" customFormat="1" ht="15.95" customHeight="1">
      <c r="C25" s="631"/>
      <c r="E25" s="684"/>
      <c r="F25" s="682" t="s">
        <v>234</v>
      </c>
      <c r="G25" s="682"/>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5.95" customHeight="1">
      <c r="C28" s="631"/>
      <c r="D28" s="144" t="s">
        <v>282</v>
      </c>
      <c r="E28" s="684" t="s">
        <v>229</v>
      </c>
      <c r="F28" s="682" t="s">
        <v>230</v>
      </c>
      <c r="G28" s="682"/>
      <c r="H28" s="375"/>
      <c r="I28" s="54"/>
    </row>
    <row r="29" spans="1:27" s="53" customFormat="1" ht="15.95" customHeight="1">
      <c r="C29" s="631"/>
      <c r="E29" s="684"/>
      <c r="F29" s="682" t="s">
        <v>231</v>
      </c>
      <c r="G29" s="682"/>
      <c r="H29" s="357"/>
      <c r="I29" s="54"/>
    </row>
    <row r="30" spans="1:27" s="53" customFormat="1" ht="15.95" customHeight="1">
      <c r="C30" s="631"/>
      <c r="E30" s="684"/>
      <c r="F30" s="682" t="s">
        <v>232</v>
      </c>
      <c r="G30" s="682"/>
      <c r="H30" s="375"/>
      <c r="I30" s="54"/>
    </row>
    <row r="31" spans="1:27" s="53" customFormat="1" ht="15.95" customHeight="1">
      <c r="C31" s="631"/>
      <c r="E31" s="684"/>
      <c r="F31" s="682" t="s">
        <v>233</v>
      </c>
      <c r="G31" s="682"/>
      <c r="H31" s="138"/>
      <c r="I31" s="54"/>
    </row>
    <row r="32" spans="1:27" s="53" customFormat="1" ht="15.95" customHeight="1">
      <c r="C32" s="631"/>
      <c r="E32" s="684"/>
      <c r="F32" s="682" t="s">
        <v>237</v>
      </c>
      <c r="G32" s="682"/>
      <c r="H32" s="138"/>
      <c r="I32" s="54"/>
    </row>
    <row r="33" spans="1:27" s="53" customFormat="1" ht="15.95" customHeight="1">
      <c r="C33" s="631"/>
      <c r="E33" s="684"/>
      <c r="F33" s="682" t="s">
        <v>238</v>
      </c>
      <c r="G33" s="682"/>
      <c r="H33" s="138"/>
      <c r="I33" s="54"/>
    </row>
    <row r="34" spans="1:27" s="538" customFormat="1">
      <c r="A34" s="635" t="s">
        <v>1456</v>
      </c>
      <c r="M34" s="539"/>
      <c r="N34" s="539"/>
      <c r="O34" s="539"/>
      <c r="P34" s="539"/>
      <c r="AA34" s="540"/>
    </row>
    <row r="35" spans="1:27" s="53" customFormat="1" ht="15.95" customHeight="1">
      <c r="C35" s="631"/>
      <c r="D35" s="144" t="s">
        <v>282</v>
      </c>
      <c r="E35" s="684" t="s">
        <v>229</v>
      </c>
      <c r="F35" s="682" t="s">
        <v>230</v>
      </c>
      <c r="G35" s="682"/>
      <c r="H35" s="375"/>
      <c r="I35" s="54"/>
    </row>
    <row r="36" spans="1:27" s="53" customFormat="1" ht="15.95" customHeight="1">
      <c r="C36" s="631"/>
      <c r="E36" s="684"/>
      <c r="F36" s="682" t="s">
        <v>231</v>
      </c>
      <c r="G36" s="682"/>
      <c r="H36" s="632"/>
      <c r="I36" s="54"/>
    </row>
    <row r="37" spans="1:27" s="53" customFormat="1" ht="15.95" customHeight="1">
      <c r="C37" s="631"/>
      <c r="E37" s="684"/>
      <c r="F37" s="682" t="s">
        <v>232</v>
      </c>
      <c r="G37" s="682"/>
      <c r="H37" s="375"/>
      <c r="I37" s="54"/>
    </row>
    <row r="38" spans="1:27" s="53" customFormat="1" ht="15.95" customHeight="1">
      <c r="C38" s="631"/>
      <c r="E38" s="684"/>
      <c r="F38" s="682" t="s">
        <v>233</v>
      </c>
      <c r="G38" s="682"/>
      <c r="H38" s="138"/>
      <c r="I38" s="54"/>
    </row>
    <row r="39" spans="1:27" s="53" customFormat="1" ht="15.95" customHeight="1">
      <c r="C39" s="631"/>
      <c r="E39" s="684"/>
      <c r="F39" s="682" t="s">
        <v>239</v>
      </c>
      <c r="G39" s="682"/>
      <c r="H39" s="138"/>
      <c r="I39" s="54"/>
    </row>
    <row r="40" spans="1:27" s="53" customFormat="1" ht="15.95" customHeight="1">
      <c r="C40" s="631"/>
      <c r="E40" s="684"/>
      <c r="F40" s="682" t="s">
        <v>1144</v>
      </c>
      <c r="G40" s="682"/>
      <c r="H40" s="138"/>
      <c r="I40" s="54"/>
    </row>
    <row r="41" spans="1:27" s="538" customFormat="1">
      <c r="A41" s="635" t="s">
        <v>1457</v>
      </c>
      <c r="M41" s="539"/>
      <c r="N41" s="539"/>
      <c r="O41" s="539"/>
      <c r="P41" s="539"/>
      <c r="AA41" s="540"/>
    </row>
    <row r="42" spans="1:27" s="538" customFormat="1" ht="14.25">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сведения'!$J$113:$J$139,MATCH($A47,'Общие сведения'!$D$113:$D$139,0))</f>
        <v>Тариф 1 (Водоотведение) - тариф на водоотведение</v>
      </c>
      <c r="M47" s="149"/>
      <c r="N47" s="149"/>
      <c r="O47" s="149"/>
      <c r="P47" s="149"/>
    </row>
    <row r="48" spans="1:27" s="57" customFormat="1" ht="12.75"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4.25"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сведения'!$J$113:$J$139,MATCH($A55,'Общие сведения'!$D$113:$D$139,0))</f>
        <v>Тариф 1 (Водоотведение) - тариф на водоотведение</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692"/>
      <c r="P62" s="693"/>
      <c r="Q62" s="693"/>
      <c r="R62" s="693"/>
      <c r="S62" s="694"/>
    </row>
    <row r="63" spans="1:27">
      <c r="A63" s="143" t="s">
        <v>1039</v>
      </c>
    </row>
    <row r="64" spans="1:27" s="67" customFormat="1" ht="15" customHeight="1">
      <c r="A64" s="637" t="s">
        <v>18</v>
      </c>
      <c r="L64" s="160" t="str">
        <f>INDEX('Общие сведения'!$J$113:$J$139,MATCH($A64,'Общие сведения'!$D$113:$D$139,0))</f>
        <v>Тариф 1 (Водоотведение) - тариф на водоотведение</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692"/>
      <c r="P69" s="693"/>
      <c r="Q69" s="693"/>
      <c r="R69" s="693"/>
      <c r="S69" s="694"/>
    </row>
    <row r="70" spans="1:42">
      <c r="A70" s="143" t="s">
        <v>1041</v>
      </c>
    </row>
    <row r="71" spans="1:42" s="70" customFormat="1" ht="14.25">
      <c r="A71" s="639"/>
      <c r="K71" s="144" t="s">
        <v>282</v>
      </c>
      <c r="L71" s="162">
        <v>1</v>
      </c>
      <c r="M71" s="169"/>
      <c r="N71" s="170"/>
      <c r="O71" s="708"/>
      <c r="P71" s="708"/>
      <c r="Q71" s="708"/>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4.25">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сведения'!$J$113:$J$139,MATCH($A77,'Общие сведения'!$D$113:$D$139,0))</f>
        <v>Тариф 1 (Водоотведение) - тариф на водоотведение</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сведения'!$J$113:$J$139,MATCH($A98,'Общие сведения'!$D$113:$D$139,0))</f>
        <v>Тариф 1 (Водоотведение) - тариф на водоотведение</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сведения'!$K$113:$K$139,MATCH($A99,'Общие сведения'!$D$113:$D$139,0))</f>
        <v>хозяйственно-бытовые сточные воды</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5"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5"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5"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сведения'!$J$113:$J$139,MATCH($A137,'Общие сведения'!$D$113:$D$139,0))</f>
        <v>Тариф 1 (Водоотведение) - тариф на водоотведение</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сведения'!$K$113:$K$139,MATCH($A138,'Общие сведения'!$D$113:$D$139,0))</f>
        <v>хозяйственно-бытовые сточные воды</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5"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сведения'!$J$113:$J$139,MATCH($A155,'Общие сведения'!$D$113:$D$139,0))</f>
        <v>Тариф 1 (Водоотведение) - тариф на водоотведение</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сведения'!$K$113:$K$139,MATCH($A156,'Общие сведения'!$D$113:$D$139,0))</f>
        <v>хозяйственно-бытовые сточные воды</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5"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сведения'!$J$113:$J$139,MATCH($A184,'Общие сведения'!$D$113:$D$139,0))</f>
        <v>Тариф 1 (Водоотведение) - тариф на водоотведение</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сведения'!$K$113:$K$139,MATCH($A185,'Общие сведения'!$D$113:$D$139,0))</f>
        <v>хозяйственно-бытовые сточные воды</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5"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5"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сведения'!$J$113:$J$139,MATCH($A201,'Общие сведения'!$D$113:$D$139,0))</f>
        <v>Тариф 1 (Водоотведение) - тариф на водоотведение</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2"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4.25"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сведения'!$J$113:$J$139,MATCH($A210,'Общие сведения'!$D$113:$D$139,0))</f>
        <v>Тариф 1 (Водоотведение) - тариф на водоотведение</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5"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695"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695"/>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695"/>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5"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695"/>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695"/>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695"/>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709"/>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709"/>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709"/>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709"/>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709"/>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709"/>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709"/>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сведения'!$J$113:$J$139,MATCH($A238,'Общие сведения'!$D$113:$D$139,0))</f>
        <v>Тариф 1 (Водоотведение) - тариф на водоотведение</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5"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5"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сведения'!$J$113:$J$139,MATCH($A290,'Общие сведения'!$D$113:$D$139,0))</f>
        <v>Тариф 1 (Водоотведение) - тариф на водоотведение</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сведения'!$J$113:$J$139,MATCH($A301,'Общие сведения'!$D$113:$D$139,0))</f>
        <v>Тариф 1 (Водоотведение) - тариф на водоотведение</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2"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2"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2"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2"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2"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696"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696"/>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696"/>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696"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696"/>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696"/>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696"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696"/>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696"/>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696"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696"/>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696"/>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696"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696"/>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696"/>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сведения'!$J$113:$J$139,MATCH($A343,'Общие сведения'!$D$113:$D$139,0))</f>
        <v>Тариф 1 (Водоотведение) - тариф на водоотведение</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5"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2"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4.25"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сведения'!$J$113:$J$139,MATCH($A361,'Общие сведения'!$D$113:$D$139,0))</f>
        <v>Тариф 1 (Водоотведение) - тариф на водоотведение</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5"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5"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5"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5"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сведения'!$J$113:$J$139,MATCH($A388,'Общие сведения'!$D$113:$D$139,0))</f>
        <v>Тариф 1 (Водоотведение) - тариф на водоотведение</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5"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5"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SUMIFS(Сценарии!$T$15:$T$53,Сценарии!$A$15:$A$53,$A393,Сценарии!$M$15:$M$53,"Индекс потребительских цен")</f>
        <v>0</v>
      </c>
      <c r="P393" s="374">
        <f>SUMIFS(Сценарии!$Y$15:$Y$53,Сценарии!$A$15:$A$53,$A393,Сценарии!$M$15:$M$53,"Индекс потребительских цен")</f>
        <v>0</v>
      </c>
      <c r="Q393" s="374">
        <f>SUMIFS(Сценарии!$AA$15:$AA$53,Сценарии!$A$15:$A$53,$A393,Сценарии!$M$15:$M$53,"Индекс потребительских цен")</f>
        <v>0</v>
      </c>
      <c r="R393" s="374">
        <f>SUMIFS(Сценарии!$AC$15:$AC$53,Сценарии!$A$15:$A$53,$A393,Сценарии!$M$15:$M$53,"Индекс потребительских цен")</f>
        <v>0</v>
      </c>
      <c r="S393" s="374">
        <f>SUMIFS(Сценарии!$AE$15:$AE$53,Сценарии!$A$15:$A$53,$A393,Сценарии!$M$15:$M$53,"Индекс потребительских цен")</f>
        <v>0</v>
      </c>
      <c r="T393" s="374">
        <f>SUMIFS(Сценарии!$AG$15:$AG$53,Сценарии!$A$15:$A$53,$A393,Сценарии!$M$15:$M$53,"Индекс потребительских цен")</f>
        <v>0</v>
      </c>
      <c r="U393" s="374">
        <f>SUMIFS(Сценарии!$AI$15:$AI$53,Сценарии!$A$15:$A$53,$A393,Сценарии!$M$15:$M$53,"Индекс потребительских цен")</f>
        <v>0</v>
      </c>
      <c r="V393" s="374">
        <f>SUMIFS(Сценарии!$AK$15:$AK$53,Сценарии!$A$15:$A$53,$A393,Сценарии!$M$15:$M$53,"Индекс потребительских цен")</f>
        <v>0</v>
      </c>
      <c r="W393" s="374">
        <f>SUMIFS(Сценарии!$AM$15:$AM$53,Сценарии!$A$15:$A$53,$A393,Сценарии!$M$15:$M$53,"Индекс потребительских цен")</f>
        <v>0</v>
      </c>
      <c r="X393" s="374">
        <f>SUMIFS(Сценарии!$AO$15:$AO$53,Сценарии!$A$15:$A$53,$A393,Сценарии!$M$15:$M$53,"Индекс потребительских цен")</f>
        <v>0</v>
      </c>
      <c r="Y393" s="374">
        <f>SUMIFS(Сценарии!$U$15:$U$53,Сценарии!$A$15:$A$53,$A393,Сценарии!$M$15:$M$53,"Индекс потребительских цен")</f>
        <v>0</v>
      </c>
      <c r="Z393" s="374">
        <f>SUMIFS(Сценарии!$Z$15:$Z$53,Сценарии!$A$15:$A$53,$A393,Сценарии!$M$15:$M$53,"Индекс потребительских цен")</f>
        <v>0</v>
      </c>
      <c r="AA393" s="374">
        <f>SUMIFS(Сценарии!$AB$15:$AB$53,Сценарии!$A$15:$A$53,$A393,Сценарии!$M$15:$M$53,"Индекс потребительских цен")</f>
        <v>0</v>
      </c>
      <c r="AB393" s="374">
        <f>SUMIFS(Сценарии!$AD$15:$AD$53,Сценарии!$A$15:$A$53,$A393,Сценарии!$M$15:$M$53,"Индекс потребительских цен")</f>
        <v>0</v>
      </c>
      <c r="AC393" s="374">
        <f>SUMIFS(Сценарии!$AF$15:$AF$53,Сценарии!$A$15:$A$53,$A393,Сценарии!$M$15:$M$53,"Индекс потребительских цен")</f>
        <v>0</v>
      </c>
      <c r="AD393" s="374">
        <f>SUMIFS(Сценарии!$AH$15:$AH$53,Сценарии!$A$15:$A$53,$A393,Сценарии!$M$15:$M$53,"Индекс потребительских цен")</f>
        <v>0</v>
      </c>
      <c r="AE393" s="374">
        <f>SUMIFS(Сценарии!$AJ$15:$AJ$53,Сценарии!$A$15:$A$53,$A393,Сценарии!$M$15:$M$53,"Индекс потребительских цен")</f>
        <v>0</v>
      </c>
      <c r="AF393" s="374">
        <f>SUMIFS(Сценарии!$AL$15:$AL$53,Сценарии!$A$15:$A$53,$A393,Сценарии!$M$15:$M$53,"Индекс потребительских цен")</f>
        <v>0</v>
      </c>
      <c r="AG393" s="374">
        <f>SUMIFS(Сценарии!$AN$15:$AN$53,Сценарии!$A$15:$A$53,$A393,Сценарии!$M$15:$M$53,"Индекс потребительских цен")</f>
        <v>0</v>
      </c>
      <c r="AH393" s="374">
        <f>SUMIFS(Сценарии!$AP$15:$AP$53,Сценарии!$A$15:$A$53,$A393,Сценарии!$M$15:$M$53,"Индекс потребительских цен")</f>
        <v>0</v>
      </c>
      <c r="AI393" s="195"/>
    </row>
    <row r="394" spans="1:35" s="102" customFormat="1" outlineLevel="1">
      <c r="A394" s="642" t="str">
        <f t="shared" si="79"/>
        <v>1</v>
      </c>
      <c r="L394" s="284">
        <v>3</v>
      </c>
      <c r="M394" s="288" t="s">
        <v>463</v>
      </c>
      <c r="N394" s="289" t="s">
        <v>145</v>
      </c>
      <c r="O394" s="473">
        <f>O393</f>
        <v>0</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сведения'!$J$113:$J$139,MATCH($A399,'Общие сведения'!$D$113:$D$139,0))</f>
        <v>Тариф 1 (Водоотведение) - тариф на водоотведение</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50000000000003" customHeight="1" outlineLevel="1">
      <c r="A400" s="642" t="str">
        <f>A399</f>
        <v>1</v>
      </c>
      <c r="L400" s="282" t="s">
        <v>18</v>
      </c>
      <c r="M400" s="283" t="s">
        <v>1176</v>
      </c>
      <c r="N400" s="282" t="s">
        <v>369</v>
      </c>
      <c r="O400" s="293">
        <f>SUMIFS('ИП + источники'!$R$17:$R$89,'ИП + источники'!$A$17:$A$89,$A400,'ИП + источники'!$L$17:$L$89,"1.4.2")</f>
        <v>0</v>
      </c>
      <c r="P400" s="294"/>
      <c r="Q400" s="294"/>
      <c r="R400" s="294"/>
      <c r="S400" s="294"/>
      <c r="T400" s="294"/>
      <c r="U400" s="294"/>
      <c r="V400" s="294">
        <f>O400-P400-Q400-R400-S400-T400-U400</f>
        <v>0</v>
      </c>
    </row>
    <row r="401" spans="1:27" s="102" customFormat="1" ht="33.950000000000003" customHeight="1" outlineLevel="1">
      <c r="A401" s="642" t="str">
        <f>A400</f>
        <v>1</v>
      </c>
      <c r="L401" s="282" t="s">
        <v>102</v>
      </c>
      <c r="M401" s="283" t="s">
        <v>470</v>
      </c>
      <c r="N401" s="282" t="s">
        <v>369</v>
      </c>
      <c r="O401" s="293">
        <f>SUMIFS('ИП + источники'!$R$17:$R$89,'ИП + источники'!$A$17:$A$89,$A401,'ИП + источники'!$L$17:$L$89,"1.4.3")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сведения'!$J$113:$J$139,MATCH($A405,'Общие сведения'!$D$113:$D$139,0))</f>
        <v>Тариф 1 (Водоотведение) - тариф на водоотведение</v>
      </c>
      <c r="M405" s="319"/>
      <c r="N405" s="281"/>
      <c r="O405" s="281"/>
      <c r="P405" s="281"/>
      <c r="Q405" s="281"/>
      <c r="R405" s="281"/>
    </row>
    <row r="406" spans="1:27" s="279" customFormat="1" ht="56.25" outlineLevel="1">
      <c r="A406" s="642" t="str">
        <f>A405</f>
        <v>1</v>
      </c>
      <c r="L406" s="595" t="s">
        <v>471</v>
      </c>
      <c r="M406" s="596" t="s">
        <v>472</v>
      </c>
      <c r="N406" s="589" t="s">
        <v>1092</v>
      </c>
      <c r="O406" s="315" t="s">
        <v>369</v>
      </c>
      <c r="P406" s="314">
        <f>P408-P407</f>
        <v>159.19921747774166</v>
      </c>
      <c r="Q406" s="462">
        <f>Q408-Q407</f>
        <v>159.19921747774166</v>
      </c>
      <c r="R406" s="467"/>
    </row>
    <row r="407" spans="1:27" s="279" customFormat="1" ht="14.25" outlineLevel="1">
      <c r="A407" s="642" t="str">
        <f t="shared" ref="A407:A438" si="84">A406</f>
        <v>1</v>
      </c>
      <c r="L407" s="597" t="s">
        <v>18</v>
      </c>
      <c r="M407" s="598" t="s">
        <v>473</v>
      </c>
      <c r="N407" s="590" t="s">
        <v>1093</v>
      </c>
      <c r="O407" s="313" t="s">
        <v>369</v>
      </c>
      <c r="P407" s="316"/>
      <c r="Q407" s="463"/>
      <c r="R407" s="467"/>
    </row>
    <row r="408" spans="1:27" s="279" customFormat="1" ht="22.5" outlineLevel="1">
      <c r="A408" s="642" t="str">
        <f t="shared" si="84"/>
        <v>1</v>
      </c>
      <c r="L408" s="597" t="s">
        <v>102</v>
      </c>
      <c r="M408" s="599" t="s">
        <v>474</v>
      </c>
      <c r="N408" s="590" t="s">
        <v>1094</v>
      </c>
      <c r="O408" s="313" t="s">
        <v>369</v>
      </c>
      <c r="P408" s="314">
        <f>P409+P410+P422+P426+P427+P428+P429-P430+P431+P432</f>
        <v>159.19921747774166</v>
      </c>
      <c r="Q408" s="314">
        <f>Q409+Q410+Q422+Q426+Q427+Q428+Q429-Q430+Q431+Q432</f>
        <v>159.19921747774166</v>
      </c>
      <c r="R408" s="467"/>
    </row>
    <row r="409" spans="1:27" s="102" customFormat="1" ht="22.5" outlineLevel="1">
      <c r="A409" s="642" t="str">
        <f t="shared" si="84"/>
        <v>1</v>
      </c>
      <c r="L409" s="600" t="s">
        <v>17</v>
      </c>
      <c r="M409" s="601" t="s">
        <v>475</v>
      </c>
      <c r="N409" s="591" t="s">
        <v>476</v>
      </c>
      <c r="O409" s="148" t="s">
        <v>369</v>
      </c>
      <c r="P409" s="302"/>
      <c r="Q409" s="464"/>
      <c r="R409" s="468"/>
    </row>
    <row r="410" spans="1:27" s="102" customFormat="1" ht="22.5" outlineLevel="1">
      <c r="A410" s="642" t="str">
        <f t="shared" si="84"/>
        <v>1</v>
      </c>
      <c r="L410" s="600" t="s">
        <v>146</v>
      </c>
      <c r="M410" s="601" t="s">
        <v>477</v>
      </c>
      <c r="N410" s="591" t="s">
        <v>478</v>
      </c>
      <c r="O410" s="148" t="s">
        <v>369</v>
      </c>
      <c r="P410" s="301">
        <f>SUM(P411:P421)</f>
        <v>159.19921747774166</v>
      </c>
      <c r="Q410" s="465">
        <f>SUM(Q411:Q421)</f>
        <v>159.19921747774166</v>
      </c>
      <c r="R410" s="468"/>
    </row>
    <row r="411" spans="1:27" s="102" customFormat="1" ht="33.75" outlineLevel="1">
      <c r="A411" s="642" t="str">
        <f t="shared" si="84"/>
        <v>1</v>
      </c>
      <c r="L411" s="602" t="s">
        <v>147</v>
      </c>
      <c r="M411" s="603" t="s">
        <v>479</v>
      </c>
      <c r="N411" s="592"/>
      <c r="O411" s="148" t="s">
        <v>369</v>
      </c>
      <c r="P411" s="302">
        <f>SUMIFS(Покупка!P$15:P$50,Покупка!$A$15:$A$50,$A411,Покупка!$B$15:$B$50,"Итого")</f>
        <v>13.759217477741659</v>
      </c>
      <c r="Q411" s="464">
        <f>SUMIFS(Покупка!Q$15:Q$50,Покупка!$A$15:$A$50,$A411,Покупка!$B$15:$B$50,"Итого")</f>
        <v>13.759217477741659</v>
      </c>
      <c r="R411" s="468"/>
    </row>
    <row r="412" spans="1:27" s="102" customFormat="1" outlineLevel="1">
      <c r="A412" s="642" t="str">
        <f t="shared" si="84"/>
        <v>1</v>
      </c>
      <c r="L412" s="602" t="s">
        <v>480</v>
      </c>
      <c r="M412" s="603" t="s">
        <v>481</v>
      </c>
      <c r="N412" s="592"/>
      <c r="O412" s="148" t="s">
        <v>369</v>
      </c>
      <c r="P412" s="302"/>
      <c r="Q412" s="464">
        <f>SUMIFS(Реагенты!Q$15:Q$22,Реагенты!$A$15:$A$22,$A412,Реагенты!$M$15:$M$22,"Всего по тарифу")</f>
        <v>0</v>
      </c>
      <c r="R412" s="468"/>
    </row>
    <row r="413" spans="1:27" s="102" customFormat="1" ht="22.5" outlineLevel="1">
      <c r="A413" s="642" t="str">
        <f t="shared" si="84"/>
        <v>1</v>
      </c>
      <c r="L413" s="602" t="s">
        <v>482</v>
      </c>
      <c r="M413" s="603" t="s">
        <v>483</v>
      </c>
      <c r="N413" s="592"/>
      <c r="O413" s="148" t="s">
        <v>369</v>
      </c>
      <c r="P413" s="302">
        <f>SUMIFS(Налоги!P$15:P$40,Налоги!$A$15:$A$40,$A413,Налоги!$L$15:$L$40,"0")</f>
        <v>145.44</v>
      </c>
      <c r="Q413" s="464">
        <f>SUMIFS(Налоги!Q$15:Q$40,Налоги!$A$15:$A$40,$A413,Налоги!$L$15:$L$40,"0")</f>
        <v>145.44</v>
      </c>
      <c r="R413" s="468"/>
    </row>
    <row r="414" spans="1:27" s="102" customFormat="1" ht="78.75" outlineLevel="1">
      <c r="A414" s="642" t="str">
        <f t="shared" si="84"/>
        <v>1</v>
      </c>
      <c r="B414" s="108" t="s">
        <v>1466</v>
      </c>
      <c r="L414" s="602" t="s">
        <v>484</v>
      </c>
      <c r="M414" s="603" t="s">
        <v>485</v>
      </c>
      <c r="N414" s="592"/>
      <c r="O414" s="148" t="s">
        <v>369</v>
      </c>
      <c r="P414" s="302"/>
      <c r="Q414" s="464">
        <f>SUMIFS(Калькуляция!Q$15:Q$262,Калькуляция!$A$15:$A$262,$A414,Калькуляция!$B$15:$B$262,$B414)</f>
        <v>0</v>
      </c>
      <c r="R414" s="468"/>
    </row>
    <row r="415" spans="1:27" s="102" customFormat="1" ht="22.5" outlineLevel="1">
      <c r="A415" s="642" t="str">
        <f t="shared" si="84"/>
        <v>1</v>
      </c>
      <c r="B415" s="108" t="s">
        <v>642</v>
      </c>
      <c r="L415" s="593" t="s">
        <v>486</v>
      </c>
      <c r="M415" s="594" t="s">
        <v>487</v>
      </c>
      <c r="N415" s="148"/>
      <c r="O415" s="148" t="s">
        <v>369</v>
      </c>
      <c r="P415" s="302"/>
      <c r="Q415" s="464">
        <f>SUMIFS(Калькуляция!Q$15:Q$262,Калькуляция!$A$15:$A$262,$A415,Калькуляция!$B$15:$B$262,$B415)</f>
        <v>0</v>
      </c>
      <c r="R415" s="468"/>
    </row>
    <row r="416" spans="1:27" s="102" customFormat="1" ht="22.5" outlineLevel="1">
      <c r="A416" s="642" t="str">
        <f t="shared" si="84"/>
        <v>1</v>
      </c>
      <c r="B416" s="108" t="s">
        <v>645</v>
      </c>
      <c r="L416" s="308" t="s">
        <v>488</v>
      </c>
      <c r="M416" s="305" t="s">
        <v>1188</v>
      </c>
      <c r="N416" s="148"/>
      <c r="O416" s="148" t="s">
        <v>369</v>
      </c>
      <c r="P416" s="302"/>
      <c r="Q416" s="464">
        <f>SUMIFS(Калькуляция!Q$15:Q$262,Калькуляция!$A$15:$A$262,$A416,Калькуляция!$B$15:$B$262,$B416)</f>
        <v>0</v>
      </c>
      <c r="R416" s="468"/>
    </row>
    <row r="417" spans="1:18" s="102" customFormat="1" ht="22.5" outlineLevel="1">
      <c r="A417" s="642" t="str">
        <f t="shared" si="84"/>
        <v>1</v>
      </c>
      <c r="B417" s="108" t="s">
        <v>646</v>
      </c>
      <c r="L417" s="308" t="s">
        <v>489</v>
      </c>
      <c r="M417" s="305" t="s">
        <v>1189</v>
      </c>
      <c r="N417" s="148"/>
      <c r="O417" s="148" t="s">
        <v>369</v>
      </c>
      <c r="P417" s="302"/>
      <c r="Q417" s="464">
        <f>SUMIFS(Калькуляция!Q$15:Q$262,Калькуляция!$A$15:$A$262,$A417,Калькуляция!$B$15:$B$262,$B417)</f>
        <v>0</v>
      </c>
      <c r="R417" s="468"/>
    </row>
    <row r="418" spans="1:18" s="102" customFormat="1" ht="22.5" outlineLevel="1">
      <c r="A418" s="642" t="str">
        <f t="shared" si="84"/>
        <v>1</v>
      </c>
      <c r="B418" s="108" t="s">
        <v>647</v>
      </c>
      <c r="L418" s="308" t="s">
        <v>490</v>
      </c>
      <c r="M418" s="305" t="s">
        <v>491</v>
      </c>
      <c r="N418" s="104"/>
      <c r="O418" s="148" t="s">
        <v>369</v>
      </c>
      <c r="P418" s="302"/>
      <c r="Q418" s="464">
        <f>SUMIFS(Калькуляция!Q$15:Q$262,Калькуляция!$A$15:$A$262,$A418,Калькуляция!$B$15:$B$262,$B418)</f>
        <v>0</v>
      </c>
      <c r="R418" s="468"/>
    </row>
    <row r="419" spans="1:18" s="102" customFormat="1" ht="22.5" outlineLevel="1">
      <c r="A419" s="642" t="str">
        <f t="shared" si="84"/>
        <v>1</v>
      </c>
      <c r="B419" s="108" t="s">
        <v>648</v>
      </c>
      <c r="L419" s="308" t="s">
        <v>492</v>
      </c>
      <c r="M419" s="305" t="s">
        <v>493</v>
      </c>
      <c r="N419" s="104"/>
      <c r="O419" s="148" t="s">
        <v>369</v>
      </c>
      <c r="P419" s="302"/>
      <c r="Q419" s="464">
        <f>SUMIFS(Калькуляция!Q$15:Q$262,Калькуляция!$A$15:$A$262,$A419,Калькуляция!$B$15:$B$262,$B419)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SUMIFS(Калькуляция!Q$15:Q$262,Калькуляция!$A$15:$A$262,$A420,Калькуляция!$B$15:$B$262,$B420)</f>
        <v>0</v>
      </c>
      <c r="R420" s="468"/>
    </row>
    <row r="421" spans="1:18" s="102" customFormat="1" ht="33.75" outlineLevel="1">
      <c r="A421" s="642" t="str">
        <f t="shared" si="84"/>
        <v>1</v>
      </c>
      <c r="B421" s="108" t="s">
        <v>1467</v>
      </c>
      <c r="L421" s="308" t="s">
        <v>496</v>
      </c>
      <c r="M421" s="305" t="s">
        <v>497</v>
      </c>
      <c r="N421" s="104"/>
      <c r="O421" s="148" t="s">
        <v>369</v>
      </c>
      <c r="P421" s="302"/>
      <c r="Q421" s="464">
        <f>SUMIFS(Калькуляция!Q$15:Q$262,Калькуляция!$A$15:$A$262,$A421,Калькуляция!$B$15:$B$262,$B421)</f>
        <v>0</v>
      </c>
      <c r="R421" s="468"/>
    </row>
    <row r="422" spans="1:18" s="102" customFormat="1" ht="14.25" outlineLevel="1">
      <c r="A422" s="642" t="str">
        <f t="shared" si="84"/>
        <v>1</v>
      </c>
      <c r="L422" s="307" t="s">
        <v>167</v>
      </c>
      <c r="M422" s="309" t="s">
        <v>498</v>
      </c>
      <c r="N422" s="103" t="s">
        <v>499</v>
      </c>
      <c r="O422" s="148" t="s">
        <v>369</v>
      </c>
      <c r="P422" s="301">
        <f>P423*P424*P425</f>
        <v>0</v>
      </c>
      <c r="Q422" s="465">
        <f>Q423*Q424*Q425</f>
        <v>0</v>
      </c>
      <c r="R422" s="468"/>
    </row>
    <row r="423" spans="1:18" s="102" customFormat="1" ht="22.5" outlineLevel="1">
      <c r="A423" s="642" t="str">
        <f t="shared" si="84"/>
        <v>1</v>
      </c>
      <c r="L423" s="307" t="s">
        <v>168</v>
      </c>
      <c r="M423" s="310" t="s">
        <v>500</v>
      </c>
      <c r="N423" s="103" t="s">
        <v>501</v>
      </c>
      <c r="O423" s="148" t="s">
        <v>502</v>
      </c>
      <c r="P423" s="302"/>
      <c r="Q423" s="464">
        <f>SUMIFS(ЭЭ!O$15:O$38,ЭЭ!$A$15:$A$38,$A423,ЭЭ!$M$15:$M$38,"Удельный расход электроэнергии")</f>
        <v>0</v>
      </c>
      <c r="R423" s="468"/>
    </row>
    <row r="424" spans="1:18" s="102" customFormat="1" ht="22.5" outlineLevel="1">
      <c r="A424" s="642" t="str">
        <f t="shared" si="84"/>
        <v>1</v>
      </c>
      <c r="L424" s="307" t="s">
        <v>627</v>
      </c>
      <c r="M424" s="310" t="s">
        <v>1177</v>
      </c>
      <c r="N424" s="103" t="s">
        <v>503</v>
      </c>
      <c r="O424" s="148" t="s">
        <v>504</v>
      </c>
      <c r="P424" s="302"/>
      <c r="Q424" s="464">
        <f>SUMIFS(ЭЭ!Q$15:Q$38,ЭЭ!$A$15:$A$38,$A424,ЭЭ!$M$15:$M$38,"Объём воды/сточных вод")</f>
        <v>0</v>
      </c>
      <c r="R424" s="468"/>
    </row>
    <row r="425" spans="1:18" s="102" customFormat="1" ht="22.5" outlineLevel="1">
      <c r="A425" s="642" t="str">
        <f t="shared" si="84"/>
        <v>1</v>
      </c>
      <c r="L425" s="307" t="s">
        <v>629</v>
      </c>
      <c r="M425" s="310" t="s">
        <v>1119</v>
      </c>
      <c r="N425" s="103" t="s">
        <v>505</v>
      </c>
      <c r="O425" s="148" t="s">
        <v>506</v>
      </c>
      <c r="P425" s="302"/>
      <c r="Q425" s="464">
        <f>SUMIFS(ЭЭ!Q$15:Q$38,ЭЭ!$A$15:$A$38,$A425,ЭЭ!$M$15:$M$38,"Средний (расчетный) тариф")</f>
        <v>0</v>
      </c>
      <c r="R425" s="468"/>
    </row>
    <row r="426" spans="1:18" s="102" customFormat="1" ht="22.5" outlineLevel="1">
      <c r="A426" s="642" t="str">
        <f t="shared" si="84"/>
        <v>1</v>
      </c>
      <c r="B426" s="102" t="s">
        <v>1103</v>
      </c>
      <c r="L426" s="307" t="s">
        <v>169</v>
      </c>
      <c r="M426" s="304" t="s">
        <v>507</v>
      </c>
      <c r="N426" s="103" t="s">
        <v>508</v>
      </c>
      <c r="O426" s="148" t="s">
        <v>369</v>
      </c>
      <c r="P426" s="302"/>
      <c r="Q426" s="464">
        <f>SUMIFS(Калькуляция!Q$15:Q$262,Калькуляция!$A$15:$A$262,$A426,Калькуляция!$B$15:$B$262,$B426)</f>
        <v>0</v>
      </c>
      <c r="R426" s="468"/>
    </row>
    <row r="427" spans="1:18" s="102" customFormat="1" ht="14.25" outlineLevel="1">
      <c r="A427" s="642" t="str">
        <f t="shared" si="84"/>
        <v>1</v>
      </c>
      <c r="L427" s="307" t="s">
        <v>385</v>
      </c>
      <c r="M427" s="311" t="s">
        <v>509</v>
      </c>
      <c r="N427" s="103" t="s">
        <v>510</v>
      </c>
      <c r="O427" s="148" t="s">
        <v>369</v>
      </c>
      <c r="P427" s="302"/>
      <c r="Q427" s="464">
        <f>SUMIFS(Калькуляция!O$15:O$262,Калькуляция!$A$15:$A$262,$A427,Калькуляция!$B$15:$B$262,"Нормативная прибыль")-SUMIFS(Калькуляция!O$15:O$262,Калькуляция!$A$15:$A$262,$A427,Калькуляция!$B$15:$B$262,"иные экономически обоснованные расходы на социальные нужды")+SUMIFS(Калькуляция!Q$15:Q$262,Калькуляция!$A$15:$A$262,$A427,Калькуляция!$B$15:$B$262,"иные экономически обоснованные расходы на социальные нужды")</f>
        <v>0</v>
      </c>
      <c r="R427" s="468"/>
    </row>
    <row r="428" spans="1:18" s="102" customFormat="1" ht="22.5" outlineLevel="1">
      <c r="A428" s="642" t="str">
        <f t="shared" si="84"/>
        <v>1</v>
      </c>
      <c r="B428" s="108" t="s">
        <v>664</v>
      </c>
      <c r="L428" s="307" t="s">
        <v>511</v>
      </c>
      <c r="M428" s="304" t="s">
        <v>1190</v>
      </c>
      <c r="N428" s="103" t="s">
        <v>512</v>
      </c>
      <c r="O428" s="148" t="s">
        <v>369</v>
      </c>
      <c r="P428" s="302"/>
      <c r="Q428" s="464">
        <f>SUMIFS(Калькуляция!Q$15:Q$262,Калькуляция!$A$15:$A$262,$A428,Калькуляция!$B$15:$B$262,$B428)</f>
        <v>0</v>
      </c>
      <c r="R428" s="468"/>
    </row>
    <row r="429" spans="1:18" s="102" customFormat="1" ht="33.75" outlineLevel="1">
      <c r="A429" s="642" t="str">
        <f t="shared" si="84"/>
        <v>1</v>
      </c>
      <c r="L429" s="307" t="s">
        <v>513</v>
      </c>
      <c r="M429" s="309" t="s">
        <v>514</v>
      </c>
      <c r="N429" s="103" t="s">
        <v>515</v>
      </c>
      <c r="O429" s="148" t="s">
        <v>369</v>
      </c>
      <c r="P429" s="302"/>
      <c r="Q429" s="464"/>
      <c r="R429" s="468"/>
    </row>
    <row r="430" spans="1:18" s="102" customFormat="1" ht="22.5" outlineLevel="1">
      <c r="A430" s="642" t="str">
        <f t="shared" si="84"/>
        <v>1</v>
      </c>
      <c r="L430" s="307" t="s">
        <v>516</v>
      </c>
      <c r="M430" s="309" t="s">
        <v>517</v>
      </c>
      <c r="N430" s="103" t="s">
        <v>518</v>
      </c>
      <c r="O430" s="148" t="s">
        <v>369</v>
      </c>
      <c r="P430" s="302"/>
      <c r="Q430" s="464"/>
      <c r="R430" s="468"/>
    </row>
    <row r="431" spans="1:18" s="102" customFormat="1" ht="22.5" outlineLevel="1">
      <c r="A431" s="642" t="str">
        <f t="shared" si="84"/>
        <v>1</v>
      </c>
      <c r="L431" s="307" t="s">
        <v>519</v>
      </c>
      <c r="M431" s="309" t="s">
        <v>1242</v>
      </c>
      <c r="N431" s="148" t="s">
        <v>1243</v>
      </c>
      <c r="O431" s="148" t="s">
        <v>369</v>
      </c>
      <c r="P431" s="302"/>
      <c r="Q431" s="464"/>
      <c r="R431" s="468"/>
    </row>
    <row r="432" spans="1:18" s="102" customFormat="1" ht="56.25" outlineLevel="1">
      <c r="A432" s="642" t="str">
        <f t="shared" si="84"/>
        <v>1</v>
      </c>
      <c r="L432" s="307" t="s">
        <v>649</v>
      </c>
      <c r="M432" s="309" t="s">
        <v>1245</v>
      </c>
      <c r="N432" s="148" t="s">
        <v>1244</v>
      </c>
      <c r="O432" s="148" t="s">
        <v>369</v>
      </c>
      <c r="P432" s="302"/>
      <c r="Q432" s="464"/>
      <c r="R432" s="468"/>
    </row>
    <row r="433" spans="1:53" s="279" customFormat="1" ht="33.75" outlineLevel="1">
      <c r="A433" s="642" t="str">
        <f t="shared" si="84"/>
        <v>1</v>
      </c>
      <c r="L433" s="105" t="s">
        <v>520</v>
      </c>
      <c r="M433" s="303" t="s">
        <v>521</v>
      </c>
      <c r="N433" s="105" t="s">
        <v>1092</v>
      </c>
      <c r="O433" s="313" t="s">
        <v>369</v>
      </c>
      <c r="P433" s="314">
        <f>P434</f>
        <v>0</v>
      </c>
      <c r="Q433" s="462">
        <f>Q434</f>
        <v>0</v>
      </c>
      <c r="R433" s="467"/>
    </row>
    <row r="434" spans="1:53" s="102" customFormat="1" ht="33.75" outlineLevel="1">
      <c r="A434" s="642" t="str">
        <f t="shared" si="84"/>
        <v>1</v>
      </c>
      <c r="L434" s="307" t="s">
        <v>18</v>
      </c>
      <c r="M434" s="312" t="s">
        <v>522</v>
      </c>
      <c r="N434" s="103" t="s">
        <v>523</v>
      </c>
      <c r="O434" s="148" t="s">
        <v>369</v>
      </c>
      <c r="P434" s="301">
        <f>P435+P436</f>
        <v>0</v>
      </c>
      <c r="Q434" s="465">
        <f>Q435+Q436</f>
        <v>0</v>
      </c>
      <c r="R434" s="468"/>
    </row>
    <row r="435" spans="1:53" s="102" customFormat="1" ht="56.25" outlineLevel="1">
      <c r="A435" s="642" t="str">
        <f t="shared" si="84"/>
        <v>1</v>
      </c>
      <c r="L435" s="307" t="s">
        <v>165</v>
      </c>
      <c r="M435" s="309" t="s">
        <v>524</v>
      </c>
      <c r="N435" s="103" t="s">
        <v>525</v>
      </c>
      <c r="O435" s="148" t="s">
        <v>369</v>
      </c>
      <c r="P435" s="302"/>
      <c r="Q435" s="464"/>
      <c r="R435" s="468"/>
    </row>
    <row r="436" spans="1:53" s="102" customFormat="1" ht="45" outlineLevel="1">
      <c r="A436" s="642" t="str">
        <f t="shared" si="84"/>
        <v>1</v>
      </c>
      <c r="L436" s="307" t="s">
        <v>166</v>
      </c>
      <c r="M436" s="309" t="s">
        <v>526</v>
      </c>
      <c r="N436" s="103" t="s">
        <v>527</v>
      </c>
      <c r="O436" s="148" t="s">
        <v>369</v>
      </c>
      <c r="P436" s="302"/>
      <c r="Q436" s="464"/>
      <c r="R436" s="468"/>
    </row>
    <row r="437" spans="1:53" s="102" customFormat="1" ht="33.75" outlineLevel="1">
      <c r="A437" s="642" t="str">
        <f t="shared" si="84"/>
        <v>1</v>
      </c>
      <c r="L437" s="313" t="s">
        <v>1155</v>
      </c>
      <c r="M437" s="303" t="s">
        <v>1222</v>
      </c>
      <c r="N437" s="105" t="s">
        <v>1157</v>
      </c>
      <c r="O437" s="313" t="s">
        <v>369</v>
      </c>
      <c r="P437" s="373"/>
      <c r="Q437" s="466"/>
      <c r="R437" s="468"/>
    </row>
    <row r="438" spans="1:53" s="102" customFormat="1" ht="157.5"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сведения'!$N$113:$N$139,MATCH($A442,'Общие сведения'!$D$113:$D$139,0))</f>
        <v>одноставочный</v>
      </c>
      <c r="L442" s="318" t="str">
        <f>INDEX('Общие сведения'!$J$113:$J$139,MATCH($A442,'Общие сведения'!$D$113:$D$139,0))</f>
        <v>Тариф 1 (Водоотведение) - тариф на водоотведение</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1818.873</v>
      </c>
      <c r="P443" s="407">
        <f>SUM(P445,P462,P468,P488,P489,P490)</f>
        <v>1818.873</v>
      </c>
      <c r="Q443" s="407">
        <f>SUM(Q445,Q462,Q468,Q488,Q489,Q490)</f>
        <v>1818.873</v>
      </c>
      <c r="R443" s="407">
        <f t="shared" ref="R443:R488" si="86">Q443-P443</f>
        <v>0</v>
      </c>
      <c r="S443" s="407">
        <f>SUM(S445,S462,S468,S488,S489,S490)</f>
        <v>1982.58</v>
      </c>
      <c r="T443" s="407">
        <f>SUM(T445,T462,T468,T488,T489,T490)</f>
        <v>2107.4776258383999</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1128.9529047999999</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-43.056375793158409</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SUMIFS(INDEX(Сценарии!$O$15:$AP$53,,MATCH(U$3,Сценарии!$O$3:$AP$3,0)),Сценарии!$A$15:$A$53,$A444,Сценарии!$B$15:$B$53,"ИОР")</f>
        <v>#N/A</v>
      </c>
      <c r="V444" s="458" t="e">
        <f>SUMIFS(INDEX(Сценарии!$O$15:$AP$53,,MATCH(V$3,Сценарии!$O$3:$AP$3,0)),Сценарии!$A$15:$A$53,$A444,Сценарии!$B$15:$B$53,"ИОР")</f>
        <v>#N/A</v>
      </c>
      <c r="W444" s="458" t="e">
        <f>SUMIFS(INDEX(Сценарии!$O$15:$AP$53,,MATCH(W$3,Сценарии!$O$3:$AP$3,0)),Сценарии!$A$15:$A$53,$A444,Сценарии!$B$15:$B$53,"ИОР")</f>
        <v>#N/A</v>
      </c>
      <c r="X444" s="458" t="e">
        <f>SUMIFS(INDEX(Сценарии!$O$15:$AP$53,,MATCH(X$3,Сценарии!$O$3:$AP$3,0)),Сценарии!$A$15:$A$53,$A444,Сценарии!$B$15:$B$53,"ИОР")</f>
        <v>#N/A</v>
      </c>
      <c r="Y444" s="458" t="e">
        <f>SUMIFS(INDEX(Сценарии!$O$15:$AP$53,,MATCH(Y$3,Сценарии!$O$3:$AP$3,0)),Сценарии!$A$15:$A$53,$A444,Сценарии!$B$15:$B$53,"ИОР")</f>
        <v>#N/A</v>
      </c>
      <c r="Z444" s="458" t="e">
        <f>SUMIFS(INDEX(Сценарии!$O$15:$AP$53,,MATCH(Z$3,Сценарии!$O$3:$AP$3,0)),Сценарии!$A$15:$A$53,$A444,Сценарии!$B$15:$B$53,"ИОР")</f>
        <v>#N/A</v>
      </c>
      <c r="AA444" s="458" t="e">
        <f>SUMIFS(INDEX(Сценарии!$O$15:$AP$53,,MATCH(AA$3,Сценарии!$O$3:$AP$3,0)),Сценарии!$A$15:$A$53,$A444,Сценарии!$B$15:$B$53,"ИОР")</f>
        <v>#N/A</v>
      </c>
      <c r="AB444" s="458" t="e">
        <f>SUMIFS(INDEX(Сценарии!$O$15:$AP$53,,MATCH(AB$3,Сценарии!$O$3:$AP$3,0)),Сценарии!$A$15:$A$53,$A444,Сценарии!$B$15:$B$53,"ИОР")</f>
        <v>#N/A</v>
      </c>
      <c r="AC444" s="458" t="e">
        <f>SUMIFS(INDEX(Сценарии!$O$15:$AP$53,,MATCH(AC$3,Сценарии!$O$3:$AP$3,0)),Сценарии!$A$15:$A$53,$A444,Сценарии!$B$15:$B$53,"ИОР")</f>
        <v>#N/A</v>
      </c>
      <c r="AD444" s="458"/>
      <c r="AE444" s="458" t="e">
        <f>SUMIFS(INDEX(Сценарии!$O$15:$AP$53,,MATCH(AE$3,Сценарии!$O$3:$AP$3,0)),Сценарии!$A$15:$A$53,$A444,Сценарии!$B$15:$B$53,"ИОР")</f>
        <v>#N/A</v>
      </c>
      <c r="AF444" s="458" t="e">
        <f>SUMIFS(INDEX(Сценарии!$O$15:$AP$53,,MATCH(AF$3,Сценарии!$O$3:$AP$3,0)),Сценарии!$A$15:$A$53,$A444,Сценарии!$B$15:$B$53,"ИОР")</f>
        <v>#N/A</v>
      </c>
      <c r="AG444" s="458" t="e">
        <f>SUMIFS(INDEX(Сценарии!$O$15:$AP$53,,MATCH(AG$3,Сценарии!$O$3:$AP$3,0)),Сценарии!$A$15:$A$53,$A444,Сценарии!$B$15:$B$53,"ИОР")</f>
        <v>#N/A</v>
      </c>
      <c r="AH444" s="458" t="e">
        <f>SUMIFS(INDEX(Сценарии!$O$15:$AP$53,,MATCH(AH$3,Сценарии!$O$3:$AP$3,0)),Сценарии!$A$15:$A$53,$A444,Сценарии!$B$15:$B$53,"ИОР")</f>
        <v>#N/A</v>
      </c>
      <c r="AI444" s="458" t="e">
        <f>SUMIFS(INDEX(Сценарии!$O$15:$AP$53,,MATCH(AI$3,Сценарии!$O$3:$AP$3,0)),Сценарии!$A$15:$A$53,$A444,Сценарии!$B$15:$B$53,"ИОР")</f>
        <v>#N/A</v>
      </c>
      <c r="AJ444" s="458" t="e">
        <f>SUMIFS(INDEX(Сценарии!$O$15:$AP$53,,MATCH(AJ$3,Сценарии!$O$3:$AP$3,0)),Сценарии!$A$15:$A$53,$A444,Сценарии!$B$15:$B$53,"ИОР")</f>
        <v>#N/A</v>
      </c>
      <c r="AK444" s="458" t="e">
        <f>SUMIFS(INDEX(Сценарии!$O$15:$AP$53,,MATCH(AK$3,Сценарии!$O$3:$AP$3,0)),Сценарии!$A$15:$A$53,$A444,Сценарии!$B$15:$B$53,"ИОР")</f>
        <v>#N/A</v>
      </c>
      <c r="AL444" s="458" t="e">
        <f>SUMIFS(INDEX(Сценарии!$O$15:$AP$53,,MATCH(AL$3,Сценарии!$O$3:$AP$3,0)),Сценарии!$A$15:$A$53,$A444,Сценарии!$B$15:$B$53,"ИОР")</f>
        <v>#N/A</v>
      </c>
      <c r="AM444" s="458" t="e">
        <f>SUMIFS(INDEX(Сценарии!$O$15:$AP$53,,MATCH(AM$3,Сценарии!$O$3:$AP$3,0)),Сценарии!$A$15:$A$53,$A444,Сценарии!$B$15:$B$53,"ИОР")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1384.2919999999999</v>
      </c>
      <c r="P445" s="407">
        <f>SUM(P446,P449,P450,P453,P454)</f>
        <v>1384.2919999999999</v>
      </c>
      <c r="Q445" s="407">
        <f>SUM(Q446,Q449,Q450,Q453,Q454)</f>
        <v>1384.2919999999999</v>
      </c>
      <c r="R445" s="407">
        <f t="shared" si="86"/>
        <v>0</v>
      </c>
      <c r="S445" s="407">
        <f>SUM(S446,S449,S450,S453,S454)</f>
        <v>1508.884</v>
      </c>
      <c r="T445" s="407">
        <f>SUM(T446,T449,T450,T453,T454)</f>
        <v>1603.9420029359999</v>
      </c>
      <c r="U445" s="605"/>
      <c r="V445" s="605"/>
      <c r="W445" s="605"/>
      <c r="X445" s="605"/>
      <c r="Y445" s="605"/>
      <c r="Z445" s="605"/>
      <c r="AA445" s="605"/>
      <c r="AB445" s="605"/>
      <c r="AC445" s="605"/>
      <c r="AD445" s="407">
        <f>SUM(AD446,AD449,AD450,AD453,AD454)</f>
        <v>628.01387999999997</v>
      </c>
      <c r="AE445" s="605"/>
      <c r="AF445" s="605"/>
      <c r="AG445" s="605"/>
      <c r="AH445" s="605"/>
      <c r="AI445" s="605"/>
      <c r="AJ445" s="605"/>
      <c r="AK445" s="605"/>
      <c r="AL445" s="605"/>
      <c r="AM445" s="605"/>
      <c r="AN445" s="407">
        <f t="shared" ref="AN445:AN515" si="89">IF(S445=0,0,(AD445-S445)/S445*100)</f>
        <v>-58.378915807974643</v>
      </c>
      <c r="AO445" s="605"/>
      <c r="AP445" s="605"/>
      <c r="AQ445" s="605"/>
      <c r="AR445" s="605"/>
      <c r="AS445" s="605"/>
      <c r="AT445" s="605"/>
      <c r="AU445" s="605"/>
      <c r="AV445" s="605"/>
      <c r="AW445" s="605"/>
      <c r="AX445" s="606"/>
      <c r="AY445" s="606"/>
      <c r="AZ445" s="606"/>
    </row>
    <row r="446" spans="1:53" s="108" customFormat="1" ht="22.5"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5"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22.5" outlineLevel="1">
      <c r="A450" s="642" t="str">
        <f t="shared" si="85"/>
        <v>1</v>
      </c>
      <c r="L450" s="409" t="s">
        <v>542</v>
      </c>
      <c r="M450" s="417" t="s">
        <v>543</v>
      </c>
      <c r="N450" s="416" t="s">
        <v>369</v>
      </c>
      <c r="O450" s="421">
        <f>O451+O452</f>
        <v>1384.2919999999999</v>
      </c>
      <c r="P450" s="421">
        <f>P451+P452</f>
        <v>1384.2919999999999</v>
      </c>
      <c r="Q450" s="421">
        <f>Q451+Q452</f>
        <v>1384.2919999999999</v>
      </c>
      <c r="R450" s="413">
        <f t="shared" si="86"/>
        <v>0</v>
      </c>
      <c r="S450" s="421">
        <f>S451+S452</f>
        <v>1508.884</v>
      </c>
      <c r="T450" s="421">
        <f>T451+T452</f>
        <v>1603.9420029359999</v>
      </c>
      <c r="U450" s="439"/>
      <c r="V450" s="439"/>
      <c r="W450" s="439"/>
      <c r="X450" s="439"/>
      <c r="Y450" s="439"/>
      <c r="Z450" s="439"/>
      <c r="AA450" s="439"/>
      <c r="AB450" s="439"/>
      <c r="AC450" s="439"/>
      <c r="AD450" s="421">
        <f>AD451+AD452</f>
        <v>628.01387999999997</v>
      </c>
      <c r="AE450" s="439"/>
      <c r="AF450" s="439"/>
      <c r="AG450" s="439"/>
      <c r="AH450" s="439"/>
      <c r="AI450" s="439"/>
      <c r="AJ450" s="439"/>
      <c r="AK450" s="439"/>
      <c r="AL450" s="439"/>
      <c r="AM450" s="439"/>
      <c r="AN450" s="413">
        <f t="shared" si="89"/>
        <v>-58.378915807974643</v>
      </c>
      <c r="AO450" s="439"/>
      <c r="AP450" s="439"/>
      <c r="AQ450" s="439"/>
      <c r="AR450" s="439"/>
      <c r="AS450" s="439"/>
      <c r="AT450" s="439"/>
      <c r="AU450" s="439"/>
      <c r="AV450" s="439"/>
      <c r="AW450" s="439"/>
      <c r="AX450" s="195"/>
      <c r="AY450" s="195"/>
      <c r="AZ450" s="195"/>
    </row>
    <row r="451" spans="1:52" s="108" customFormat="1" ht="22.5" outlineLevel="1">
      <c r="A451" s="642" t="str">
        <f t="shared" si="85"/>
        <v>1</v>
      </c>
      <c r="B451" s="526" t="s">
        <v>1321</v>
      </c>
      <c r="L451" s="409" t="s">
        <v>544</v>
      </c>
      <c r="M451" s="419" t="s">
        <v>545</v>
      </c>
      <c r="N451" s="524" t="s">
        <v>369</v>
      </c>
      <c r="O451" s="576">
        <f>SUMIFS(ФОТ!O$15:O$54,ФОТ!$A$15:$A$54,$A451,ФОТ!$B$15:$B$54,$B451)</f>
        <v>1064.8399999999999</v>
      </c>
      <c r="P451" s="576">
        <f>SUMIFS(ФОТ!P$15:P$54,ФОТ!$A$15:$A$54,$A451,ФОТ!$B$15:$B$54,$B451)</f>
        <v>1064.8399999999999</v>
      </c>
      <c r="Q451" s="576">
        <f>SUMIFS(ФОТ!Q$15:Q$54,ФОТ!$A$15:$A$54,$A451,ФОТ!$B$15:$B$54,$B451)</f>
        <v>1064.8399999999999</v>
      </c>
      <c r="R451" s="413">
        <f t="shared" si="86"/>
        <v>0</v>
      </c>
      <c r="S451" s="576">
        <f>SUMIFS(ФОТ!R$15:R$54,ФОТ!$A$15:$A$54,$A451,ФОТ!$B$15:$B$54,$B451)</f>
        <v>1160.68</v>
      </c>
      <c r="T451" s="576">
        <f>SUMIFS(ФОТ!S$15:S$54,ФОТ!$A$15:$A$54,$A451,ФОТ!$B$15:$B$54,$B451)</f>
        <v>1233.8015407199998</v>
      </c>
      <c r="U451" s="439"/>
      <c r="V451" s="439"/>
      <c r="W451" s="439"/>
      <c r="X451" s="439"/>
      <c r="Y451" s="439"/>
      <c r="Z451" s="439"/>
      <c r="AA451" s="439"/>
      <c r="AB451" s="439"/>
      <c r="AC451" s="439"/>
      <c r="AD451" s="576">
        <f>SUMIFS(ФОТ!T$15:T$54,ФОТ!$A$15:$A$54,$A451,ФОТ!$B$15:$B$54,$B451)</f>
        <v>483.08760000000001</v>
      </c>
      <c r="AE451" s="439"/>
      <c r="AF451" s="439"/>
      <c r="AG451" s="439"/>
      <c r="AH451" s="439"/>
      <c r="AI451" s="439"/>
      <c r="AJ451" s="439"/>
      <c r="AK451" s="439"/>
      <c r="AL451" s="439"/>
      <c r="AM451" s="439"/>
      <c r="AN451" s="413">
        <f t="shared" si="89"/>
        <v>-58.378915807974629</v>
      </c>
      <c r="AO451" s="439"/>
      <c r="AP451" s="439"/>
      <c r="AQ451" s="439"/>
      <c r="AR451" s="439"/>
      <c r="AS451" s="439"/>
      <c r="AT451" s="439"/>
      <c r="AU451" s="439"/>
      <c r="AV451" s="439"/>
      <c r="AW451" s="439"/>
      <c r="AX451" s="195"/>
      <c r="AY451" s="195"/>
      <c r="AZ451" s="195"/>
    </row>
    <row r="452" spans="1:52" s="108" customFormat="1" ht="22.5" outlineLevel="1">
      <c r="A452" s="642" t="str">
        <f t="shared" si="85"/>
        <v>1</v>
      </c>
      <c r="B452" s="526" t="s">
        <v>1323</v>
      </c>
      <c r="L452" s="409" t="s">
        <v>546</v>
      </c>
      <c r="M452" s="419" t="s">
        <v>1191</v>
      </c>
      <c r="N452" s="416" t="s">
        <v>369</v>
      </c>
      <c r="O452" s="576">
        <f>SUMIFS(ФОТ!O$15:O$54,ФОТ!$A$15:$A$54,$A452,ФОТ!$B$15:$B$54,$B452)</f>
        <v>319.452</v>
      </c>
      <c r="P452" s="576">
        <f>SUMIFS(ФОТ!P$15:P$54,ФОТ!$A$15:$A$54,$A452,ФОТ!$B$15:$B$54,$B452)</f>
        <v>319.452</v>
      </c>
      <c r="Q452" s="576">
        <f>SUMIFS(ФОТ!Q$15:Q$54,ФОТ!$A$15:$A$54,$A452,ФОТ!$B$15:$B$54,$B452)</f>
        <v>319.452</v>
      </c>
      <c r="R452" s="413">
        <f t="shared" si="86"/>
        <v>0</v>
      </c>
      <c r="S452" s="576">
        <f>SUMIFS(ФОТ!R$15:R$54,ФОТ!$A$15:$A$54,$A452,ФОТ!$B$15:$B$54,$B452)</f>
        <v>348.20400000000001</v>
      </c>
      <c r="T452" s="576">
        <f>SUMIFS(ФОТ!S$15:S$54,ФОТ!$A$15:$A$54,$A452,ФОТ!$B$15:$B$54,$B452)</f>
        <v>370.14046221599995</v>
      </c>
      <c r="U452" s="439"/>
      <c r="V452" s="439"/>
      <c r="W452" s="439"/>
      <c r="X452" s="439"/>
      <c r="Y452" s="439"/>
      <c r="Z452" s="439"/>
      <c r="AA452" s="439"/>
      <c r="AB452" s="439"/>
      <c r="AC452" s="439"/>
      <c r="AD452" s="576">
        <f>SUMIFS(ФОТ!T$15:T$54,ФОТ!$A$15:$A$54,$A452,ФОТ!$B$15:$B$54,$B452)</f>
        <v>144.92628000000002</v>
      </c>
      <c r="AE452" s="439"/>
      <c r="AF452" s="439"/>
      <c r="AG452" s="439"/>
      <c r="AH452" s="439"/>
      <c r="AI452" s="439"/>
      <c r="AJ452" s="439"/>
      <c r="AK452" s="439"/>
      <c r="AL452" s="439"/>
      <c r="AM452" s="439"/>
      <c r="AN452" s="413">
        <f t="shared" si="89"/>
        <v>-58.378915807974629</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5"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5"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5"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56.25"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3.75"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3.75"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5"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5" outlineLevel="1">
      <c r="A466" s="642" t="str">
        <f t="shared" si="85"/>
        <v>1</v>
      </c>
      <c r="B466" s="577" t="s">
        <v>1325</v>
      </c>
      <c r="L466" s="409" t="s">
        <v>1179</v>
      </c>
      <c r="M466" s="419" t="s">
        <v>570</v>
      </c>
      <c r="N466" s="411" t="s">
        <v>369</v>
      </c>
      <c r="O466" s="576">
        <f>SUMIFS(ФОТ!O$15:O$54,ФОТ!$A$15:$A$54,$A466,ФОТ!$B$15:$B$54,$B466)</f>
        <v>0</v>
      </c>
      <c r="P466" s="576">
        <f>SUMIFS(ФОТ!P$15:P$54,ФОТ!$A$15:$A$54,$A466,ФОТ!$B$15:$B$54,$B466)</f>
        <v>0</v>
      </c>
      <c r="Q466" s="576">
        <f>SUMIFS(ФОТ!Q$15:Q$54,ФОТ!$A$15:$A$54,$A466,ФОТ!$B$15:$B$54,$B466)</f>
        <v>0</v>
      </c>
      <c r="R466" s="413">
        <f t="shared" si="86"/>
        <v>0</v>
      </c>
      <c r="S466" s="576">
        <f>SUMIFS(ФОТ!R$15:R$54,ФОТ!$A$15:$A$54,$A466,ФОТ!$B$15:$B$54,$B466)</f>
        <v>0</v>
      </c>
      <c r="T466" s="576">
        <f>SUMIFS(ФОТ!S$15:S$54,ФОТ!$A$15:$A$54,$A466,ФОТ!$B$15:$B$54,$B466)</f>
        <v>0</v>
      </c>
      <c r="U466" s="439"/>
      <c r="V466" s="439"/>
      <c r="W466" s="439"/>
      <c r="X466" s="439"/>
      <c r="Y466" s="439"/>
      <c r="Z466" s="439"/>
      <c r="AA466" s="439"/>
      <c r="AB466" s="439"/>
      <c r="AC466" s="439"/>
      <c r="AD466" s="576">
        <f>SUMIFS(ФОТ!T$15:T$54,ФОТ!$A$15:$A$54,$A466,ФОТ!$B$15:$B$54,$B466)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5" outlineLevel="1">
      <c r="A467" s="642" t="str">
        <f t="shared" si="85"/>
        <v>1</v>
      </c>
      <c r="B467" s="577" t="s">
        <v>1327</v>
      </c>
      <c r="L467" s="409" t="s">
        <v>1180</v>
      </c>
      <c r="M467" s="419" t="s">
        <v>571</v>
      </c>
      <c r="N467" s="411" t="s">
        <v>369</v>
      </c>
      <c r="O467" s="576">
        <f>SUMIFS(ФОТ!O$15:O$54,ФОТ!$A$15:$A$54,$A467,ФОТ!$B$15:$B$54,$B467)</f>
        <v>0</v>
      </c>
      <c r="P467" s="576">
        <f>SUMIFS(ФОТ!P$15:P$54,ФОТ!$A$15:$A$54,$A467,ФОТ!$B$15:$B$54,$B467)</f>
        <v>0</v>
      </c>
      <c r="Q467" s="576">
        <f>SUMIFS(ФОТ!Q$15:Q$54,ФОТ!$A$15:$A$54,$A467,ФОТ!$B$15:$B$54,$B467)</f>
        <v>0</v>
      </c>
      <c r="R467" s="413">
        <f t="shared" si="86"/>
        <v>0</v>
      </c>
      <c r="S467" s="576">
        <f>SUMIFS(ФОТ!R$15:R$54,ФОТ!$A$15:$A$54,$A467,ФОТ!$B$15:$B$54,$B467)</f>
        <v>0</v>
      </c>
      <c r="T467" s="576">
        <f>SUMIFS(ФОТ!S$15:S$54,ФОТ!$A$15:$A$54,$A467,ФОТ!$B$15:$B$54,$B467)</f>
        <v>0</v>
      </c>
      <c r="U467" s="439"/>
      <c r="V467" s="439"/>
      <c r="W467" s="439"/>
      <c r="X467" s="439"/>
      <c r="Y467" s="439"/>
      <c r="Z467" s="439"/>
      <c r="AA467" s="439"/>
      <c r="AB467" s="439"/>
      <c r="AC467" s="439"/>
      <c r="AD467" s="576">
        <f>SUMIFS(ФОТ!T$15:T$54,ФОТ!$A$15:$A$54,$A467,ФОТ!$B$15:$B$54,$B467)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434.58100000000002</v>
      </c>
      <c r="P468" s="433">
        <f>P469+P477+P480+P481+P482+P483+P484</f>
        <v>434.58100000000002</v>
      </c>
      <c r="Q468" s="433">
        <f>Q469+Q477+Q480+Q481+Q482+Q483+Q484</f>
        <v>434.58100000000002</v>
      </c>
      <c r="R468" s="407">
        <f t="shared" si="86"/>
        <v>0</v>
      </c>
      <c r="S468" s="433">
        <f>S469+S477+S480+S481+S482+S483+S484</f>
        <v>473.69600000000003</v>
      </c>
      <c r="T468" s="433">
        <f>T469+T477+T480+T481+T482+T483+T484</f>
        <v>503.53562290239989</v>
      </c>
      <c r="U468" s="605"/>
      <c r="V468" s="605"/>
      <c r="W468" s="605"/>
      <c r="X468" s="605"/>
      <c r="Y468" s="605"/>
      <c r="Z468" s="605"/>
      <c r="AA468" s="605"/>
      <c r="AB468" s="605"/>
      <c r="AC468" s="605"/>
      <c r="AD468" s="433">
        <f>AD469+AD477+AD480+AD481+AD482+AD483+AD484</f>
        <v>500.93902479999997</v>
      </c>
      <c r="AE468" s="605"/>
      <c r="AF468" s="605"/>
      <c r="AG468" s="605"/>
      <c r="AH468" s="605"/>
      <c r="AI468" s="605"/>
      <c r="AJ468" s="605"/>
      <c r="AK468" s="605"/>
      <c r="AL468" s="605"/>
      <c r="AM468" s="605"/>
      <c r="AN468" s="407">
        <f t="shared" si="89"/>
        <v>5.751162095521166</v>
      </c>
      <c r="AO468" s="605"/>
      <c r="AP468" s="605"/>
      <c r="AQ468" s="605"/>
      <c r="AR468" s="605"/>
      <c r="AS468" s="605"/>
      <c r="AT468" s="605"/>
      <c r="AU468" s="605"/>
      <c r="AV468" s="605"/>
      <c r="AW468" s="605"/>
      <c r="AX468" s="606"/>
      <c r="AY468" s="606"/>
      <c r="AZ468" s="606"/>
    </row>
    <row r="469" spans="1:52" s="108" customFormat="1" ht="22.5" outlineLevel="1">
      <c r="A469" s="642" t="str">
        <f t="shared" si="85"/>
        <v>1</v>
      </c>
      <c r="B469" s="108" t="s">
        <v>1339</v>
      </c>
      <c r="L469" s="409" t="s">
        <v>573</v>
      </c>
      <c r="M469" s="417" t="s">
        <v>574</v>
      </c>
      <c r="N469" s="411" t="s">
        <v>369</v>
      </c>
      <c r="O469" s="576">
        <f>SUMIFS(Административные!O$15:O$54,Административные!$A$15:$A$54,$A469,Административные!$B$15:$B$54,$B469)</f>
        <v>0</v>
      </c>
      <c r="P469" s="576">
        <f>SUMIFS(Административные!P$15:P$54,Административные!$A$15:$A$54,$A469,Административные!$B$15:$B$54,$B469)</f>
        <v>0</v>
      </c>
      <c r="Q469" s="576">
        <f>SUMIFS(Административные!Q$15:Q$54,Административные!$A$15:$A$54,$A469,Административные!$B$15:$B$54,$B469)</f>
        <v>0</v>
      </c>
      <c r="R469" s="413">
        <f t="shared" si="86"/>
        <v>0</v>
      </c>
      <c r="S469" s="576">
        <f>SUMIFS(Административные!R$15:R$54,Административные!$A$15:$A$54,$A469,Административные!$B$15:$B$54,$B469)</f>
        <v>0</v>
      </c>
      <c r="T469" s="576">
        <f>SUMIFS(Административные!S$15:S$54,Административные!$A$15:$A$54,$A469,Административные!$B$15:$B$54,$B469)</f>
        <v>0</v>
      </c>
      <c r="U469" s="439"/>
      <c r="V469" s="439"/>
      <c r="W469" s="439"/>
      <c r="X469" s="439"/>
      <c r="Y469" s="439"/>
      <c r="Z469" s="439"/>
      <c r="AA469" s="439"/>
      <c r="AB469" s="439"/>
      <c r="AC469" s="439"/>
      <c r="AD469" s="576">
        <f>SUMIFS(Административные!T$15:T$54,Административные!$A$15:$A$54,$A469,Административные!$B$15:$B$54,$B469)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SUMIFS(Административные!O$15:O$54,Административные!$A$15:$A$54,$A470,Административные!$B$15:$B$54,$B470)</f>
        <v>0</v>
      </c>
      <c r="P470" s="576">
        <f>SUMIFS(Административные!P$15:P$54,Административные!$A$15:$A$54,$A470,Административные!$B$15:$B$54,$B470)</f>
        <v>0</v>
      </c>
      <c r="Q470" s="576">
        <f>SUMIFS(Административные!Q$15:Q$54,Административные!$A$15:$A$54,$A470,Административные!$B$15:$B$54,$B470)</f>
        <v>0</v>
      </c>
      <c r="R470" s="413">
        <f t="shared" si="86"/>
        <v>0</v>
      </c>
      <c r="S470" s="576">
        <f>SUMIFS(Административные!R$15:R$54,Административные!$A$15:$A$54,$A470,Административные!$B$15:$B$54,$B470)</f>
        <v>0</v>
      </c>
      <c r="T470" s="576">
        <f>SUMIFS(Административные!S$15:S$54,Административные!$A$15:$A$54,$A470,Административные!$B$15:$B$54,$B470)</f>
        <v>0</v>
      </c>
      <c r="U470" s="439"/>
      <c r="V470" s="439"/>
      <c r="W470" s="439"/>
      <c r="X470" s="439"/>
      <c r="Y470" s="439"/>
      <c r="Z470" s="439"/>
      <c r="AA470" s="439"/>
      <c r="AB470" s="439"/>
      <c r="AC470" s="439"/>
      <c r="AD470" s="576">
        <f>SUMIFS(Административные!T$15:T$54,Административные!$A$15:$A$54,$A470,Административные!$B$15:$B$54,$B470)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SUMIFS(Административные!O$15:O$54,Административные!$A$15:$A$54,$A471,Административные!$B$15:$B$54,$B471)</f>
        <v>0</v>
      </c>
      <c r="P471" s="576">
        <f>SUMIFS(Административные!P$15:P$54,Административные!$A$15:$A$54,$A471,Административные!$B$15:$B$54,$B471)</f>
        <v>0</v>
      </c>
      <c r="Q471" s="576">
        <f>SUMIFS(Административные!Q$15:Q$54,Административные!$A$15:$A$54,$A471,Административные!$B$15:$B$54,$B471)</f>
        <v>0</v>
      </c>
      <c r="R471" s="413">
        <f t="shared" si="86"/>
        <v>0</v>
      </c>
      <c r="S471" s="576">
        <f>SUMIFS(Административные!R$15:R$54,Административные!$A$15:$A$54,$A471,Административные!$B$15:$B$54,$B471)</f>
        <v>0</v>
      </c>
      <c r="T471" s="576">
        <f>SUMIFS(Административные!S$15:S$54,Административные!$A$15:$A$54,$A471,Административные!$B$15:$B$54,$B471)</f>
        <v>0</v>
      </c>
      <c r="U471" s="439"/>
      <c r="V471" s="439"/>
      <c r="W471" s="439"/>
      <c r="X471" s="439"/>
      <c r="Y471" s="439"/>
      <c r="Z471" s="439"/>
      <c r="AA471" s="439"/>
      <c r="AB471" s="439"/>
      <c r="AC471" s="439"/>
      <c r="AD471" s="576">
        <f>SUMIFS(Административные!T$15:T$54,Административные!$A$15:$A$54,$A471,Административные!$B$15:$B$54,$B471)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SUMIFS(Административные!O$15:O$54,Административные!$A$15:$A$54,$A472,Административные!$B$15:$B$54,$B472)</f>
        <v>0</v>
      </c>
      <c r="P472" s="576">
        <f>SUMIFS(Административные!P$15:P$54,Административные!$A$15:$A$54,$A472,Административные!$B$15:$B$54,$B472)</f>
        <v>0</v>
      </c>
      <c r="Q472" s="576">
        <f>SUMIFS(Административные!Q$15:Q$54,Административные!$A$15:$A$54,$A472,Административные!$B$15:$B$54,$B472)</f>
        <v>0</v>
      </c>
      <c r="R472" s="413">
        <f t="shared" si="86"/>
        <v>0</v>
      </c>
      <c r="S472" s="576">
        <f>SUMIFS(Административные!R$15:R$54,Административные!$A$15:$A$54,$A472,Административные!$B$15:$B$54,$B472)</f>
        <v>0</v>
      </c>
      <c r="T472" s="576">
        <f>SUMIFS(Административные!S$15:S$54,Административные!$A$15:$A$54,$A472,Административные!$B$15:$B$54,$B472)</f>
        <v>0</v>
      </c>
      <c r="U472" s="439"/>
      <c r="V472" s="439"/>
      <c r="W472" s="439"/>
      <c r="X472" s="439"/>
      <c r="Y472" s="439"/>
      <c r="Z472" s="439"/>
      <c r="AA472" s="439"/>
      <c r="AB472" s="439"/>
      <c r="AC472" s="439"/>
      <c r="AD472" s="576">
        <f>SUMIFS(Административные!T$15:T$54,Административные!$A$15:$A$54,$A472,Административные!$B$15:$B$54,$B472)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SUMIFS(Административные!O$15:O$54,Административные!$A$15:$A$54,$A473,Административные!$B$15:$B$54,$B473)</f>
        <v>0</v>
      </c>
      <c r="P473" s="576">
        <f>SUMIFS(Административные!P$15:P$54,Административные!$A$15:$A$54,$A473,Административные!$B$15:$B$54,$B473)</f>
        <v>0</v>
      </c>
      <c r="Q473" s="576">
        <f>SUMIFS(Административные!Q$15:Q$54,Административные!$A$15:$A$54,$A473,Административные!$B$15:$B$54,$B473)</f>
        <v>0</v>
      </c>
      <c r="R473" s="413">
        <f t="shared" si="86"/>
        <v>0</v>
      </c>
      <c r="S473" s="576">
        <f>SUMIFS(Административные!R$15:R$54,Административные!$A$15:$A$54,$A473,Административные!$B$15:$B$54,$B473)</f>
        <v>0</v>
      </c>
      <c r="T473" s="576">
        <f>SUMIFS(Административные!S$15:S$54,Административные!$A$15:$A$54,$A473,Административные!$B$15:$B$54,$B473)</f>
        <v>0</v>
      </c>
      <c r="U473" s="439"/>
      <c r="V473" s="439"/>
      <c r="W473" s="439"/>
      <c r="X473" s="439"/>
      <c r="Y473" s="439"/>
      <c r="Z473" s="439"/>
      <c r="AA473" s="439"/>
      <c r="AB473" s="439"/>
      <c r="AC473" s="439"/>
      <c r="AD473" s="576">
        <f>SUMIFS(Административные!T$15:T$54,Административные!$A$15:$A$54,$A473,Административные!$B$15:$B$54,$B473)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outlineLevel="1">
      <c r="A474" s="642" t="str">
        <f t="shared" si="85"/>
        <v>1</v>
      </c>
      <c r="B474" s="108" t="s">
        <v>1392</v>
      </c>
      <c r="L474" s="409" t="s">
        <v>583</v>
      </c>
      <c r="M474" s="419" t="s">
        <v>584</v>
      </c>
      <c r="N474" s="411" t="s">
        <v>369</v>
      </c>
      <c r="O474" s="576">
        <f>SUMIFS(Административные!O$15:O$54,Административные!$A$15:$A$54,$A474,Административные!$B$15:$B$54,$B474)</f>
        <v>0</v>
      </c>
      <c r="P474" s="576">
        <f>SUMIFS(Административные!P$15:P$54,Административные!$A$15:$A$54,$A474,Административные!$B$15:$B$54,$B474)</f>
        <v>0</v>
      </c>
      <c r="Q474" s="576">
        <f>SUMIFS(Административные!Q$15:Q$54,Административные!$A$15:$A$54,$A474,Административные!$B$15:$B$54,$B474)</f>
        <v>0</v>
      </c>
      <c r="R474" s="413">
        <f t="shared" si="86"/>
        <v>0</v>
      </c>
      <c r="S474" s="576">
        <f>SUMIFS(Административные!R$15:R$54,Административные!$A$15:$A$54,$A474,Административные!$B$15:$B$54,$B474)</f>
        <v>0</v>
      </c>
      <c r="T474" s="576">
        <f>SUMIFS(Административные!S$15:S$54,Административные!$A$15:$A$54,$A474,Административные!$B$15:$B$54,$B474)</f>
        <v>0</v>
      </c>
      <c r="U474" s="439"/>
      <c r="V474" s="439"/>
      <c r="W474" s="439"/>
      <c r="X474" s="439"/>
      <c r="Y474" s="439"/>
      <c r="Z474" s="439"/>
      <c r="AA474" s="439"/>
      <c r="AB474" s="439"/>
      <c r="AC474" s="439"/>
      <c r="AD474" s="576">
        <f>SUMIFS(Административные!T$15:T$54,Административные!$A$15:$A$54,$A474,Административные!$B$15:$B$54,$B474)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SUMIFS(Административные!O$15:O$54,Административные!$A$15:$A$54,$A475,Административные!$B$15:$B$54,$B475)</f>
        <v>0</v>
      </c>
      <c r="P475" s="576">
        <f>SUMIFS(Административные!P$15:P$54,Административные!$A$15:$A$54,$A475,Административные!$B$15:$B$54,$B475)</f>
        <v>0</v>
      </c>
      <c r="Q475" s="576">
        <f>SUMIFS(Административные!Q$15:Q$54,Административные!$A$15:$A$54,$A475,Административные!$B$15:$B$54,$B475)</f>
        <v>0</v>
      </c>
      <c r="R475" s="413">
        <f t="shared" si="86"/>
        <v>0</v>
      </c>
      <c r="S475" s="576">
        <f>SUMIFS(Административные!R$15:R$54,Административные!$A$15:$A$54,$A475,Административные!$B$15:$B$54,$B475)</f>
        <v>0</v>
      </c>
      <c r="T475" s="576">
        <f>SUMIFS(Административные!S$15:S$54,Административные!$A$15:$A$54,$A475,Административные!$B$15:$B$54,$B475)</f>
        <v>0</v>
      </c>
      <c r="U475" s="439"/>
      <c r="V475" s="439"/>
      <c r="W475" s="439"/>
      <c r="X475" s="439"/>
      <c r="Y475" s="439"/>
      <c r="Z475" s="439"/>
      <c r="AA475" s="439"/>
      <c r="AB475" s="439"/>
      <c r="AC475" s="439"/>
      <c r="AD475" s="576">
        <f>SUMIFS(Административные!T$15:T$54,Административные!$A$15:$A$54,$A475,Административные!$B$15:$B$54,$B475)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SUMIFS(Административные!O$15:O$54,Административные!$A$15:$A$54,$A476,Административные!$B$15:$B$54,$B476)</f>
        <v>0</v>
      </c>
      <c r="P476" s="576">
        <f>SUMIFS(Административные!P$15:P$54,Административные!$A$15:$A$54,$A476,Административные!$B$15:$B$54,$B476)</f>
        <v>0</v>
      </c>
      <c r="Q476" s="576">
        <f>SUMIFS(Административные!Q$15:Q$54,Административные!$A$15:$A$54,$A476,Административные!$B$15:$B$54,$B476)</f>
        <v>0</v>
      </c>
      <c r="R476" s="413">
        <f>Q476-P476</f>
        <v>0</v>
      </c>
      <c r="S476" s="576">
        <f>SUMIFS(Административные!R$15:R$54,Административные!$A$15:$A$54,$A476,Административные!$B$15:$B$54,$B476)</f>
        <v>0</v>
      </c>
      <c r="T476" s="576">
        <f>SUMIFS(Административные!S$15:S$54,Административные!$A$15:$A$54,$A476,Административные!$B$15:$B$54,$B476)</f>
        <v>0</v>
      </c>
      <c r="U476" s="439"/>
      <c r="V476" s="439"/>
      <c r="W476" s="439"/>
      <c r="X476" s="439"/>
      <c r="Y476" s="439"/>
      <c r="Z476" s="439"/>
      <c r="AA476" s="439"/>
      <c r="AB476" s="439"/>
      <c r="AC476" s="439"/>
      <c r="AD476" s="576">
        <f>SUMIFS(Административные!T$15:T$54,Административные!$A$15:$A$54,$A476,Административные!$B$15:$B$54,$B476)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22.5" outlineLevel="1">
      <c r="A477" s="642" t="str">
        <f>A475</f>
        <v>1</v>
      </c>
      <c r="L477" s="409" t="s">
        <v>587</v>
      </c>
      <c r="M477" s="417" t="s">
        <v>588</v>
      </c>
      <c r="N477" s="411" t="s">
        <v>369</v>
      </c>
      <c r="O477" s="421">
        <f>O478+O479</f>
        <v>434.03100000000001</v>
      </c>
      <c r="P477" s="421">
        <f>P478+P479</f>
        <v>434.03100000000001</v>
      </c>
      <c r="Q477" s="421">
        <f>Q478+Q479</f>
        <v>434.03100000000001</v>
      </c>
      <c r="R477" s="413">
        <f t="shared" si="86"/>
        <v>0</v>
      </c>
      <c r="S477" s="421">
        <f>S478+S479</f>
        <v>473.096</v>
      </c>
      <c r="T477" s="421">
        <f>T478+T479</f>
        <v>502.89562290239991</v>
      </c>
      <c r="U477" s="439"/>
      <c r="V477" s="439"/>
      <c r="W477" s="439"/>
      <c r="X477" s="439"/>
      <c r="Y477" s="439"/>
      <c r="Z477" s="439"/>
      <c r="AA477" s="439"/>
      <c r="AB477" s="439"/>
      <c r="AC477" s="439"/>
      <c r="AD477" s="421">
        <f>AD478+AD479</f>
        <v>500.93902479999997</v>
      </c>
      <c r="AE477" s="439"/>
      <c r="AF477" s="439"/>
      <c r="AG477" s="439"/>
      <c r="AH477" s="439"/>
      <c r="AI477" s="439"/>
      <c r="AJ477" s="439"/>
      <c r="AK477" s="439"/>
      <c r="AL477" s="439"/>
      <c r="AM477" s="439"/>
      <c r="AN477" s="413">
        <f t="shared" si="89"/>
        <v>5.8852801122816443</v>
      </c>
      <c r="AO477" s="439"/>
      <c r="AP477" s="439"/>
      <c r="AQ477" s="439"/>
      <c r="AR477" s="439"/>
      <c r="AS477" s="439"/>
      <c r="AT477" s="439"/>
      <c r="AU477" s="439"/>
      <c r="AV477" s="439"/>
      <c r="AW477" s="439"/>
      <c r="AX477" s="195"/>
      <c r="AY477" s="195"/>
      <c r="AZ477" s="195"/>
    </row>
    <row r="478" spans="1:52" s="108" customFormat="1" ht="22.5" outlineLevel="1">
      <c r="A478" s="642" t="str">
        <f t="shared" si="85"/>
        <v>1</v>
      </c>
      <c r="B478" s="108" t="s">
        <v>1329</v>
      </c>
      <c r="L478" s="409" t="s">
        <v>589</v>
      </c>
      <c r="M478" s="419" t="s">
        <v>590</v>
      </c>
      <c r="N478" s="424" t="s">
        <v>369</v>
      </c>
      <c r="O478" s="576">
        <f>SUMIFS(ФОТ!O$15:O$54,ФОТ!$A$15:$A$54,$A478,ФОТ!$B$15:$B$54,$B478)</f>
        <v>333.87</v>
      </c>
      <c r="P478" s="576">
        <f>SUMIFS(ФОТ!P$15:P$54,ФОТ!$A$15:$A$54,$A478,ФОТ!$B$15:$B$54,$B478)</f>
        <v>333.87</v>
      </c>
      <c r="Q478" s="576">
        <f>SUMIFS(ФОТ!Q$15:Q$54,ФОТ!$A$15:$A$54,$A478,ФОТ!$B$15:$B$54,$B478)</f>
        <v>333.87</v>
      </c>
      <c r="R478" s="413">
        <f t="shared" si="86"/>
        <v>0</v>
      </c>
      <c r="S478" s="576">
        <f>SUMIFS(ФОТ!R$15:R$54,ФОТ!$A$15:$A$54,$A478,ФОТ!$B$15:$B$54,$B478)</f>
        <v>363.92</v>
      </c>
      <c r="T478" s="576">
        <f>SUMIFS(ФОТ!S$15:S$54,ФОТ!$A$15:$A$54,$A478,ФОТ!$B$15:$B$54,$B478)</f>
        <v>386.84278684799995</v>
      </c>
      <c r="U478" s="439"/>
      <c r="V478" s="439"/>
      <c r="W478" s="439"/>
      <c r="X478" s="439"/>
      <c r="Y478" s="439"/>
      <c r="Z478" s="439"/>
      <c r="AA478" s="439"/>
      <c r="AB478" s="439"/>
      <c r="AC478" s="439"/>
      <c r="AD478" s="576">
        <f>SUMIFS(ФОТ!T$15:T$54,ФОТ!$A$15:$A$54,$A478,ФОТ!$B$15:$B$54,$B478)</f>
        <v>385.3390248</v>
      </c>
      <c r="AE478" s="439"/>
      <c r="AF478" s="439"/>
      <c r="AG478" s="439"/>
      <c r="AH478" s="439"/>
      <c r="AI478" s="439"/>
      <c r="AJ478" s="439"/>
      <c r="AK478" s="439"/>
      <c r="AL478" s="439"/>
      <c r="AM478" s="439"/>
      <c r="AN478" s="413">
        <f t="shared" si="89"/>
        <v>5.8856410200043934</v>
      </c>
      <c r="AO478" s="439"/>
      <c r="AP478" s="439"/>
      <c r="AQ478" s="439"/>
      <c r="AR478" s="439"/>
      <c r="AS478" s="439"/>
      <c r="AT478" s="439"/>
      <c r="AU478" s="439"/>
      <c r="AV478" s="439"/>
      <c r="AW478" s="439"/>
      <c r="AX478" s="195"/>
      <c r="AY478" s="195"/>
      <c r="AZ478" s="195"/>
    </row>
    <row r="479" spans="1:52" s="108" customFormat="1" ht="22.5" outlineLevel="1">
      <c r="A479" s="642" t="str">
        <f t="shared" si="85"/>
        <v>1</v>
      </c>
      <c r="B479" s="108" t="s">
        <v>1332</v>
      </c>
      <c r="L479" s="409" t="s">
        <v>591</v>
      </c>
      <c r="M479" s="419" t="s">
        <v>592</v>
      </c>
      <c r="N479" s="411" t="s">
        <v>369</v>
      </c>
      <c r="O479" s="576">
        <f>SUMIFS(ФОТ!O$15:O$54,ФОТ!$A$15:$A$54,$A479,ФОТ!$B$15:$B$54,$B479)</f>
        <v>100.161</v>
      </c>
      <c r="P479" s="576">
        <f>SUMIFS(ФОТ!P$15:P$54,ФОТ!$A$15:$A$54,$A479,ФОТ!$B$15:$B$54,$B479)</f>
        <v>100.161</v>
      </c>
      <c r="Q479" s="576">
        <f>SUMIFS(ФОТ!Q$15:Q$54,ФОТ!$A$15:$A$54,$A479,ФОТ!$B$15:$B$54,$B479)</f>
        <v>100.161</v>
      </c>
      <c r="R479" s="413">
        <f t="shared" si="86"/>
        <v>0</v>
      </c>
      <c r="S479" s="576">
        <f>SUMIFS(ФОТ!R$15:R$54,ФОТ!$A$15:$A$54,$A479,ФОТ!$B$15:$B$54,$B479)</f>
        <v>109.176</v>
      </c>
      <c r="T479" s="576">
        <f>SUMIFS(ФОТ!S$15:S$54,ФОТ!$A$15:$A$54,$A479,ФОТ!$B$15:$B$54,$B479)</f>
        <v>116.05283605439998</v>
      </c>
      <c r="U479" s="439"/>
      <c r="V479" s="439"/>
      <c r="W479" s="439"/>
      <c r="X479" s="439"/>
      <c r="Y479" s="439"/>
      <c r="Z479" s="439"/>
      <c r="AA479" s="439"/>
      <c r="AB479" s="439"/>
      <c r="AC479" s="439"/>
      <c r="AD479" s="576">
        <f>SUMIFS(ФОТ!T$15:T$54,ФОТ!$A$15:$A$54,$A479,ФОТ!$B$15:$B$54,$B479)</f>
        <v>115.6</v>
      </c>
      <c r="AE479" s="439"/>
      <c r="AF479" s="439"/>
      <c r="AG479" s="439"/>
      <c r="AH479" s="439"/>
      <c r="AI479" s="439"/>
      <c r="AJ479" s="439"/>
      <c r="AK479" s="439"/>
      <c r="AL479" s="439"/>
      <c r="AM479" s="439"/>
      <c r="AN479" s="413">
        <f t="shared" si="89"/>
        <v>5.8840770865391594</v>
      </c>
      <c r="AO479" s="439"/>
      <c r="AP479" s="439"/>
      <c r="AQ479" s="439"/>
      <c r="AR479" s="439"/>
      <c r="AS479" s="439"/>
      <c r="AT479" s="439"/>
      <c r="AU479" s="439"/>
      <c r="AV479" s="439"/>
      <c r="AW479" s="439"/>
      <c r="AX479" s="195"/>
      <c r="AY479" s="195"/>
      <c r="AZ479" s="195"/>
    </row>
    <row r="480" spans="1:52" s="108" customFormat="1" ht="33.75" outlineLevel="1">
      <c r="A480" s="642" t="str">
        <f t="shared" si="85"/>
        <v>1</v>
      </c>
      <c r="B480" s="577" t="s">
        <v>1342</v>
      </c>
      <c r="L480" s="409" t="s">
        <v>593</v>
      </c>
      <c r="M480" s="417" t="s">
        <v>594</v>
      </c>
      <c r="N480" s="411" t="s">
        <v>369</v>
      </c>
      <c r="O480" s="576">
        <f>SUMIFS(Административные!O$15:O$54,Административные!$A$15:$A$54,$A480,Административные!$B$15:$B$54,$B480)</f>
        <v>0</v>
      </c>
      <c r="P480" s="576">
        <f>SUMIFS(Административные!P$15:P$54,Административные!$A$15:$A$54,$A480,Административные!$B$15:$B$54,$B480)</f>
        <v>0</v>
      </c>
      <c r="Q480" s="576">
        <f>SUMIFS(Административные!Q$15:Q$54,Административные!$A$15:$A$54,$A480,Административные!$B$15:$B$54,$B480)</f>
        <v>0</v>
      </c>
      <c r="R480" s="413">
        <f t="shared" si="86"/>
        <v>0</v>
      </c>
      <c r="S480" s="576">
        <f>SUMIFS(Административные!R$15:R$54,Административные!$A$15:$A$54,$A480,Административные!$B$15:$B$54,$B480)</f>
        <v>0</v>
      </c>
      <c r="T480" s="576">
        <f>SUMIFS(Административные!S$15:S$54,Административные!$A$15:$A$54,$A480,Административные!$B$15:$B$54,$B480)</f>
        <v>0</v>
      </c>
      <c r="U480" s="439"/>
      <c r="V480" s="439"/>
      <c r="W480" s="439"/>
      <c r="X480" s="439"/>
      <c r="Y480" s="439"/>
      <c r="Z480" s="439"/>
      <c r="AA480" s="439"/>
      <c r="AB480" s="439"/>
      <c r="AC480" s="439"/>
      <c r="AD480" s="576">
        <f>SUMIFS(Административные!T$15:T$54,Административные!$A$15:$A$54,$A480,Административные!$B$15:$B$54,$B480)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5" outlineLevel="1">
      <c r="A481" s="642" t="str">
        <f t="shared" si="85"/>
        <v>1</v>
      </c>
      <c r="B481" s="577" t="s">
        <v>1344</v>
      </c>
      <c r="L481" s="409" t="s">
        <v>595</v>
      </c>
      <c r="M481" s="417" t="s">
        <v>596</v>
      </c>
      <c r="N481" s="411" t="s">
        <v>369</v>
      </c>
      <c r="O481" s="576">
        <f>SUMIFS(Административные!O$15:O$54,Административные!$A$15:$A$54,$A481,Административные!$B$15:$B$54,$B481)</f>
        <v>0</v>
      </c>
      <c r="P481" s="576">
        <f>SUMIFS(Административные!P$15:P$54,Административные!$A$15:$A$54,$A481,Административные!$B$15:$B$54,$B481)</f>
        <v>0</v>
      </c>
      <c r="Q481" s="576">
        <f>SUMIFS(Административные!Q$15:Q$54,Административные!$A$15:$A$54,$A481,Административные!$B$15:$B$54,$B481)</f>
        <v>0</v>
      </c>
      <c r="R481" s="413">
        <f t="shared" si="86"/>
        <v>0</v>
      </c>
      <c r="S481" s="576">
        <f>SUMIFS(Административные!R$15:R$54,Административные!$A$15:$A$54,$A481,Административные!$B$15:$B$54,$B481)</f>
        <v>0</v>
      </c>
      <c r="T481" s="576">
        <f>SUMIFS(Административные!S$15:S$54,Административные!$A$15:$A$54,$A481,Административные!$B$15:$B$54,$B481)</f>
        <v>0</v>
      </c>
      <c r="U481" s="439"/>
      <c r="V481" s="439"/>
      <c r="W481" s="439"/>
      <c r="X481" s="439"/>
      <c r="Y481" s="439"/>
      <c r="Z481" s="439"/>
      <c r="AA481" s="439"/>
      <c r="AB481" s="439"/>
      <c r="AC481" s="439"/>
      <c r="AD481" s="576">
        <f>SUMIFS(Административные!T$15:T$54,Административные!$A$15:$A$54,$A481,Административные!$B$15:$B$54,$B481)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5" outlineLevel="1">
      <c r="A482" s="642" t="str">
        <f t="shared" si="85"/>
        <v>1</v>
      </c>
      <c r="B482" s="577" t="s">
        <v>1346</v>
      </c>
      <c r="L482" s="409" t="s">
        <v>597</v>
      </c>
      <c r="M482" s="417" t="s">
        <v>598</v>
      </c>
      <c r="N482" s="411" t="s">
        <v>369</v>
      </c>
      <c r="O482" s="576">
        <f>SUMIFS(Административные!O$15:O$54,Административные!$A$15:$A$54,$A482,Административные!$B$15:$B$54,$B482)</f>
        <v>0</v>
      </c>
      <c r="P482" s="576">
        <f>SUMIFS(Административные!P$15:P$54,Административные!$A$15:$A$54,$A482,Административные!$B$15:$B$54,$B482)</f>
        <v>0</v>
      </c>
      <c r="Q482" s="576">
        <f>SUMIFS(Административные!Q$15:Q$54,Административные!$A$15:$A$54,$A482,Административные!$B$15:$B$54,$B482)</f>
        <v>0</v>
      </c>
      <c r="R482" s="413">
        <f t="shared" si="86"/>
        <v>0</v>
      </c>
      <c r="S482" s="576">
        <f>SUMIFS(Административные!R$15:R$54,Административные!$A$15:$A$54,$A482,Административные!$B$15:$B$54,$B482)</f>
        <v>0</v>
      </c>
      <c r="T482" s="576">
        <f>SUMIFS(Административные!S$15:S$54,Административные!$A$15:$A$54,$A482,Административные!$B$15:$B$54,$B482)</f>
        <v>0</v>
      </c>
      <c r="U482" s="439"/>
      <c r="V482" s="439"/>
      <c r="W482" s="439"/>
      <c r="X482" s="439"/>
      <c r="Y482" s="439"/>
      <c r="Z482" s="439"/>
      <c r="AA482" s="439"/>
      <c r="AB482" s="439"/>
      <c r="AC482" s="439"/>
      <c r="AD482" s="576">
        <f>SUMIFS(Административные!T$15:T$54,Административные!$A$15:$A$54,$A482,Административные!$B$15:$B$54,$B482)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5" outlineLevel="1">
      <c r="A483" s="642" t="str">
        <f t="shared" si="85"/>
        <v>1</v>
      </c>
      <c r="B483" s="577" t="s">
        <v>1348</v>
      </c>
      <c r="L483" s="409" t="s">
        <v>599</v>
      </c>
      <c r="M483" s="417" t="s">
        <v>600</v>
      </c>
      <c r="N483" s="411" t="s">
        <v>369</v>
      </c>
      <c r="O483" s="576">
        <f>SUMIFS(Административные!O$15:O$54,Административные!$A$15:$A$54,$A483,Административные!$B$15:$B$54,$B483)</f>
        <v>0</v>
      </c>
      <c r="P483" s="576">
        <f>SUMIFS(Административные!P$15:P$54,Административные!$A$15:$A$54,$A483,Административные!$B$15:$B$54,$B483)</f>
        <v>0</v>
      </c>
      <c r="Q483" s="576">
        <f>SUMIFS(Административные!Q$15:Q$54,Административные!$A$15:$A$54,$A483,Административные!$B$15:$B$54,$B483)</f>
        <v>0</v>
      </c>
      <c r="R483" s="413">
        <f t="shared" si="86"/>
        <v>0</v>
      </c>
      <c r="S483" s="576">
        <f>SUMIFS(Административные!R$15:R$54,Административные!$A$15:$A$54,$A483,Административные!$B$15:$B$54,$B483)</f>
        <v>0</v>
      </c>
      <c r="T483" s="576">
        <f>SUMIFS(Административные!S$15:S$54,Административные!$A$15:$A$54,$A483,Административные!$B$15:$B$54,$B483)</f>
        <v>0</v>
      </c>
      <c r="U483" s="439"/>
      <c r="V483" s="439"/>
      <c r="W483" s="439"/>
      <c r="X483" s="439"/>
      <c r="Y483" s="439"/>
      <c r="Z483" s="439"/>
      <c r="AA483" s="439"/>
      <c r="AB483" s="439"/>
      <c r="AC483" s="439"/>
      <c r="AD483" s="576">
        <f>SUMIFS(Административные!T$15:T$54,Административные!$A$15:$A$54,$A483,Административные!$B$15:$B$54,$B483)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5" outlineLevel="1">
      <c r="A484" s="642" t="str">
        <f t="shared" si="85"/>
        <v>1</v>
      </c>
      <c r="B484" s="577" t="s">
        <v>1350</v>
      </c>
      <c r="L484" s="409" t="s">
        <v>601</v>
      </c>
      <c r="M484" s="417" t="s">
        <v>602</v>
      </c>
      <c r="N484" s="411" t="s">
        <v>369</v>
      </c>
      <c r="O484" s="576">
        <f>SUMIFS(Административные!O$15:O$54,Административные!$A$15:$A$54,$A484,Административные!$B$15:$B$54,$B484)</f>
        <v>0.55000000000000004</v>
      </c>
      <c r="P484" s="576">
        <f>SUMIFS(Административные!P$15:P$54,Административные!$A$15:$A$54,$A484,Административные!$B$15:$B$54,$B484)</f>
        <v>0.55000000000000004</v>
      </c>
      <c r="Q484" s="576">
        <f>SUMIFS(Административные!Q$15:Q$54,Административные!$A$15:$A$54,$A484,Административные!$B$15:$B$54,$B484)</f>
        <v>0.55000000000000004</v>
      </c>
      <c r="R484" s="413">
        <f t="shared" si="86"/>
        <v>0</v>
      </c>
      <c r="S484" s="576">
        <f>SUMIFS(Административные!R$15:R$54,Административные!$A$15:$A$54,$A484,Административные!$B$15:$B$54,$B484)</f>
        <v>0.6</v>
      </c>
      <c r="T484" s="576">
        <f>SUMIFS(Административные!S$15:S$54,Административные!$A$15:$A$54,$A484,Административные!$B$15:$B$54,$B484)</f>
        <v>0.64</v>
      </c>
      <c r="U484" s="439"/>
      <c r="V484" s="439"/>
      <c r="W484" s="439"/>
      <c r="X484" s="439"/>
      <c r="Y484" s="439"/>
      <c r="Z484" s="439"/>
      <c r="AA484" s="439"/>
      <c r="AB484" s="439"/>
      <c r="AC484" s="439"/>
      <c r="AD484" s="576">
        <f>SUMIFS(Административные!T$15:T$54,Административные!$A$15:$A$54,$A484,Административные!$B$15:$B$54,$B484)</f>
        <v>0</v>
      </c>
      <c r="AE484" s="439"/>
      <c r="AF484" s="439"/>
      <c r="AG484" s="439"/>
      <c r="AH484" s="439"/>
      <c r="AI484" s="439"/>
      <c r="AJ484" s="439"/>
      <c r="AK484" s="439"/>
      <c r="AL484" s="439"/>
      <c r="AM484" s="439"/>
      <c r="AN484" s="413">
        <f t="shared" si="89"/>
        <v>-100</v>
      </c>
      <c r="AO484" s="439"/>
      <c r="AP484" s="439"/>
      <c r="AQ484" s="439"/>
      <c r="AR484" s="439"/>
      <c r="AS484" s="439"/>
      <c r="AT484" s="439"/>
      <c r="AU484" s="439"/>
      <c r="AV484" s="439"/>
      <c r="AW484" s="439"/>
      <c r="AX484" s="195"/>
      <c r="AY484" s="195"/>
      <c r="AZ484" s="195"/>
    </row>
    <row r="485" spans="1:53" s="108" customFormat="1" ht="15" outlineLevel="1">
      <c r="A485" s="642" t="str">
        <f t="shared" si="85"/>
        <v>1</v>
      </c>
      <c r="B485" s="577" t="s">
        <v>1352</v>
      </c>
      <c r="L485" s="409" t="s">
        <v>1410</v>
      </c>
      <c r="M485" s="420" t="s">
        <v>603</v>
      </c>
      <c r="N485" s="411" t="s">
        <v>369</v>
      </c>
      <c r="O485" s="576">
        <f>SUMIFS(Административные!O$15:O$54,Административные!$A$15:$A$54,$A485,Административные!$B$15:$B$54,$B485)</f>
        <v>0</v>
      </c>
      <c r="P485" s="576">
        <f>SUMIFS(Административные!P$15:P$54,Административные!$A$15:$A$54,$A485,Административные!$B$15:$B$54,$B485)</f>
        <v>0</v>
      </c>
      <c r="Q485" s="576">
        <f>SUMIFS(Административные!Q$15:Q$54,Административные!$A$15:$A$54,$A485,Административные!$B$15:$B$54,$B485)</f>
        <v>0</v>
      </c>
      <c r="R485" s="413">
        <f t="shared" si="86"/>
        <v>0</v>
      </c>
      <c r="S485" s="576">
        <f>SUMIFS(Административные!R$15:R$54,Административные!$A$15:$A$54,$A485,Административные!$B$15:$B$54,$B485)</f>
        <v>0</v>
      </c>
      <c r="T485" s="576">
        <f>SUMIFS(Административные!S$15:S$54,Административные!$A$15:$A$54,$A485,Административные!$B$15:$B$54,$B485)</f>
        <v>0</v>
      </c>
      <c r="U485" s="439"/>
      <c r="V485" s="439"/>
      <c r="W485" s="439"/>
      <c r="X485" s="439"/>
      <c r="Y485" s="439"/>
      <c r="Z485" s="439"/>
      <c r="AA485" s="439"/>
      <c r="AB485" s="439"/>
      <c r="AC485" s="439"/>
      <c r="AD485" s="576">
        <f>SUMIFS(Административные!T$15:T$54,Административные!$A$15:$A$54,$A485,Административные!$B$15:$B$54,$B485)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5" outlineLevel="1">
      <c r="A486" s="642" t="str">
        <f t="shared" si="85"/>
        <v>1</v>
      </c>
      <c r="B486" s="577" t="s">
        <v>1354</v>
      </c>
      <c r="L486" s="409" t="s">
        <v>1411</v>
      </c>
      <c r="M486" s="420" t="s">
        <v>604</v>
      </c>
      <c r="N486" s="411" t="s">
        <v>369</v>
      </c>
      <c r="O486" s="576">
        <f>SUMIFS(Административные!O$15:O$54,Административные!$A$15:$A$54,$A486,Административные!$B$15:$B$54,$B486)</f>
        <v>0</v>
      </c>
      <c r="P486" s="576">
        <f>SUMIFS(Административные!P$15:P$54,Административные!$A$15:$A$54,$A486,Административные!$B$15:$B$54,$B486)</f>
        <v>0</v>
      </c>
      <c r="Q486" s="576">
        <f>SUMIFS(Административные!Q$15:Q$54,Административные!$A$15:$A$54,$A486,Административные!$B$15:$B$54,$B486)</f>
        <v>0</v>
      </c>
      <c r="R486" s="413">
        <f t="shared" si="86"/>
        <v>0</v>
      </c>
      <c r="S486" s="576">
        <f>SUMIFS(Административные!R$15:R$54,Административные!$A$15:$A$54,$A486,Административные!$B$15:$B$54,$B486)</f>
        <v>0</v>
      </c>
      <c r="T486" s="576">
        <f>SUMIFS(Административные!S$15:S$54,Административные!$A$15:$A$54,$A486,Административные!$B$15:$B$54,$B486)</f>
        <v>0</v>
      </c>
      <c r="U486" s="439"/>
      <c r="V486" s="439"/>
      <c r="W486" s="439"/>
      <c r="X486" s="439"/>
      <c r="Y486" s="439"/>
      <c r="Z486" s="439"/>
      <c r="AA486" s="439"/>
      <c r="AB486" s="439"/>
      <c r="AC486" s="439"/>
      <c r="AD486" s="576">
        <f>SUMIFS(Административные!T$15:T$54,Административные!$A$15:$A$54,$A486,Административные!$B$15:$B$54,$B486)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SUMIFS(Административные!O$15:O$54,Административные!$A$15:$A$54,$A487,Административные!$B$15:$B$54,$B487)</f>
        <v>0.55000000000000004</v>
      </c>
      <c r="P487" s="576">
        <f>SUMIFS(Административные!P$15:P$54,Административные!$A$15:$A$54,$A487,Административные!$B$15:$B$54,$B487)</f>
        <v>0.55000000000000004</v>
      </c>
      <c r="Q487" s="576">
        <f>SUMIFS(Административные!Q$15:Q$54,Административные!$A$15:$A$54,$A487,Административные!$B$15:$B$54,$B487)</f>
        <v>0.55000000000000004</v>
      </c>
      <c r="R487" s="413">
        <f>Q487-P487</f>
        <v>0</v>
      </c>
      <c r="S487" s="576">
        <f>SUMIFS(Административные!R$15:R$54,Административные!$A$15:$A$54,$A487,Административные!$B$15:$B$54,$B487)</f>
        <v>0.6</v>
      </c>
      <c r="T487" s="576">
        <f>SUMIFS(Административные!S$15:S$54,Административные!$A$15:$A$54,$A487,Административные!$B$15:$B$54,$B487)</f>
        <v>0.64</v>
      </c>
      <c r="U487" s="439"/>
      <c r="V487" s="439"/>
      <c r="W487" s="439"/>
      <c r="X487" s="439"/>
      <c r="Y487" s="439"/>
      <c r="Z487" s="439"/>
      <c r="AA487" s="439"/>
      <c r="AB487" s="439"/>
      <c r="AC487" s="439"/>
      <c r="AD487" s="576">
        <f>SUMIFS(Административные!T$15:T$54,Административные!$A$15:$A$54,$A487,Административные!$B$15:$B$54,$B487)</f>
        <v>0</v>
      </c>
      <c r="AE487" s="439"/>
      <c r="AF487" s="439"/>
      <c r="AG487" s="439"/>
      <c r="AH487" s="439"/>
      <c r="AI487" s="439"/>
      <c r="AJ487" s="439"/>
      <c r="AK487" s="439"/>
      <c r="AL487" s="439"/>
      <c r="AM487" s="439"/>
      <c r="AN487" s="413">
        <f>IF(S487=0,0,(AD487-S487)/S487*100)</f>
        <v>-100</v>
      </c>
      <c r="AO487" s="439"/>
      <c r="AP487" s="439"/>
      <c r="AQ487" s="439"/>
      <c r="AR487" s="439"/>
      <c r="AS487" s="439"/>
      <c r="AT487" s="439"/>
      <c r="AU487" s="439"/>
      <c r="AV487" s="439"/>
      <c r="AW487" s="439"/>
      <c r="AX487" s="195"/>
      <c r="AY487" s="195"/>
      <c r="AZ487" s="195"/>
    </row>
    <row r="488" spans="1:53" s="108" customFormat="1" ht="22.5" outlineLevel="1">
      <c r="A488" s="642" t="str">
        <f>A486</f>
        <v>1</v>
      </c>
      <c r="L488" s="409" t="s">
        <v>382</v>
      </c>
      <c r="M488" s="410" t="s">
        <v>1423</v>
      </c>
      <c r="N488" s="411" t="s">
        <v>369</v>
      </c>
      <c r="O488" s="576">
        <f>SUMIFS('Сбытовые расходы ГО'!O$15:O$38,'Сбытовые расходы ГО'!$A$15:$A$38,$A488,'Сбытовые расходы ГО'!$B$15:$B$38,"ITOG")</f>
        <v>0</v>
      </c>
      <c r="P488" s="576">
        <f>SUMIFS('Сбытовые расходы ГО'!P$15:P$38,'Сбытовые расходы ГО'!$A$15:$A$38,$A488,'Сбытовые расходы ГО'!$B$15:$B$38,"ITOG")</f>
        <v>0</v>
      </c>
      <c r="Q488" s="576">
        <f>SUMIFS('Сбытовые расходы ГО'!Q$15:Q$38,'Сбытовые расходы ГО'!$A$15:$A$38,$A488,'Сбытовые расходы ГО'!$B$15:$B$38,"ITOG")</f>
        <v>0</v>
      </c>
      <c r="R488" s="413">
        <f t="shared" si="86"/>
        <v>0</v>
      </c>
      <c r="S488" s="576">
        <f>SUMIFS('Сбытовые расходы ГО'!R$15:R$38,'Сбытовые расходы ГО'!$A$15:$A$38,$A488,'Сбытовые расходы ГО'!$B$15:$B$38,"ITOG")</f>
        <v>0</v>
      </c>
      <c r="T488" s="576">
        <f>SUMIFS('Сбытовые расходы ГО'!S$15:S$38,'Сбытовые расходы ГО'!$A$15:$A$38,$A488,'Сбытовые расходы ГО'!$B$15:$B$38,"ITOG")</f>
        <v>0</v>
      </c>
      <c r="U488" s="439"/>
      <c r="V488" s="439"/>
      <c r="W488" s="439"/>
      <c r="X488" s="439"/>
      <c r="Y488" s="439"/>
      <c r="Z488" s="439"/>
      <c r="AA488" s="439"/>
      <c r="AB488" s="439"/>
      <c r="AC488" s="439"/>
      <c r="AD488" s="576">
        <f>SUMIFS('Сбытовые расходы ГО'!T$15:T$38,'Сбытовые расходы ГО'!$A$15:$A$38,$A488,'Сбытовые расходы ГО'!$B$15:$B$38,"ITOG")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159.19921747774166</v>
      </c>
      <c r="P493" s="408">
        <f>P494+P505+P506++P516+P517+P518+P520+P521+P522+P523+P526</f>
        <v>159.19921747774166</v>
      </c>
      <c r="Q493" s="408">
        <f>Q494+Q505+Q506++Q516+Q517+Q518+Q520+Q521+Q522+Q523+Q526</f>
        <v>159.19921747774166</v>
      </c>
      <c r="R493" s="407">
        <f t="shared" ref="R493:R503" si="90">Q493-P493</f>
        <v>0</v>
      </c>
      <c r="S493" s="408">
        <f>S494+S505+S506++S516+S517+S518+S520+S521+S522+S523+S526</f>
        <v>173.52721807586778</v>
      </c>
      <c r="T493" s="408">
        <f t="shared" ref="T493:AM493" si="91">T494+T505+T506++T516+T517+T518+T520+T521+T522+T523+T526</f>
        <v>184.4488578797349</v>
      </c>
      <c r="U493" s="408">
        <f t="shared" si="91"/>
        <v>193.99954377636936</v>
      </c>
      <c r="V493" s="408">
        <f t="shared" si="91"/>
        <v>204.28151959651694</v>
      </c>
      <c r="W493" s="408">
        <f t="shared" si="91"/>
        <v>215.10844013513235</v>
      </c>
      <c r="X493" s="408">
        <f t="shared" si="91"/>
        <v>226.50918746229436</v>
      </c>
      <c r="Y493" s="408">
        <f t="shared" si="91"/>
        <v>0</v>
      </c>
      <c r="Z493" s="408">
        <f t="shared" si="91"/>
        <v>0</v>
      </c>
      <c r="AA493" s="408">
        <f t="shared" si="91"/>
        <v>0</v>
      </c>
      <c r="AB493" s="408">
        <f t="shared" si="91"/>
        <v>0</v>
      </c>
      <c r="AC493" s="408">
        <f t="shared" si="91"/>
        <v>0</v>
      </c>
      <c r="AD493" s="408">
        <f t="shared" si="91"/>
        <v>184.23740787973492</v>
      </c>
      <c r="AE493" s="408">
        <f t="shared" si="91"/>
        <v>193.16513493263068</v>
      </c>
      <c r="AF493" s="408">
        <f t="shared" si="91"/>
        <v>202.56986446643415</v>
      </c>
      <c r="AG493" s="408">
        <f t="shared" si="91"/>
        <v>212.47304466552922</v>
      </c>
      <c r="AH493" s="408">
        <f t="shared" si="91"/>
        <v>222.90109341517632</v>
      </c>
      <c r="AI493" s="408">
        <f t="shared" si="91"/>
        <v>0</v>
      </c>
      <c r="AJ493" s="408">
        <f t="shared" si="91"/>
        <v>0</v>
      </c>
      <c r="AK493" s="408">
        <f t="shared" si="91"/>
        <v>0</v>
      </c>
      <c r="AL493" s="408">
        <f t="shared" si="91"/>
        <v>0</v>
      </c>
      <c r="AM493" s="408">
        <f t="shared" si="91"/>
        <v>0</v>
      </c>
      <c r="AN493" s="407">
        <f t="shared" si="89"/>
        <v>6.1720518098691235</v>
      </c>
      <c r="AO493" s="407">
        <f t="shared" ref="AO493:AW494" si="92">IF(AD493=0,0,(AE493-AD493)/AD493*100)</f>
        <v>4.8457732637682005</v>
      </c>
      <c r="AP493" s="407">
        <f t="shared" si="92"/>
        <v>4.86875104924267</v>
      </c>
      <c r="AQ493" s="407">
        <f t="shared" si="92"/>
        <v>4.888772683528166</v>
      </c>
      <c r="AR493" s="407">
        <f t="shared" si="92"/>
        <v>4.9079396240886597</v>
      </c>
      <c r="AS493" s="407">
        <f t="shared" si="92"/>
        <v>-100</v>
      </c>
      <c r="AT493" s="407">
        <f t="shared" si="92"/>
        <v>0</v>
      </c>
      <c r="AU493" s="407">
        <f t="shared" si="92"/>
        <v>0</v>
      </c>
      <c r="AV493" s="407">
        <f t="shared" si="92"/>
        <v>0</v>
      </c>
      <c r="AW493" s="407">
        <f t="shared" si="92"/>
        <v>0</v>
      </c>
      <c r="AX493" s="195"/>
      <c r="AY493" s="195"/>
      <c r="AZ493" s="195"/>
      <c r="BA493" s="110"/>
    </row>
    <row r="494" spans="1:53" s="113" customFormat="1" ht="22.5" outlineLevel="1">
      <c r="A494" s="642" t="str">
        <f t="shared" si="85"/>
        <v>1</v>
      </c>
      <c r="L494" s="429" t="s">
        <v>17</v>
      </c>
      <c r="M494" s="607" t="s">
        <v>606</v>
      </c>
      <c r="N494" s="430" t="s">
        <v>369</v>
      </c>
      <c r="O494" s="408">
        <f>SUM(O495:O504)</f>
        <v>13.759217477741659</v>
      </c>
      <c r="P494" s="407">
        <f>SUM(P495:P504)</f>
        <v>13.759217477741659</v>
      </c>
      <c r="Q494" s="407">
        <f>SUM(Q495:Q504)</f>
        <v>13.759217477741659</v>
      </c>
      <c r="R494" s="407">
        <f t="shared" si="90"/>
        <v>0</v>
      </c>
      <c r="S494" s="407">
        <f t="shared" ref="S494:AM494" si="93">SUM(S495:S504)</f>
        <v>14.997218075867789</v>
      </c>
      <c r="T494" s="408">
        <f t="shared" si="93"/>
        <v>15.928857879734927</v>
      </c>
      <c r="U494" s="407">
        <f t="shared" si="93"/>
        <v>16.551816723473628</v>
      </c>
      <c r="V494" s="407">
        <f t="shared" si="93"/>
        <v>17.429063009817732</v>
      </c>
      <c r="W494" s="407">
        <f t="shared" si="93"/>
        <v>18.352803349338071</v>
      </c>
      <c r="X494" s="407">
        <f t="shared" si="93"/>
        <v>19.325501926852986</v>
      </c>
      <c r="Y494" s="407">
        <f t="shared" si="93"/>
        <v>0</v>
      </c>
      <c r="Z494" s="407">
        <f t="shared" si="93"/>
        <v>0</v>
      </c>
      <c r="AA494" s="407">
        <f t="shared" si="93"/>
        <v>0</v>
      </c>
      <c r="AB494" s="407">
        <f t="shared" si="93"/>
        <v>0</v>
      </c>
      <c r="AC494" s="407">
        <f t="shared" si="93"/>
        <v>0</v>
      </c>
      <c r="AD494" s="408">
        <f t="shared" si="93"/>
        <v>15.717407879734928</v>
      </c>
      <c r="AE494" s="407">
        <f t="shared" si="93"/>
        <v>15.717407879734928</v>
      </c>
      <c r="AF494" s="407">
        <f t="shared" si="93"/>
        <v>15.717407879734928</v>
      </c>
      <c r="AG494" s="407">
        <f t="shared" si="93"/>
        <v>15.717407879734928</v>
      </c>
      <c r="AH494" s="407">
        <f t="shared" si="93"/>
        <v>15.717407879734928</v>
      </c>
      <c r="AI494" s="407">
        <f t="shared" si="93"/>
        <v>0</v>
      </c>
      <c r="AJ494" s="407">
        <f t="shared" si="93"/>
        <v>0</v>
      </c>
      <c r="AK494" s="407">
        <f t="shared" si="93"/>
        <v>0</v>
      </c>
      <c r="AL494" s="407">
        <f t="shared" si="93"/>
        <v>0</v>
      </c>
      <c r="AM494" s="407">
        <f t="shared" si="93"/>
        <v>0</v>
      </c>
      <c r="AN494" s="407">
        <f t="shared" si="89"/>
        <v>4.8021559746871052</v>
      </c>
      <c r="AO494" s="407">
        <f t="shared" si="92"/>
        <v>0</v>
      </c>
      <c r="AP494" s="407">
        <f t="shared" si="92"/>
        <v>0</v>
      </c>
      <c r="AQ494" s="407">
        <f t="shared" si="92"/>
        <v>0</v>
      </c>
      <c r="AR494" s="407">
        <f t="shared" si="92"/>
        <v>0</v>
      </c>
      <c r="AS494" s="407">
        <f t="shared" si="92"/>
        <v>-100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SUMIFS(Покупка!O$15:O$50,Покупка!$A$15:$A$50,$A495,Покупка!$M$15:$M$50,$B495)</f>
        <v>11.424657477741659</v>
      </c>
      <c r="P495" s="425">
        <f>SUMIFS(Покупка!P$15:P$50,Покупка!$A$15:$A$50,$A495,Покупка!$M$15:$M$50,$B495)</f>
        <v>11.424657477741659</v>
      </c>
      <c r="Q495" s="425">
        <f>SUMIFS(Покупка!Q$15:Q$50,Покупка!$A$15:$A$50,$A495,Покупка!$M$15:$M$50,$B495)</f>
        <v>11.424657477741659</v>
      </c>
      <c r="R495" s="413">
        <f t="shared" si="90"/>
        <v>0</v>
      </c>
      <c r="S495" s="425">
        <f>SUMIFS(Покупка!R$15:R$50,Покупка!$A$15:$A$50,$A495,Покупка!$M$15:$M$50,$B495)</f>
        <v>12.452876650738409</v>
      </c>
      <c r="T495" s="425">
        <f>SUMIFS(Покупка!S$15:S$50,Покупка!$A$15:$A$50,$A495,Покупка!$M$15:$M$50,$B495)</f>
        <v>13.237407879734928</v>
      </c>
      <c r="U495" s="425">
        <f>SUMIFS(Покупка!T$15:T$50,Покупка!$A$15:$A$50,$A495,Покупка!$M$15:$M$50,$B495)</f>
        <v>13.938990497360878</v>
      </c>
      <c r="V495" s="425">
        <f>SUMIFS(Покупка!U$15:U$50,Покупка!$A$15:$A$50,$A495,Покупка!$M$15:$M$50,$B495)</f>
        <v>14.677756993721005</v>
      </c>
      <c r="W495" s="425">
        <f>SUMIFS(Покупка!V$15:V$50,Покупка!$A$15:$A$50,$A495,Покупка!$M$15:$M$50,$B495)</f>
        <v>15.455678114388217</v>
      </c>
      <c r="X495" s="425">
        <f>SUMIFS(Покупка!W$15:W$50,Покупка!$A$15:$A$50,$A495,Покупка!$M$15:$M$50,$B495)</f>
        <v>16.274829054450791</v>
      </c>
      <c r="Y495" s="425">
        <f>SUMIFS(Покупка!X$15:X$50,Покупка!$A$15:$A$50,$A495,Покупка!$M$15:$M$50,$B495)</f>
        <v>0</v>
      </c>
      <c r="Z495" s="425">
        <f>SUMIFS(Покупка!Y$15:Y$50,Покупка!$A$15:$A$50,$A495,Покупка!$M$15:$M$50,$B495)</f>
        <v>0</v>
      </c>
      <c r="AA495" s="425">
        <f>SUMIFS(Покупка!Z$15:Z$50,Покупка!$A$15:$A$50,$A495,Покупка!$M$15:$M$50,$B495)</f>
        <v>0</v>
      </c>
      <c r="AB495" s="425">
        <f>SUMIFS(Покупка!AA$15:AA$50,Покупка!$A$15:$A$50,$A495,Покупка!$M$15:$M$50,$B495)</f>
        <v>0</v>
      </c>
      <c r="AC495" s="425">
        <f>SUMIFS(Покупка!AB$15:AB$50,Покупка!$A$15:$A$50,$A495,Покупка!$M$15:$M$50,$B495)</f>
        <v>0</v>
      </c>
      <c r="AD495" s="425">
        <f>SUMIFS(Покупка!AC$15:AC$50,Покупка!$A$15:$A$50,$A495,Покупка!$M$15:$M$50,$B495)</f>
        <v>13.237407879734928</v>
      </c>
      <c r="AE495" s="425">
        <f>SUMIFS(Покупка!AD$15:AD$50,Покупка!$A$15:$A$50,$A495,Покупка!$M$15:$M$50,$B495)</f>
        <v>13.237407879734928</v>
      </c>
      <c r="AF495" s="425">
        <f>SUMIFS(Покупка!AE$15:AE$50,Покупка!$A$15:$A$50,$A495,Покупка!$M$15:$M$50,$B495)</f>
        <v>13.237407879734928</v>
      </c>
      <c r="AG495" s="425">
        <f>SUMIFS(Покупка!AF$15:AF$50,Покупка!$A$15:$A$50,$A495,Покупка!$M$15:$M$50,$B495)</f>
        <v>13.237407879734928</v>
      </c>
      <c r="AH495" s="425">
        <f>SUMIFS(Покупка!AG$15:AG$50,Покупка!$A$15:$A$50,$A495,Покупка!$M$15:$M$50,$B495)</f>
        <v>13.237407879734928</v>
      </c>
      <c r="AI495" s="425">
        <f>SUMIFS(Покупка!AH$15:AH$50,Покупка!$A$15:$A$50,$A495,Покупка!$M$15:$M$50,$B495)</f>
        <v>0</v>
      </c>
      <c r="AJ495" s="425">
        <f>SUMIFS(Покупка!AI$15:AI$50,Покупка!$A$15:$A$50,$A495,Покупка!$M$15:$M$50,$B495)</f>
        <v>0</v>
      </c>
      <c r="AK495" s="425">
        <f>SUMIFS(Покупка!AJ$15:AJ$50,Покупка!$A$15:$A$50,$A495,Покупка!$M$15:$M$50,$B495)</f>
        <v>0</v>
      </c>
      <c r="AL495" s="425">
        <f>SUMIFS(Покупка!AK$15:AK$50,Покупка!$A$15:$A$50,$A495,Покупка!$M$15:$M$50,$B495)</f>
        <v>0</v>
      </c>
      <c r="AM495" s="425">
        <f>SUMIFS(Покупка!AL$15:AL$50,Покупка!$A$15:$A$50,$A495,Покупка!$M$15:$M$50,$B495)</f>
        <v>0</v>
      </c>
      <c r="AN495" s="413">
        <f t="shared" si="89"/>
        <v>6.2999999999999927</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-100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SUMIFS(Покупка!O$15:O$50,Покупка!$A$15:$A$50,$A496,Покупка!$M$15:$M$50,$B496)</f>
        <v>0</v>
      </c>
      <c r="P496" s="425">
        <f>SUMIFS(Покупка!P$15:P$50,Покупка!$A$15:$A$50,$A496,Покупка!$M$15:$M$50,$B496)</f>
        <v>0</v>
      </c>
      <c r="Q496" s="425">
        <f>SUMIFS(Покупка!Q$15:Q$50,Покупка!$A$15:$A$50,$A496,Покупка!$M$15:$M$50,$B496)</f>
        <v>0</v>
      </c>
      <c r="R496" s="413">
        <f t="shared" si="90"/>
        <v>0</v>
      </c>
      <c r="S496" s="425">
        <f>SUMIFS(Покупка!R$15:R$50,Покупка!$A$15:$A$50,$A496,Покупка!$M$15:$M$50,$B496)</f>
        <v>0</v>
      </c>
      <c r="T496" s="425">
        <f>SUMIFS(Покупка!S$15:S$50,Покупка!$A$15:$A$50,$A496,Покупка!$M$15:$M$50,$B496)</f>
        <v>0</v>
      </c>
      <c r="U496" s="425">
        <f>SUMIFS(Покупка!T$15:T$50,Покупка!$A$15:$A$50,$A496,Покупка!$M$15:$M$50,$B496)</f>
        <v>0</v>
      </c>
      <c r="V496" s="425">
        <f>SUMIFS(Покупка!U$15:U$50,Покупка!$A$15:$A$50,$A496,Покупка!$M$15:$M$50,$B496)</f>
        <v>0</v>
      </c>
      <c r="W496" s="425">
        <f>SUMIFS(Покупка!V$15:V$50,Покупка!$A$15:$A$50,$A496,Покупка!$M$15:$M$50,$B496)</f>
        <v>0</v>
      </c>
      <c r="X496" s="425">
        <f>SUMIFS(Покупка!W$15:W$50,Покупка!$A$15:$A$50,$A496,Покупка!$M$15:$M$50,$B496)</f>
        <v>0</v>
      </c>
      <c r="Y496" s="425">
        <f>SUMIFS(Покупка!X$15:X$50,Покупка!$A$15:$A$50,$A496,Покупка!$M$15:$M$50,$B496)</f>
        <v>0</v>
      </c>
      <c r="Z496" s="425">
        <f>SUMIFS(Покупка!Y$15:Y$50,Покупка!$A$15:$A$50,$A496,Покупка!$M$15:$M$50,$B496)</f>
        <v>0</v>
      </c>
      <c r="AA496" s="425">
        <f>SUMIFS(Покупка!Z$15:Z$50,Покупка!$A$15:$A$50,$A496,Покупка!$M$15:$M$50,$B496)</f>
        <v>0</v>
      </c>
      <c r="AB496" s="425">
        <f>SUMIFS(Покупка!AA$15:AA$50,Покупка!$A$15:$A$50,$A496,Покупка!$M$15:$M$50,$B496)</f>
        <v>0</v>
      </c>
      <c r="AC496" s="425">
        <f>SUMIFS(Покупка!AB$15:AB$50,Покупка!$A$15:$A$50,$A496,Покупка!$M$15:$M$50,$B496)</f>
        <v>0</v>
      </c>
      <c r="AD496" s="425">
        <f>SUMIFS(Покупка!AC$15:AC$50,Покупка!$A$15:$A$50,$A496,Покупка!$M$15:$M$50,$B496)</f>
        <v>0</v>
      </c>
      <c r="AE496" s="425">
        <f>SUMIFS(Покупка!AD$15:AD$50,Покупка!$A$15:$A$50,$A496,Покупка!$M$15:$M$50,$B496)</f>
        <v>0</v>
      </c>
      <c r="AF496" s="425">
        <f>SUMIFS(Покупка!AE$15:AE$50,Покупка!$A$15:$A$50,$A496,Покупка!$M$15:$M$50,$B496)</f>
        <v>0</v>
      </c>
      <c r="AG496" s="425">
        <f>SUMIFS(Покупка!AF$15:AF$50,Покупка!$A$15:$A$50,$A496,Покупка!$M$15:$M$50,$B496)</f>
        <v>0</v>
      </c>
      <c r="AH496" s="425">
        <f>SUMIFS(Покупка!AG$15:AG$50,Покупка!$A$15:$A$50,$A496,Покупка!$M$15:$M$50,$B496)</f>
        <v>0</v>
      </c>
      <c r="AI496" s="425">
        <f>SUMIFS(Покупка!AH$15:AH$50,Покупка!$A$15:$A$50,$A496,Покупка!$M$15:$M$50,$B496)</f>
        <v>0</v>
      </c>
      <c r="AJ496" s="425">
        <f>SUMIFS(Покупка!AI$15:AI$50,Покупка!$A$15:$A$50,$A496,Покупка!$M$15:$M$50,$B496)</f>
        <v>0</v>
      </c>
      <c r="AK496" s="425">
        <f>SUMIFS(Покупка!AJ$15:AJ$50,Покупка!$A$15:$A$50,$A496,Покупка!$M$15:$M$50,$B496)</f>
        <v>0</v>
      </c>
      <c r="AL496" s="425">
        <f>SUMIFS(Покупка!AK$15:AK$50,Покупка!$A$15:$A$50,$A496,Покупка!$M$15:$M$50,$B496)</f>
        <v>0</v>
      </c>
      <c r="AM496" s="425">
        <f>SUMIFS(Покупка!AL$15:AL$50,Покупка!$A$15:$A$50,$A496,Покупка!$M$15:$M$50,$B496)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SUMIFS(Покупка!O$15:O$50,Покупка!$A$15:$A$50,$A497,Покупка!$M$15:$M$50,$B497)</f>
        <v>0</v>
      </c>
      <c r="P497" s="425">
        <f>SUMIFS(Покупка!P$15:P$50,Покупка!$A$15:$A$50,$A497,Покупка!$M$15:$M$50,$B497)</f>
        <v>0</v>
      </c>
      <c r="Q497" s="425">
        <f>SUMIFS(Покупка!Q$15:Q$50,Покупка!$A$15:$A$50,$A497,Покупка!$M$15:$M$50,$B497)</f>
        <v>0</v>
      </c>
      <c r="R497" s="413">
        <f t="shared" si="90"/>
        <v>0</v>
      </c>
      <c r="S497" s="425">
        <f>SUMIFS(Покупка!R$15:R$50,Покупка!$A$15:$A$50,$A497,Покупка!$M$15:$M$50,$B497)</f>
        <v>0</v>
      </c>
      <c r="T497" s="425">
        <f>SUMIFS(Покупка!S$15:S$50,Покупка!$A$15:$A$50,$A497,Покупка!$M$15:$M$50,$B497)</f>
        <v>0</v>
      </c>
      <c r="U497" s="425">
        <f>SUMIFS(Покупка!T$15:T$50,Покупка!$A$15:$A$50,$A497,Покупка!$M$15:$M$50,$B497)</f>
        <v>0</v>
      </c>
      <c r="V497" s="425">
        <f>SUMIFS(Покупка!U$15:U$50,Покупка!$A$15:$A$50,$A497,Покупка!$M$15:$M$50,$B497)</f>
        <v>0</v>
      </c>
      <c r="W497" s="425">
        <f>SUMIFS(Покупка!V$15:V$50,Покупка!$A$15:$A$50,$A497,Покупка!$M$15:$M$50,$B497)</f>
        <v>0</v>
      </c>
      <c r="X497" s="425">
        <f>SUMIFS(Покупка!W$15:W$50,Покупка!$A$15:$A$50,$A497,Покупка!$M$15:$M$50,$B497)</f>
        <v>0</v>
      </c>
      <c r="Y497" s="425">
        <f>SUMIFS(Покупка!X$15:X$50,Покупка!$A$15:$A$50,$A497,Покупка!$M$15:$M$50,$B497)</f>
        <v>0</v>
      </c>
      <c r="Z497" s="425">
        <f>SUMIFS(Покупка!Y$15:Y$50,Покупка!$A$15:$A$50,$A497,Покупка!$M$15:$M$50,$B497)</f>
        <v>0</v>
      </c>
      <c r="AA497" s="425">
        <f>SUMIFS(Покупка!Z$15:Z$50,Покупка!$A$15:$A$50,$A497,Покупка!$M$15:$M$50,$B497)</f>
        <v>0</v>
      </c>
      <c r="AB497" s="425">
        <f>SUMIFS(Покупка!AA$15:AA$50,Покупка!$A$15:$A$50,$A497,Покупка!$M$15:$M$50,$B497)</f>
        <v>0</v>
      </c>
      <c r="AC497" s="425">
        <f>SUMIFS(Покупка!AB$15:AB$50,Покупка!$A$15:$A$50,$A497,Покупка!$M$15:$M$50,$B497)</f>
        <v>0</v>
      </c>
      <c r="AD497" s="425">
        <f>SUMIFS(Покупка!AC$15:AC$50,Покупка!$A$15:$A$50,$A497,Покупка!$M$15:$M$50,$B497)</f>
        <v>0</v>
      </c>
      <c r="AE497" s="425">
        <f>SUMIFS(Покупка!AD$15:AD$50,Покупка!$A$15:$A$50,$A497,Покупка!$M$15:$M$50,$B497)</f>
        <v>0</v>
      </c>
      <c r="AF497" s="425">
        <f>SUMIFS(Покупка!AE$15:AE$50,Покупка!$A$15:$A$50,$A497,Покупка!$M$15:$M$50,$B497)</f>
        <v>0</v>
      </c>
      <c r="AG497" s="425">
        <f>SUMIFS(Покупка!AF$15:AF$50,Покупка!$A$15:$A$50,$A497,Покупка!$M$15:$M$50,$B497)</f>
        <v>0</v>
      </c>
      <c r="AH497" s="425">
        <f>SUMIFS(Покупка!AG$15:AG$50,Покупка!$A$15:$A$50,$A497,Покупка!$M$15:$M$50,$B497)</f>
        <v>0</v>
      </c>
      <c r="AI497" s="425">
        <f>SUMIFS(Покупка!AH$15:AH$50,Покупка!$A$15:$A$50,$A497,Покупка!$M$15:$M$50,$B497)</f>
        <v>0</v>
      </c>
      <c r="AJ497" s="425">
        <f>SUMIFS(Покупка!AI$15:AI$50,Покупка!$A$15:$A$50,$A497,Покупка!$M$15:$M$50,$B497)</f>
        <v>0</v>
      </c>
      <c r="AK497" s="425">
        <f>SUMIFS(Покупка!AJ$15:AJ$50,Покупка!$A$15:$A$50,$A497,Покупка!$M$15:$M$50,$B497)</f>
        <v>0</v>
      </c>
      <c r="AL497" s="425">
        <f>SUMIFS(Покупка!AK$15:AK$50,Покупка!$A$15:$A$50,$A497,Покупка!$M$15:$M$50,$B497)</f>
        <v>0</v>
      </c>
      <c r="AM497" s="425">
        <f>SUMIFS(Покупка!AL$15:AL$50,Покупка!$A$15:$A$50,$A497,Покупка!$M$15:$M$50,$B497)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SUMIFS(Покупка!O$15:O$50,Покупка!$A$15:$A$50,$A498,Покупка!$M$15:$M$50,$B498)</f>
        <v>2.3345600000000002</v>
      </c>
      <c r="P498" s="425">
        <f>SUMIFS(Покупка!P$15:P$50,Покупка!$A$15:$A$50,$A498,Покупка!$M$15:$M$50,$B498)</f>
        <v>2.3345600000000002</v>
      </c>
      <c r="Q498" s="425">
        <f>SUMIFS(Покупка!Q$15:Q$50,Покупка!$A$15:$A$50,$A498,Покупка!$M$15:$M$50,$B498)</f>
        <v>2.3345600000000002</v>
      </c>
      <c r="R498" s="413">
        <f t="shared" si="90"/>
        <v>0</v>
      </c>
      <c r="S498" s="425">
        <f>SUMIFS(Покупка!R$15:R$50,Покупка!$A$15:$A$50,$A498,Покупка!$M$15:$M$50,$B498)</f>
        <v>2.5443414251293799</v>
      </c>
      <c r="T498" s="425">
        <f>SUMIFS(Покупка!S$15:S$50,Покупка!$A$15:$A$50,$A498,Покупка!$M$15:$M$50,$B498)</f>
        <v>2.6914500000000001</v>
      </c>
      <c r="U498" s="425">
        <f>SUMIFS(Покупка!T$15:T$50,Покупка!$A$15:$A$50,$A498,Покупка!$M$15:$M$50,$B498)</f>
        <v>2.6128262261127508</v>
      </c>
      <c r="V498" s="425">
        <f>SUMIFS(Покупка!U$15:U$50,Покупка!$A$15:$A$50,$A498,Покупка!$M$15:$M$50,$B498)</f>
        <v>2.7513060160967266</v>
      </c>
      <c r="W498" s="425">
        <f>SUMIFS(Покупка!V$15:V$50,Покупка!$A$15:$A$50,$A498,Покупка!$M$15:$M$50,$B498)</f>
        <v>2.8971252349498529</v>
      </c>
      <c r="X498" s="425">
        <f>SUMIFS(Покупка!W$15:W$50,Покупка!$A$15:$A$50,$A498,Покупка!$M$15:$M$50,$B498)</f>
        <v>3.050672872402195</v>
      </c>
      <c r="Y498" s="425">
        <f>SUMIFS(Покупка!X$15:X$50,Покупка!$A$15:$A$50,$A498,Покупка!$M$15:$M$50,$B498)</f>
        <v>0</v>
      </c>
      <c r="Z498" s="425">
        <f>SUMIFS(Покупка!Y$15:Y$50,Покупка!$A$15:$A$50,$A498,Покупка!$M$15:$M$50,$B498)</f>
        <v>0</v>
      </c>
      <c r="AA498" s="425">
        <f>SUMIFS(Покупка!Z$15:Z$50,Покупка!$A$15:$A$50,$A498,Покупка!$M$15:$M$50,$B498)</f>
        <v>0</v>
      </c>
      <c r="AB498" s="425">
        <f>SUMIFS(Покупка!AA$15:AA$50,Покупка!$A$15:$A$50,$A498,Покупка!$M$15:$M$50,$B498)</f>
        <v>0</v>
      </c>
      <c r="AC498" s="425">
        <f>SUMIFS(Покупка!AB$15:AB$50,Покупка!$A$15:$A$50,$A498,Покупка!$M$15:$M$50,$B498)</f>
        <v>0</v>
      </c>
      <c r="AD498" s="425">
        <f>SUMIFS(Покупка!AC$15:AC$50,Покупка!$A$15:$A$50,$A498,Покупка!$M$15:$M$50,$B498)</f>
        <v>2.48</v>
      </c>
      <c r="AE498" s="425">
        <f>SUMIFS(Покупка!AD$15:AD$50,Покупка!$A$15:$A$50,$A498,Покупка!$M$15:$M$50,$B498)</f>
        <v>2.48</v>
      </c>
      <c r="AF498" s="425">
        <f>SUMIFS(Покупка!AE$15:AE$50,Покупка!$A$15:$A$50,$A498,Покупка!$M$15:$M$50,$B498)</f>
        <v>2.48</v>
      </c>
      <c r="AG498" s="425">
        <f>SUMIFS(Покупка!AF$15:AF$50,Покупка!$A$15:$A$50,$A498,Покупка!$M$15:$M$50,$B498)</f>
        <v>2.48</v>
      </c>
      <c r="AH498" s="425">
        <f>SUMIFS(Покупка!AG$15:AG$50,Покупка!$A$15:$A$50,$A498,Покупка!$M$15:$M$50,$B498)</f>
        <v>2.48</v>
      </c>
      <c r="AI498" s="425">
        <f>SUMIFS(Покупка!AH$15:AH$50,Покупка!$A$15:$A$50,$A498,Покупка!$M$15:$M$50,$B498)</f>
        <v>0</v>
      </c>
      <c r="AJ498" s="425">
        <f>SUMIFS(Покупка!AI$15:AI$50,Покупка!$A$15:$A$50,$A498,Покупка!$M$15:$M$50,$B498)</f>
        <v>0</v>
      </c>
      <c r="AK498" s="425">
        <f>SUMIFS(Покупка!AJ$15:AJ$50,Покупка!$A$15:$A$50,$A498,Покупка!$M$15:$M$50,$B498)</f>
        <v>0</v>
      </c>
      <c r="AL498" s="425">
        <f>SUMIFS(Покупка!AK$15:AK$50,Покупка!$A$15:$A$50,$A498,Покупка!$M$15:$M$50,$B498)</f>
        <v>0</v>
      </c>
      <c r="AM498" s="425">
        <f>SUMIFS(Покупка!AL$15:AL$50,Покупка!$A$15:$A$50,$A498,Покупка!$M$15:$M$50,$B498)</f>
        <v>0</v>
      </c>
      <c r="AN498" s="413">
        <f t="shared" si="89"/>
        <v>-2.5288046837545846</v>
      </c>
      <c r="AO498" s="413">
        <f t="shared" si="94"/>
        <v>0</v>
      </c>
      <c r="AP498" s="413">
        <f t="shared" si="95"/>
        <v>0</v>
      </c>
      <c r="AQ498" s="413">
        <f t="shared" si="96"/>
        <v>0</v>
      </c>
      <c r="AR498" s="413">
        <f t="shared" si="97"/>
        <v>0</v>
      </c>
      <c r="AS498" s="413">
        <f t="shared" si="98"/>
        <v>-100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SUMIFS(Покупка!O$15:O$50,Покупка!$A$15:$A$50,$A499,Покупка!$M$15:$M$50,$B499)</f>
        <v>0</v>
      </c>
      <c r="P499" s="425">
        <f>SUMIFS(Покупка!P$15:P$50,Покупка!$A$15:$A$50,$A499,Покупка!$M$15:$M$50,$B499)</f>
        <v>0</v>
      </c>
      <c r="Q499" s="425">
        <f>SUMIFS(Покупка!Q$15:Q$50,Покупка!$A$15:$A$50,$A499,Покупка!$M$15:$M$50,$B499)</f>
        <v>0</v>
      </c>
      <c r="R499" s="413">
        <f t="shared" si="90"/>
        <v>0</v>
      </c>
      <c r="S499" s="425">
        <f>SUMIFS(Покупка!R$15:R$50,Покупка!$A$15:$A$50,$A499,Покупка!$M$15:$M$50,$B499)</f>
        <v>0</v>
      </c>
      <c r="T499" s="425">
        <f>SUMIFS(Покупка!S$15:S$50,Покупка!$A$15:$A$50,$A499,Покупка!$M$15:$M$50,$B499)</f>
        <v>0</v>
      </c>
      <c r="U499" s="425">
        <f>SUMIFS(Покупка!T$15:T$50,Покупка!$A$15:$A$50,$A499,Покупка!$M$15:$M$50,$B499)</f>
        <v>0</v>
      </c>
      <c r="V499" s="425">
        <f>SUMIFS(Покупка!U$15:U$50,Покупка!$A$15:$A$50,$A499,Покупка!$M$15:$M$50,$B499)</f>
        <v>0</v>
      </c>
      <c r="W499" s="425">
        <f>SUMIFS(Покупка!V$15:V$50,Покупка!$A$15:$A$50,$A499,Покупка!$M$15:$M$50,$B499)</f>
        <v>0</v>
      </c>
      <c r="X499" s="425">
        <f>SUMIFS(Покупка!W$15:W$50,Покупка!$A$15:$A$50,$A499,Покупка!$M$15:$M$50,$B499)</f>
        <v>0</v>
      </c>
      <c r="Y499" s="425">
        <f>SUMIFS(Покупка!X$15:X$50,Покупка!$A$15:$A$50,$A499,Покупка!$M$15:$M$50,$B499)</f>
        <v>0</v>
      </c>
      <c r="Z499" s="425">
        <f>SUMIFS(Покупка!Y$15:Y$50,Покупка!$A$15:$A$50,$A499,Покупка!$M$15:$M$50,$B499)</f>
        <v>0</v>
      </c>
      <c r="AA499" s="425">
        <f>SUMIFS(Покупка!Z$15:Z$50,Покупка!$A$15:$A$50,$A499,Покупка!$M$15:$M$50,$B499)</f>
        <v>0</v>
      </c>
      <c r="AB499" s="425">
        <f>SUMIFS(Покупка!AA$15:AA$50,Покупка!$A$15:$A$50,$A499,Покупка!$M$15:$M$50,$B499)</f>
        <v>0</v>
      </c>
      <c r="AC499" s="425">
        <f>SUMIFS(Покупка!AB$15:AB$50,Покупка!$A$15:$A$50,$A499,Покупка!$M$15:$M$50,$B499)</f>
        <v>0</v>
      </c>
      <c r="AD499" s="425">
        <f>SUMIFS(Покупка!AC$15:AC$50,Покупка!$A$15:$A$50,$A499,Покупка!$M$15:$M$50,$B499)</f>
        <v>0</v>
      </c>
      <c r="AE499" s="425">
        <f>SUMIFS(Покупка!AD$15:AD$50,Покупка!$A$15:$A$50,$A499,Покупка!$M$15:$M$50,$B499)</f>
        <v>0</v>
      </c>
      <c r="AF499" s="425">
        <f>SUMIFS(Покупка!AE$15:AE$50,Покупка!$A$15:$A$50,$A499,Покупка!$M$15:$M$50,$B499)</f>
        <v>0</v>
      </c>
      <c r="AG499" s="425">
        <f>SUMIFS(Покупка!AF$15:AF$50,Покупка!$A$15:$A$50,$A499,Покупка!$M$15:$M$50,$B499)</f>
        <v>0</v>
      </c>
      <c r="AH499" s="425">
        <f>SUMIFS(Покупка!AG$15:AG$50,Покупка!$A$15:$A$50,$A499,Покупка!$M$15:$M$50,$B499)</f>
        <v>0</v>
      </c>
      <c r="AI499" s="425">
        <f>SUMIFS(Покупка!AH$15:AH$50,Покупка!$A$15:$A$50,$A499,Покупка!$M$15:$M$50,$B499)</f>
        <v>0</v>
      </c>
      <c r="AJ499" s="425">
        <f>SUMIFS(Покупка!AI$15:AI$50,Покупка!$A$15:$A$50,$A499,Покупка!$M$15:$M$50,$B499)</f>
        <v>0</v>
      </c>
      <c r="AK499" s="425">
        <f>SUMIFS(Покупка!AJ$15:AJ$50,Покупка!$A$15:$A$50,$A499,Покупка!$M$15:$M$50,$B499)</f>
        <v>0</v>
      </c>
      <c r="AL499" s="425">
        <f>SUMIFS(Покупка!AK$15:AK$50,Покупка!$A$15:$A$50,$A499,Покупка!$M$15:$M$50,$B499)</f>
        <v>0</v>
      </c>
      <c r="AM499" s="425">
        <f>SUMIFS(Покупка!AL$15:AL$50,Покупка!$A$15:$A$50,$A499,Покупка!$M$15:$M$50,$B499)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5"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SUMIFS(Покупка!O$15:O$50,Покупка!$A$15:$A$50,$A502,Покупка!$M$15:$M$50,$B502)</f>
        <v>0</v>
      </c>
      <c r="P502" s="425">
        <f>SUMIFS(Покупка!P$15:P$50,Покупка!$A$15:$A$50,$A502,Покупка!$M$15:$M$50,$B502)</f>
        <v>0</v>
      </c>
      <c r="Q502" s="425">
        <f>SUMIFS(Покупка!Q$15:Q$50,Покупка!$A$15:$A$50,$A502,Покупка!$M$15:$M$50,$B502)</f>
        <v>0</v>
      </c>
      <c r="R502" s="413">
        <f t="shared" si="90"/>
        <v>0</v>
      </c>
      <c r="S502" s="425">
        <f>SUMIFS(Покупка!R$15:R$50,Покупка!$A$15:$A$50,$A502,Покупка!$M$15:$M$50,$B502)</f>
        <v>0</v>
      </c>
      <c r="T502" s="425">
        <f>SUMIFS(Покупка!S$15:S$50,Покупка!$A$15:$A$50,$A502,Покупка!$M$15:$M$50,$B502)</f>
        <v>0</v>
      </c>
      <c r="U502" s="425">
        <f>SUMIFS(Покупка!T$15:T$50,Покупка!$A$15:$A$50,$A502,Покупка!$M$15:$M$50,$B502)</f>
        <v>0</v>
      </c>
      <c r="V502" s="425">
        <f>SUMIFS(Покупка!U$15:U$50,Покупка!$A$15:$A$50,$A502,Покупка!$M$15:$M$50,$B502)</f>
        <v>0</v>
      </c>
      <c r="W502" s="425">
        <f>SUMIFS(Покупка!V$15:V$50,Покупка!$A$15:$A$50,$A502,Покупка!$M$15:$M$50,$B502)</f>
        <v>0</v>
      </c>
      <c r="X502" s="425">
        <f>SUMIFS(Покупка!W$15:W$50,Покупка!$A$15:$A$50,$A502,Покупка!$M$15:$M$50,$B502)</f>
        <v>0</v>
      </c>
      <c r="Y502" s="425">
        <f>SUMIFS(Покупка!X$15:X$50,Покупка!$A$15:$A$50,$A502,Покупка!$M$15:$M$50,$B502)</f>
        <v>0</v>
      </c>
      <c r="Z502" s="425">
        <f>SUMIFS(Покупка!Y$15:Y$50,Покупка!$A$15:$A$50,$A502,Покупка!$M$15:$M$50,$B502)</f>
        <v>0</v>
      </c>
      <c r="AA502" s="425">
        <f>SUMIFS(Покупка!Z$15:Z$50,Покупка!$A$15:$A$50,$A502,Покупка!$M$15:$M$50,$B502)</f>
        <v>0</v>
      </c>
      <c r="AB502" s="425">
        <f>SUMIFS(Покупка!AA$15:AA$50,Покупка!$A$15:$A$50,$A502,Покупка!$M$15:$M$50,$B502)</f>
        <v>0</v>
      </c>
      <c r="AC502" s="425">
        <f>SUMIFS(Покупка!AB$15:AB$50,Покупка!$A$15:$A$50,$A502,Покупка!$M$15:$M$50,$B502)</f>
        <v>0</v>
      </c>
      <c r="AD502" s="425">
        <f>SUMIFS(Покупка!AC$15:AC$50,Покупка!$A$15:$A$50,$A502,Покупка!$M$15:$M$50,$B502)</f>
        <v>0</v>
      </c>
      <c r="AE502" s="425">
        <f>SUMIFS(Покупка!AD$15:AD$50,Покупка!$A$15:$A$50,$A502,Покупка!$M$15:$M$50,$B502)</f>
        <v>0</v>
      </c>
      <c r="AF502" s="425">
        <f>SUMIFS(Покупка!AE$15:AE$50,Покупка!$A$15:$A$50,$A502,Покупка!$M$15:$M$50,$B502)</f>
        <v>0</v>
      </c>
      <c r="AG502" s="425">
        <f>SUMIFS(Покупка!AF$15:AF$50,Покупка!$A$15:$A$50,$A502,Покупка!$M$15:$M$50,$B502)</f>
        <v>0</v>
      </c>
      <c r="AH502" s="425">
        <f>SUMIFS(Покупка!AG$15:AG$50,Покупка!$A$15:$A$50,$A502,Покупка!$M$15:$M$50,$B502)</f>
        <v>0</v>
      </c>
      <c r="AI502" s="425">
        <f>SUMIFS(Покупка!AH$15:AH$50,Покупка!$A$15:$A$50,$A502,Покупка!$M$15:$M$50,$B502)</f>
        <v>0</v>
      </c>
      <c r="AJ502" s="425">
        <f>SUMIFS(Покупка!AI$15:AI$50,Покупка!$A$15:$A$50,$A502,Покупка!$M$15:$M$50,$B502)</f>
        <v>0</v>
      </c>
      <c r="AK502" s="425">
        <f>SUMIFS(Покупка!AJ$15:AJ$50,Покупка!$A$15:$A$50,$A502,Покупка!$M$15:$M$50,$B502)</f>
        <v>0</v>
      </c>
      <c r="AL502" s="425">
        <f>SUMIFS(Покупка!AK$15:AK$50,Покупка!$A$15:$A$50,$A502,Покупка!$M$15:$M$50,$B502)</f>
        <v>0</v>
      </c>
      <c r="AM502" s="425">
        <f>SUMIFS(Покупка!AL$15:AL$50,Покупка!$A$15:$A$50,$A502,Покупка!$M$15:$M$50,$B502)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SUMIFS(Покупка!O$15:O$50,Покупка!$A$15:$A$50,$A503,Покупка!$M$15:$M$50,$B503)</f>
        <v>0</v>
      </c>
      <c r="P503" s="425">
        <f>SUMIFS(Покупка!P$15:P$50,Покупка!$A$15:$A$50,$A503,Покупка!$M$15:$M$50,$B503)</f>
        <v>0</v>
      </c>
      <c r="Q503" s="425">
        <f>SUMIFS(Покупка!Q$15:Q$50,Покупка!$A$15:$A$50,$A503,Покупка!$M$15:$M$50,$B503)</f>
        <v>0</v>
      </c>
      <c r="R503" s="413">
        <f t="shared" si="90"/>
        <v>0</v>
      </c>
      <c r="S503" s="425">
        <f>SUMIFS(Покупка!R$15:R$50,Покупка!$A$15:$A$50,$A503,Покупка!$M$15:$M$50,$B503)</f>
        <v>0</v>
      </c>
      <c r="T503" s="425">
        <f>SUMIFS(Покупка!S$15:S$50,Покупка!$A$15:$A$50,$A503,Покупка!$M$15:$M$50,$B503)</f>
        <v>0</v>
      </c>
      <c r="U503" s="425">
        <f>SUMIFS(Покупка!T$15:T$50,Покупка!$A$15:$A$50,$A503,Покупка!$M$15:$M$50,$B503)</f>
        <v>0</v>
      </c>
      <c r="V503" s="425">
        <f>SUMIFS(Покупка!U$15:U$50,Покупка!$A$15:$A$50,$A503,Покупка!$M$15:$M$50,$B503)</f>
        <v>0</v>
      </c>
      <c r="W503" s="425">
        <f>SUMIFS(Покупка!V$15:V$50,Покупка!$A$15:$A$50,$A503,Покупка!$M$15:$M$50,$B503)</f>
        <v>0</v>
      </c>
      <c r="X503" s="425">
        <f>SUMIFS(Покупка!W$15:W$50,Покупка!$A$15:$A$50,$A503,Покупка!$M$15:$M$50,$B503)</f>
        <v>0</v>
      </c>
      <c r="Y503" s="425">
        <f>SUMIFS(Покупка!X$15:X$50,Покупка!$A$15:$A$50,$A503,Покупка!$M$15:$M$50,$B503)</f>
        <v>0</v>
      </c>
      <c r="Z503" s="425">
        <f>SUMIFS(Покупка!Y$15:Y$50,Покупка!$A$15:$A$50,$A503,Покупка!$M$15:$M$50,$B503)</f>
        <v>0</v>
      </c>
      <c r="AA503" s="425">
        <f>SUMIFS(Покупка!Z$15:Z$50,Покупка!$A$15:$A$50,$A503,Покупка!$M$15:$M$50,$B503)</f>
        <v>0</v>
      </c>
      <c r="AB503" s="425">
        <f>SUMIFS(Покупка!AA$15:AA$50,Покупка!$A$15:$A$50,$A503,Покупка!$M$15:$M$50,$B503)</f>
        <v>0</v>
      </c>
      <c r="AC503" s="425">
        <f>SUMIFS(Покупка!AB$15:AB$50,Покупка!$A$15:$A$50,$A503,Покупка!$M$15:$M$50,$B503)</f>
        <v>0</v>
      </c>
      <c r="AD503" s="425">
        <f>SUMIFS(Покупка!AC$15:AC$50,Покупка!$A$15:$A$50,$A503,Покупка!$M$15:$M$50,$B503)</f>
        <v>0</v>
      </c>
      <c r="AE503" s="425">
        <f>SUMIFS(Покупка!AD$15:AD$50,Покупка!$A$15:$A$50,$A503,Покупка!$M$15:$M$50,$B503)</f>
        <v>0</v>
      </c>
      <c r="AF503" s="425">
        <f>SUMIFS(Покупка!AE$15:AE$50,Покупка!$A$15:$A$50,$A503,Покупка!$M$15:$M$50,$B503)</f>
        <v>0</v>
      </c>
      <c r="AG503" s="425">
        <f>SUMIFS(Покупка!AF$15:AF$50,Покупка!$A$15:$A$50,$A503,Покупка!$M$15:$M$50,$B503)</f>
        <v>0</v>
      </c>
      <c r="AH503" s="425">
        <f>SUMIFS(Покупка!AG$15:AG$50,Покупка!$A$15:$A$50,$A503,Покупка!$M$15:$M$50,$B503)</f>
        <v>0</v>
      </c>
      <c r="AI503" s="425">
        <f>SUMIFS(Покупка!AH$15:AH$50,Покупка!$A$15:$A$50,$A503,Покупка!$M$15:$M$50,$B503)</f>
        <v>0</v>
      </c>
      <c r="AJ503" s="425">
        <f>SUMIFS(Покупка!AI$15:AI$50,Покупка!$A$15:$A$50,$A503,Покупка!$M$15:$M$50,$B503)</f>
        <v>0</v>
      </c>
      <c r="AK503" s="425">
        <f>SUMIFS(Покупка!AJ$15:AJ$50,Покупка!$A$15:$A$50,$A503,Покупка!$M$15:$M$50,$B503)</f>
        <v>0</v>
      </c>
      <c r="AL503" s="425">
        <f>SUMIFS(Покупка!AK$15:AK$50,Покупка!$A$15:$A$50,$A503,Покупка!$M$15:$M$50,$B503)</f>
        <v>0</v>
      </c>
      <c r="AM503" s="425">
        <f>SUMIFS(Покупка!AL$15:AL$50,Покупка!$A$15:$A$50,$A503,Покупка!$M$15:$M$50,$B503)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SUMIFS(Покупка!O$15:O$50,Покупка!$A$15:$A$50,$A504,Покупка!$M$15:$M$50,$B504)</f>
        <v>0</v>
      </c>
      <c r="P504" s="425">
        <f>SUMIFS(Покупка!P$15:P$50,Покупка!$A$15:$A$50,$A504,Покупка!$M$15:$M$50,$B504)</f>
        <v>0</v>
      </c>
      <c r="Q504" s="425">
        <f>SUMIFS(Покупка!Q$15:Q$50,Покупка!$A$15:$A$50,$A504,Покупка!$M$15:$M$50,$B504)</f>
        <v>0</v>
      </c>
      <c r="R504" s="413">
        <f>Q504-P504</f>
        <v>0</v>
      </c>
      <c r="S504" s="425">
        <f>SUMIFS(Покупка!R$15:R$50,Покупка!$A$15:$A$50,$A504,Покупка!$M$15:$M$50,$B504)</f>
        <v>0</v>
      </c>
      <c r="T504" s="425">
        <f>SUMIFS(Покупка!S$15:S$50,Покупка!$A$15:$A$50,$A504,Покупка!$M$15:$M$50,$B504)</f>
        <v>0</v>
      </c>
      <c r="U504" s="425">
        <f>SUMIFS(Покупка!T$15:T$50,Покупка!$A$15:$A$50,$A504,Покупка!$M$15:$M$50,$B504)</f>
        <v>0</v>
      </c>
      <c r="V504" s="425">
        <f>SUMIFS(Покупка!U$15:U$50,Покупка!$A$15:$A$50,$A504,Покупка!$M$15:$M$50,$B504)</f>
        <v>0</v>
      </c>
      <c r="W504" s="425">
        <f>SUMIFS(Покупка!V$15:V$50,Покупка!$A$15:$A$50,$A504,Покупка!$M$15:$M$50,$B504)</f>
        <v>0</v>
      </c>
      <c r="X504" s="425">
        <f>SUMIFS(Покупка!W$15:W$50,Покупка!$A$15:$A$50,$A504,Покупка!$M$15:$M$50,$B504)</f>
        <v>0</v>
      </c>
      <c r="Y504" s="425">
        <f>SUMIFS(Покупка!X$15:X$50,Покупка!$A$15:$A$50,$A504,Покупка!$M$15:$M$50,$B504)</f>
        <v>0</v>
      </c>
      <c r="Z504" s="425">
        <f>SUMIFS(Покупка!Y$15:Y$50,Покупка!$A$15:$A$50,$A504,Покупка!$M$15:$M$50,$B504)</f>
        <v>0</v>
      </c>
      <c r="AA504" s="425">
        <f>SUMIFS(Покупка!Z$15:Z$50,Покупка!$A$15:$A$50,$A504,Покупка!$M$15:$M$50,$B504)</f>
        <v>0</v>
      </c>
      <c r="AB504" s="425">
        <f>SUMIFS(Покупка!AA$15:AA$50,Покупка!$A$15:$A$50,$A504,Покупка!$M$15:$M$50,$B504)</f>
        <v>0</v>
      </c>
      <c r="AC504" s="425">
        <f>SUMIFS(Покупка!AB$15:AB$50,Покупка!$A$15:$A$50,$A504,Покупка!$M$15:$M$50,$B504)</f>
        <v>0</v>
      </c>
      <c r="AD504" s="425">
        <f>SUMIFS(Покупка!AC$15:AC$50,Покупка!$A$15:$A$50,$A504,Покупка!$M$15:$M$50,$B504)</f>
        <v>0</v>
      </c>
      <c r="AE504" s="425">
        <f>SUMIFS(Покупка!AD$15:AD$50,Покупка!$A$15:$A$50,$A504,Покупка!$M$15:$M$50,$B504)</f>
        <v>0</v>
      </c>
      <c r="AF504" s="425">
        <f>SUMIFS(Покупка!AE$15:AE$50,Покупка!$A$15:$A$50,$A504,Покупка!$M$15:$M$50,$B504)</f>
        <v>0</v>
      </c>
      <c r="AG504" s="425">
        <f>SUMIFS(Покупка!AF$15:AF$50,Покупка!$A$15:$A$50,$A504,Покупка!$M$15:$M$50,$B504)</f>
        <v>0</v>
      </c>
      <c r="AH504" s="425">
        <f>SUMIFS(Покупка!AG$15:AG$50,Покупка!$A$15:$A$50,$A504,Покупка!$M$15:$M$50,$B504)</f>
        <v>0</v>
      </c>
      <c r="AI504" s="425">
        <f>SUMIFS(Покупка!AH$15:AH$50,Покупка!$A$15:$A$50,$A504,Покупка!$M$15:$M$50,$B504)</f>
        <v>0</v>
      </c>
      <c r="AJ504" s="425">
        <f>SUMIFS(Покупка!AI$15:AI$50,Покупка!$A$15:$A$50,$A504,Покупка!$M$15:$M$50,$B504)</f>
        <v>0</v>
      </c>
      <c r="AK504" s="425">
        <f>SUMIFS(Покупка!AJ$15:AJ$50,Покупка!$A$15:$A$50,$A504,Покупка!$M$15:$M$50,$B504)</f>
        <v>0</v>
      </c>
      <c r="AL504" s="425">
        <f>SUMIFS(Покупка!AK$15:AK$50,Покупка!$A$15:$A$50,$A504,Покупка!$M$15:$M$50,$B504)</f>
        <v>0</v>
      </c>
      <c r="AM504" s="425">
        <f>SUMIFS(Покупка!AL$15:AL$50,Покупка!$A$15:$A$50,$A504,Покупка!$M$15:$M$50,$B504)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SUMIFS(Реагенты!O$15:O$22,Реагенты!$A$15:$A$22,$A505,Реагенты!$M$15:$M$22,"Всего по тарифу")</f>
        <v>0</v>
      </c>
      <c r="P505" s="425">
        <f>SUMIFS(Реагенты!P$15:P$22,Реагенты!$A$15:$A$22,$A505,Реагенты!$M$15:$M$22,"Всего по тарифу")</f>
        <v>0</v>
      </c>
      <c r="Q505" s="425">
        <f>SUMIFS(Реагенты!Q$15:Q$22,Реагенты!$A$15:$A$22,$A505,Реагенты!$M$15:$M$22,"Всего по тарифу")</f>
        <v>0</v>
      </c>
      <c r="R505" s="413">
        <f>Q505-P505</f>
        <v>0</v>
      </c>
      <c r="S505" s="425">
        <f>SUMIFS(Реагенты!R$15:R$22,Реагенты!$A$15:$A$22,$A505,Реагенты!$M$15:$M$22,"Всего по тарифу")</f>
        <v>0</v>
      </c>
      <c r="T505" s="425">
        <f>SUMIFS(Реагенты!S$15:S$22,Реагенты!$A$15:$A$22,$A505,Реагенты!$M$15:$M$22,"Всего по тарифу")</f>
        <v>0</v>
      </c>
      <c r="U505" s="425">
        <f>SUMIFS(Реагенты!T$15:T$22,Реагенты!$A$15:$A$22,$A505,Реагенты!$M$15:$M$22,"Всего по тарифу")</f>
        <v>0</v>
      </c>
      <c r="V505" s="425">
        <f>SUMIFS(Реагенты!U$15:U$22,Реагенты!$A$15:$A$22,$A505,Реагенты!$M$15:$M$22,"Всего по тарифу")</f>
        <v>0</v>
      </c>
      <c r="W505" s="425">
        <f>SUMIFS(Реагенты!V$15:V$22,Реагенты!$A$15:$A$22,$A505,Реагенты!$M$15:$M$22,"Всего по тарифу")</f>
        <v>0</v>
      </c>
      <c r="X505" s="425">
        <f>SUMIFS(Реагенты!W$15:W$22,Реагенты!$A$15:$A$22,$A505,Реагенты!$M$15:$M$22,"Всего по тарифу")</f>
        <v>0</v>
      </c>
      <c r="Y505" s="425">
        <f>SUMIFS(Реагенты!X$15:X$22,Реагенты!$A$15:$A$22,$A505,Реагенты!$M$15:$M$22,"Всего по тарифу")</f>
        <v>0</v>
      </c>
      <c r="Z505" s="425">
        <f>SUMIFS(Реагенты!Y$15:Y$22,Реагенты!$A$15:$A$22,$A505,Реагенты!$M$15:$M$22,"Всего по тарифу")</f>
        <v>0</v>
      </c>
      <c r="AA505" s="425">
        <f>SUMIFS(Реагенты!Z$15:Z$22,Реагенты!$A$15:$A$22,$A505,Реагенты!$M$15:$M$22,"Всего по тарифу")</f>
        <v>0</v>
      </c>
      <c r="AB505" s="425">
        <f>SUMIFS(Реагенты!AA$15:AA$22,Реагенты!$A$15:$A$22,$A505,Реагенты!$M$15:$M$22,"Всего по тарифу")</f>
        <v>0</v>
      </c>
      <c r="AC505" s="425">
        <f>SUMIFS(Реагенты!AB$15:AB$22,Реагенты!$A$15:$A$22,$A505,Реагенты!$M$15:$M$22,"Всего по тарифу")</f>
        <v>0</v>
      </c>
      <c r="AD505" s="425">
        <f>SUMIFS(Реагенты!AC$15:AC$22,Реагенты!$A$15:$A$22,$A505,Реагенты!$M$15:$M$22,"Всего по тарифу")</f>
        <v>0</v>
      </c>
      <c r="AE505" s="425">
        <f>SUMIFS(Реагенты!AD$15:AD$22,Реагенты!$A$15:$A$22,$A505,Реагенты!$M$15:$M$22,"Всего по тарифу")</f>
        <v>0</v>
      </c>
      <c r="AF505" s="425">
        <f>SUMIFS(Реагенты!AE$15:AE$22,Реагенты!$A$15:$A$22,$A505,Реагенты!$M$15:$M$22,"Всего по тарифу")</f>
        <v>0</v>
      </c>
      <c r="AG505" s="425">
        <f>SUMIFS(Реагенты!AF$15:AF$22,Реагенты!$A$15:$A$22,$A505,Реагенты!$M$15:$M$22,"Всего по тарифу")</f>
        <v>0</v>
      </c>
      <c r="AH505" s="425">
        <f>SUMIFS(Реагенты!AG$15:AG$22,Реагенты!$A$15:$A$22,$A505,Реагенты!$M$15:$M$22,"Всего по тарифу")</f>
        <v>0</v>
      </c>
      <c r="AI505" s="425">
        <f>SUMIFS(Реагенты!AH$15:AH$22,Реагенты!$A$15:$A$22,$A505,Реагенты!$M$15:$M$22,"Всего по тарифу")</f>
        <v>0</v>
      </c>
      <c r="AJ505" s="425">
        <f>SUMIFS(Реагенты!AI$15:AI$22,Реагенты!$A$15:$A$22,$A505,Реагенты!$M$15:$M$22,"Всего по тарифу")</f>
        <v>0</v>
      </c>
      <c r="AK505" s="425">
        <f>SUMIFS(Реагенты!AJ$15:AJ$22,Реагенты!$A$15:$A$22,$A505,Реагенты!$M$15:$M$22,"Всего по тарифу")</f>
        <v>0</v>
      </c>
      <c r="AL505" s="425">
        <f>SUMIFS(Реагенты!AK$15:AK$22,Реагенты!$A$15:$A$22,$A505,Реагенты!$M$15:$M$22,"Всего по тарифу")</f>
        <v>0</v>
      </c>
      <c r="AM505" s="425">
        <f>SUMIFS(Реагенты!AL$15:AL$22,Реагенты!$A$15:$A$22,$A505,Реагенты!$M$15:$M$22,"Всего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145.44</v>
      </c>
      <c r="P506" s="407">
        <f t="shared" ref="P506:AM506" si="104">SUM(P507:P515)</f>
        <v>145.44</v>
      </c>
      <c r="Q506" s="407">
        <f t="shared" si="104"/>
        <v>145.44</v>
      </c>
      <c r="R506" s="407">
        <f t="shared" ref="R506:R559" si="105">Q506-P506</f>
        <v>0</v>
      </c>
      <c r="S506" s="407">
        <f t="shared" si="104"/>
        <v>158.53</v>
      </c>
      <c r="T506" s="408">
        <f t="shared" si="104"/>
        <v>168.51999999999998</v>
      </c>
      <c r="U506" s="407">
        <f t="shared" si="104"/>
        <v>177.44772705289574</v>
      </c>
      <c r="V506" s="407">
        <f t="shared" si="104"/>
        <v>186.85245658669922</v>
      </c>
      <c r="W506" s="407">
        <f t="shared" si="104"/>
        <v>196.75563678579428</v>
      </c>
      <c r="X506" s="407">
        <f t="shared" si="104"/>
        <v>207.18368553544138</v>
      </c>
      <c r="Y506" s="407">
        <f t="shared" si="104"/>
        <v>0</v>
      </c>
      <c r="Z506" s="407">
        <f t="shared" si="104"/>
        <v>0</v>
      </c>
      <c r="AA506" s="407">
        <f t="shared" si="104"/>
        <v>0</v>
      </c>
      <c r="AB506" s="407">
        <f t="shared" si="104"/>
        <v>0</v>
      </c>
      <c r="AC506" s="407">
        <f t="shared" si="104"/>
        <v>0</v>
      </c>
      <c r="AD506" s="408">
        <f t="shared" si="104"/>
        <v>168.51999999999998</v>
      </c>
      <c r="AE506" s="407">
        <f t="shared" si="104"/>
        <v>177.44772705289574</v>
      </c>
      <c r="AF506" s="407">
        <f t="shared" si="104"/>
        <v>186.85245658669922</v>
      </c>
      <c r="AG506" s="407">
        <f t="shared" si="104"/>
        <v>196.75563678579428</v>
      </c>
      <c r="AH506" s="407">
        <f t="shared" si="104"/>
        <v>207.18368553544138</v>
      </c>
      <c r="AI506" s="407">
        <f t="shared" si="104"/>
        <v>0</v>
      </c>
      <c r="AJ506" s="407">
        <f t="shared" si="104"/>
        <v>0</v>
      </c>
      <c r="AK506" s="407">
        <f t="shared" si="104"/>
        <v>0</v>
      </c>
      <c r="AL506" s="407">
        <f t="shared" si="104"/>
        <v>0</v>
      </c>
      <c r="AM506" s="407">
        <f t="shared" si="104"/>
        <v>0</v>
      </c>
      <c r="AN506" s="407">
        <f t="shared" si="89"/>
        <v>6.3016463760802246</v>
      </c>
      <c r="AO506" s="407">
        <f t="shared" si="94"/>
        <v>5.297725523911561</v>
      </c>
      <c r="AP506" s="407">
        <f t="shared" si="95"/>
        <v>5.3000000000000007</v>
      </c>
      <c r="AQ506" s="407">
        <f t="shared" si="96"/>
        <v>5.3000000000000016</v>
      </c>
      <c r="AR506" s="407">
        <f t="shared" si="97"/>
        <v>5.3000000000000034</v>
      </c>
      <c r="AS506" s="407">
        <f t="shared" si="98"/>
        <v>-100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SUMIFS(Налоги!O$15:O$40,Налоги!$A$15:$A$40,$A507,Налоги!$M$15:$M$40,$B507)</f>
        <v>0</v>
      </c>
      <c r="P507" s="425">
        <f>SUMIFS(Налоги!P$15:P$40,Налоги!$A$15:$A$40,$A507,Налоги!$M$15:$M$40,$B507)</f>
        <v>0</v>
      </c>
      <c r="Q507" s="425">
        <f>SUMIFS(Налоги!Q$15:Q$40,Налоги!$A$15:$A$40,$A507,Налоги!$M$15:$M$40,$B507)</f>
        <v>0</v>
      </c>
      <c r="R507" s="413">
        <f t="shared" si="105"/>
        <v>0</v>
      </c>
      <c r="S507" s="425">
        <f>SUMIFS(Налоги!R$15:R$40,Налоги!$A$15:$A$40,$A507,Налоги!$M$15:$M$40,$B507)</f>
        <v>0</v>
      </c>
      <c r="T507" s="425">
        <f>SUMIFS(Налоги!S$15:S$40,Налоги!$A$15:$A$40,$A507,Налоги!$M$15:$M$40,$B507)</f>
        <v>0</v>
      </c>
      <c r="U507" s="425">
        <f>SUMIFS(Налоги!T$15:T$40,Налоги!$A$15:$A$40,$A507,Налоги!$M$15:$M$40,$B507)</f>
        <v>0</v>
      </c>
      <c r="V507" s="425">
        <f>SUMIFS(Налоги!U$15:U$40,Налоги!$A$15:$A$40,$A507,Налоги!$M$15:$M$40,$B507)</f>
        <v>0</v>
      </c>
      <c r="W507" s="425">
        <f>SUMIFS(Налоги!V$15:V$40,Налоги!$A$15:$A$40,$A507,Налоги!$M$15:$M$40,$B507)</f>
        <v>0</v>
      </c>
      <c r="X507" s="425">
        <f>SUMIFS(Налоги!W$15:W$40,Налоги!$A$15:$A$40,$A507,Налоги!$M$15:$M$40,$B507)</f>
        <v>0</v>
      </c>
      <c r="Y507" s="425">
        <f>SUMIFS(Налоги!X$15:X$40,Налоги!$A$15:$A$40,$A507,Налоги!$M$15:$M$40,$B507)</f>
        <v>0</v>
      </c>
      <c r="Z507" s="425">
        <f>SUMIFS(Налоги!Y$15:Y$40,Налоги!$A$15:$A$40,$A507,Налоги!$M$15:$M$40,$B507)</f>
        <v>0</v>
      </c>
      <c r="AA507" s="425">
        <f>SUMIFS(Налоги!Z$15:Z$40,Налоги!$A$15:$A$40,$A507,Налоги!$M$15:$M$40,$B507)</f>
        <v>0</v>
      </c>
      <c r="AB507" s="425">
        <f>SUMIFS(Налоги!AA$15:AA$40,Налоги!$A$15:$A$40,$A507,Налоги!$M$15:$M$40,$B507)</f>
        <v>0</v>
      </c>
      <c r="AC507" s="425">
        <f>SUMIFS(Налоги!AB$15:AB$40,Налоги!$A$15:$A$40,$A507,Налоги!$M$15:$M$40,$B507)</f>
        <v>0</v>
      </c>
      <c r="AD507" s="425">
        <f>SUMIFS(Налоги!AC$15:AC$40,Налоги!$A$15:$A$40,$A507,Налоги!$M$15:$M$40,$B507)</f>
        <v>0</v>
      </c>
      <c r="AE507" s="425">
        <f>SUMIFS(Налоги!AD$15:AD$40,Налоги!$A$15:$A$40,$A507,Налоги!$M$15:$M$40,$B507)</f>
        <v>0</v>
      </c>
      <c r="AF507" s="425">
        <f>SUMIFS(Налоги!AE$15:AE$40,Налоги!$A$15:$A$40,$A507,Налоги!$M$15:$M$40,$B507)</f>
        <v>0</v>
      </c>
      <c r="AG507" s="425">
        <f>SUMIFS(Налоги!AF$15:AF$40,Налоги!$A$15:$A$40,$A507,Налоги!$M$15:$M$40,$B507)</f>
        <v>0</v>
      </c>
      <c r="AH507" s="425">
        <f>SUMIFS(Налоги!AG$15:AG$40,Налоги!$A$15:$A$40,$A507,Налоги!$M$15:$M$40,$B507)</f>
        <v>0</v>
      </c>
      <c r="AI507" s="425">
        <f>SUMIFS(Налоги!AH$15:AH$40,Налоги!$A$15:$A$40,$A507,Налоги!$M$15:$M$40,$B507)</f>
        <v>0</v>
      </c>
      <c r="AJ507" s="425">
        <f>SUMIFS(Налоги!AI$15:AI$40,Налоги!$A$15:$A$40,$A507,Налоги!$M$15:$M$40,$B507)</f>
        <v>0</v>
      </c>
      <c r="AK507" s="425">
        <f>SUMIFS(Налоги!AJ$15:AJ$40,Налоги!$A$15:$A$40,$A507,Налоги!$M$15:$M$40,$B507)</f>
        <v>0</v>
      </c>
      <c r="AL507" s="425">
        <f>SUMIFS(Налоги!AK$15:AK$40,Налоги!$A$15:$A$40,$A507,Налоги!$M$15:$M$40,$B507)</f>
        <v>0</v>
      </c>
      <c r="AM507" s="425">
        <f>SUMIFS(Налоги!AL$15:AL$40,Налоги!$A$15:$A$40,$A507,Налоги!$M$15:$M$40,$B507)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SUMIFS(Налоги!O$15:O$40,Налоги!$A$15:$A$40,$A508,Налоги!$M$15:$M$40,$B508)</f>
        <v>144.22</v>
      </c>
      <c r="P508" s="425">
        <f>SUMIFS(Налоги!P$15:P$40,Налоги!$A$15:$A$40,$A508,Налоги!$M$15:$M$40,$B508)</f>
        <v>144.22</v>
      </c>
      <c r="Q508" s="425">
        <f>SUMIFS(Налоги!Q$15:Q$40,Налоги!$A$15:$A$40,$A508,Налоги!$M$15:$M$40,$B508)</f>
        <v>144.22</v>
      </c>
      <c r="R508" s="413">
        <f t="shared" si="105"/>
        <v>0</v>
      </c>
      <c r="S508" s="425">
        <f>SUMIFS(Налоги!R$15:R$40,Налоги!$A$15:$A$40,$A508,Налоги!$M$15:$M$40,$B508)</f>
        <v>1.33</v>
      </c>
      <c r="T508" s="425">
        <f>SUMIFS(Налоги!S$15:S$40,Налоги!$A$15:$A$40,$A508,Налоги!$M$15:$M$40,$B508)</f>
        <v>1.42</v>
      </c>
      <c r="U508" s="425">
        <f>SUMIFS(Налоги!T$15:T$40,Налоги!$A$15:$A$40,$A508,Налоги!$M$15:$M$40,$B508)</f>
        <v>1.4900318622235798</v>
      </c>
      <c r="V508" s="425">
        <f>SUMIFS(Налоги!U$15:U$40,Налоги!$A$15:$A$40,$A508,Налоги!$M$15:$M$40,$B508)</f>
        <v>1.5690035509214295</v>
      </c>
      <c r="W508" s="425">
        <f>SUMIFS(Налоги!V$15:V$40,Налоги!$A$15:$A$40,$A508,Налоги!$M$15:$M$40,$B508)</f>
        <v>1.6521607391202653</v>
      </c>
      <c r="X508" s="425">
        <f>SUMIFS(Налоги!W$15:W$40,Налоги!$A$15:$A$40,$A508,Налоги!$M$15:$M$40,$B508)</f>
        <v>1.7397252582936391</v>
      </c>
      <c r="Y508" s="425">
        <f>SUMIFS(Налоги!X$15:X$40,Налоги!$A$15:$A$40,$A508,Налоги!$M$15:$M$40,$B508)</f>
        <v>0</v>
      </c>
      <c r="Z508" s="425">
        <f>SUMIFS(Налоги!Y$15:Y$40,Налоги!$A$15:$A$40,$A508,Налоги!$M$15:$M$40,$B508)</f>
        <v>0</v>
      </c>
      <c r="AA508" s="425">
        <f>SUMIFS(Налоги!Z$15:Z$40,Налоги!$A$15:$A$40,$A508,Налоги!$M$15:$M$40,$B508)</f>
        <v>0</v>
      </c>
      <c r="AB508" s="425">
        <f>SUMIFS(Налоги!AA$15:AA$40,Налоги!$A$15:$A$40,$A508,Налоги!$M$15:$M$40,$B508)</f>
        <v>0</v>
      </c>
      <c r="AC508" s="425">
        <f>SUMIFS(Налоги!AB$15:AB$40,Налоги!$A$15:$A$40,$A508,Налоги!$M$15:$M$40,$B508)</f>
        <v>0</v>
      </c>
      <c r="AD508" s="425">
        <f>SUMIFS(Налоги!AC$15:AC$40,Налоги!$A$15:$A$40,$A508,Налоги!$M$15:$M$40,$B508)</f>
        <v>1.42</v>
      </c>
      <c r="AE508" s="425">
        <f>SUMIFS(Налоги!AD$15:AD$40,Налоги!$A$15:$A$40,$A508,Налоги!$M$15:$M$40,$B508)</f>
        <v>1.4900318622235798</v>
      </c>
      <c r="AF508" s="425">
        <f>SUMIFS(Налоги!AE$15:AE$40,Налоги!$A$15:$A$40,$A508,Налоги!$M$15:$M$40,$B508)</f>
        <v>1.5690035509214295</v>
      </c>
      <c r="AG508" s="425">
        <f>SUMIFS(Налоги!AF$15:AF$40,Налоги!$A$15:$A$40,$A508,Налоги!$M$15:$M$40,$B508)</f>
        <v>1.6521607391202653</v>
      </c>
      <c r="AH508" s="425">
        <f>SUMIFS(Налоги!AG$15:AG$40,Налоги!$A$15:$A$40,$A508,Налоги!$M$15:$M$40,$B508)</f>
        <v>1.7397252582936391</v>
      </c>
      <c r="AI508" s="425">
        <f>SUMIFS(Налоги!AH$15:AH$40,Налоги!$A$15:$A$40,$A508,Налоги!$M$15:$M$40,$B508)</f>
        <v>0</v>
      </c>
      <c r="AJ508" s="425">
        <f>SUMIFS(Налоги!AI$15:AI$40,Налоги!$A$15:$A$40,$A508,Налоги!$M$15:$M$40,$B508)</f>
        <v>0</v>
      </c>
      <c r="AK508" s="425">
        <f>SUMIFS(Налоги!AJ$15:AJ$40,Налоги!$A$15:$A$40,$A508,Налоги!$M$15:$M$40,$B508)</f>
        <v>0</v>
      </c>
      <c r="AL508" s="425">
        <f>SUMIFS(Налоги!AK$15:AK$40,Налоги!$A$15:$A$40,$A508,Налоги!$M$15:$M$40,$B508)</f>
        <v>0</v>
      </c>
      <c r="AM508" s="425">
        <f>SUMIFS(Налоги!AL$15:AL$40,Налоги!$A$15:$A$40,$A508,Налоги!$M$15:$M$40,$B508)</f>
        <v>0</v>
      </c>
      <c r="AN508" s="413">
        <f t="shared" si="89"/>
        <v>6.766917293233071</v>
      </c>
      <c r="AO508" s="413">
        <f t="shared" si="94"/>
        <v>4.9318212833506916</v>
      </c>
      <c r="AP508" s="413">
        <f t="shared" si="95"/>
        <v>5.3000000000000025</v>
      </c>
      <c r="AQ508" s="413">
        <f t="shared" si="96"/>
        <v>5.3000000000000007</v>
      </c>
      <c r="AR508" s="413">
        <f t="shared" si="97"/>
        <v>5.2999999999999856</v>
      </c>
      <c r="AS508" s="413">
        <f t="shared" si="98"/>
        <v>-100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SUMIFS(Налоги!O$15:O$40,Налоги!$A$15:$A$40,$A509,Налоги!$M$15:$M$40,$B509)</f>
        <v>1.22</v>
      </c>
      <c r="P509" s="425">
        <f>SUMIFS(Налоги!P$15:P$40,Налоги!$A$15:$A$40,$A509,Налоги!$M$15:$M$40,$B509)</f>
        <v>1.22</v>
      </c>
      <c r="Q509" s="425">
        <f>SUMIFS(Налоги!Q$15:Q$40,Налоги!$A$15:$A$40,$A509,Налоги!$M$15:$M$40,$B509)</f>
        <v>1.22</v>
      </c>
      <c r="R509" s="413">
        <f t="shared" si="105"/>
        <v>0</v>
      </c>
      <c r="S509" s="425">
        <f>SUMIFS(Налоги!R$15:R$40,Налоги!$A$15:$A$40,$A509,Налоги!$M$15:$M$40,$B509)</f>
        <v>157.19999999999999</v>
      </c>
      <c r="T509" s="425">
        <f>SUMIFS(Налоги!S$15:S$40,Налоги!$A$15:$A$40,$A509,Налоги!$M$15:$M$40,$B509)</f>
        <v>167.1</v>
      </c>
      <c r="U509" s="425">
        <f>SUMIFS(Налоги!T$15:T$40,Налоги!$A$15:$A$40,$A509,Налоги!$M$15:$M$40,$B509)</f>
        <v>175.95769519067215</v>
      </c>
      <c r="V509" s="425">
        <f>SUMIFS(Налоги!U$15:U$40,Налоги!$A$15:$A$40,$A509,Налоги!$M$15:$M$40,$B509)</f>
        <v>185.2834530357778</v>
      </c>
      <c r="W509" s="425">
        <f>SUMIFS(Налоги!V$15:V$40,Налоги!$A$15:$A$40,$A509,Налоги!$M$15:$M$40,$B509)</f>
        <v>195.10347604667402</v>
      </c>
      <c r="X509" s="425">
        <f>SUMIFS(Налоги!W$15:W$40,Налоги!$A$15:$A$40,$A509,Налоги!$M$15:$M$40,$B509)</f>
        <v>205.44396027714774</v>
      </c>
      <c r="Y509" s="425">
        <f>SUMIFS(Налоги!X$15:X$40,Налоги!$A$15:$A$40,$A509,Налоги!$M$15:$M$40,$B509)</f>
        <v>0</v>
      </c>
      <c r="Z509" s="425">
        <f>SUMIFS(Налоги!Y$15:Y$40,Налоги!$A$15:$A$40,$A509,Налоги!$M$15:$M$40,$B509)</f>
        <v>0</v>
      </c>
      <c r="AA509" s="425">
        <f>SUMIFS(Налоги!Z$15:Z$40,Налоги!$A$15:$A$40,$A509,Налоги!$M$15:$M$40,$B509)</f>
        <v>0</v>
      </c>
      <c r="AB509" s="425">
        <f>SUMIFS(Налоги!AA$15:AA$40,Налоги!$A$15:$A$40,$A509,Налоги!$M$15:$M$40,$B509)</f>
        <v>0</v>
      </c>
      <c r="AC509" s="425">
        <f>SUMIFS(Налоги!AB$15:AB$40,Налоги!$A$15:$A$40,$A509,Налоги!$M$15:$M$40,$B509)</f>
        <v>0</v>
      </c>
      <c r="AD509" s="425">
        <f>SUMIFS(Налоги!AC$15:AC$40,Налоги!$A$15:$A$40,$A509,Налоги!$M$15:$M$40,$B509)</f>
        <v>167.1</v>
      </c>
      <c r="AE509" s="425">
        <f>SUMIFS(Налоги!AD$15:AD$40,Налоги!$A$15:$A$40,$A509,Налоги!$M$15:$M$40,$B509)</f>
        <v>175.95769519067215</v>
      </c>
      <c r="AF509" s="425">
        <f>SUMIFS(Налоги!AE$15:AE$40,Налоги!$A$15:$A$40,$A509,Налоги!$M$15:$M$40,$B509)</f>
        <v>185.2834530357778</v>
      </c>
      <c r="AG509" s="425">
        <f>SUMIFS(Налоги!AF$15:AF$40,Налоги!$A$15:$A$40,$A509,Налоги!$M$15:$M$40,$B509)</f>
        <v>195.10347604667402</v>
      </c>
      <c r="AH509" s="425">
        <f>SUMIFS(Налоги!AG$15:AG$40,Налоги!$A$15:$A$40,$A509,Налоги!$M$15:$M$40,$B509)</f>
        <v>205.44396027714774</v>
      </c>
      <c r="AI509" s="425">
        <f>SUMIFS(Налоги!AH$15:AH$40,Налоги!$A$15:$A$40,$A509,Налоги!$M$15:$M$40,$B509)</f>
        <v>0</v>
      </c>
      <c r="AJ509" s="425">
        <f>SUMIFS(Налоги!AI$15:AI$40,Налоги!$A$15:$A$40,$A509,Налоги!$M$15:$M$40,$B509)</f>
        <v>0</v>
      </c>
      <c r="AK509" s="425">
        <f>SUMIFS(Налоги!AJ$15:AJ$40,Налоги!$A$15:$A$40,$A509,Налоги!$M$15:$M$40,$B509)</f>
        <v>0</v>
      </c>
      <c r="AL509" s="425">
        <f>SUMIFS(Налоги!AK$15:AK$40,Налоги!$A$15:$A$40,$A509,Налоги!$M$15:$M$40,$B509)</f>
        <v>0</v>
      </c>
      <c r="AM509" s="425">
        <f>SUMIFS(Налоги!AL$15:AL$40,Налоги!$A$15:$A$40,$A509,Налоги!$M$15:$M$40,$B509)</f>
        <v>0</v>
      </c>
      <c r="AN509" s="413">
        <f t="shared" si="89"/>
        <v>6.2977099236641259</v>
      </c>
      <c r="AO509" s="413">
        <f t="shared" si="94"/>
        <v>5.3008349435500657</v>
      </c>
      <c r="AP509" s="413">
        <f t="shared" si="95"/>
        <v>5.3000000000000105</v>
      </c>
      <c r="AQ509" s="413">
        <f t="shared" si="96"/>
        <v>5.2999999999999989</v>
      </c>
      <c r="AR509" s="413">
        <f t="shared" si="97"/>
        <v>5.299999999999998</v>
      </c>
      <c r="AS509" s="413">
        <f t="shared" si="98"/>
        <v>-100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SUMIFS(Налоги!O$15:O$40,Налоги!$A$15:$A$40,$A510,Налоги!$M$15:$M$40,$B510)</f>
        <v>0</v>
      </c>
      <c r="P510" s="425">
        <f>SUMIFS(Налоги!P$15:P$40,Налоги!$A$15:$A$40,$A510,Налоги!$M$15:$M$40,$B510)</f>
        <v>0</v>
      </c>
      <c r="Q510" s="425">
        <f>SUMIFS(Налоги!Q$15:Q$40,Налоги!$A$15:$A$40,$A510,Налоги!$M$15:$M$40,$B510)</f>
        <v>0</v>
      </c>
      <c r="R510" s="413">
        <f t="shared" si="105"/>
        <v>0</v>
      </c>
      <c r="S510" s="425">
        <f>SUMIFS(Налоги!R$15:R$40,Налоги!$A$15:$A$40,$A510,Налоги!$M$15:$M$40,$B510)</f>
        <v>0</v>
      </c>
      <c r="T510" s="425">
        <f>SUMIFS(Налоги!S$15:S$40,Налоги!$A$15:$A$40,$A510,Налоги!$M$15:$M$40,$B510)</f>
        <v>0</v>
      </c>
      <c r="U510" s="425">
        <f>SUMIFS(Налоги!T$15:T$40,Налоги!$A$15:$A$40,$A510,Налоги!$M$15:$M$40,$B510)</f>
        <v>0</v>
      </c>
      <c r="V510" s="425">
        <f>SUMIFS(Налоги!U$15:U$40,Налоги!$A$15:$A$40,$A510,Налоги!$M$15:$M$40,$B510)</f>
        <v>0</v>
      </c>
      <c r="W510" s="425">
        <f>SUMIFS(Налоги!V$15:V$40,Налоги!$A$15:$A$40,$A510,Налоги!$M$15:$M$40,$B510)</f>
        <v>0</v>
      </c>
      <c r="X510" s="425">
        <f>SUMIFS(Налоги!W$15:W$40,Налоги!$A$15:$A$40,$A510,Налоги!$M$15:$M$40,$B510)</f>
        <v>0</v>
      </c>
      <c r="Y510" s="425">
        <f>SUMIFS(Налоги!X$15:X$40,Налоги!$A$15:$A$40,$A510,Налоги!$M$15:$M$40,$B510)</f>
        <v>0</v>
      </c>
      <c r="Z510" s="425">
        <f>SUMIFS(Налоги!Y$15:Y$40,Налоги!$A$15:$A$40,$A510,Налоги!$M$15:$M$40,$B510)</f>
        <v>0</v>
      </c>
      <c r="AA510" s="425">
        <f>SUMIFS(Налоги!Z$15:Z$40,Налоги!$A$15:$A$40,$A510,Налоги!$M$15:$M$40,$B510)</f>
        <v>0</v>
      </c>
      <c r="AB510" s="425">
        <f>SUMIFS(Налоги!AA$15:AA$40,Налоги!$A$15:$A$40,$A510,Налоги!$M$15:$M$40,$B510)</f>
        <v>0</v>
      </c>
      <c r="AC510" s="425">
        <f>SUMIFS(Налоги!AB$15:AB$40,Налоги!$A$15:$A$40,$A510,Налоги!$M$15:$M$40,$B510)</f>
        <v>0</v>
      </c>
      <c r="AD510" s="425">
        <f>SUMIFS(Налоги!AC$15:AC$40,Налоги!$A$15:$A$40,$A510,Налоги!$M$15:$M$40,$B510)</f>
        <v>0</v>
      </c>
      <c r="AE510" s="425">
        <f>SUMIFS(Налоги!AD$15:AD$40,Налоги!$A$15:$A$40,$A510,Налоги!$M$15:$M$40,$B510)</f>
        <v>0</v>
      </c>
      <c r="AF510" s="425">
        <f>SUMIFS(Налоги!AE$15:AE$40,Налоги!$A$15:$A$40,$A510,Налоги!$M$15:$M$40,$B510)</f>
        <v>0</v>
      </c>
      <c r="AG510" s="425">
        <f>SUMIFS(Налоги!AF$15:AF$40,Налоги!$A$15:$A$40,$A510,Налоги!$M$15:$M$40,$B510)</f>
        <v>0</v>
      </c>
      <c r="AH510" s="425">
        <f>SUMIFS(Налоги!AG$15:AG$40,Налоги!$A$15:$A$40,$A510,Налоги!$M$15:$M$40,$B510)</f>
        <v>0</v>
      </c>
      <c r="AI510" s="425">
        <f>SUMIFS(Налоги!AH$15:AH$40,Налоги!$A$15:$A$40,$A510,Налоги!$M$15:$M$40,$B510)</f>
        <v>0</v>
      </c>
      <c r="AJ510" s="425">
        <f>SUMIFS(Налоги!AI$15:AI$40,Налоги!$A$15:$A$40,$A510,Налоги!$M$15:$M$40,$B510)</f>
        <v>0</v>
      </c>
      <c r="AK510" s="425">
        <f>SUMIFS(Налоги!AJ$15:AJ$40,Налоги!$A$15:$A$40,$A510,Налоги!$M$15:$M$40,$B510)</f>
        <v>0</v>
      </c>
      <c r="AL510" s="425">
        <f>SUMIFS(Налоги!AK$15:AK$40,Налоги!$A$15:$A$40,$A510,Налоги!$M$15:$M$40,$B510)</f>
        <v>0</v>
      </c>
      <c r="AM510" s="425">
        <f>SUMIFS(Налоги!AL$15:AL$40,Налоги!$A$15:$A$40,$A510,Налоги!$M$15:$M$40,$B510)</f>
        <v>0</v>
      </c>
      <c r="AN510" s="413">
        <f t="shared" si="89"/>
        <v>0</v>
      </c>
      <c r="AO510" s="413">
        <f t="shared" si="94"/>
        <v>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SUMIFS(Налоги!O$15:O$40,Налоги!$A$15:$A$40,$A511,Налоги!$M$15:$M$40,$B511)</f>
        <v>0</v>
      </c>
      <c r="P511" s="425">
        <f>SUMIFS(Налоги!P$15:P$40,Налоги!$A$15:$A$40,$A511,Налоги!$M$15:$M$40,$B511)</f>
        <v>0</v>
      </c>
      <c r="Q511" s="425">
        <f>SUMIFS(Налоги!Q$15:Q$40,Налоги!$A$15:$A$40,$A511,Налоги!$M$15:$M$40,$B511)</f>
        <v>0</v>
      </c>
      <c r="R511" s="413">
        <f t="shared" si="105"/>
        <v>0</v>
      </c>
      <c r="S511" s="425">
        <f>SUMIFS(Налоги!R$15:R$40,Налоги!$A$15:$A$40,$A511,Налоги!$M$15:$M$40,$B511)</f>
        <v>0</v>
      </c>
      <c r="T511" s="425">
        <f>SUMIFS(Налоги!S$15:S$40,Налоги!$A$15:$A$40,$A511,Налоги!$M$15:$M$40,$B511)</f>
        <v>0</v>
      </c>
      <c r="U511" s="425">
        <f>SUMIFS(Налоги!T$15:T$40,Налоги!$A$15:$A$40,$A511,Налоги!$M$15:$M$40,$B511)</f>
        <v>0</v>
      </c>
      <c r="V511" s="425">
        <f>SUMIFS(Налоги!U$15:U$40,Налоги!$A$15:$A$40,$A511,Налоги!$M$15:$M$40,$B511)</f>
        <v>0</v>
      </c>
      <c r="W511" s="425">
        <f>SUMIFS(Налоги!V$15:V$40,Налоги!$A$15:$A$40,$A511,Налоги!$M$15:$M$40,$B511)</f>
        <v>0</v>
      </c>
      <c r="X511" s="425">
        <f>SUMIFS(Налоги!W$15:W$40,Налоги!$A$15:$A$40,$A511,Налоги!$M$15:$M$40,$B511)</f>
        <v>0</v>
      </c>
      <c r="Y511" s="425">
        <f>SUMIFS(Налоги!X$15:X$40,Налоги!$A$15:$A$40,$A511,Налоги!$M$15:$M$40,$B511)</f>
        <v>0</v>
      </c>
      <c r="Z511" s="425">
        <f>SUMIFS(Налоги!Y$15:Y$40,Налоги!$A$15:$A$40,$A511,Налоги!$M$15:$M$40,$B511)</f>
        <v>0</v>
      </c>
      <c r="AA511" s="425">
        <f>SUMIFS(Налоги!Z$15:Z$40,Налоги!$A$15:$A$40,$A511,Налоги!$M$15:$M$40,$B511)</f>
        <v>0</v>
      </c>
      <c r="AB511" s="425">
        <f>SUMIFS(Налоги!AA$15:AA$40,Налоги!$A$15:$A$40,$A511,Налоги!$M$15:$M$40,$B511)</f>
        <v>0</v>
      </c>
      <c r="AC511" s="425">
        <f>SUMIFS(Налоги!AB$15:AB$40,Налоги!$A$15:$A$40,$A511,Налоги!$M$15:$M$40,$B511)</f>
        <v>0</v>
      </c>
      <c r="AD511" s="425">
        <f>SUMIFS(Налоги!AC$15:AC$40,Налоги!$A$15:$A$40,$A511,Налоги!$M$15:$M$40,$B511)</f>
        <v>0</v>
      </c>
      <c r="AE511" s="425">
        <f>SUMIFS(Налоги!AD$15:AD$40,Налоги!$A$15:$A$40,$A511,Налоги!$M$15:$M$40,$B511)</f>
        <v>0</v>
      </c>
      <c r="AF511" s="425">
        <f>SUMIFS(Налоги!AE$15:AE$40,Налоги!$A$15:$A$40,$A511,Налоги!$M$15:$M$40,$B511)</f>
        <v>0</v>
      </c>
      <c r="AG511" s="425">
        <f>SUMIFS(Налоги!AF$15:AF$40,Налоги!$A$15:$A$40,$A511,Налоги!$M$15:$M$40,$B511)</f>
        <v>0</v>
      </c>
      <c r="AH511" s="425">
        <f>SUMIFS(Налоги!AG$15:AG$40,Налоги!$A$15:$A$40,$A511,Налоги!$M$15:$M$40,$B511)</f>
        <v>0</v>
      </c>
      <c r="AI511" s="425">
        <f>SUMIFS(Налоги!AH$15:AH$40,Налоги!$A$15:$A$40,$A511,Налоги!$M$15:$M$40,$B511)</f>
        <v>0</v>
      </c>
      <c r="AJ511" s="425">
        <f>SUMIFS(Налоги!AI$15:AI$40,Налоги!$A$15:$A$40,$A511,Налоги!$M$15:$M$40,$B511)</f>
        <v>0</v>
      </c>
      <c r="AK511" s="425">
        <f>SUMIFS(Налоги!AJ$15:AJ$40,Налоги!$A$15:$A$40,$A511,Налоги!$M$15:$M$40,$B511)</f>
        <v>0</v>
      </c>
      <c r="AL511" s="425">
        <f>SUMIFS(Налоги!AK$15:AK$40,Налоги!$A$15:$A$40,$A511,Налоги!$M$15:$M$40,$B511)</f>
        <v>0</v>
      </c>
      <c r="AM511" s="425">
        <f>SUMIFS(Налоги!AL$15:AL$40,Налоги!$A$15:$A$40,$A511,Налоги!$M$15:$M$40,$B511)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SUMIFS(Налоги!O$15:O$40,Налоги!$A$15:$A$40,$A512,Налоги!$M$15:$M$40,$B512)</f>
        <v>0</v>
      </c>
      <c r="P512" s="425">
        <f>SUMIFS(Налоги!P$15:P$40,Налоги!$A$15:$A$40,$A512,Налоги!$M$15:$M$40,$B512)</f>
        <v>0</v>
      </c>
      <c r="Q512" s="425">
        <f>SUMIFS(Налоги!Q$15:Q$40,Налоги!$A$15:$A$40,$A512,Налоги!$M$15:$M$40,$B512)</f>
        <v>0</v>
      </c>
      <c r="R512" s="413">
        <f t="shared" si="105"/>
        <v>0</v>
      </c>
      <c r="S512" s="425">
        <f>SUMIFS(Налоги!R$15:R$40,Налоги!$A$15:$A$40,$A512,Налоги!$M$15:$M$40,$B512)</f>
        <v>0</v>
      </c>
      <c r="T512" s="425">
        <f>SUMIFS(Налоги!S$15:S$40,Налоги!$A$15:$A$40,$A512,Налоги!$M$15:$M$40,$B512)</f>
        <v>0</v>
      </c>
      <c r="U512" s="425">
        <f>SUMIFS(Налоги!T$15:T$40,Налоги!$A$15:$A$40,$A512,Налоги!$M$15:$M$40,$B512)</f>
        <v>0</v>
      </c>
      <c r="V512" s="425">
        <f>SUMIFS(Налоги!U$15:U$40,Налоги!$A$15:$A$40,$A512,Налоги!$M$15:$M$40,$B512)</f>
        <v>0</v>
      </c>
      <c r="W512" s="425">
        <f>SUMIFS(Налоги!V$15:V$40,Налоги!$A$15:$A$40,$A512,Налоги!$M$15:$M$40,$B512)</f>
        <v>0</v>
      </c>
      <c r="X512" s="425">
        <f>SUMIFS(Налоги!W$15:W$40,Налоги!$A$15:$A$40,$A512,Налоги!$M$15:$M$40,$B512)</f>
        <v>0</v>
      </c>
      <c r="Y512" s="425">
        <f>SUMIFS(Налоги!X$15:X$40,Налоги!$A$15:$A$40,$A512,Налоги!$M$15:$M$40,$B512)</f>
        <v>0</v>
      </c>
      <c r="Z512" s="425">
        <f>SUMIFS(Налоги!Y$15:Y$40,Налоги!$A$15:$A$40,$A512,Налоги!$M$15:$M$40,$B512)</f>
        <v>0</v>
      </c>
      <c r="AA512" s="425">
        <f>SUMIFS(Налоги!Z$15:Z$40,Налоги!$A$15:$A$40,$A512,Налоги!$M$15:$M$40,$B512)</f>
        <v>0</v>
      </c>
      <c r="AB512" s="425">
        <f>SUMIFS(Налоги!AA$15:AA$40,Налоги!$A$15:$A$40,$A512,Налоги!$M$15:$M$40,$B512)</f>
        <v>0</v>
      </c>
      <c r="AC512" s="425">
        <f>SUMIFS(Налоги!AB$15:AB$40,Налоги!$A$15:$A$40,$A512,Налоги!$M$15:$M$40,$B512)</f>
        <v>0</v>
      </c>
      <c r="AD512" s="425">
        <f>SUMIFS(Налоги!AC$15:AC$40,Налоги!$A$15:$A$40,$A512,Налоги!$M$15:$M$40,$B512)</f>
        <v>0</v>
      </c>
      <c r="AE512" s="425">
        <f>SUMIFS(Налоги!AD$15:AD$40,Налоги!$A$15:$A$40,$A512,Налоги!$M$15:$M$40,$B512)</f>
        <v>0</v>
      </c>
      <c r="AF512" s="425">
        <f>SUMIFS(Налоги!AE$15:AE$40,Налоги!$A$15:$A$40,$A512,Налоги!$M$15:$M$40,$B512)</f>
        <v>0</v>
      </c>
      <c r="AG512" s="425">
        <f>SUMIFS(Налоги!AF$15:AF$40,Налоги!$A$15:$A$40,$A512,Налоги!$M$15:$M$40,$B512)</f>
        <v>0</v>
      </c>
      <c r="AH512" s="425">
        <f>SUMIFS(Налоги!AG$15:AG$40,Налоги!$A$15:$A$40,$A512,Налоги!$M$15:$M$40,$B512)</f>
        <v>0</v>
      </c>
      <c r="AI512" s="425">
        <f>SUMIFS(Налоги!AH$15:AH$40,Налоги!$A$15:$A$40,$A512,Налоги!$M$15:$M$40,$B512)</f>
        <v>0</v>
      </c>
      <c r="AJ512" s="425">
        <f>SUMIFS(Налоги!AI$15:AI$40,Налоги!$A$15:$A$40,$A512,Налоги!$M$15:$M$40,$B512)</f>
        <v>0</v>
      </c>
      <c r="AK512" s="425">
        <f>SUMIFS(Налоги!AJ$15:AJ$40,Налоги!$A$15:$A$40,$A512,Налоги!$M$15:$M$40,$B512)</f>
        <v>0</v>
      </c>
      <c r="AL512" s="425">
        <f>SUMIFS(Налоги!AK$15:AK$40,Налоги!$A$15:$A$40,$A512,Налоги!$M$15:$M$40,$B512)</f>
        <v>0</v>
      </c>
      <c r="AM512" s="425">
        <f>SUMIFS(Налоги!AL$15:AL$40,Налоги!$A$15:$A$40,$A512,Налоги!$M$15:$M$40,$B512)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SUMIFS(Налоги!O$15:O$40,Налоги!$A$15:$A$40,$A513,Налоги!$M$15:$M$40,$B513)</f>
        <v>0</v>
      </c>
      <c r="P513" s="412">
        <f>SUMIFS(Налоги!P$15:P$40,Налоги!$A$15:$A$40,$A513,Налоги!$M$15:$M$40,$B513)</f>
        <v>0</v>
      </c>
      <c r="Q513" s="412">
        <f>SUMIFS(Налоги!Q$15:Q$40,Налоги!$A$15:$A$40,$A513,Налоги!$M$15:$M$40,$B513)</f>
        <v>0</v>
      </c>
      <c r="R513" s="413">
        <f t="shared" si="105"/>
        <v>0</v>
      </c>
      <c r="S513" s="412">
        <f>SUMIFS(Налоги!R$15:R$40,Налоги!$A$15:$A$40,$A513,Налоги!$M$15:$M$40,$B513)</f>
        <v>0</v>
      </c>
      <c r="T513" s="412">
        <f>SUMIFS(Налоги!S$15:S$40,Налоги!$A$15:$A$40,$A513,Налоги!$M$15:$M$40,$B513)</f>
        <v>0</v>
      </c>
      <c r="U513" s="412">
        <f>SUMIFS(Налоги!T$15:T$40,Налоги!$A$15:$A$40,$A513,Налоги!$M$15:$M$40,$B513)</f>
        <v>0</v>
      </c>
      <c r="V513" s="412">
        <f>SUMIFS(Налоги!U$15:U$40,Налоги!$A$15:$A$40,$A513,Налоги!$M$15:$M$40,$B513)</f>
        <v>0</v>
      </c>
      <c r="W513" s="412">
        <f>SUMIFS(Налоги!V$15:V$40,Налоги!$A$15:$A$40,$A513,Налоги!$M$15:$M$40,$B513)</f>
        <v>0</v>
      </c>
      <c r="X513" s="412">
        <f>SUMIFS(Налоги!W$15:W$40,Налоги!$A$15:$A$40,$A513,Налоги!$M$15:$M$40,$B513)</f>
        <v>0</v>
      </c>
      <c r="Y513" s="412">
        <f>SUMIFS(Налоги!X$15:X$40,Налоги!$A$15:$A$40,$A513,Налоги!$M$15:$M$40,$B513)</f>
        <v>0</v>
      </c>
      <c r="Z513" s="412">
        <f>SUMIFS(Налоги!Y$15:Y$40,Налоги!$A$15:$A$40,$A513,Налоги!$M$15:$M$40,$B513)</f>
        <v>0</v>
      </c>
      <c r="AA513" s="412">
        <f>SUMIFS(Налоги!Z$15:Z$40,Налоги!$A$15:$A$40,$A513,Налоги!$M$15:$M$40,$B513)</f>
        <v>0</v>
      </c>
      <c r="AB513" s="412">
        <f>SUMIFS(Налоги!AA$15:AA$40,Налоги!$A$15:$A$40,$A513,Налоги!$M$15:$M$40,$B513)</f>
        <v>0</v>
      </c>
      <c r="AC513" s="412">
        <f>SUMIFS(Налоги!AB$15:AB$40,Налоги!$A$15:$A$40,$A513,Налоги!$M$15:$M$40,$B513)</f>
        <v>0</v>
      </c>
      <c r="AD513" s="412">
        <f>SUMIFS(Налоги!AC$15:AC$40,Налоги!$A$15:$A$40,$A513,Налоги!$M$15:$M$40,$B513)</f>
        <v>0</v>
      </c>
      <c r="AE513" s="412">
        <f>SUMIFS(Налоги!AD$15:AD$40,Налоги!$A$15:$A$40,$A513,Налоги!$M$15:$M$40,$B513)</f>
        <v>0</v>
      </c>
      <c r="AF513" s="412">
        <f>SUMIFS(Налоги!AE$15:AE$40,Налоги!$A$15:$A$40,$A513,Налоги!$M$15:$M$40,$B513)</f>
        <v>0</v>
      </c>
      <c r="AG513" s="412">
        <f>SUMIFS(Налоги!AF$15:AF$40,Налоги!$A$15:$A$40,$A513,Налоги!$M$15:$M$40,$B513)</f>
        <v>0</v>
      </c>
      <c r="AH513" s="412">
        <f>SUMIFS(Налоги!AG$15:AG$40,Налоги!$A$15:$A$40,$A513,Налоги!$M$15:$M$40,$B513)</f>
        <v>0</v>
      </c>
      <c r="AI513" s="412">
        <f>SUMIFS(Налоги!AH$15:AH$40,Налоги!$A$15:$A$40,$A513,Налоги!$M$15:$M$40,$B513)</f>
        <v>0</v>
      </c>
      <c r="AJ513" s="412">
        <f>SUMIFS(Налоги!AI$15:AI$40,Налоги!$A$15:$A$40,$A513,Налоги!$M$15:$M$40,$B513)</f>
        <v>0</v>
      </c>
      <c r="AK513" s="412">
        <f>SUMIFS(Налоги!AJ$15:AJ$40,Налоги!$A$15:$A$40,$A513,Налоги!$M$15:$M$40,$B513)</f>
        <v>0</v>
      </c>
      <c r="AL513" s="412">
        <f>SUMIFS(Налоги!AK$15:AK$40,Налоги!$A$15:$A$40,$A513,Налоги!$M$15:$M$40,$B513)</f>
        <v>0</v>
      </c>
      <c r="AM513" s="412">
        <f>SUMIFS(Налоги!AL$15:AL$40,Налоги!$A$15:$A$40,$A513,Налоги!$M$15:$M$40,$B513)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SUMIFS(Налоги!O$15:O$40,Налоги!$A$15:$A$40,$A514,Налоги!$M$15:$M$40,$B514)</f>
        <v>0</v>
      </c>
      <c r="P514" s="425">
        <f>SUMIFS(Налоги!P$15:P$40,Налоги!$A$15:$A$40,$A514,Налоги!$M$15:$M$40,$B514)</f>
        <v>0</v>
      </c>
      <c r="Q514" s="425">
        <f>SUMIFS(Налоги!Q$15:Q$40,Налоги!$A$15:$A$40,$A514,Налоги!$M$15:$M$40,$B514)</f>
        <v>0</v>
      </c>
      <c r="R514" s="413">
        <f>Q514-P514</f>
        <v>0</v>
      </c>
      <c r="S514" s="425">
        <f>SUMIFS(Налоги!R$15:R$40,Налоги!$A$15:$A$40,$A514,Налоги!$M$15:$M$40,$B514)</f>
        <v>0</v>
      </c>
      <c r="T514" s="425">
        <f>SUMIFS(Налоги!S$15:S$40,Налоги!$A$15:$A$40,$A514,Налоги!$M$15:$M$40,$B514)</f>
        <v>0</v>
      </c>
      <c r="U514" s="425">
        <f>SUMIFS(Налоги!T$15:T$40,Налоги!$A$15:$A$40,$A514,Налоги!$M$15:$M$40,$B514)</f>
        <v>0</v>
      </c>
      <c r="V514" s="425">
        <f>SUMIFS(Налоги!U$15:U$40,Налоги!$A$15:$A$40,$A514,Налоги!$M$15:$M$40,$B514)</f>
        <v>0</v>
      </c>
      <c r="W514" s="425">
        <f>SUMIFS(Налоги!V$15:V$40,Налоги!$A$15:$A$40,$A514,Налоги!$M$15:$M$40,$B514)</f>
        <v>0</v>
      </c>
      <c r="X514" s="425">
        <f>SUMIFS(Налоги!W$15:W$40,Налоги!$A$15:$A$40,$A514,Налоги!$M$15:$M$40,$B514)</f>
        <v>0</v>
      </c>
      <c r="Y514" s="425">
        <f>SUMIFS(Налоги!X$15:X$40,Налоги!$A$15:$A$40,$A514,Налоги!$M$15:$M$40,$B514)</f>
        <v>0</v>
      </c>
      <c r="Z514" s="425">
        <f>SUMIFS(Налоги!Y$15:Y$40,Налоги!$A$15:$A$40,$A514,Налоги!$M$15:$M$40,$B514)</f>
        <v>0</v>
      </c>
      <c r="AA514" s="425">
        <f>SUMIFS(Налоги!Z$15:Z$40,Налоги!$A$15:$A$40,$A514,Налоги!$M$15:$M$40,$B514)</f>
        <v>0</v>
      </c>
      <c r="AB514" s="425">
        <f>SUMIFS(Налоги!AA$15:AA$40,Налоги!$A$15:$A$40,$A514,Налоги!$M$15:$M$40,$B514)</f>
        <v>0</v>
      </c>
      <c r="AC514" s="425">
        <f>SUMIFS(Налоги!AB$15:AB$40,Налоги!$A$15:$A$40,$A514,Налоги!$M$15:$M$40,$B514)</f>
        <v>0</v>
      </c>
      <c r="AD514" s="425">
        <f>SUMIFS(Налоги!AC$15:AC$40,Налоги!$A$15:$A$40,$A514,Налоги!$M$15:$M$40,$B514)</f>
        <v>0</v>
      </c>
      <c r="AE514" s="425">
        <f>SUMIFS(Налоги!AD$15:AD$40,Налоги!$A$15:$A$40,$A514,Налоги!$M$15:$M$40,$B514)</f>
        <v>0</v>
      </c>
      <c r="AF514" s="425">
        <f>SUMIFS(Налоги!AE$15:AE$40,Налоги!$A$15:$A$40,$A514,Налоги!$M$15:$M$40,$B514)</f>
        <v>0</v>
      </c>
      <c r="AG514" s="425">
        <f>SUMIFS(Налоги!AF$15:AF$40,Налоги!$A$15:$A$40,$A514,Налоги!$M$15:$M$40,$B514)</f>
        <v>0</v>
      </c>
      <c r="AH514" s="425">
        <f>SUMIFS(Налоги!AG$15:AG$40,Налоги!$A$15:$A$40,$A514,Налоги!$M$15:$M$40,$B514)</f>
        <v>0</v>
      </c>
      <c r="AI514" s="425">
        <f>SUMIFS(Налоги!AH$15:AH$40,Налоги!$A$15:$A$40,$A514,Налоги!$M$15:$M$40,$B514)</f>
        <v>0</v>
      </c>
      <c r="AJ514" s="425">
        <f>SUMIFS(Налоги!AI$15:AI$40,Налоги!$A$15:$A$40,$A514,Налоги!$M$15:$M$40,$B514)</f>
        <v>0</v>
      </c>
      <c r="AK514" s="425">
        <f>SUMIFS(Налоги!AJ$15:AJ$40,Налоги!$A$15:$A$40,$A514,Налоги!$M$15:$M$40,$B514)</f>
        <v>0</v>
      </c>
      <c r="AL514" s="425">
        <f>SUMIFS(Налоги!AK$15:AK$40,Налоги!$A$15:$A$40,$A514,Налоги!$M$15:$M$40,$B514)</f>
        <v>0</v>
      </c>
      <c r="AM514" s="425">
        <f>SUMIFS(Налоги!AL$15:AL$40,Налоги!$A$15:$A$40,$A514,Налоги!$M$15:$M$40,$B514)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SUMIFS(Налоги!O$15:O$40,Налоги!$A$15:$A$40,$A515,Налоги!$M$15:$M$40,$B515)</f>
        <v>0</v>
      </c>
      <c r="P515" s="425">
        <f>SUMIFS(Налоги!P$15:P$40,Налоги!$A$15:$A$40,$A515,Налоги!$M$15:$M$40,$B515)</f>
        <v>0</v>
      </c>
      <c r="Q515" s="425">
        <f>SUMIFS(Налоги!Q$15:Q$40,Налоги!$A$15:$A$40,$A515,Налоги!$M$15:$M$40,$B515)</f>
        <v>0</v>
      </c>
      <c r="R515" s="413">
        <f t="shared" si="105"/>
        <v>0</v>
      </c>
      <c r="S515" s="425">
        <f>SUMIFS(Налоги!R$15:R$40,Налоги!$A$15:$A$40,$A515,Налоги!$M$15:$M$40,$B515)</f>
        <v>0</v>
      </c>
      <c r="T515" s="425">
        <f>SUMIFS(Налоги!S$15:S$40,Налоги!$A$15:$A$40,$A515,Налоги!$M$15:$M$40,$B515)</f>
        <v>0</v>
      </c>
      <c r="U515" s="425">
        <f>SUMIFS(Налоги!T$15:T$40,Налоги!$A$15:$A$40,$A515,Налоги!$M$15:$M$40,$B515)</f>
        <v>0</v>
      </c>
      <c r="V515" s="425">
        <f>SUMIFS(Налоги!U$15:U$40,Налоги!$A$15:$A$40,$A515,Налоги!$M$15:$M$40,$B515)</f>
        <v>0</v>
      </c>
      <c r="W515" s="425">
        <f>SUMIFS(Налоги!V$15:V$40,Налоги!$A$15:$A$40,$A515,Налоги!$M$15:$M$40,$B515)</f>
        <v>0</v>
      </c>
      <c r="X515" s="425">
        <f>SUMIFS(Налоги!W$15:W$40,Налоги!$A$15:$A$40,$A515,Налоги!$M$15:$M$40,$B515)</f>
        <v>0</v>
      </c>
      <c r="Y515" s="425">
        <f>SUMIFS(Налоги!X$15:X$40,Налоги!$A$15:$A$40,$A515,Налоги!$M$15:$M$40,$B515)</f>
        <v>0</v>
      </c>
      <c r="Z515" s="425">
        <f>SUMIFS(Налоги!Y$15:Y$40,Налоги!$A$15:$A$40,$A515,Налоги!$M$15:$M$40,$B515)</f>
        <v>0</v>
      </c>
      <c r="AA515" s="425">
        <f>SUMIFS(Налоги!Z$15:Z$40,Налоги!$A$15:$A$40,$A515,Налоги!$M$15:$M$40,$B515)</f>
        <v>0</v>
      </c>
      <c r="AB515" s="425">
        <f>SUMIFS(Налоги!AA$15:AA$40,Налоги!$A$15:$A$40,$A515,Налоги!$M$15:$M$40,$B515)</f>
        <v>0</v>
      </c>
      <c r="AC515" s="425">
        <f>SUMIFS(Налоги!AB$15:AB$40,Налоги!$A$15:$A$40,$A515,Налоги!$M$15:$M$40,$B515)</f>
        <v>0</v>
      </c>
      <c r="AD515" s="425">
        <f>SUMIFS(Налоги!AC$15:AC$40,Налоги!$A$15:$A$40,$A515,Налоги!$M$15:$M$40,$B515)</f>
        <v>0</v>
      </c>
      <c r="AE515" s="425">
        <f>SUMIFS(Налоги!AD$15:AD$40,Налоги!$A$15:$A$40,$A515,Налоги!$M$15:$M$40,$B515)</f>
        <v>0</v>
      </c>
      <c r="AF515" s="425">
        <f>SUMIFS(Налоги!AE$15:AE$40,Налоги!$A$15:$A$40,$A515,Налоги!$M$15:$M$40,$B515)</f>
        <v>0</v>
      </c>
      <c r="AG515" s="425">
        <f>SUMIFS(Налоги!AF$15:AF$40,Налоги!$A$15:$A$40,$A515,Налоги!$M$15:$M$40,$B515)</f>
        <v>0</v>
      </c>
      <c r="AH515" s="425">
        <f>SUMIFS(Налоги!AG$15:AG$40,Налоги!$A$15:$A$40,$A515,Налоги!$M$15:$M$40,$B515)</f>
        <v>0</v>
      </c>
      <c r="AI515" s="425">
        <f>SUMIFS(Налоги!AH$15:AH$40,Налоги!$A$15:$A$40,$A515,Налоги!$M$15:$M$40,$B515)</f>
        <v>0</v>
      </c>
      <c r="AJ515" s="425">
        <f>SUMIFS(Налоги!AI$15:AI$40,Налоги!$A$15:$A$40,$A515,Налоги!$M$15:$M$40,$B515)</f>
        <v>0</v>
      </c>
      <c r="AK515" s="425">
        <f>SUMIFS(Налоги!AJ$15:AJ$40,Налоги!$A$15:$A$40,$A515,Налоги!$M$15:$M$40,$B515)</f>
        <v>0</v>
      </c>
      <c r="AL515" s="425">
        <f>SUMIFS(Налоги!AK$15:AK$40,Налоги!$A$15:$A$40,$A515,Налоги!$M$15:$M$40,$B515)</f>
        <v>0</v>
      </c>
      <c r="AM515" s="425">
        <f>SUMIFS(Налоги!AL$15:AL$40,Налоги!$A$15:$A$40,$A515,Налоги!$M$15:$M$40,$B515)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8.75"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SUMIFS(Аренда!O$15:O$32,Аренда!$A$15:$A$32,$A517,Аренда!$M$15:$M$32,"Арендная и концессионная плата. Лизинговые платежи")</f>
        <v>0</v>
      </c>
      <c r="P517" s="425">
        <f>SUMIFS(Аренда!P$15:P$32,Аренда!$A$15:$A$32,$A517,Аренда!$M$15:$M$32,"Арендная и концессионная плата. Лизинговые платежи")</f>
        <v>0</v>
      </c>
      <c r="Q517" s="425">
        <f>SUMIFS(Аренда!Q$15:Q$32,Аренда!$A$15:$A$32,$A517,Аренда!$M$15:$M$32,"Арендная и концессионная плата. Лизинговые платежи")</f>
        <v>0</v>
      </c>
      <c r="R517" s="413">
        <f t="shared" si="105"/>
        <v>0</v>
      </c>
      <c r="S517" s="425">
        <f>SUMIFS(Аренда!R$15:R$32,Аренда!$A$15:$A$32,$A517,Аренда!$M$15:$M$32,"Арендная и концессионная плата. Лизинговые платежи")</f>
        <v>0</v>
      </c>
      <c r="T517" s="425">
        <f>SUMIFS(Аренда!S$15:S$32,Аренда!$A$15:$A$32,$A517,Аренда!$M$15:$M$32,"Арендная и концессионная плата. Лизинговые платежи")</f>
        <v>0</v>
      </c>
      <c r="U517" s="425">
        <f>SUMIFS(Аренда!T$15:T$32,Аренда!$A$15:$A$32,$A517,Аренда!$M$15:$M$32,"Арендная и концессионная плата. Лизинговые платежи")</f>
        <v>0</v>
      </c>
      <c r="V517" s="425">
        <f>SUMIFS(Аренда!U$15:U$32,Аренда!$A$15:$A$32,$A517,Аренда!$M$15:$M$32,"Арендная и концессионная плата. Лизинговые платежи")</f>
        <v>0</v>
      </c>
      <c r="W517" s="425">
        <f>SUMIFS(Аренда!V$15:V$32,Аренда!$A$15:$A$32,$A517,Аренда!$M$15:$M$32,"Арендная и концессионная плата. Лизинговые платежи")</f>
        <v>0</v>
      </c>
      <c r="X517" s="425">
        <f>SUMIFS(Аренда!W$15:W$32,Аренда!$A$15:$A$32,$A517,Аренда!$M$15:$M$32,"Арендная и концессионная плата. Лизинговые платежи")</f>
        <v>0</v>
      </c>
      <c r="Y517" s="425">
        <f>SUMIFS(Аренда!X$15:X$32,Аренда!$A$15:$A$32,$A517,Аренда!$M$15:$M$32,"Арендная и концессионная плата. Лизинговые платежи")</f>
        <v>0</v>
      </c>
      <c r="Z517" s="425">
        <f>SUMIFS(Аренда!Y$15:Y$32,Аренда!$A$15:$A$32,$A517,Аренда!$M$15:$M$32,"Арендная и концессионная плата. Лизинговые платежи")</f>
        <v>0</v>
      </c>
      <c r="AA517" s="425">
        <f>SUMIFS(Аренда!Z$15:Z$32,Аренда!$A$15:$A$32,$A517,Аренда!$M$15:$M$32,"Арендная и концессионная плата. Лизинговые платежи")</f>
        <v>0</v>
      </c>
      <c r="AB517" s="425">
        <f>SUMIFS(Аренда!AA$15:AA$32,Аренда!$A$15:$A$32,$A517,Аренда!$M$15:$M$32,"Арендная и концессионная плата. Лизинговые платежи")</f>
        <v>0</v>
      </c>
      <c r="AC517" s="425">
        <f>SUMIFS(Аренда!AB$15:AB$32,Аренда!$A$15:$A$32,$A517,Аренда!$M$15:$M$32,"Арендная и концессионная плата. Лизинговые платежи")</f>
        <v>0</v>
      </c>
      <c r="AD517" s="425">
        <f>SUMIFS(Аренда!AC$15:AC$32,Аренда!$A$15:$A$32,$A517,Аренда!$M$15:$M$32,"Арендная и концессионная плата. Лизинговые платежи")</f>
        <v>0</v>
      </c>
      <c r="AE517" s="425">
        <f>SUMIFS(Аренда!AD$15:AD$32,Аренда!$A$15:$A$32,$A517,Аренда!$M$15:$M$32,"Арендная и концессионная плата. Лизинговые платежи")</f>
        <v>0</v>
      </c>
      <c r="AF517" s="425">
        <f>SUMIFS(Аренда!AE$15:AE$32,Аренда!$A$15:$A$32,$A517,Аренда!$M$15:$M$32,"Арендная и концессионная плата. Лизинговые платежи")</f>
        <v>0</v>
      </c>
      <c r="AG517" s="425">
        <f>SUMIFS(Аренда!AF$15:AF$32,Аренда!$A$15:$A$32,$A517,Аренда!$M$15:$M$32,"Арендная и концессионная плата. Лизинговые платежи")</f>
        <v>0</v>
      </c>
      <c r="AH517" s="425">
        <f>SUMIFS(Аренда!AG$15:AG$32,Аренда!$A$15:$A$32,$A517,Аренда!$M$15:$M$32,"Арендная и концессионная плата. Лизинговые платежи")</f>
        <v>0</v>
      </c>
      <c r="AI517" s="425">
        <f>SUMIFS(Аренда!AH$15:AH$32,Аренда!$A$15:$A$32,$A517,Аренда!$M$15:$M$32,"Арендная и концессионная плата. Лизинговые платежи")</f>
        <v>0</v>
      </c>
      <c r="AJ517" s="425">
        <f>SUMIFS(Аренда!AI$15:AI$32,Аренда!$A$15:$A$32,$A517,Аренда!$M$15:$M$32,"Арендная и концессионная плата. Лизинговые платежи")</f>
        <v>0</v>
      </c>
      <c r="AK517" s="425">
        <f>SUMIFS(Аренда!AJ$15:AJ$32,Аренда!$A$15:$A$32,$A517,Аренда!$M$15:$M$32,"Арендная и концессионная плата. Лизинговые платежи")</f>
        <v>0</v>
      </c>
      <c r="AL517" s="425">
        <f>SUMIFS(Аренда!AK$15:AK$32,Аренда!$A$15:$A$32,$A517,Аренда!$M$15:$M$32,"Арендная и концессионная плата. Лизинговые платежи")</f>
        <v>0</v>
      </c>
      <c r="AM517" s="425">
        <f>SUMIFS(Аренда!AL$15:AL$32,Аренда!$A$15:$A$32,$A517,Аренда!$M$15:$M$32,"Арендная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SUMIFS(Экономия_корр!O$15:O$32,Экономия_корр!$A$15:$A$32,$A520,Экономия_корр!$M$15:$M$32,"Экономия расходов с учетом ИПЦ")</f>
        <v>0</v>
      </c>
      <c r="U520" s="412">
        <f>SUMIFS(Экономия_корр!P$15:P$32,Экономия_корр!$A$15:$A$32,$A520,Экономия_корр!$M$15:$M$32,"Экономия расходов с учетом ИПЦ")</f>
        <v>0</v>
      </c>
      <c r="V520" s="412">
        <f>SUMIFS(Экономия_корр!Q$15:Q$32,Экономия_корр!$A$15:$A$32,$A520,Экономия_корр!$M$15:$M$32,"Экономия расходов с учетом ИПЦ")</f>
        <v>0</v>
      </c>
      <c r="W520" s="412">
        <f>SUMIFS(Экономия_корр!R$15:R$32,Экономия_корр!$A$15:$A$32,$A520,Экономия_корр!$M$15:$M$32,"Экономия расходов с учетом ИПЦ")</f>
        <v>0</v>
      </c>
      <c r="X520" s="412">
        <f>SUMIFS(Экономия_корр!S$15:S$32,Экономия_корр!$A$15:$A$32,$A520,Экономия_корр!$M$15:$M$32,"Экономия расходов с учетом ИПЦ")</f>
        <v>0</v>
      </c>
      <c r="Y520" s="412">
        <f>SUMIFS(Экономия_корр!T$15:T$32,Экономия_корр!$A$15:$A$32,$A520,Экономия_корр!$M$15:$M$32,"Экономия расходов с учетом ИПЦ")</f>
        <v>0</v>
      </c>
      <c r="Z520" s="412">
        <f>SUMIFS(Экономия_корр!U$15:U$32,Экономия_корр!$A$15:$A$32,$A520,Экономия_корр!$M$15:$M$32,"Экономия расходов с учетом ИПЦ")</f>
        <v>0</v>
      </c>
      <c r="AA520" s="412">
        <f>SUMIFS(Экономия_корр!V$15:V$32,Экономия_корр!$A$15:$A$32,$A520,Экономия_корр!$M$15:$M$32,"Экономия расходов с учетом ИПЦ")</f>
        <v>0</v>
      </c>
      <c r="AB520" s="412">
        <f>SUMIFS(Экономия_корр!W$15:W$32,Экономия_корр!$A$15:$A$32,$A520,Экономия_корр!$M$15:$M$32,"Экономия расходов с учетом ИПЦ")</f>
        <v>0</v>
      </c>
      <c r="AC520" s="412">
        <f>SUMIFS(Экономия_корр!X$15:X$32,Экономия_корр!$A$15:$A$32,$A520,Экономия_корр!$M$15:$M$32,"Экономия расходов с учетом ИПЦ")</f>
        <v>0</v>
      </c>
      <c r="AD520" s="412">
        <f>SUMIFS(Экономия_корр!Y$15:Y$32,Экономия_корр!$A$15:$A$32,$A520,Экономия_корр!$M$15:$M$32,"Экономия расходов с учетом ИПЦ")</f>
        <v>0</v>
      </c>
      <c r="AE520" s="412">
        <f>SUMIFS(Экономия_корр!Z$15:Z$32,Экономия_корр!$A$15:$A$32,$A520,Экономия_корр!$M$15:$M$32,"Экономия расходов с учетом ИПЦ")</f>
        <v>0</v>
      </c>
      <c r="AF520" s="412">
        <f>SUMIFS(Экономия_корр!AA$15:AA$32,Экономия_корр!$A$15:$A$32,$A520,Экономия_корр!$M$15:$M$32,"Экономия расходов с учетом ИПЦ")</f>
        <v>0</v>
      </c>
      <c r="AG520" s="412">
        <f>SUMIFS(Экономия_корр!AB$15:AB$32,Экономия_корр!$A$15:$A$32,$A520,Экономия_корр!$M$15:$M$32,"Экономия расходов с учетом ИПЦ")</f>
        <v>0</v>
      </c>
      <c r="AH520" s="412">
        <f>SUMIFS(Экономия_корр!AC$15:AC$32,Экономия_корр!$A$15:$A$32,$A520,Экономия_корр!$M$15:$M$32,"Экономия расходов с учетом ИПЦ")</f>
        <v>0</v>
      </c>
      <c r="AI520" s="412">
        <f>SUMIFS(Экономия_корр!AD$15:AD$32,Экономия_корр!$A$15:$A$32,$A520,Экономия_корр!$M$15:$M$32,"Экономия расходов с учетом ИПЦ")</f>
        <v>0</v>
      </c>
      <c r="AJ520" s="412">
        <f>SUMIFS(Экономия_корр!AE$15:AE$32,Экономия_корр!$A$15:$A$32,$A520,Экономия_корр!$M$15:$M$32,"Экономия расходов с учетом ИПЦ")</f>
        <v>0</v>
      </c>
      <c r="AK520" s="412">
        <f>SUMIFS(Экономия_корр!AF$15:AF$32,Экономия_корр!$A$15:$A$32,$A520,Экономия_корр!$M$15:$M$32,"Экономия расходов с учетом ИПЦ")</f>
        <v>0</v>
      </c>
      <c r="AL520" s="412">
        <f>SUMIFS(Экономия_корр!AG$15:AG$32,Экономия_корр!$A$15:$A$32,$A520,Экономия_корр!$M$15:$M$32,"Экономия расходов с учетом ИПЦ")</f>
        <v>0</v>
      </c>
      <c r="AM520" s="412">
        <f>SUMIFS(Экономия_корр!AH$15:AH$32,Экономия_корр!$A$15:$A$32,$A520,Экономия_корр!$M$15:$M$32,"Экономия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3.75"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SUMIFS(ЭЭ!O$15:O$38,ЭЭ!$A$15:$A$38,$A527,ЭЭ!$M$15:$M$38,"Всего по тарифу")</f>
        <v>0</v>
      </c>
      <c r="P527" s="431">
        <f>SUMIFS(ЭЭ!P$15:P$38,ЭЭ!$A$15:$A$38,$A527,ЭЭ!$M$15:$M$38,"Всего по тарифу")</f>
        <v>0</v>
      </c>
      <c r="Q527" s="431">
        <f>SUMIFS(ЭЭ!Q$15:Q$38,ЭЭ!$A$15:$A$38,$A527,ЭЭ!$M$15:$M$38,"Всего по тарифу")</f>
        <v>0</v>
      </c>
      <c r="R527" s="407">
        <f t="shared" si="105"/>
        <v>0</v>
      </c>
      <c r="S527" s="431">
        <f>SUMIFS(ЭЭ!R$15:R$38,ЭЭ!$A$15:$A$38,$A527,ЭЭ!$M$15:$M$38,"Всего по тарифу")</f>
        <v>0</v>
      </c>
      <c r="T527" s="431">
        <f>SUMIFS(ЭЭ!S$15:S$38,ЭЭ!$A$15:$A$38,$A527,ЭЭ!$M$15:$M$38,"Всего по тарифу")</f>
        <v>0</v>
      </c>
      <c r="U527" s="431">
        <f>SUMIFS(ЭЭ!T$15:T$38,ЭЭ!$A$15:$A$38,$A527,ЭЭ!$M$15:$M$38,"Всего по тарифу")</f>
        <v>0</v>
      </c>
      <c r="V527" s="431">
        <f>SUMIFS(ЭЭ!U$15:U$38,ЭЭ!$A$15:$A$38,$A527,ЭЭ!$M$15:$M$38,"Всего по тарифу")</f>
        <v>0</v>
      </c>
      <c r="W527" s="431">
        <f>SUMIFS(ЭЭ!V$15:V$38,ЭЭ!$A$15:$A$38,$A527,ЭЭ!$M$15:$M$38,"Всего по тарифу")</f>
        <v>0</v>
      </c>
      <c r="X527" s="431">
        <f>SUMIFS(ЭЭ!W$15:W$38,ЭЭ!$A$15:$A$38,$A527,ЭЭ!$M$15:$M$38,"Всего по тарифу")</f>
        <v>0</v>
      </c>
      <c r="Y527" s="431">
        <f>SUMIFS(ЭЭ!X$15:X$38,ЭЭ!$A$15:$A$38,$A527,ЭЭ!$M$15:$M$38,"Всего по тарифу")</f>
        <v>0</v>
      </c>
      <c r="Z527" s="431">
        <f>SUMIFS(ЭЭ!Y$15:Y$38,ЭЭ!$A$15:$A$38,$A527,ЭЭ!$M$15:$M$38,"Всего по тарифу")</f>
        <v>0</v>
      </c>
      <c r="AA527" s="431">
        <f>SUMIFS(ЭЭ!Z$15:Z$38,ЭЭ!$A$15:$A$38,$A527,ЭЭ!$M$15:$M$38,"Всего по тарифу")</f>
        <v>0</v>
      </c>
      <c r="AB527" s="431">
        <f>SUMIFS(ЭЭ!AA$15:AA$38,ЭЭ!$A$15:$A$38,$A527,ЭЭ!$M$15:$M$38,"Всего по тарифу")</f>
        <v>0</v>
      </c>
      <c r="AC527" s="431">
        <f>SUMIFS(ЭЭ!AB$15:AB$38,ЭЭ!$A$15:$A$38,$A527,ЭЭ!$M$15:$M$38,"Всего по тарифу")</f>
        <v>0</v>
      </c>
      <c r="AD527" s="431">
        <f>SUMIFS(ЭЭ!AC$15:AC$38,ЭЭ!$A$15:$A$38,$A527,ЭЭ!$M$15:$M$38,"Всего по тарифу")</f>
        <v>0</v>
      </c>
      <c r="AE527" s="431">
        <f>SUMIFS(ЭЭ!AD$15:AD$38,ЭЭ!$A$15:$A$38,$A527,ЭЭ!$M$15:$M$38,"Всего по тарифу")</f>
        <v>0</v>
      </c>
      <c r="AF527" s="431">
        <f>SUMIFS(ЭЭ!AE$15:AE$38,ЭЭ!$A$15:$A$38,$A527,ЭЭ!$M$15:$M$38,"Всего по тарифу")</f>
        <v>0</v>
      </c>
      <c r="AG527" s="431">
        <f>SUMIFS(ЭЭ!AF$15:AF$38,ЭЭ!$A$15:$A$38,$A527,ЭЭ!$M$15:$M$38,"Всего по тарифу")</f>
        <v>0</v>
      </c>
      <c r="AH527" s="431">
        <f>SUMIFS(ЭЭ!AG$15:AG$38,ЭЭ!$A$15:$A$38,$A527,ЭЭ!$M$15:$M$38,"Всего по тарифу")</f>
        <v>0</v>
      </c>
      <c r="AI527" s="431">
        <f>SUMIFS(ЭЭ!AH$15:AH$38,ЭЭ!$A$15:$A$38,$A527,ЭЭ!$M$15:$M$38,"Всего по тарифу")</f>
        <v>0</v>
      </c>
      <c r="AJ527" s="431">
        <f>SUMIFS(ЭЭ!AI$15:AI$38,ЭЭ!$A$15:$A$38,$A527,ЭЭ!$M$15:$M$38,"Всего по тарифу")</f>
        <v>0</v>
      </c>
      <c r="AK527" s="431">
        <f>SUMIFS(ЭЭ!AJ$15:AJ$38,ЭЭ!$A$15:$A$38,$A527,ЭЭ!$M$15:$M$38,"Всего по тарифу")</f>
        <v>0</v>
      </c>
      <c r="AL527" s="431">
        <f>SUMIFS(ЭЭ!AK$15:AK$38,ЭЭ!$A$15:$A$38,$A527,ЭЭ!$M$15:$M$38,"Всего по тарифу")</f>
        <v>0</v>
      </c>
      <c r="AM527" s="431">
        <f>SUMIFS(ЭЭ!AL$15:AL$38,ЭЭ!$A$15:$A$38,$A527,ЭЭ!$M$15:$M$38,"Всего по тарифу")</f>
        <v>0</v>
      </c>
      <c r="AN527" s="407">
        <f t="shared" si="107"/>
        <v>0</v>
      </c>
      <c r="AO527" s="407">
        <f t="shared" si="94"/>
        <v>0</v>
      </c>
      <c r="AP527" s="407">
        <f t="shared" si="95"/>
        <v>0</v>
      </c>
      <c r="AQ527" s="407">
        <f t="shared" si="96"/>
        <v>0</v>
      </c>
      <c r="AR527" s="407">
        <f t="shared" si="97"/>
        <v>0</v>
      </c>
      <c r="AS527" s="407">
        <f t="shared" si="98"/>
        <v>0</v>
      </c>
      <c r="AT527" s="407">
        <f t="shared" si="99"/>
        <v>0</v>
      </c>
      <c r="AU527" s="407">
        <f t="shared" si="100"/>
        <v>0</v>
      </c>
      <c r="AV527" s="407">
        <f t="shared" si="101"/>
        <v>0</v>
      </c>
      <c r="AW527" s="407">
        <f t="shared" si="102"/>
        <v>0</v>
      </c>
      <c r="AX527" s="195"/>
      <c r="AY527" s="195"/>
      <c r="AZ527" s="195"/>
    </row>
    <row r="528" spans="1:52" s="113" customFormat="1" ht="33.75" outlineLevel="1">
      <c r="A528" s="642" t="str">
        <f t="shared" si="106"/>
        <v>1</v>
      </c>
      <c r="B528" s="108" t="s">
        <v>1103</v>
      </c>
      <c r="L528" s="429" t="s">
        <v>104</v>
      </c>
      <c r="M528" s="405" t="s">
        <v>658</v>
      </c>
      <c r="N528" s="430" t="s">
        <v>369</v>
      </c>
      <c r="O528" s="431">
        <f>SUMIFS(Амортизация!O$15:O$114,Амортизация!$A$15:$A$114,$A528,Амортизация!$M$15:$M$114,"Сумма амортизационных отчислений")</f>
        <v>0</v>
      </c>
      <c r="P528" s="431">
        <f>SUMIFS(Амортизация!P$15:P$114,Амортизация!$A$15:$A$114,$A528,Амортизация!$M$15:$M$114,"Сумма амортизационных отчислений")</f>
        <v>0</v>
      </c>
      <c r="Q528" s="431">
        <f>SUMIFS(Амортизация!Q$15:Q$114,Амортизация!$A$15:$A$114,$A528,Амортизация!$M$15:$M$114,"Сумма амортизационных отчислений")</f>
        <v>0</v>
      </c>
      <c r="R528" s="407">
        <f t="shared" si="105"/>
        <v>0</v>
      </c>
      <c r="S528" s="431">
        <f>SUMIFS(Амортизация!R$15:R$114,Амортизация!$A$15:$A$114,$A528,Амортизация!$M$15:$M$114,"Сумма амортизационных отчислений")</f>
        <v>0</v>
      </c>
      <c r="T528" s="431">
        <f>SUMIFS(Амортизация!S$15:S$114,Амортизация!$A$15:$A$114,$A528,Амортизация!$M$15:$M$114,"Сумма амортизационных отчислений")</f>
        <v>0</v>
      </c>
      <c r="U528" s="431">
        <f>SUMIFS(Амортизация!T$15:T$114,Амортизация!$A$15:$A$114,$A528,Амортизация!$M$15:$M$114,"Сумма амортизационных отчислений")</f>
        <v>0</v>
      </c>
      <c r="V528" s="431">
        <f>SUMIFS(Амортизация!U$15:U$114,Амортизация!$A$15:$A$114,$A528,Амортизация!$M$15:$M$114,"Сумма амортизационных отчислений")</f>
        <v>0</v>
      </c>
      <c r="W528" s="431">
        <f>SUMIFS(Амортизация!V$15:V$114,Амортизация!$A$15:$A$114,$A528,Амортизация!$M$15:$M$114,"Сумма амортизационных отчислений")</f>
        <v>0</v>
      </c>
      <c r="X528" s="431">
        <f>SUMIFS(Амортизация!W$15:W$114,Амортизация!$A$15:$A$114,$A528,Амортизация!$M$15:$M$114,"Сумма амортизационных отчислений")</f>
        <v>0</v>
      </c>
      <c r="Y528" s="431">
        <f>SUMIFS(Амортизация!X$15:X$114,Амортизация!$A$15:$A$114,$A528,Амортизация!$M$15:$M$114,"Сумма амортизационных отчислений")</f>
        <v>0</v>
      </c>
      <c r="Z528" s="431">
        <f>SUMIFS(Амортизация!Y$15:Y$114,Амортизация!$A$15:$A$114,$A528,Амортизация!$M$15:$M$114,"Сумма амортизационных отчислений")</f>
        <v>0</v>
      </c>
      <c r="AA528" s="431">
        <f>SUMIFS(Амортизация!Z$15:Z$114,Амортизация!$A$15:$A$114,$A528,Амортизация!$M$15:$M$114,"Сумма амортизационных отчислений")</f>
        <v>0</v>
      </c>
      <c r="AB528" s="431">
        <f>SUMIFS(Амортизация!AA$15:AA$114,Амортизация!$A$15:$A$114,$A528,Амортизация!$M$15:$M$114,"Сумма амортизационных отчислений")</f>
        <v>0</v>
      </c>
      <c r="AC528" s="431">
        <f>SUMIFS(Амортизация!AB$15:AB$114,Амортизация!$A$15:$A$114,$A528,Амортизация!$M$15:$M$114,"Сумма амортизационных отчислений")</f>
        <v>0</v>
      </c>
      <c r="AD528" s="431">
        <f>SUMIFS(Амортизация!AC$15:AC$114,Амортизация!$A$15:$A$114,$A528,Амортизация!$M$15:$M$114,"Сумма амортизационных отчислений")</f>
        <v>171.43</v>
      </c>
      <c r="AE528" s="431">
        <f>SUMIFS(Амортизация!AD$15:AD$114,Амортизация!$A$15:$A$114,$A528,Амортизация!$M$15:$M$114,"Сумма амортизационных отчислений")</f>
        <v>171.43</v>
      </c>
      <c r="AF528" s="431">
        <f>SUMIFS(Амортизация!AE$15:AE$114,Амортизация!$A$15:$A$114,$A528,Амортизация!$M$15:$M$114,"Сумма амортизационных отчислений")</f>
        <v>171.43</v>
      </c>
      <c r="AG528" s="431">
        <f>SUMIFS(Амортизация!AF$15:AF$114,Амортизация!$A$15:$A$114,$A528,Амортизация!$M$15:$M$114,"Сумма амортизационных отчислений")</f>
        <v>171.43</v>
      </c>
      <c r="AH528" s="431">
        <f>SUMIFS(Амортизация!AG$15:AG$114,Амортизация!$A$15:$A$114,$A528,Амортизация!$M$15:$M$114,"Сумма амортизационных отчислений")</f>
        <v>171.43</v>
      </c>
      <c r="AI528" s="431">
        <f>SUMIFS(Амортизация!AH$15:AH$114,Амортизация!$A$15:$A$114,$A528,Амортизация!$M$15:$M$114,"Сумма амортизационных отчислений")</f>
        <v>0</v>
      </c>
      <c r="AJ528" s="431">
        <f>SUMIFS(Амортизация!AI$15:AI$114,Амортизация!$A$15:$A$114,$A528,Амортизация!$M$15:$M$114,"Сумма амортизационных отчислений")</f>
        <v>0</v>
      </c>
      <c r="AK528" s="431">
        <f>SUMIFS(Амортизация!AJ$15:AJ$114,Амортизация!$A$15:$A$114,$A528,Амортизация!$M$15:$M$114,"Сумма амортизационных отчислений")</f>
        <v>0</v>
      </c>
      <c r="AL528" s="431">
        <f>SUMIFS(Амортизация!AK$15:AK$114,Амортизация!$A$15:$A$114,$A528,Амортизация!$M$15:$M$114,"Сумма амортизационных отчислений")</f>
        <v>0</v>
      </c>
      <c r="AM528" s="431">
        <f>SUMIFS(Амортизация!AL$15:AL$114,Амортизация!$A$15:$A$114,$A528,Амортизация!$M$15:$M$114,"Сумма амортизационных отчислений")</f>
        <v>0</v>
      </c>
      <c r="AN528" s="407">
        <f t="shared" si="107"/>
        <v>0</v>
      </c>
      <c r="AO528" s="407">
        <f t="shared" si="94"/>
        <v>0</v>
      </c>
      <c r="AP528" s="407">
        <f t="shared" si="95"/>
        <v>0</v>
      </c>
      <c r="AQ528" s="407">
        <f t="shared" si="96"/>
        <v>0</v>
      </c>
      <c r="AR528" s="407">
        <f t="shared" si="97"/>
        <v>0</v>
      </c>
      <c r="AS528" s="407">
        <f t="shared" si="98"/>
        <v>-100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источники'!P$17:P$89,'ИП + источники'!$A$17:$A$89,$A529,'ИП + источники'!$M$17:$M$89,"Амортизационные отчисления")+SUMIFS('ИП + источники'!P$17:P$89,'ИП + источники'!$A$17:$A$89,$A529,'ИП + источники'!$M$17:$M$89,"погашение займов и кредитов из амортизации")</f>
        <v>0</v>
      </c>
      <c r="P529" s="412">
        <f>SUMIFS('ИП + источники'!Q$17:Q$89,'ИП + источники'!$A$17:$A$89,$A529,'ИП + источники'!$M$17:$M$89,"Амортизационные отчисления")+SUMIFS('ИП + источники'!Q$17:Q$89,'ИП + источники'!$A$17:$A$89,$A529,'ИП + источники'!$M$17:$M$89,"погашение займов и кредитов из амортизации")</f>
        <v>0</v>
      </c>
      <c r="Q529" s="412">
        <f>SUMIFS('ИП + источники'!R$17:R$89,'ИП + источники'!$A$17:$A$89,$A529,'ИП + источники'!$M$17:$M$89,"Амортизационные отчисления")+SUMIFS('ИП + источники'!R$17:R$89,'ИП + источники'!$A$17:$A$89,$A529,'ИП + источники'!$M$17:$M$89,"погашение займов и кредитов из амортизации")</f>
        <v>0</v>
      </c>
      <c r="R529" s="413">
        <f t="shared" si="105"/>
        <v>0</v>
      </c>
      <c r="S529" s="412">
        <f>SUMIFS('ИП + источники'!T$17:T$89,'ИП + источники'!$A$17:$A$89,$A529,'ИП + источники'!$M$17:$M$89,"Амортизационные отчисления")+SUMIFS('ИП + источники'!T$17:T$89,'ИП + источники'!$A$17:$A$89,$A529,'ИП + источники'!$M$17:$M$89,"погашение займов и кредитов из амортизации")</f>
        <v>0</v>
      </c>
      <c r="T529" s="412">
        <f>SUMIFS('ИП + источники'!U$17:U$89,'ИП + источники'!$A$17:$A$89,$A529,'ИП + источники'!$M$17:$M$89,"Амортизационные отчисления")+SUMIFS('ИП + источники'!U$17:U$89,'ИП + источники'!$A$17:$A$89,$A529,'ИП + источники'!$M$17:$M$89,"погашение займов и кредитов из амортизации")</f>
        <v>0</v>
      </c>
      <c r="U529" s="412">
        <f>SUMIFS('ИП + источники'!V$17:V$89,'ИП + источники'!$A$17:$A$89,$A529,'ИП + источники'!$M$17:$M$89,"Амортизационные отчисления")+SUMIFS('ИП + источники'!V$17:V$89,'ИП + источники'!$A$17:$A$89,$A529,'ИП + источники'!$M$17:$M$89,"погашение займов и кредитов из амортизации")</f>
        <v>0</v>
      </c>
      <c r="V529" s="412">
        <f>SUMIFS('ИП + источники'!W$17:W$89,'ИП + источники'!$A$17:$A$89,$A529,'ИП + источники'!$M$17:$M$89,"Амортизационные отчисления")+SUMIFS('ИП + источники'!W$17:W$89,'ИП + источники'!$A$17:$A$89,$A529,'ИП + источники'!$M$17:$M$89,"погашение займов и кредитов из амортизации")</f>
        <v>0</v>
      </c>
      <c r="W529" s="412">
        <f>SUMIFS('ИП + источники'!X$17:X$89,'ИП + источники'!$A$17:$A$89,$A529,'ИП + источники'!$M$17:$M$89,"Амортизационные отчисления")+SUMIFS('ИП + источники'!X$17:X$89,'ИП + источники'!$A$17:$A$89,$A529,'ИП + источники'!$M$17:$M$89,"погашение займов и кредитов из амортизации")</f>
        <v>0</v>
      </c>
      <c r="X529" s="412">
        <f>SUMIFS('ИП + источники'!Y$17:Y$89,'ИП + источники'!$A$17:$A$89,$A529,'ИП + источники'!$M$17:$M$89,"Амортизационные отчисления")+SUMIFS('ИП + источники'!Y$17:Y$89,'ИП + источники'!$A$17:$A$89,$A529,'ИП + источники'!$M$17:$M$89,"погашение займов и кредитов из амортизации")</f>
        <v>0</v>
      </c>
      <c r="Y529" s="412">
        <f>SUMIFS('ИП + источники'!Z$17:Z$89,'ИП + источники'!$A$17:$A$89,$A529,'ИП + источники'!$M$17:$M$89,"Амортизационные отчисления")+SUMIFS('ИП + источники'!Z$17:Z$89,'ИП + источники'!$A$17:$A$89,$A529,'ИП + источники'!$M$17:$M$89,"погашение займов и кредитов из амортизации")</f>
        <v>0</v>
      </c>
      <c r="Z529" s="412">
        <f>SUMIFS('ИП + источники'!AA$17:AA$89,'ИП + источники'!$A$17:$A$89,$A529,'ИП + источники'!$M$17:$M$89,"Амортизационные отчисления")+SUMIFS('ИП + источники'!AA$17:AA$89,'ИП + источники'!$A$17:$A$89,$A529,'ИП + источники'!$M$17:$M$89,"погашение займов и кредитов из амортизации")</f>
        <v>0</v>
      </c>
      <c r="AA529" s="412">
        <f>SUMIFS('ИП + источники'!AB$17:AB$89,'ИП + источники'!$A$17:$A$89,$A529,'ИП + источники'!$M$17:$M$89,"Амортизационные отчисления")+SUMIFS('ИП + источники'!AB$17:AB$89,'ИП + источники'!$A$17:$A$89,$A529,'ИП + источники'!$M$17:$M$89,"погашение займов и кредитов из амортизации")</f>
        <v>0</v>
      </c>
      <c r="AB529" s="412">
        <f>SUMIFS('ИП + источники'!AC$17:AC$89,'ИП + источники'!$A$17:$A$89,$A529,'ИП + источники'!$M$17:$M$89,"Амортизационные отчисления")+SUMIFS('ИП + источники'!AC$17:AC$89,'ИП + источники'!$A$17:$A$89,$A529,'ИП + источники'!$M$17:$M$89,"погашение займов и кредитов из амортизации")</f>
        <v>0</v>
      </c>
      <c r="AC529" s="412">
        <f>SUMIFS('ИП + источники'!AD$17:AD$89,'ИП + источники'!$A$17:$A$89,$A529,'ИП + источники'!$M$17:$M$89,"Амортизационные отчисления")+SUMIFS('ИП + источники'!AD$17:AD$89,'ИП + источники'!$A$17:$A$89,$A529,'ИП + источники'!$M$17:$M$89,"погашение займов и кредитов из амортизации")</f>
        <v>0</v>
      </c>
      <c r="AD529" s="412">
        <f>SUMIFS('ИП + источники'!AE$17:AE$89,'ИП + источники'!$A$17:$A$89,$A529,'ИП + источники'!$M$17:$M$89,"Амортизационные отчисления")+SUMIFS('ИП + источники'!AE$17:AE$89,'ИП + источники'!$A$17:$A$89,$A529,'ИП + источники'!$M$17:$M$89,"погашение займов и кредитов из амортизации")</f>
        <v>0</v>
      </c>
      <c r="AE529" s="412">
        <f>SUMIFS('ИП + источники'!AF$17:AF$89,'ИП + источники'!$A$17:$A$89,$A529,'ИП + источники'!$M$17:$M$89,"Амортизационные отчисления")+SUMIFS('ИП + источники'!AF$17:AF$89,'ИП + источники'!$A$17:$A$89,$A529,'ИП + источники'!$M$17:$M$89,"погашение займов и кредитов из амортизации")</f>
        <v>0</v>
      </c>
      <c r="AF529" s="412">
        <f>SUMIFS('ИП + источники'!AG$17:AG$89,'ИП + источники'!$A$17:$A$89,$A529,'ИП + источники'!$M$17:$M$89,"Амортизационные отчисления")+SUMIFS('ИП + источники'!AG$17:AG$89,'ИП + источники'!$A$17:$A$89,$A529,'ИП + источники'!$M$17:$M$89,"погашение займов и кредитов из амортизации")</f>
        <v>0</v>
      </c>
      <c r="AG529" s="412">
        <f>SUMIFS('ИП + источники'!AH$17:AH$89,'ИП + источники'!$A$17:$A$89,$A529,'ИП + источники'!$M$17:$M$89,"Амортизационные отчисления")+SUMIFS('ИП + источники'!AH$17:AH$89,'ИП + источники'!$A$17:$A$89,$A529,'ИП + источники'!$M$17:$M$89,"погашение займов и кредитов из амортизации")</f>
        <v>0</v>
      </c>
      <c r="AH529" s="412">
        <f>SUMIFS('ИП + источники'!AI$17:AI$89,'ИП + источники'!$A$17:$A$89,$A529,'ИП + источники'!$M$17:$M$89,"Амортизационные отчисления")+SUMIFS('ИП + источники'!AI$17:AI$89,'ИП + источники'!$A$17:$A$89,$A529,'ИП + источники'!$M$17:$M$89,"погашение займов и кредитов из амортизации")</f>
        <v>0</v>
      </c>
      <c r="AI529" s="412">
        <f>SUMIFS('ИП + источники'!AJ$17:AJ$89,'ИП + источники'!$A$17:$A$89,$A529,'ИП + источники'!$M$17:$M$89,"Амортизационные отчисления")+SUMIFS('ИП + источники'!AJ$17:AJ$89,'ИП + источники'!$A$17:$A$89,$A529,'ИП + источники'!$M$17:$M$89,"погашение займов и кредитов из амортизации")</f>
        <v>0</v>
      </c>
      <c r="AJ529" s="412">
        <f>SUMIFS('ИП + источники'!AK$17:AK$89,'ИП + источники'!$A$17:$A$89,$A529,'ИП + источники'!$M$17:$M$89,"Амортизационные отчисления")+SUMIFS('ИП + источники'!AK$17:AK$89,'ИП + источники'!$A$17:$A$89,$A529,'ИП + источники'!$M$17:$M$89,"погашение займов и кредитов из амортизации")</f>
        <v>0</v>
      </c>
      <c r="AK529" s="412">
        <f>SUMIFS('ИП + источники'!AL$17:AL$89,'ИП + источники'!$A$17:$A$89,$A529,'ИП + источники'!$M$17:$M$89,"Амортизационные отчисления")+SUMIFS('ИП + источники'!AL$17:AL$89,'ИП + источники'!$A$17:$A$89,$A529,'ИП + источники'!$M$17:$M$89,"погашение займов и кредитов из амортизации")</f>
        <v>0</v>
      </c>
      <c r="AL529" s="412">
        <f>SUMIFS('ИП + источники'!AM$17:AM$89,'ИП + источники'!$A$17:$A$89,$A529,'ИП + источники'!$M$17:$M$89,"Амортизационные отчисления")+SUMIFS('ИП + источники'!AM$17:AM$89,'ИП + источники'!$A$17:$A$89,$A529,'ИП + источники'!$M$17:$M$89,"погашение займов и кредитов из амортизации")</f>
        <v>0</v>
      </c>
      <c r="AM529" s="412">
        <f>SUMIFS('ИП + источники'!AN$17:AN$89,'ИП + источники'!$A$17:$A$89,$A529,'ИП + источники'!$M$17:$M$89,"Амортизационные отчисления")+SUMIFS('ИП + источники'!AN$17:AN$89,'ИП + источники'!$A$17:$A$89,$A529,'ИП + источники'!$M$17:$M$89,"погашение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источники'!P$15:P$89,'ИП + источники'!$A$15:$A$89,$A531,'ИП + источники'!$M$15:$M$89,"погашение займов и кредитов из нормативной прибыли")</f>
        <v>0</v>
      </c>
      <c r="P531" s="579">
        <f>SUMIFS('ИП + источники'!Q$15:Q$89,'ИП + источники'!$A$15:$A$89,$A531,'ИП + источники'!$M$15:$M$89,"погашение займов и кредитов из нормативной прибыли")</f>
        <v>0</v>
      </c>
      <c r="Q531" s="579">
        <f>SUMIFS('ИП + источники'!R$15:R$89,'ИП + источники'!$A$15:$A$89,$A531,'ИП + источники'!$M$15:$M$89,"погашение займов и кредитов из нормативной прибыли")</f>
        <v>0</v>
      </c>
      <c r="R531" s="413">
        <f t="shared" si="105"/>
        <v>0</v>
      </c>
      <c r="S531" s="579">
        <f>SUMIFS('ИП + источники'!T$15:T$89,'ИП + источники'!$A$15:$A$89,$A531,'ИП + источники'!$M$15:$M$89,"погашение займов и кредитов из нормативной прибыли")</f>
        <v>0</v>
      </c>
      <c r="T531" s="579">
        <f>SUMIFS('ИП + источники'!U$15:U$89,'ИП + источники'!$A$15:$A$89,$A531,'ИП + источники'!$M$15:$M$89,"погашение займов и кредитов из нормативной прибыли")</f>
        <v>0</v>
      </c>
      <c r="U531" s="579">
        <f>SUMIFS('ИП + источники'!V$15:V$89,'ИП + источники'!$A$15:$A$89,$A531,'ИП + источники'!$M$15:$M$89,"погашение займов и кредитов из нормативной прибыли")</f>
        <v>0</v>
      </c>
      <c r="V531" s="579">
        <f>SUMIFS('ИП + источники'!W$15:W$89,'ИП + источники'!$A$15:$A$89,$A531,'ИП + источники'!$M$15:$M$89,"погашение займов и кредитов из нормативной прибыли")</f>
        <v>0</v>
      </c>
      <c r="W531" s="579">
        <f>SUMIFS('ИП + источники'!X$15:X$89,'ИП + источники'!$A$15:$A$89,$A531,'ИП + источники'!$M$15:$M$89,"погашение займов и кредитов из нормативной прибыли")</f>
        <v>0</v>
      </c>
      <c r="X531" s="579">
        <f>SUMIFS('ИП + источники'!Y$15:Y$89,'ИП + источники'!$A$15:$A$89,$A531,'ИП + источники'!$M$15:$M$89,"погашение займов и кредитов из нормативной прибыли")</f>
        <v>0</v>
      </c>
      <c r="Y531" s="579">
        <f>SUMIFS('ИП + источники'!Z$15:Z$89,'ИП + источники'!$A$15:$A$89,$A531,'ИП + источники'!$M$15:$M$89,"погашение займов и кредитов из нормативной прибыли")</f>
        <v>0</v>
      </c>
      <c r="Z531" s="579">
        <f>SUMIFS('ИП + источники'!AA$15:AA$89,'ИП + источники'!$A$15:$A$89,$A531,'ИП + источники'!$M$15:$M$89,"погашение займов и кредитов из нормативной прибыли")</f>
        <v>0</v>
      </c>
      <c r="AA531" s="579">
        <f>SUMIFS('ИП + источники'!AB$15:AB$89,'ИП + источники'!$A$15:$A$89,$A531,'ИП + источники'!$M$15:$M$89,"погашение займов и кредитов из нормативной прибыли")</f>
        <v>0</v>
      </c>
      <c r="AB531" s="579">
        <f>SUMIFS('ИП + источники'!AC$15:AC$89,'ИП + источники'!$A$15:$A$89,$A531,'ИП + источники'!$M$15:$M$89,"погашение займов и кредитов из нормативной прибыли")</f>
        <v>0</v>
      </c>
      <c r="AC531" s="579">
        <f>SUMIFS('ИП + источники'!AD$15:AD$89,'ИП + источники'!$A$15:$A$89,$A531,'ИП + источники'!$M$15:$M$89,"погашение займов и кредитов из нормативной прибыли")</f>
        <v>0</v>
      </c>
      <c r="AD531" s="579">
        <f>SUMIFS('ИП + источники'!AE$15:AE$89,'ИП + источники'!$A$15:$A$89,$A531,'ИП + источники'!$M$15:$M$89,"погашение займов и кредитов из нормативной прибыли")</f>
        <v>0</v>
      </c>
      <c r="AE531" s="579">
        <f>SUMIFS('ИП + источники'!AF$15:AF$89,'ИП + источники'!$A$15:$A$89,$A531,'ИП + источники'!$M$15:$M$89,"погашение займов и кредитов из нормативной прибыли")</f>
        <v>0</v>
      </c>
      <c r="AF531" s="579">
        <f>SUMIFS('ИП + источники'!AG$15:AG$89,'ИП + источники'!$A$15:$A$89,$A531,'ИП + источники'!$M$15:$M$89,"погашение займов и кредитов из нормативной прибыли")</f>
        <v>0</v>
      </c>
      <c r="AG531" s="579">
        <f>SUMIFS('ИП + источники'!AH$15:AH$89,'ИП + источники'!$A$15:$A$89,$A531,'ИП + источники'!$M$15:$M$89,"погашение займов и кредитов из нормативной прибыли")</f>
        <v>0</v>
      </c>
      <c r="AH531" s="579">
        <f>SUMIFS('ИП + источники'!AI$15:AI$89,'ИП + источники'!$A$15:$A$89,$A531,'ИП + источники'!$M$15:$M$89,"погашение займов и кредитов из нормативной прибыли")</f>
        <v>0</v>
      </c>
      <c r="AI531" s="579">
        <f>SUMIFS('ИП + источники'!AJ$15:AJ$89,'ИП + источники'!$A$15:$A$89,$A531,'ИП + источники'!$M$15:$M$89,"погашение займов и кредитов из нормативной прибыли")</f>
        <v>0</v>
      </c>
      <c r="AJ531" s="579">
        <f>SUMIFS('ИП + источники'!AK$15:AK$89,'ИП + источники'!$A$15:$A$89,$A531,'ИП + источники'!$M$15:$M$89,"погашение займов и кредитов из нормативной прибыли")</f>
        <v>0</v>
      </c>
      <c r="AK531" s="579">
        <f>SUMIFS('ИП + источники'!AL$15:AL$89,'ИП + источники'!$A$15:$A$89,$A531,'ИП + источники'!$M$15:$M$89,"погашение займов и кредитов из нормативной прибыли")</f>
        <v>0</v>
      </c>
      <c r="AL531" s="579">
        <f>SUMIFS('ИП + источники'!AM$15:AM$89,'ИП + источники'!$A$15:$A$89,$A531,'ИП + источники'!$M$15:$M$89,"погашение займов и кредитов из нормативной прибыли")</f>
        <v>0</v>
      </c>
      <c r="AM531" s="579">
        <f>SUMIFS('ИП + источники'!AN$15:AN$89,'ИП + источники'!$A$15:$A$89,$A531,'ИП + источники'!$M$15:$M$89,"погашение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источники'!P$15:P$89,'ИП + источники'!$A$15:$A$89,$A532,'ИП + источники'!$M$15:$M$89,"уплата процентов по кредитам из нормативной прибыли")</f>
        <v>0</v>
      </c>
      <c r="P532" s="579">
        <f>SUMIFS('ИП + источники'!Q$15:Q$89,'ИП + источники'!$A$15:$A$89,$A532,'ИП + источники'!$M$15:$M$89,"уплата процентов по кредитам из нормативной прибыли")</f>
        <v>0</v>
      </c>
      <c r="Q532" s="579">
        <f>SUMIFS('ИП + источники'!R$15:R$89,'ИП + источники'!$A$15:$A$89,$A532,'ИП + источники'!$M$15:$M$89,"уплата процентов по кредитам из нормативной прибыли")</f>
        <v>0</v>
      </c>
      <c r="R532" s="413">
        <f t="shared" si="105"/>
        <v>0</v>
      </c>
      <c r="S532" s="579">
        <f>SUMIFS('ИП + источники'!T$15:T$89,'ИП + источники'!$A$15:$A$89,$A532,'ИП + источники'!$M$15:$M$89,"уплата процентов по кредитам из нормативной прибыли")</f>
        <v>0</v>
      </c>
      <c r="T532" s="579">
        <f>SUMIFS('ИП + источники'!U$15:U$89,'ИП + источники'!$A$15:$A$89,$A532,'ИП + источники'!$M$15:$M$89,"уплата процентов по кредитам из нормативной прибыли")</f>
        <v>0</v>
      </c>
      <c r="U532" s="579">
        <f>SUMIFS('ИП + источники'!V$15:V$89,'ИП + источники'!$A$15:$A$89,$A532,'ИП + источники'!$M$15:$M$89,"уплата процентов по кредитам из нормативной прибыли")</f>
        <v>0</v>
      </c>
      <c r="V532" s="579">
        <f>SUMIFS('ИП + источники'!W$15:W$89,'ИП + источники'!$A$15:$A$89,$A532,'ИП + источники'!$M$15:$M$89,"уплата процентов по кредитам из нормативной прибыли")</f>
        <v>0</v>
      </c>
      <c r="W532" s="579">
        <f>SUMIFS('ИП + источники'!X$15:X$89,'ИП + источники'!$A$15:$A$89,$A532,'ИП + источники'!$M$15:$M$89,"уплата процентов по кредитам из нормативной прибыли")</f>
        <v>0</v>
      </c>
      <c r="X532" s="579">
        <f>SUMIFS('ИП + источники'!Y$15:Y$89,'ИП + источники'!$A$15:$A$89,$A532,'ИП + источники'!$M$15:$M$89,"уплата процентов по кредитам из нормативной прибыли")</f>
        <v>0</v>
      </c>
      <c r="Y532" s="579">
        <f>SUMIFS('ИП + источники'!Z$15:Z$89,'ИП + источники'!$A$15:$A$89,$A532,'ИП + источники'!$M$15:$M$89,"уплата процентов по кредитам из нормативной прибыли")</f>
        <v>0</v>
      </c>
      <c r="Z532" s="579">
        <f>SUMIFS('ИП + источники'!AA$15:AA$89,'ИП + источники'!$A$15:$A$89,$A532,'ИП + источники'!$M$15:$M$89,"уплата процентов по кредитам из нормативной прибыли")</f>
        <v>0</v>
      </c>
      <c r="AA532" s="579">
        <f>SUMIFS('ИП + источники'!AB$15:AB$89,'ИП + источники'!$A$15:$A$89,$A532,'ИП + источники'!$M$15:$M$89,"уплата процентов по кредитам из нормативной прибыли")</f>
        <v>0</v>
      </c>
      <c r="AB532" s="579">
        <f>SUMIFS('ИП + источники'!AC$15:AC$89,'ИП + источники'!$A$15:$A$89,$A532,'ИП + источники'!$M$15:$M$89,"уплата процентов по кредитам из нормативной прибыли")</f>
        <v>0</v>
      </c>
      <c r="AC532" s="579">
        <f>SUMIFS('ИП + источники'!AD$15:AD$89,'ИП + источники'!$A$15:$A$89,$A532,'ИП + источники'!$M$15:$M$89,"уплата процентов по кредитам из нормативной прибыли")</f>
        <v>0</v>
      </c>
      <c r="AD532" s="579">
        <f>SUMIFS('ИП + источники'!AE$15:AE$89,'ИП + источники'!$A$15:$A$89,$A532,'ИП + источники'!$M$15:$M$89,"уплата процентов по кредитам из нормативной прибыли")</f>
        <v>0</v>
      </c>
      <c r="AE532" s="579">
        <f>SUMIFS('ИП + источники'!AF$15:AF$89,'ИП + источники'!$A$15:$A$89,$A532,'ИП + источники'!$M$15:$M$89,"уплата процентов по кредитам из нормативной прибыли")</f>
        <v>0</v>
      </c>
      <c r="AF532" s="579">
        <f>SUMIFS('ИП + источники'!AG$15:AG$89,'ИП + источники'!$A$15:$A$89,$A532,'ИП + источники'!$M$15:$M$89,"уплата процентов по кредитам из нормативной прибыли")</f>
        <v>0</v>
      </c>
      <c r="AG532" s="579">
        <f>SUMIFS('ИП + источники'!AH$15:AH$89,'ИП + источники'!$A$15:$A$89,$A532,'ИП + источники'!$M$15:$M$89,"уплата процентов по кредитам из нормативной прибыли")</f>
        <v>0</v>
      </c>
      <c r="AH532" s="579">
        <f>SUMIFS('ИП + источники'!AI$15:AI$89,'ИП + источники'!$A$15:$A$89,$A532,'ИП + источники'!$M$15:$M$89,"уплата процентов по кредитам из нормативной прибыли")</f>
        <v>0</v>
      </c>
      <c r="AI532" s="579">
        <f>SUMIFS('ИП + источники'!AJ$15:AJ$89,'ИП + источники'!$A$15:$A$89,$A532,'ИП + источники'!$M$15:$M$89,"уплата процентов по кредитам из нормативной прибыли")</f>
        <v>0</v>
      </c>
      <c r="AJ532" s="579">
        <f>SUMIFS('ИП + источники'!AK$15:AK$89,'ИП + источники'!$A$15:$A$89,$A532,'ИП + источники'!$M$15:$M$89,"уплата процентов по кредитам из нормативной прибыли")</f>
        <v>0</v>
      </c>
      <c r="AK532" s="579">
        <f>SUMIFS('ИП + источники'!AL$15:AL$89,'ИП + источники'!$A$15:$A$89,$A532,'ИП + источники'!$M$15:$M$89,"уплата процентов по кредитам из нормативной прибыли")</f>
        <v>0</v>
      </c>
      <c r="AL532" s="579">
        <f>SUMIFS('ИП + источники'!AM$15:AM$89,'ИП + источники'!$A$15:$A$89,$A532,'ИП + источники'!$M$15:$M$89,"уплата процентов по кредитам из нормативной прибыли")</f>
        <v>0</v>
      </c>
      <c r="AM532" s="579">
        <f>SUMIFS('ИП + источники'!AN$15:AN$89,'ИП + источники'!$A$15:$A$89,$A532,'ИП + источники'!$M$15:$M$89,"уплата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источники'!P$15:P$89,'ИП + источники'!$A$15:$A$89,$A533,'ИП + источники'!$M$15:$M$89,"Прибыль на капвложения")</f>
        <v>0</v>
      </c>
      <c r="P533" s="579">
        <f>SUMIFS('ИП + источники'!Q$15:Q$89,'ИП + источники'!$A$15:$A$89,$A533,'ИП + источники'!$M$15:$M$89,"Прибыль на капвложения")</f>
        <v>0</v>
      </c>
      <c r="Q533" s="579">
        <f>SUMIFS('ИП + источники'!R$15:R$89,'ИП + источники'!$A$15:$A$89,$A533,'ИП + источники'!$M$15:$M$89,"Прибыль на капвложения")</f>
        <v>0</v>
      </c>
      <c r="R533" s="413">
        <f t="shared" si="105"/>
        <v>0</v>
      </c>
      <c r="S533" s="579">
        <f>SUMIFS('ИП + источники'!T$15:T$89,'ИП + источники'!$A$15:$A$89,$A533,'ИП + источники'!$M$15:$M$89,"Прибыль на капвложения")</f>
        <v>0</v>
      </c>
      <c r="T533" s="579">
        <f>SUMIFS('ИП + источники'!U$15:U$89,'ИП + источники'!$A$15:$A$89,$A533,'ИП + источники'!$M$15:$M$89,"Прибыль на капвложения")</f>
        <v>0</v>
      </c>
      <c r="U533" s="579">
        <f>SUMIFS('ИП + источники'!V$15:V$89,'ИП + источники'!$A$15:$A$89,$A533,'ИП + источники'!$M$15:$M$89,"Прибыль на капвложения")</f>
        <v>0</v>
      </c>
      <c r="V533" s="579">
        <f>SUMIFS('ИП + источники'!W$15:W$89,'ИП + источники'!$A$15:$A$89,$A533,'ИП + источники'!$M$15:$M$89,"Прибыль на капвложения")</f>
        <v>0</v>
      </c>
      <c r="W533" s="579">
        <f>SUMIFS('ИП + источники'!X$15:X$89,'ИП + источники'!$A$15:$A$89,$A533,'ИП + источники'!$M$15:$M$89,"Прибыль на капвложения")</f>
        <v>0</v>
      </c>
      <c r="X533" s="579">
        <f>SUMIFS('ИП + источники'!Y$15:Y$89,'ИП + источники'!$A$15:$A$89,$A533,'ИП + источники'!$M$15:$M$89,"Прибыль на капвложения")</f>
        <v>0</v>
      </c>
      <c r="Y533" s="579">
        <f>SUMIFS('ИП + источники'!Z$15:Z$89,'ИП + источники'!$A$15:$A$89,$A533,'ИП + источники'!$M$15:$M$89,"Прибыль на капвложения")</f>
        <v>0</v>
      </c>
      <c r="Z533" s="579">
        <f>SUMIFS('ИП + источники'!AA$15:AA$89,'ИП + источники'!$A$15:$A$89,$A533,'ИП + источники'!$M$15:$M$89,"Прибыль на капвложения")</f>
        <v>0</v>
      </c>
      <c r="AA533" s="579">
        <f>SUMIFS('ИП + источники'!AB$15:AB$89,'ИП + источники'!$A$15:$A$89,$A533,'ИП + источники'!$M$15:$M$89,"Прибыль на капвложения")</f>
        <v>0</v>
      </c>
      <c r="AB533" s="579">
        <f>SUMIFS('ИП + источники'!AC$15:AC$89,'ИП + источники'!$A$15:$A$89,$A533,'ИП + источники'!$M$15:$M$89,"Прибыль на капвложения")</f>
        <v>0</v>
      </c>
      <c r="AC533" s="579">
        <f>SUMIFS('ИП + источники'!AD$15:AD$89,'ИП + источники'!$A$15:$A$89,$A533,'ИП + источники'!$M$15:$M$89,"Прибыль на капвложения")</f>
        <v>0</v>
      </c>
      <c r="AD533" s="579">
        <f>SUMIFS('ИП + источники'!AE$15:AE$89,'ИП + источники'!$A$15:$A$89,$A533,'ИП + источники'!$M$15:$M$89,"Прибыль на капвложения")</f>
        <v>0</v>
      </c>
      <c r="AE533" s="579">
        <f>SUMIFS('ИП + источники'!AF$15:AF$89,'ИП + источники'!$A$15:$A$89,$A533,'ИП + источники'!$M$15:$M$89,"Прибыль на капвложения")</f>
        <v>0</v>
      </c>
      <c r="AF533" s="579">
        <f>SUMIFS('ИП + источники'!AG$15:AG$89,'ИП + источники'!$A$15:$A$89,$A533,'ИП + источники'!$M$15:$M$89,"Прибыль на капвложения")</f>
        <v>0</v>
      </c>
      <c r="AG533" s="579">
        <f>SUMIFS('ИП + источники'!AH$15:AH$89,'ИП + источники'!$A$15:$A$89,$A533,'ИП + источники'!$M$15:$M$89,"Прибыль на капвложения")</f>
        <v>0</v>
      </c>
      <c r="AH533" s="579">
        <f>SUMIFS('ИП + источники'!AI$15:AI$89,'ИП + источники'!$A$15:$A$89,$A533,'ИП + источники'!$M$15:$M$89,"Прибыль на капвложения")</f>
        <v>0</v>
      </c>
      <c r="AI533" s="579">
        <f>SUMIFS('ИП + источники'!AJ$15:AJ$89,'ИП + источники'!$A$15:$A$89,$A533,'ИП + источники'!$M$15:$M$89,"Прибыль на капвложения")</f>
        <v>0</v>
      </c>
      <c r="AJ533" s="579">
        <f>SUMIFS('ИП + источники'!AK$15:AK$89,'ИП + источники'!$A$15:$A$89,$A533,'ИП + источники'!$M$15:$M$89,"Прибыль на капвложения")</f>
        <v>0</v>
      </c>
      <c r="AK533" s="579">
        <f>SUMIFS('ИП + источники'!AL$15:AL$89,'ИП + источники'!$A$15:$A$89,$A533,'ИП + источники'!$M$15:$M$89,"Прибыль на капвложения")</f>
        <v>0</v>
      </c>
      <c r="AL533" s="579">
        <f>SUMIFS('ИП + источники'!AM$15:AM$89,'ИП + источники'!$A$15:$A$89,$A533,'ИП + источники'!$M$15:$M$89,"Прибыль на капвложения")</f>
        <v>0</v>
      </c>
      <c r="AM533" s="579">
        <f>SUMIFS('ИП + источники'!AN$15:AN$89,'ИП + источники'!$A$15:$A$89,$A533,'ИП + источники'!$M$15:$M$89,"Прибыль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22.5"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5"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3.75" outlineLevel="1">
      <c r="A536" s="642" t="str">
        <f t="shared" si="106"/>
        <v>1</v>
      </c>
      <c r="L536" s="409" t="s">
        <v>125</v>
      </c>
      <c r="M536" s="330" t="s">
        <v>665</v>
      </c>
      <c r="N536" s="411" t="s">
        <v>369</v>
      </c>
      <c r="O536" s="412"/>
      <c r="P536" s="412"/>
      <c r="Q536" s="412"/>
      <c r="R536" s="413">
        <f t="shared" si="105"/>
        <v>0</v>
      </c>
      <c r="S536" s="412"/>
      <c r="T536" s="412">
        <f>SUMIFS('Корректировка НВВ'!$P$15:$P$84,'Корректировка НВВ'!$A$15:$A$84,$A536,'Корректировка НВВ'!$L$15:$L$84,"III")</f>
        <v>0</v>
      </c>
      <c r="U536" s="412"/>
      <c r="V536" s="412"/>
      <c r="W536" s="412"/>
      <c r="X536" s="412"/>
      <c r="Y536" s="412"/>
      <c r="Z536" s="412"/>
      <c r="AA536" s="412"/>
      <c r="AB536" s="412"/>
      <c r="AC536" s="412"/>
      <c r="AD536" s="412">
        <f>SUMIFS('Корректировка НВВ'!$Q$15:$Q$84,'Корректировка НВВ'!$A$15:$A$84,$A536,'Корректировка НВВ'!$L$15:$L$84,"III")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23.75" outlineLevel="1">
      <c r="A537" s="642" t="str">
        <f t="shared" si="106"/>
        <v>1</v>
      </c>
      <c r="L537" s="409" t="s">
        <v>126</v>
      </c>
      <c r="M537" s="330" t="s">
        <v>666</v>
      </c>
      <c r="N537" s="411" t="s">
        <v>369</v>
      </c>
      <c r="O537" s="412"/>
      <c r="P537" s="412"/>
      <c r="Q537" s="412"/>
      <c r="R537" s="413">
        <f t="shared" si="105"/>
        <v>0</v>
      </c>
      <c r="S537" s="412"/>
      <c r="T537" s="412">
        <f>SUMIFS('Корректировка НВВ'!$P$15:$P$84,'Корректировка НВВ'!$A$15:$A$84,$A537,'Корректировка НВВ'!$L$15:$L$84,"IV")</f>
        <v>0</v>
      </c>
      <c r="U537" s="412"/>
      <c r="V537" s="412"/>
      <c r="W537" s="412"/>
      <c r="X537" s="412"/>
      <c r="Y537" s="412"/>
      <c r="Z537" s="412"/>
      <c r="AA537" s="412"/>
      <c r="AB537" s="412"/>
      <c r="AC537" s="412"/>
      <c r="AD537" s="412">
        <f>SUMIFS('Корректировка НВВ'!$Q$15:$Q$84,'Корректировка НВВ'!$A$15:$A$84,$A537,'Корректировка НВВ'!$L$15:$L$84,"IV")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45" outlineLevel="1">
      <c r="A538" s="642" t="str">
        <f t="shared" si="106"/>
        <v>1</v>
      </c>
      <c r="L538" s="409" t="s">
        <v>127</v>
      </c>
      <c r="M538" s="330" t="s">
        <v>1223</v>
      </c>
      <c r="N538" s="411" t="s">
        <v>369</v>
      </c>
      <c r="O538" s="412"/>
      <c r="P538" s="412"/>
      <c r="Q538" s="412"/>
      <c r="R538" s="413">
        <f t="shared" si="105"/>
        <v>0</v>
      </c>
      <c r="S538" s="412"/>
      <c r="T538" s="412">
        <f>SUMIFS('Корректировка НВВ'!$P$15:$P$84,'Корректировка НВВ'!$A$15:$A$84,$A538,'Корректировка НВВ'!$L$15:$L$84,"I")+SUMIFS('Корректировка НВВ'!$P$15:$P$84,'Корректировка НВВ'!$A$15:$A$84,$A538,'Корректировка НВВ'!$L$15:$L$84,"II")</f>
        <v>0</v>
      </c>
      <c r="U538" s="412"/>
      <c r="V538" s="412"/>
      <c r="W538" s="412"/>
      <c r="X538" s="412"/>
      <c r="Y538" s="412"/>
      <c r="Z538" s="412"/>
      <c r="AA538" s="412"/>
      <c r="AB538" s="412"/>
      <c r="AC538" s="412"/>
      <c r="AD538" s="412">
        <f>SUMIFS('Корректировка НВВ'!$Q$15:$Q$84,'Корректировка НВВ'!$A$15:$A$84,$A538,'Корректировка НВВ'!$L$15:$L$84,"I")+SUMIFS('Корректировка НВВ'!$Q$15:$Q$84,'Корректировка НВВ'!$A$15:$A$84,$A538,'Корректировка НВВ'!$L$15:$L$84,"II")</f>
        <v>0</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1978.0722174777418</v>
      </c>
      <c r="P541" s="408">
        <f>P443+P493+P527+P528+P530+P535+P536-P537+P538+P539</f>
        <v>1978.0722174777418</v>
      </c>
      <c r="Q541" s="408">
        <f>Q443+Q493+Q527+Q528+Q530+Q535+Q536-Q537+Q538+Q539</f>
        <v>1978.0722174777418</v>
      </c>
      <c r="R541" s="407">
        <f t="shared" si="105"/>
        <v>0</v>
      </c>
      <c r="S541" s="408">
        <f t="shared" ref="S541:AM541" si="111">S443+S493+S527+S528+S530+S535+S536-S537+S538+S539</f>
        <v>2156.1072180758679</v>
      </c>
      <c r="T541" s="408">
        <f t="shared" si="111"/>
        <v>2291.9264837181349</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1484.620312679735</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-31.143483949530797</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90"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возд'!$V$14:$V$21,'Плата за негативное возд'!$A$14:$A$21,A542,'Плата за негативное возд'!$L$14:$L$21,"1"),0)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7.5"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возд'!$V$14:$V$21,'Плата за негативное возд'!$A$14:$A$21,A543,'Плата за негативное возд'!$L$14:$L$21,"2"),0)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5"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5"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5"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5"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1978.0722174777418</v>
      </c>
      <c r="P550" s="408">
        <f t="shared" ref="P550:AM550" si="115">P541-P542-P543+P544-P545+P548+P549</f>
        <v>1978.0722174777418</v>
      </c>
      <c r="Q550" s="408">
        <f t="shared" si="115"/>
        <v>1978.0722174777418</v>
      </c>
      <c r="R550" s="408">
        <f t="shared" si="115"/>
        <v>0</v>
      </c>
      <c r="S550" s="408">
        <f t="shared" si="115"/>
        <v>2156.1072180758679</v>
      </c>
      <c r="T550" s="408">
        <f t="shared" si="115"/>
        <v>2291.9264837181349</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1484.620312679735</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-31.143483949530797</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5"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5"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SUMIFS(Баланс!O$16:O$85,Баланс!$A$16:$A$85,$A553,Баланс!$B$16:$B$85,"ПО")</f>
        <v>164.99799999999999</v>
      </c>
      <c r="P553" s="520">
        <f>SUMIFS(Баланс!P$16:P$85,Баланс!$A$16:$A$85,$A553,Баланс!$B$16:$B$85,"ПО")</f>
        <v>164.99799999999999</v>
      </c>
      <c r="Q553" s="520">
        <f>SUMIFS(Баланс!Q$16:Q$85,Баланс!$A$16:$A$85,$A553,Баланс!$B$16:$B$85,"ПО")</f>
        <v>164.99799999999999</v>
      </c>
      <c r="R553" s="520">
        <f>Q553-P553</f>
        <v>0</v>
      </c>
      <c r="S553" s="520">
        <f>SUMIFS(Баланс!R$16:R$85,Баланс!$A$16:$A$85,$A553,Баланс!$B$16:$B$85,"ПО")</f>
        <v>164.99799999999999</v>
      </c>
      <c r="T553" s="520">
        <f>SUMIFS(Баланс!S$16:S$85,Баланс!$A$16:$A$85,$A553,Баланс!$B$16:$B$85,"ПО")</f>
        <v>164.99799999999999</v>
      </c>
      <c r="U553" s="520">
        <f>SUMIFS(Баланс!T$16:T$85,Баланс!$A$16:$A$85,$A553,Баланс!$B$16:$B$85,"ПО")</f>
        <v>164.99799999999999</v>
      </c>
      <c r="V553" s="520">
        <f>SUMIFS(Баланс!U$16:U$85,Баланс!$A$16:$A$85,$A553,Баланс!$B$16:$B$85,"ПО")</f>
        <v>164.99799999999999</v>
      </c>
      <c r="W553" s="520">
        <f>SUMIFS(Баланс!V$16:V$85,Баланс!$A$16:$A$85,$A553,Баланс!$B$16:$B$85,"ПО")</f>
        <v>164.99799999999999</v>
      </c>
      <c r="X553" s="520">
        <f>SUMIFS(Баланс!W$16:W$85,Баланс!$A$16:$A$85,$A553,Баланс!$B$16:$B$85,"ПО")</f>
        <v>164.99799999999999</v>
      </c>
      <c r="Y553" s="520">
        <f>SUMIFS(Баланс!X$16:X$85,Баланс!$A$16:$A$85,$A553,Баланс!$B$16:$B$85,"ПО")</f>
        <v>0</v>
      </c>
      <c r="Z553" s="520">
        <f>SUMIFS(Баланс!Y$16:Y$85,Баланс!$A$16:$A$85,$A553,Баланс!$B$16:$B$85,"ПО")</f>
        <v>0</v>
      </c>
      <c r="AA553" s="520">
        <f>SUMIFS(Баланс!Z$16:Z$85,Баланс!$A$16:$A$85,$A553,Баланс!$B$16:$B$85,"ПО")</f>
        <v>0</v>
      </c>
      <c r="AB553" s="520">
        <f>SUMIFS(Баланс!AA$16:AA$85,Баланс!$A$16:$A$85,$A553,Баланс!$B$16:$B$85,"ПО")</f>
        <v>0</v>
      </c>
      <c r="AC553" s="520">
        <f>SUMIFS(Баланс!AB$16:AB$85,Баланс!$A$16:$A$85,$A553,Баланс!$B$16:$B$85,"ПО")</f>
        <v>0</v>
      </c>
      <c r="AD553" s="520">
        <f>SUMIFS(Баланс!AC$16:AC$85,Баланс!$A$16:$A$85,$A553,Баланс!$B$16:$B$85,"ПО")</f>
        <v>164.99799999999999</v>
      </c>
      <c r="AE553" s="520">
        <f>SUMIFS(Баланс!AD$16:AD$85,Баланс!$A$16:$A$85,$A553,Баланс!$B$16:$B$85,"ПО")</f>
        <v>164.99799999999999</v>
      </c>
      <c r="AF553" s="520">
        <f>SUMIFS(Баланс!AE$16:AE$85,Баланс!$A$16:$A$85,$A553,Баланс!$B$16:$B$85,"ПО")</f>
        <v>164.99799999999999</v>
      </c>
      <c r="AG553" s="520">
        <f>SUMIFS(Баланс!AF$16:AF$85,Баланс!$A$16:$A$85,$A553,Баланс!$B$16:$B$85,"ПО")</f>
        <v>164.99799999999999</v>
      </c>
      <c r="AH553" s="520">
        <f>SUMIFS(Баланс!AG$16:AG$85,Баланс!$A$16:$A$85,$A553,Баланс!$B$16:$B$85,"ПО")</f>
        <v>164.99799999999999</v>
      </c>
      <c r="AI553" s="520">
        <f>SUMIFS(Баланс!AH$16:AH$85,Баланс!$A$16:$A$85,$A553,Баланс!$B$16:$B$85,"ПО")</f>
        <v>0</v>
      </c>
      <c r="AJ553" s="520">
        <f>SUMIFS(Баланс!AI$16:AI$85,Баланс!$A$16:$A$85,$A553,Баланс!$B$16:$B$85,"ПО")</f>
        <v>0</v>
      </c>
      <c r="AK553" s="520">
        <f>SUMIFS(Баланс!AJ$16:AJ$85,Баланс!$A$16:$A$85,$A553,Баланс!$B$16:$B$85,"ПО")</f>
        <v>0</v>
      </c>
      <c r="AL553" s="520">
        <f>SUMIFS(Баланс!AK$16:AK$85,Баланс!$A$16:$A$85,$A553,Баланс!$B$16:$B$85,"ПО")</f>
        <v>0</v>
      </c>
      <c r="AM553" s="520">
        <f>SUMIFS(Баланс!AL$16:AL$85,Баланс!$A$16:$A$85,$A553,Баланс!$B$16:$B$85,"ПО")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82.498999999999995</v>
      </c>
      <c r="P554" s="580">
        <f>P553/2</f>
        <v>82.498999999999995</v>
      </c>
      <c r="Q554" s="580">
        <f>Q553/2</f>
        <v>82.498999999999995</v>
      </c>
      <c r="R554" s="459">
        <f t="shared" si="105"/>
        <v>0</v>
      </c>
      <c r="S554" s="580">
        <f t="shared" ref="S554:AM554" si="117">S553/2</f>
        <v>82.498999999999995</v>
      </c>
      <c r="T554" s="580">
        <f t="shared" si="117"/>
        <v>82.498999999999995</v>
      </c>
      <c r="U554" s="580">
        <f t="shared" si="117"/>
        <v>82.498999999999995</v>
      </c>
      <c r="V554" s="580">
        <f t="shared" si="117"/>
        <v>82.498999999999995</v>
      </c>
      <c r="W554" s="580">
        <f t="shared" si="117"/>
        <v>82.498999999999995</v>
      </c>
      <c r="X554" s="580">
        <f t="shared" si="117"/>
        <v>82.498999999999995</v>
      </c>
      <c r="Y554" s="580">
        <f t="shared" si="117"/>
        <v>0</v>
      </c>
      <c r="Z554" s="580">
        <f t="shared" si="117"/>
        <v>0</v>
      </c>
      <c r="AA554" s="580">
        <f t="shared" si="117"/>
        <v>0</v>
      </c>
      <c r="AB554" s="580">
        <f t="shared" si="117"/>
        <v>0</v>
      </c>
      <c r="AC554" s="580">
        <f t="shared" si="117"/>
        <v>0</v>
      </c>
      <c r="AD554" s="580">
        <f t="shared" si="117"/>
        <v>82.498999999999995</v>
      </c>
      <c r="AE554" s="580">
        <f t="shared" si="117"/>
        <v>82.498999999999995</v>
      </c>
      <c r="AF554" s="580">
        <f t="shared" si="117"/>
        <v>82.498999999999995</v>
      </c>
      <c r="AG554" s="580">
        <f t="shared" si="117"/>
        <v>82.498999999999995</v>
      </c>
      <c r="AH554" s="580">
        <f t="shared" si="117"/>
        <v>82.498999999999995</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82.498999999999995</v>
      </c>
      <c r="P556" s="581">
        <f>P553-P554</f>
        <v>82.498999999999995</v>
      </c>
      <c r="Q556" s="581">
        <f>Q553-Q554</f>
        <v>82.498999999999995</v>
      </c>
      <c r="R556" s="459">
        <f t="shared" si="105"/>
        <v>0</v>
      </c>
      <c r="S556" s="581">
        <f t="shared" ref="S556:AM556" si="118">S553-S554</f>
        <v>82.498999999999995</v>
      </c>
      <c r="T556" s="581">
        <f t="shared" si="118"/>
        <v>82.498999999999995</v>
      </c>
      <c r="U556" s="581">
        <f t="shared" si="118"/>
        <v>82.498999999999995</v>
      </c>
      <c r="V556" s="581">
        <f t="shared" si="118"/>
        <v>82.498999999999995</v>
      </c>
      <c r="W556" s="581">
        <f t="shared" si="118"/>
        <v>82.498999999999995</v>
      </c>
      <c r="X556" s="581">
        <f t="shared" si="118"/>
        <v>82.498999999999995</v>
      </c>
      <c r="Y556" s="581">
        <f t="shared" si="118"/>
        <v>0</v>
      </c>
      <c r="Z556" s="581">
        <f t="shared" si="118"/>
        <v>0</v>
      </c>
      <c r="AA556" s="581">
        <f t="shared" si="118"/>
        <v>0</v>
      </c>
      <c r="AB556" s="581">
        <f t="shared" si="118"/>
        <v>0</v>
      </c>
      <c r="AC556" s="581">
        <f t="shared" si="118"/>
        <v>0</v>
      </c>
      <c r="AD556" s="581">
        <f t="shared" si="118"/>
        <v>82.498999999999995</v>
      </c>
      <c r="AE556" s="581">
        <f t="shared" si="118"/>
        <v>82.498999999999995</v>
      </c>
      <c r="AF556" s="581">
        <f t="shared" si="118"/>
        <v>82.498999999999995</v>
      </c>
      <c r="AG556" s="581">
        <f t="shared" si="118"/>
        <v>82.498999999999995</v>
      </c>
      <c r="AH556" s="581">
        <f t="shared" si="118"/>
        <v>82.498999999999995</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23.976923568500734</v>
      </c>
      <c r="P557" s="579">
        <f>IF(P556=0,0,(P550-P554*P555)/P556)</f>
        <v>23.976923568500734</v>
      </c>
      <c r="Q557" s="579">
        <f>IF(Q556=0,0,(Q550-Q554*Q555)/Q556)</f>
        <v>23.976923568500734</v>
      </c>
      <c r="R557" s="413">
        <f t="shared" si="105"/>
        <v>0</v>
      </c>
      <c r="S557" s="579">
        <f t="shared" ref="S557:AM557" si="119">IF(S556=0,0,(S550-S554*S555)/S556)</f>
        <v>26.134949733643655</v>
      </c>
      <c r="T557" s="579">
        <f t="shared" si="119"/>
        <v>27.781263817963065</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17.995615858128403</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11.988461784250367</v>
      </c>
      <c r="P559" s="579">
        <f>IF(P553=0,0,P550/P553)</f>
        <v>11.988461784250367</v>
      </c>
      <c r="Q559" s="579">
        <f>IF(Q553=0,0,Q550/Q553)</f>
        <v>11.988461784250367</v>
      </c>
      <c r="R559" s="413">
        <f t="shared" si="105"/>
        <v>0</v>
      </c>
      <c r="S559" s="579">
        <f>IF(S553=0,0,S550/S553)</f>
        <v>13.067474866821827</v>
      </c>
      <c r="T559" s="579">
        <f t="shared" ref="T559:AM559" si="121">IF(T553=0,0,T550/T553)</f>
        <v>13.890631908981533</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8.9978079290642015</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0</v>
      </c>
      <c r="P560" s="587">
        <f>IF(P553=0,0,P550/P553*P561)</f>
        <v>0</v>
      </c>
      <c r="Q560" s="587">
        <f>IF(Q553=0,0,Q550/Q553*Q561)</f>
        <v>0</v>
      </c>
      <c r="R560" s="408">
        <f>R562*R563+R564*R565</f>
        <v>0</v>
      </c>
      <c r="S560" s="587">
        <f>IF(S553=0,0,S550/S553*S561)</f>
        <v>0</v>
      </c>
      <c r="T560" s="587">
        <f t="shared" ref="T560:AM560" si="122">IF(T553=0,0,T550/T553*T561)</f>
        <v>0</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0</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f t="shared" ref="AO560:AW560" si="123">IF(AD560=0,0,(AE560-AD560)/AD560*100)</f>
        <v>0</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SUMIFS(Баланс!O$16:O$85,Баланс!$A$16:$A$85,$A561,Баланс!$B$16:$B$85,"население")</f>
        <v>0</v>
      </c>
      <c r="P561" s="520">
        <f>SUMIFS(Баланс!P$16:P$85,Баланс!$A$16:$A$85,$A561,Баланс!$B$16:$B$85,"население")</f>
        <v>0</v>
      </c>
      <c r="Q561" s="520">
        <f>SUMIFS(Баланс!Q$16:Q$85,Баланс!$A$16:$A$85,$A561,Баланс!$B$16:$B$85,"население")</f>
        <v>0</v>
      </c>
      <c r="R561" s="520">
        <f>Q561-P561</f>
        <v>0</v>
      </c>
      <c r="S561" s="520">
        <f>SUMIFS(Баланс!R$16:R$85,Баланс!$A$16:$A$85,$A561,Баланс!$B$16:$B$85,"население")</f>
        <v>0</v>
      </c>
      <c r="T561" s="520">
        <f>SUMIFS(Баланс!S$16:S$85,Баланс!$A$16:$A$85,$A561,Баланс!$B$16:$B$85,"население")</f>
        <v>0</v>
      </c>
      <c r="U561" s="520">
        <f>SUMIFS(Баланс!T$16:T$85,Баланс!$A$16:$A$85,$A561,Баланс!$B$16:$B$85,"население")</f>
        <v>0</v>
      </c>
      <c r="V561" s="520">
        <f>SUMIFS(Баланс!U$16:U$85,Баланс!$A$16:$A$85,$A561,Баланс!$B$16:$B$85,"население")</f>
        <v>0</v>
      </c>
      <c r="W561" s="520">
        <f>SUMIFS(Баланс!V$16:V$85,Баланс!$A$16:$A$85,$A561,Баланс!$B$16:$B$85,"население")</f>
        <v>0</v>
      </c>
      <c r="X561" s="520">
        <f>SUMIFS(Баланс!W$16:W$85,Баланс!$A$16:$A$85,$A561,Баланс!$B$16:$B$85,"население")</f>
        <v>0</v>
      </c>
      <c r="Y561" s="520">
        <f>SUMIFS(Баланс!X$16:X$85,Баланс!$A$16:$A$85,$A561,Баланс!$B$16:$B$85,"население")</f>
        <v>0</v>
      </c>
      <c r="Z561" s="520">
        <f>SUMIFS(Баланс!Y$16:Y$85,Баланс!$A$16:$A$85,$A561,Баланс!$B$16:$B$85,"население")</f>
        <v>0</v>
      </c>
      <c r="AA561" s="520">
        <f>SUMIFS(Баланс!Z$16:Z$85,Баланс!$A$16:$A$85,$A561,Баланс!$B$16:$B$85,"население")</f>
        <v>0</v>
      </c>
      <c r="AB561" s="520">
        <f>SUMIFS(Баланс!AA$16:AA$85,Баланс!$A$16:$A$85,$A561,Баланс!$B$16:$B$85,"население")</f>
        <v>0</v>
      </c>
      <c r="AC561" s="520">
        <f>SUMIFS(Баланс!AB$16:AB$85,Баланс!$A$16:$A$85,$A561,Баланс!$B$16:$B$85,"население")</f>
        <v>0</v>
      </c>
      <c r="AD561" s="520">
        <f>SUMIFS(Баланс!AC$16:AC$85,Баланс!$A$16:$A$85,$A561,Баланс!$B$16:$B$85,"население")</f>
        <v>0</v>
      </c>
      <c r="AE561" s="520">
        <f>SUMIFS(Баланс!AD$16:AD$85,Баланс!$A$16:$A$85,$A561,Баланс!$B$16:$B$85,"население")</f>
        <v>0</v>
      </c>
      <c r="AF561" s="520">
        <f>SUMIFS(Баланс!AE$16:AE$85,Баланс!$A$16:$A$85,$A561,Баланс!$B$16:$B$85,"население")</f>
        <v>0</v>
      </c>
      <c r="AG561" s="520">
        <f>SUMIFS(Баланс!AF$16:AF$85,Баланс!$A$16:$A$85,$A561,Баланс!$B$16:$B$85,"население")</f>
        <v>0</v>
      </c>
      <c r="AH561" s="520">
        <f>SUMIFS(Баланс!AG$16:AG$85,Баланс!$A$16:$A$85,$A561,Баланс!$B$16:$B$85,"население")</f>
        <v>0</v>
      </c>
      <c r="AI561" s="520">
        <f>SUMIFS(Баланс!AH$16:AH$85,Баланс!$A$16:$A$85,$A561,Баланс!$B$16:$B$85,"население")</f>
        <v>0</v>
      </c>
      <c r="AJ561" s="520">
        <f>SUMIFS(Баланс!AI$16:AI$85,Баланс!$A$16:$A$85,$A561,Баланс!$B$16:$B$85,"население")</f>
        <v>0</v>
      </c>
      <c r="AK561" s="520">
        <f>SUMIFS(Баланс!AJ$16:AJ$85,Баланс!$A$16:$A$85,$A561,Баланс!$B$16:$B$85,"население")</f>
        <v>0</v>
      </c>
      <c r="AL561" s="520">
        <f>SUMIFS(Баланс!AK$16:AK$85,Баланс!$A$16:$A$85,$A561,Баланс!$B$16:$B$85,"население")</f>
        <v>0</v>
      </c>
      <c r="AM561" s="520">
        <f>SUMIFS(Баланс!AL$16:AL$85,Баланс!$A$16:$A$85,$A561,Баланс!$B$16:$B$85,"население")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0</v>
      </c>
      <c r="P562" s="580">
        <f>P561/2</f>
        <v>0</v>
      </c>
      <c r="Q562" s="580">
        <f>Q561/2</f>
        <v>0</v>
      </c>
      <c r="R562" s="459">
        <f>Q562-P562</f>
        <v>0</v>
      </c>
      <c r="S562" s="580">
        <f>S561/2</f>
        <v>0</v>
      </c>
      <c r="T562" s="580">
        <f t="shared" ref="T562:AM562" si="124">T561/2</f>
        <v>0</v>
      </c>
      <c r="U562" s="580">
        <f t="shared" si="124"/>
        <v>0</v>
      </c>
      <c r="V562" s="580">
        <f t="shared" si="124"/>
        <v>0</v>
      </c>
      <c r="W562" s="580">
        <f t="shared" si="124"/>
        <v>0</v>
      </c>
      <c r="X562" s="580">
        <f t="shared" si="124"/>
        <v>0</v>
      </c>
      <c r="Y562" s="580">
        <f t="shared" si="124"/>
        <v>0</v>
      </c>
      <c r="Z562" s="580">
        <f t="shared" si="124"/>
        <v>0</v>
      </c>
      <c r="AA562" s="580">
        <f t="shared" si="124"/>
        <v>0</v>
      </c>
      <c r="AB562" s="580">
        <f t="shared" si="124"/>
        <v>0</v>
      </c>
      <c r="AC562" s="580">
        <f t="shared" si="124"/>
        <v>0</v>
      </c>
      <c r="AD562" s="580">
        <f t="shared" si="124"/>
        <v>0</v>
      </c>
      <c r="AE562" s="580">
        <f t="shared" si="124"/>
        <v>0</v>
      </c>
      <c r="AF562" s="580">
        <f t="shared" si="124"/>
        <v>0</v>
      </c>
      <c r="AG562" s="580">
        <f t="shared" si="124"/>
        <v>0</v>
      </c>
      <c r="AH562" s="580">
        <f t="shared" si="124"/>
        <v>0</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0</v>
      </c>
      <c r="P564" s="581">
        <f>P561-P562</f>
        <v>0</v>
      </c>
      <c r="Q564" s="581">
        <f>Q561-Q562</f>
        <v>0</v>
      </c>
      <c r="R564" s="459">
        <f>Q564-P564</f>
        <v>0</v>
      </c>
      <c r="S564" s="581">
        <f t="shared" ref="S564:AM564" si="126">S561-S562</f>
        <v>0</v>
      </c>
      <c r="T564" s="581">
        <f t="shared" si="126"/>
        <v>0</v>
      </c>
      <c r="U564" s="581">
        <f t="shared" si="126"/>
        <v>0</v>
      </c>
      <c r="V564" s="581">
        <f t="shared" si="126"/>
        <v>0</v>
      </c>
      <c r="W564" s="581">
        <f t="shared" si="126"/>
        <v>0</v>
      </c>
      <c r="X564" s="581">
        <f t="shared" si="126"/>
        <v>0</v>
      </c>
      <c r="Y564" s="581">
        <f t="shared" si="126"/>
        <v>0</v>
      </c>
      <c r="Z564" s="581">
        <f t="shared" si="126"/>
        <v>0</v>
      </c>
      <c r="AA564" s="581">
        <f t="shared" si="126"/>
        <v>0</v>
      </c>
      <c r="AB564" s="581">
        <f t="shared" si="126"/>
        <v>0</v>
      </c>
      <c r="AC564" s="581">
        <f t="shared" si="126"/>
        <v>0</v>
      </c>
      <c r="AD564" s="581">
        <f t="shared" si="126"/>
        <v>0</v>
      </c>
      <c r="AE564" s="581">
        <f t="shared" si="126"/>
        <v>0</v>
      </c>
      <c r="AF564" s="581">
        <f t="shared" si="126"/>
        <v>0</v>
      </c>
      <c r="AG564" s="581">
        <f t="shared" si="126"/>
        <v>0</v>
      </c>
      <c r="AH564" s="581">
        <f t="shared" si="126"/>
        <v>0</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0</v>
      </c>
      <c r="P565" s="579">
        <f>IF(P561=0,0,P557*IF(plat_nds="да",1.2,1) )</f>
        <v>0</v>
      </c>
      <c r="Q565" s="579">
        <f>IF(Q561=0,0,Q557*IF(plat_nds="да",1.2,1) )</f>
        <v>0</v>
      </c>
      <c r="R565" s="413">
        <f>Q565-P565</f>
        <v>0</v>
      </c>
      <c r="S565" s="579">
        <f t="shared" ref="S565:AM565" si="127">IF(S561=0,0,S557*IF(plat_nds="да",1.2,1) )</f>
        <v>0</v>
      </c>
      <c r="T565" s="579">
        <f t="shared" si="127"/>
        <v>0</v>
      </c>
      <c r="U565" s="579">
        <f t="shared" si="127"/>
        <v>0</v>
      </c>
      <c r="V565" s="579">
        <f t="shared" si="127"/>
        <v>0</v>
      </c>
      <c r="W565" s="579">
        <f t="shared" si="127"/>
        <v>0</v>
      </c>
      <c r="X565" s="579">
        <f t="shared" si="127"/>
        <v>0</v>
      </c>
      <c r="Y565" s="579">
        <f t="shared" si="127"/>
        <v>0</v>
      </c>
      <c r="Z565" s="579">
        <f t="shared" si="127"/>
        <v>0</v>
      </c>
      <c r="AA565" s="579">
        <f t="shared" si="127"/>
        <v>0</v>
      </c>
      <c r="AB565" s="579">
        <f t="shared" si="127"/>
        <v>0</v>
      </c>
      <c r="AC565" s="579">
        <f t="shared" si="127"/>
        <v>0</v>
      </c>
      <c r="AD565" s="579">
        <f t="shared" si="127"/>
        <v>0</v>
      </c>
      <c r="AE565" s="579">
        <f t="shared" si="127"/>
        <v>0</v>
      </c>
      <c r="AF565" s="579">
        <f t="shared" si="127"/>
        <v>0</v>
      </c>
      <c r="AG565" s="579">
        <f t="shared" si="127"/>
        <v>0</v>
      </c>
      <c r="AH565" s="579">
        <f t="shared" si="127"/>
        <v>0</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4.25"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сведения'!$N$113:$N$139,MATCH($A571,'Общие сведения'!$D$113:$D$139,0))</f>
        <v>одноставочный</v>
      </c>
      <c r="G571" s="323"/>
      <c r="L571" s="704" t="s">
        <v>16</v>
      </c>
      <c r="M571" s="705"/>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700" t="s">
        <v>684</v>
      </c>
      <c r="M572" s="701"/>
      <c r="N572" s="379" t="str">
        <f>INDEX('Общие сведения'!$K$113:$K$139,MATCH($A572,'Общие сведения'!$D$113:$D$139,0))</f>
        <v>хозяйственно-бытовые сточные воды</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700" t="s">
        <v>685</v>
      </c>
      <c r="M573" s="701"/>
      <c r="N573" s="379" t="str">
        <f>INDEX('Общие сведения'!$L$113:$L$139,MATCH($A573,'Общие сведения'!$D$113:$D$139,0))</f>
        <v>тариф на водоотведение</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700" t="s">
        <v>281</v>
      </c>
      <c r="M574" s="701"/>
      <c r="N574" s="379">
        <f>INDEX('Общие сведения'!$M$113:$M$139,MATCH($A574,'Общие сведения'!$D$113:$D$139,0))</f>
        <v>0</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SUMIFS(INDEX(Калькуляция!$T$15:$AM$262,,MATCH(N$3,Калькуляция!$T$3:$AM$3,0)),Калькуляция!$A$15:$A$262,$A576,Калькуляция!$B$15:$B$262,$B576)</f>
        <v>#N/A</v>
      </c>
      <c r="O576" s="391" t="e">
        <f>SUMIFS(INDEX(Калькуляция!$T$15:$AM$262,,MATCH(O$3,Калькуляция!$T$3:$AM$3,0)),Калькуляция!$A$15:$A$262,$A576,Калькуляция!$B$15:$B$262,$B576)</f>
        <v>#N/A</v>
      </c>
      <c r="P576" s="392" t="e">
        <f>IF(N576=0,0,(O576-N576)/N576*100)</f>
        <v>#N/A</v>
      </c>
      <c r="Q576" s="391" t="e">
        <f>SUMIFS(INDEX(Калькуляция!$T$15:$AM$262,,MATCH(Q$3,Калькуляция!$T$3:$AM$3,0)),Калькуляция!$A$15:$A$262,$A576,Калькуляция!$B$15:$B$262,$B576)</f>
        <v>#N/A</v>
      </c>
      <c r="R576" s="391" t="e">
        <f>SUMIFS(INDEX(Калькуляция!$T$15:$AM$262,,MATCH(R$3,Калькуляция!$T$3:$AM$3,0)),Калькуляция!$A$15:$A$262,$A576,Калькуляция!$B$15:$B$262,$B576)</f>
        <v>#N/A</v>
      </c>
      <c r="S576" s="392" t="e">
        <f>IF(Q576=0,0,(R576-Q576)/Q576*100)</f>
        <v>#N/A</v>
      </c>
      <c r="T576" s="391" t="e">
        <f>SUMIFS(INDEX(Калькуляция!$T$15:$AM$262,,MATCH(T$3,Калькуляция!$T$3:$AM$3,0)),Калькуляция!$A$15:$A$262,$A576,Калькуляция!$B$15:$B$262,$B576)</f>
        <v>#N/A</v>
      </c>
      <c r="U576" s="391" t="e">
        <f>SUMIFS(INDEX(Калькуляция!$T$15:$AM$262,,MATCH(U$3,Калькуляция!$T$3:$AM$3,0)),Калькуляция!$A$15:$A$262,$A576,Калькуляция!$B$15:$B$262,$B576)</f>
        <v>#N/A</v>
      </c>
      <c r="V576" s="392" t="e">
        <f>IF(T576=0,0,(U576-T576)/T576*100)</f>
        <v>#N/A</v>
      </c>
      <c r="W576" s="391" t="e">
        <f>SUMIFS(INDEX(Калькуляция!$T$15:$AM$262,,MATCH(W$3,Калькуляция!$T$3:$AM$3,0)),Калькуляция!$A$15:$A$262,$A576,Калькуляция!$B$15:$B$262,$B576)</f>
        <v>#N/A</v>
      </c>
      <c r="X576" s="391" t="e">
        <f>SUMIFS(INDEX(Калькуляция!$T$15:$AM$262,,MATCH(X$3,Калькуляция!$T$3:$AM$3,0)),Калькуляция!$A$15:$A$262,$A576,Калькуляция!$B$15:$B$262,$B576)</f>
        <v>#N/A</v>
      </c>
      <c r="Y576" s="392" t="e">
        <f>IF(W576=0,0,(X576-W576)/W576*100)</f>
        <v>#N/A</v>
      </c>
      <c r="Z576" s="391" t="e">
        <f>SUMIFS(INDEX(Калькуляция!$T$15:$AM$262,,MATCH(Z$3,Калькуляция!$T$3:$AM$3,0)),Калькуляция!$A$15:$A$262,$A576,Калькуляция!$B$15:$B$262,$B576)</f>
        <v>#N/A</v>
      </c>
      <c r="AA576" s="391" t="e">
        <f>SUMIFS(INDEX(Калькуляция!$T$15:$AM$262,,MATCH(AA$3,Калькуляция!$T$3:$AM$3,0)),Калькуляция!$A$15:$A$262,$A576,Калькуляция!$B$15:$B$262,$B576)</f>
        <v>#N/A</v>
      </c>
      <c r="AB576" s="392" t="e">
        <f>IF(Z576=0,0,(AA576-Z576)/Z576*100)</f>
        <v>#N/A</v>
      </c>
      <c r="AC576" s="391" t="e">
        <f>SUMIFS(INDEX(Калькуляция!$T$15:$AM$262,,MATCH(AC$3,Калькуляция!$T$3:$AM$3,0)),Калькуляция!$A$15:$A$262,$A576,Калькуляция!$B$15:$B$262,$B576)</f>
        <v>#N/A</v>
      </c>
      <c r="AD576" s="391" t="e">
        <f>SUMIFS(INDEX(Калькуляция!$T$15:$AM$262,,MATCH(AD$3,Калькуляция!$T$3:$AM$3,0)),Калькуляция!$A$15:$A$262,$A576,Калькуляция!$B$15:$B$262,$B576)</f>
        <v>#N/A</v>
      </c>
      <c r="AE576" s="392" t="e">
        <f>IF(AC576=0,0,(AD576-AC576)/AC576*100)</f>
        <v>#N/A</v>
      </c>
      <c r="AF576" s="391" t="e">
        <f>SUMIFS(INDEX(Калькуляция!$T$15:$AM$262,,MATCH(AF$3,Калькуляция!$T$3:$AM$3,0)),Калькуляция!$A$15:$A$262,$A576,Калькуляция!$B$15:$B$262,$B576)</f>
        <v>#N/A</v>
      </c>
      <c r="AG576" s="391" t="e">
        <f>SUMIFS(INDEX(Калькуляция!$T$15:$AM$262,,MATCH(AG$3,Калькуляция!$T$3:$AM$3,0)),Калькуляция!$A$15:$A$262,$A576,Калькуляция!$B$15:$B$262,$B576)</f>
        <v>#N/A</v>
      </c>
      <c r="AH576" s="392" t="e">
        <f>IF(AF576=0,0,(AG576-AF576)/AF576*100)</f>
        <v>#N/A</v>
      </c>
      <c r="AI576" s="391" t="e">
        <f>SUMIFS(INDEX(Калькуляция!$T$15:$AM$262,,MATCH(AI$3,Калькуляция!$T$3:$AM$3,0)),Калькуляция!$A$15:$A$262,$A576,Калькуляция!$B$15:$B$262,$B576)</f>
        <v>#N/A</v>
      </c>
      <c r="AJ576" s="391" t="e">
        <f>SUMIFS(INDEX(Калькуляция!$T$15:$AM$262,,MATCH(AJ$3,Калькуляция!$T$3:$AM$3,0)),Калькуляция!$A$15:$A$262,$A576,Калькуляция!$B$15:$B$262,$B576)</f>
        <v>#N/A</v>
      </c>
      <c r="AK576" s="392" t="e">
        <f>IF(AI576=0,0,(AJ576-AI576)/AI576*100)</f>
        <v>#N/A</v>
      </c>
      <c r="AL576" s="391" t="e">
        <f>SUMIFS(INDEX(Калькуляция!$T$15:$AM$262,,MATCH(AL$3,Калькуляция!$T$3:$AM$3,0)),Калькуляция!$A$15:$A$262,$A576,Калькуляция!$B$15:$B$262,$B576)</f>
        <v>#N/A</v>
      </c>
      <c r="AM576" s="391" t="e">
        <f>SUMIFS(INDEX(Калькуляция!$T$15:$AM$262,,MATCH(AM$3,Калькуляция!$T$3:$AM$3,0)),Калькуляция!$A$15:$A$262,$A576,Калькуляция!$B$15:$B$262,$B576)</f>
        <v>#N/A</v>
      </c>
      <c r="AN576" s="392" t="e">
        <f>IF(AL576=0,0,(AM576-AL576)/AL576*100)</f>
        <v>#N/A</v>
      </c>
      <c r="AO576" s="391" t="e">
        <f>SUMIFS(INDEX(Калькуляция!$T$15:$AM$262,,MATCH(AO$3,Калькуляция!$T$3:$AM$3,0)),Калькуляция!$A$15:$A$262,$A576,Калькуляция!$B$15:$B$262,$B576)</f>
        <v>#N/A</v>
      </c>
      <c r="AP576" s="391" t="e">
        <f>SUMIFS(INDEX(Калькуляция!$T$15:$AM$262,,MATCH(AP$3,Калькуляция!$T$3:$AM$3,0)),Калькуляция!$A$15:$A$262,$A576,Калькуляция!$B$15:$B$262,$B576)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SUMIFS(INDEX(Калькуляция!$T$15:$AM$262,,MATCH(N$3,Калькуляция!$T$3:$AM$3,0)),Калькуляция!$A$15:$A$262,$A577,Калькуляция!$B$15:$B$262,$B577)</f>
        <v>#N/A</v>
      </c>
      <c r="O577" s="391" t="e">
        <f>SUMIFS(INDEX(Калькуляция!$T$15:$AM$262,,MATCH(O$3,Калькуляция!$T$3:$AM$3,0)),Калькуляция!$A$15:$A$262,$A577,Калькуляция!$B$15:$B$262,$B577)</f>
        <v>#N/A</v>
      </c>
      <c r="P577" s="392" t="e">
        <f>IF(N577=0,0,(O577-N577)/N577*100)</f>
        <v>#N/A</v>
      </c>
      <c r="Q577" s="391" t="e">
        <f>SUMIFS(INDEX(Калькуляция!$T$15:$AM$262,,MATCH(Q$3,Калькуляция!$T$3:$AM$3,0)),Калькуляция!$A$15:$A$262,$A577,Калькуляция!$B$15:$B$262,$B577)</f>
        <v>#N/A</v>
      </c>
      <c r="R577" s="391" t="e">
        <f>SUMIFS(INDEX(Калькуляция!$T$15:$AM$262,,MATCH(R$3,Калькуляция!$T$3:$AM$3,0)),Калькуляция!$A$15:$A$262,$A577,Калькуляция!$B$15:$B$262,$B577)</f>
        <v>#N/A</v>
      </c>
      <c r="S577" s="392" t="e">
        <f>IF(Q577=0,0,(R577-Q577)/Q577*100)</f>
        <v>#N/A</v>
      </c>
      <c r="T577" s="391" t="e">
        <f>SUMIFS(INDEX(Калькуляция!$T$15:$AM$262,,MATCH(T$3,Калькуляция!$T$3:$AM$3,0)),Калькуляция!$A$15:$A$262,$A577,Калькуляция!$B$15:$B$262,$B577)</f>
        <v>#N/A</v>
      </c>
      <c r="U577" s="391" t="e">
        <f>SUMIFS(INDEX(Калькуляция!$T$15:$AM$262,,MATCH(U$3,Калькуляция!$T$3:$AM$3,0)),Калькуляция!$A$15:$A$262,$A577,Калькуляция!$B$15:$B$262,$B577)</f>
        <v>#N/A</v>
      </c>
      <c r="V577" s="392" t="e">
        <f>IF(T577=0,0,(U577-T577)/T577*100)</f>
        <v>#N/A</v>
      </c>
      <c r="W577" s="391" t="e">
        <f>SUMIFS(INDEX(Калькуляция!$T$15:$AM$262,,MATCH(W$3,Калькуляция!$T$3:$AM$3,0)),Калькуляция!$A$15:$A$262,$A577,Калькуляция!$B$15:$B$262,$B577)</f>
        <v>#N/A</v>
      </c>
      <c r="X577" s="391" t="e">
        <f>SUMIFS(INDEX(Калькуляция!$T$15:$AM$262,,MATCH(X$3,Калькуляция!$T$3:$AM$3,0)),Калькуляция!$A$15:$A$262,$A577,Калькуляция!$B$15:$B$262,$B577)</f>
        <v>#N/A</v>
      </c>
      <c r="Y577" s="392" t="e">
        <f>IF(W577=0,0,(X577-W577)/W577*100)</f>
        <v>#N/A</v>
      </c>
      <c r="Z577" s="391" t="e">
        <f>SUMIFS(INDEX(Калькуляция!$T$15:$AM$262,,MATCH(Z$3,Калькуляция!$T$3:$AM$3,0)),Калькуляция!$A$15:$A$262,$A577,Калькуляция!$B$15:$B$262,$B577)</f>
        <v>#N/A</v>
      </c>
      <c r="AA577" s="391" t="e">
        <f>SUMIFS(INDEX(Калькуляция!$T$15:$AM$262,,MATCH(AA$3,Калькуляция!$T$3:$AM$3,0)),Калькуляция!$A$15:$A$262,$A577,Калькуляция!$B$15:$B$262,$B577)</f>
        <v>#N/A</v>
      </c>
      <c r="AB577" s="392" t="e">
        <f>IF(Z577=0,0,(AA577-Z577)/Z577*100)</f>
        <v>#N/A</v>
      </c>
      <c r="AC577" s="391" t="e">
        <f>SUMIFS(INDEX(Калькуляция!$T$15:$AM$262,,MATCH(AC$3,Калькуляция!$T$3:$AM$3,0)),Калькуляция!$A$15:$A$262,$A577,Калькуляция!$B$15:$B$262,$B577)</f>
        <v>#N/A</v>
      </c>
      <c r="AD577" s="391" t="e">
        <f>SUMIFS(INDEX(Калькуляция!$T$15:$AM$262,,MATCH(AD$3,Калькуляция!$T$3:$AM$3,0)),Калькуляция!$A$15:$A$262,$A577,Калькуляция!$B$15:$B$262,$B577)</f>
        <v>#N/A</v>
      </c>
      <c r="AE577" s="392" t="e">
        <f>IF(AC577=0,0,(AD577-AC577)/AC577*100)</f>
        <v>#N/A</v>
      </c>
      <c r="AF577" s="391" t="e">
        <f>SUMIFS(INDEX(Калькуляция!$T$15:$AM$262,,MATCH(AF$3,Калькуляция!$T$3:$AM$3,0)),Калькуляция!$A$15:$A$262,$A577,Калькуляция!$B$15:$B$262,$B577)</f>
        <v>#N/A</v>
      </c>
      <c r="AG577" s="391" t="e">
        <f>SUMIFS(INDEX(Калькуляция!$T$15:$AM$262,,MATCH(AG$3,Калькуляция!$T$3:$AM$3,0)),Калькуляция!$A$15:$A$262,$A577,Калькуляция!$B$15:$B$262,$B577)</f>
        <v>#N/A</v>
      </c>
      <c r="AH577" s="392" t="e">
        <f>IF(AF577=0,0,(AG577-AF577)/AF577*100)</f>
        <v>#N/A</v>
      </c>
      <c r="AI577" s="391" t="e">
        <f>SUMIFS(INDEX(Калькуляция!$T$15:$AM$262,,MATCH(AI$3,Калькуляция!$T$3:$AM$3,0)),Калькуляция!$A$15:$A$262,$A577,Калькуляция!$B$15:$B$262,$B577)</f>
        <v>#N/A</v>
      </c>
      <c r="AJ577" s="391" t="e">
        <f>SUMIFS(INDEX(Калькуляция!$T$15:$AM$262,,MATCH(AJ$3,Калькуляция!$T$3:$AM$3,0)),Калькуляция!$A$15:$A$262,$A577,Калькуляция!$B$15:$B$262,$B577)</f>
        <v>#N/A</v>
      </c>
      <c r="AK577" s="392" t="e">
        <f>IF(AI577=0,0,(AJ577-AI577)/AI577*100)</f>
        <v>#N/A</v>
      </c>
      <c r="AL577" s="391" t="e">
        <f>SUMIFS(INDEX(Калькуляция!$T$15:$AM$262,,MATCH(AL$3,Калькуляция!$T$3:$AM$3,0)),Калькуляция!$A$15:$A$262,$A577,Калькуляция!$B$15:$B$262,$B577)</f>
        <v>#N/A</v>
      </c>
      <c r="AM577" s="391" t="e">
        <f>SUMIFS(INDEX(Калькуляция!$T$15:$AM$262,,MATCH(AM$3,Калькуляция!$T$3:$AM$3,0)),Калькуляция!$A$15:$A$262,$A577,Калькуляция!$B$15:$B$262,$B577)</f>
        <v>#N/A</v>
      </c>
      <c r="AN577" s="392" t="e">
        <f>IF(AL577=0,0,(AM577-AL577)/AL577*100)</f>
        <v>#N/A</v>
      </c>
      <c r="AO577" s="391" t="e">
        <f>SUMIFS(INDEX(Калькуляция!$T$15:$AM$262,,MATCH(AO$3,Калькуляция!$T$3:$AM$3,0)),Калькуляция!$A$15:$A$262,$A577,Калькуляция!$B$15:$B$262,$B577)</f>
        <v>#N/A</v>
      </c>
      <c r="AP577" s="391" t="e">
        <f>SUMIFS(INDEX(Калькуляция!$T$15:$AM$262,,MATCH(AP$3,Калькуляция!$T$3:$AM$3,0)),Калькуляция!$A$15:$A$262,$A577,Калькуляция!$B$15:$B$262,$B577)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SUMIFS(INDEX(Калькуляция!$T$15:$AM$262,,MATCH(N$3,Калькуляция!$T$3:$AM$3,0)),Калькуляция!$A$15:$A$262,$A579,Калькуляция!$B$15:$B$262,$B579)</f>
        <v>#N/A</v>
      </c>
      <c r="O579" s="624" t="e">
        <f>SUMIFS(INDEX(Калькуляция!$T$15:$AM$262,,MATCH(O$3,Калькуляция!$T$3:$AM$3,0)),Калькуляция!$A$15:$A$262,$A579,Калькуляция!$B$15:$B$262,$B579)</f>
        <v>#N/A</v>
      </c>
      <c r="P579" s="521" t="e">
        <f>IF(N579=0,0,(O579-N579)/N579*100)</f>
        <v>#N/A</v>
      </c>
      <c r="Q579" s="624" t="e">
        <f>SUMIFS(INDEX(Калькуляция!$T$15:$AM$262,,MATCH(Q$3,Калькуляция!$T$3:$AM$3,0)),Калькуляция!$A$15:$A$262,$A579,Калькуляция!$B$15:$B$262,$B579)</f>
        <v>#N/A</v>
      </c>
      <c r="R579" s="624" t="e">
        <f>SUMIFS(INDEX(Калькуляция!$T$15:$AM$262,,MATCH(R$3,Калькуляция!$T$3:$AM$3,0)),Калькуляция!$A$15:$A$262,$A579,Калькуляция!$B$15:$B$262,$B579)</f>
        <v>#N/A</v>
      </c>
      <c r="S579" s="521" t="e">
        <f>IF(Q579=0,0,(R579-Q579)/Q579*100)</f>
        <v>#N/A</v>
      </c>
      <c r="T579" s="624" t="e">
        <f>SUMIFS(INDEX(Калькуляция!$T$15:$AM$262,,MATCH(T$3,Калькуляция!$T$3:$AM$3,0)),Калькуляция!$A$15:$A$262,$A579,Калькуляция!$B$15:$B$262,$B579)</f>
        <v>#N/A</v>
      </c>
      <c r="U579" s="624" t="e">
        <f>SUMIFS(INDEX(Калькуляция!$T$15:$AM$262,,MATCH(U$3,Калькуляция!$T$3:$AM$3,0)),Калькуляция!$A$15:$A$262,$A579,Калькуляция!$B$15:$B$262,$B579)</f>
        <v>#N/A</v>
      </c>
      <c r="V579" s="521" t="e">
        <f>IF(T579=0,0,(U579-T579)/T579*100)</f>
        <v>#N/A</v>
      </c>
      <c r="W579" s="624" t="e">
        <f>SUMIFS(INDEX(Калькуляция!$T$15:$AM$262,,MATCH(W$3,Калькуляция!$T$3:$AM$3,0)),Калькуляция!$A$15:$A$262,$A579,Калькуляция!$B$15:$B$262,$B579)</f>
        <v>#N/A</v>
      </c>
      <c r="X579" s="624" t="e">
        <f>SUMIFS(INDEX(Калькуляция!$T$15:$AM$262,,MATCH(X$3,Калькуляция!$T$3:$AM$3,0)),Калькуляция!$A$15:$A$262,$A579,Калькуляция!$B$15:$B$262,$B579)</f>
        <v>#N/A</v>
      </c>
      <c r="Y579" s="521" t="e">
        <f>IF(W579=0,0,(X579-W579)/W579*100)</f>
        <v>#N/A</v>
      </c>
      <c r="Z579" s="624" t="e">
        <f>SUMIFS(INDEX(Калькуляция!$T$15:$AM$262,,MATCH(Z$3,Калькуляция!$T$3:$AM$3,0)),Калькуляция!$A$15:$A$262,$A579,Калькуляция!$B$15:$B$262,$B579)</f>
        <v>#N/A</v>
      </c>
      <c r="AA579" s="624" t="e">
        <f>SUMIFS(INDEX(Калькуляция!$T$15:$AM$262,,MATCH(AA$3,Калькуляция!$T$3:$AM$3,0)),Калькуляция!$A$15:$A$262,$A579,Калькуляция!$B$15:$B$262,$B579)</f>
        <v>#N/A</v>
      </c>
      <c r="AB579" s="521" t="e">
        <f>IF(Z579=0,0,(AA579-Z579)/Z579*100)</f>
        <v>#N/A</v>
      </c>
      <c r="AC579" s="624" t="e">
        <f>SUMIFS(INDEX(Калькуляция!$T$15:$AM$262,,MATCH(AC$3,Калькуляция!$T$3:$AM$3,0)),Калькуляция!$A$15:$A$262,$A579,Калькуляция!$B$15:$B$262,$B579)</f>
        <v>#N/A</v>
      </c>
      <c r="AD579" s="624" t="e">
        <f>SUMIFS(INDEX(Калькуляция!$T$15:$AM$262,,MATCH(AD$3,Калькуляция!$T$3:$AM$3,0)),Калькуляция!$A$15:$A$262,$A579,Калькуляция!$B$15:$B$262,$B579)</f>
        <v>#N/A</v>
      </c>
      <c r="AE579" s="521" t="e">
        <f>IF(AC579=0,0,(AD579-AC579)/AC579*100)</f>
        <v>#N/A</v>
      </c>
      <c r="AF579" s="624" t="e">
        <f>SUMIFS(INDEX(Калькуляция!$T$15:$AM$262,,MATCH(AF$3,Калькуляция!$T$3:$AM$3,0)),Калькуляция!$A$15:$A$262,$A579,Калькуляция!$B$15:$B$262,$B579)</f>
        <v>#N/A</v>
      </c>
      <c r="AG579" s="624" t="e">
        <f>SUMIFS(INDEX(Калькуляция!$T$15:$AM$262,,MATCH(AG$3,Калькуляция!$T$3:$AM$3,0)),Калькуляция!$A$15:$A$262,$A579,Калькуляция!$B$15:$B$262,$B579)</f>
        <v>#N/A</v>
      </c>
      <c r="AH579" s="521" t="e">
        <f>IF(AF579=0,0,(AG579-AF579)/AF579*100)</f>
        <v>#N/A</v>
      </c>
      <c r="AI579" s="624" t="e">
        <f>SUMIFS(INDEX(Калькуляция!$T$15:$AM$262,,MATCH(AI$3,Калькуляция!$T$3:$AM$3,0)),Калькуляция!$A$15:$A$262,$A579,Калькуляция!$B$15:$B$262,$B579)</f>
        <v>#N/A</v>
      </c>
      <c r="AJ579" s="624" t="e">
        <f>SUMIFS(INDEX(Калькуляция!$T$15:$AM$262,,MATCH(AJ$3,Калькуляция!$T$3:$AM$3,0)),Калькуляция!$A$15:$A$262,$A579,Калькуляция!$B$15:$B$262,$B579)</f>
        <v>#N/A</v>
      </c>
      <c r="AK579" s="521" t="e">
        <f>IF(AI579=0,0,(AJ579-AI579)/AI579*100)</f>
        <v>#N/A</v>
      </c>
      <c r="AL579" s="624" t="e">
        <f>SUMIFS(INDEX(Калькуляция!$T$15:$AM$262,,MATCH(AL$3,Калькуляция!$T$3:$AM$3,0)),Калькуляция!$A$15:$A$262,$A579,Калькуляция!$B$15:$B$262,$B579)</f>
        <v>#N/A</v>
      </c>
      <c r="AM579" s="624" t="e">
        <f>SUMIFS(INDEX(Калькуляция!$T$15:$AM$262,,MATCH(AM$3,Калькуляция!$T$3:$AM$3,0)),Калькуляция!$A$15:$A$262,$A579,Калькуляция!$B$15:$B$262,$B579)</f>
        <v>#N/A</v>
      </c>
      <c r="AN579" s="521" t="e">
        <f>IF(AL579=0,0,(AM579-AL579)/AL579*100)</f>
        <v>#N/A</v>
      </c>
      <c r="AO579" s="624" t="e">
        <f>SUMIFS(INDEX(Калькуляция!$T$15:$AM$262,,MATCH(AO$3,Калькуляция!$T$3:$AM$3,0)),Калькуляция!$A$15:$A$262,$A579,Калькуляция!$B$15:$B$262,$B579)</f>
        <v>#N/A</v>
      </c>
      <c r="AP579" s="624" t="e">
        <f>SUMIFS(INDEX(Калькуляция!$T$15:$AM$262,,MATCH(AP$3,Калькуляция!$T$3:$AM$3,0)),Калькуляция!$A$15:$A$262,$A579,Калькуляция!$B$15:$B$262,$B579)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SUMIFS(INDEX(Калькуляция!$T$15:$AM$262,,MATCH(N$3,Калькуляция!$T$3:$AM$3,0)),Калькуляция!$A$15:$A$262,$A580,Калькуляция!$B$15:$B$262,$B580)</f>
        <v>#N/A</v>
      </c>
      <c r="O580" s="391" t="e">
        <f>SUMIFS(INDEX(Калькуляция!$T$15:$AM$262,,MATCH(O$3,Калькуляция!$T$3:$AM$3,0)),Калькуляция!$A$15:$A$262,$A580,Калькуляция!$B$15:$B$262,$B580)</f>
        <v>#N/A</v>
      </c>
      <c r="P580" s="392" t="e">
        <f>IF(N580=0,0,(O580-N580)/N580*100)</f>
        <v>#N/A</v>
      </c>
      <c r="Q580" s="391" t="e">
        <f>SUMIFS(INDEX(Калькуляция!$T$15:$AM$262,,MATCH(Q$3,Калькуляция!$T$3:$AM$3,0)),Калькуляция!$A$15:$A$262,$A580,Калькуляция!$B$15:$B$262,$B580)</f>
        <v>#N/A</v>
      </c>
      <c r="R580" s="391" t="e">
        <f>SUMIFS(INDEX(Калькуляция!$T$15:$AM$262,,MATCH(R$3,Калькуляция!$T$3:$AM$3,0)),Калькуляция!$A$15:$A$262,$A580,Калькуляция!$B$15:$B$262,$B580)</f>
        <v>#N/A</v>
      </c>
      <c r="S580" s="392" t="e">
        <f>IF(Q580=0,0,(R580-Q580)/Q580*100)</f>
        <v>#N/A</v>
      </c>
      <c r="T580" s="391" t="e">
        <f>SUMIFS(INDEX(Калькуляция!$T$15:$AM$262,,MATCH(T$3,Калькуляция!$T$3:$AM$3,0)),Калькуляция!$A$15:$A$262,$A580,Калькуляция!$B$15:$B$262,$B580)</f>
        <v>#N/A</v>
      </c>
      <c r="U580" s="391" t="e">
        <f>SUMIFS(INDEX(Калькуляция!$T$15:$AM$262,,MATCH(U$3,Калькуляция!$T$3:$AM$3,0)),Калькуляция!$A$15:$A$262,$A580,Калькуляция!$B$15:$B$262,$B580)</f>
        <v>#N/A</v>
      </c>
      <c r="V580" s="392" t="e">
        <f>IF(T580=0,0,(U580-T580)/T580*100)</f>
        <v>#N/A</v>
      </c>
      <c r="W580" s="391" t="e">
        <f>SUMIFS(INDEX(Калькуляция!$T$15:$AM$262,,MATCH(W$3,Калькуляция!$T$3:$AM$3,0)),Калькуляция!$A$15:$A$262,$A580,Калькуляция!$B$15:$B$262,$B580)</f>
        <v>#N/A</v>
      </c>
      <c r="X580" s="391" t="e">
        <f>SUMIFS(INDEX(Калькуляция!$T$15:$AM$262,,MATCH(X$3,Калькуляция!$T$3:$AM$3,0)),Калькуляция!$A$15:$A$262,$A580,Калькуляция!$B$15:$B$262,$B580)</f>
        <v>#N/A</v>
      </c>
      <c r="Y580" s="392" t="e">
        <f>IF(W580=0,0,(X580-W580)/W580*100)</f>
        <v>#N/A</v>
      </c>
      <c r="Z580" s="391" t="e">
        <f>SUMIFS(INDEX(Калькуляция!$T$15:$AM$262,,MATCH(Z$3,Калькуляция!$T$3:$AM$3,0)),Калькуляция!$A$15:$A$262,$A580,Калькуляция!$B$15:$B$262,$B580)</f>
        <v>#N/A</v>
      </c>
      <c r="AA580" s="391" t="e">
        <f>SUMIFS(INDEX(Калькуляция!$T$15:$AM$262,,MATCH(AA$3,Калькуляция!$T$3:$AM$3,0)),Калькуляция!$A$15:$A$262,$A580,Калькуляция!$B$15:$B$262,$B580)</f>
        <v>#N/A</v>
      </c>
      <c r="AB580" s="392" t="e">
        <f>IF(Z580=0,0,(AA580-Z580)/Z580*100)</f>
        <v>#N/A</v>
      </c>
      <c r="AC580" s="391" t="e">
        <f>SUMIFS(INDEX(Калькуляция!$T$15:$AM$262,,MATCH(AC$3,Калькуляция!$T$3:$AM$3,0)),Калькуляция!$A$15:$A$262,$A580,Калькуляция!$B$15:$B$262,$B580)</f>
        <v>#N/A</v>
      </c>
      <c r="AD580" s="391" t="e">
        <f>SUMIFS(INDEX(Калькуляция!$T$15:$AM$262,,MATCH(AD$3,Калькуляция!$T$3:$AM$3,0)),Калькуляция!$A$15:$A$262,$A580,Калькуляция!$B$15:$B$262,$B580)</f>
        <v>#N/A</v>
      </c>
      <c r="AE580" s="392" t="e">
        <f>IF(AC580=0,0,(AD580-AC580)/AC580*100)</f>
        <v>#N/A</v>
      </c>
      <c r="AF580" s="391" t="e">
        <f>SUMIFS(INDEX(Калькуляция!$T$15:$AM$262,,MATCH(AF$3,Калькуляция!$T$3:$AM$3,0)),Калькуляция!$A$15:$A$262,$A580,Калькуляция!$B$15:$B$262,$B580)</f>
        <v>#N/A</v>
      </c>
      <c r="AG580" s="391" t="e">
        <f>SUMIFS(INDEX(Калькуляция!$T$15:$AM$262,,MATCH(AG$3,Калькуляция!$T$3:$AM$3,0)),Калькуляция!$A$15:$A$262,$A580,Калькуляция!$B$15:$B$262,$B580)</f>
        <v>#N/A</v>
      </c>
      <c r="AH580" s="392" t="e">
        <f>IF(AF580=0,0,(AG580-AF580)/AF580*100)</f>
        <v>#N/A</v>
      </c>
      <c r="AI580" s="391" t="e">
        <f>SUMIFS(INDEX(Калькуляция!$T$15:$AM$262,,MATCH(AI$3,Калькуляция!$T$3:$AM$3,0)),Калькуляция!$A$15:$A$262,$A580,Калькуляция!$B$15:$B$262,$B580)</f>
        <v>#N/A</v>
      </c>
      <c r="AJ580" s="391" t="e">
        <f>SUMIFS(INDEX(Калькуляция!$T$15:$AM$262,,MATCH(AJ$3,Калькуляция!$T$3:$AM$3,0)),Калькуляция!$A$15:$A$262,$A580,Калькуляция!$B$15:$B$262,$B580)</f>
        <v>#N/A</v>
      </c>
      <c r="AK580" s="392" t="e">
        <f>IF(AI580=0,0,(AJ580-AI580)/AI580*100)</f>
        <v>#N/A</v>
      </c>
      <c r="AL580" s="391" t="e">
        <f>SUMIFS(INDEX(Калькуляция!$T$15:$AM$262,,MATCH(AL$3,Калькуляция!$T$3:$AM$3,0)),Калькуляция!$A$15:$A$262,$A580,Калькуляция!$B$15:$B$262,$B580)</f>
        <v>#N/A</v>
      </c>
      <c r="AM580" s="391" t="e">
        <f>SUMIFS(INDEX(Калькуляция!$T$15:$AM$262,,MATCH(AM$3,Калькуляция!$T$3:$AM$3,0)),Калькуляция!$A$15:$A$262,$A580,Калькуляция!$B$15:$B$262,$B580)</f>
        <v>#N/A</v>
      </c>
      <c r="AN580" s="392" t="e">
        <f>IF(AL580=0,0,(AM580-AL580)/AL580*100)</f>
        <v>#N/A</v>
      </c>
      <c r="AO580" s="391" t="e">
        <f>SUMIFS(INDEX(Калькуляция!$T$15:$AM$262,,MATCH(AO$3,Калькуляция!$T$3:$AM$3,0)),Калькуляция!$A$15:$A$262,$A580,Калькуляция!$B$15:$B$262,$B580)</f>
        <v>#N/A</v>
      </c>
      <c r="AP580" s="391" t="e">
        <f>SUMIFS(INDEX(Калькуляция!$T$15:$AM$262,,MATCH(AP$3,Калькуляция!$T$3:$AM$3,0)),Калькуляция!$A$15:$A$262,$A580,Калькуляция!$B$15:$B$262,$B580)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SUMIFS(INDEX(Калькуляция!$T$15:$AM$262,,MATCH(N$3,Калькуляция!$T$3:$AM$3,0)),Калькуляция!$A$15:$A$262,$A581,Калькуляция!$B$15:$B$262,$B581)</f>
        <v>#N/A</v>
      </c>
      <c r="O581" s="391" t="e">
        <f>SUMIFS(INDEX(Калькуляция!$T$15:$AM$262,,MATCH(O$3,Калькуляция!$T$3:$AM$3,0)),Калькуляция!$A$15:$A$262,$A581,Калькуляция!$B$15:$B$262,$B581)</f>
        <v>#N/A</v>
      </c>
      <c r="P581" s="392" t="e">
        <f>IF(N581=0,0,(O581-N581)/N581*100)</f>
        <v>#N/A</v>
      </c>
      <c r="Q581" s="391" t="e">
        <f>SUMIFS(INDEX(Калькуляция!$T$15:$AM$262,,MATCH(Q$3,Калькуляция!$T$3:$AM$3,0)),Калькуляция!$A$15:$A$262,$A581,Калькуляция!$B$15:$B$262,$B581)</f>
        <v>#N/A</v>
      </c>
      <c r="R581" s="391" t="e">
        <f>SUMIFS(INDEX(Калькуляция!$T$15:$AM$262,,MATCH(R$3,Калькуляция!$T$3:$AM$3,0)),Калькуляция!$A$15:$A$262,$A581,Калькуляция!$B$15:$B$262,$B581)</f>
        <v>#N/A</v>
      </c>
      <c r="S581" s="392" t="e">
        <f>IF(Q581=0,0,(R581-Q581)/Q581*100)</f>
        <v>#N/A</v>
      </c>
      <c r="T581" s="391" t="e">
        <f>SUMIFS(INDEX(Калькуляция!$T$15:$AM$262,,MATCH(T$3,Калькуляция!$T$3:$AM$3,0)),Калькуляция!$A$15:$A$262,$A581,Калькуляция!$B$15:$B$262,$B581)</f>
        <v>#N/A</v>
      </c>
      <c r="U581" s="391" t="e">
        <f>SUMIFS(INDEX(Калькуляция!$T$15:$AM$262,,MATCH(U$3,Калькуляция!$T$3:$AM$3,0)),Калькуляция!$A$15:$A$262,$A581,Калькуляция!$B$15:$B$262,$B581)</f>
        <v>#N/A</v>
      </c>
      <c r="V581" s="392" t="e">
        <f>IF(T581=0,0,(U581-T581)/T581*100)</f>
        <v>#N/A</v>
      </c>
      <c r="W581" s="391" t="e">
        <f>SUMIFS(INDEX(Калькуляция!$T$15:$AM$262,,MATCH(W$3,Калькуляция!$T$3:$AM$3,0)),Калькуляция!$A$15:$A$262,$A581,Калькуляция!$B$15:$B$262,$B581)</f>
        <v>#N/A</v>
      </c>
      <c r="X581" s="391" t="e">
        <f>SUMIFS(INDEX(Калькуляция!$T$15:$AM$262,,MATCH(X$3,Калькуляция!$T$3:$AM$3,0)),Калькуляция!$A$15:$A$262,$A581,Калькуляция!$B$15:$B$262,$B581)</f>
        <v>#N/A</v>
      </c>
      <c r="Y581" s="392" t="e">
        <f>IF(W581=0,0,(X581-W581)/W581*100)</f>
        <v>#N/A</v>
      </c>
      <c r="Z581" s="391" t="e">
        <f>SUMIFS(INDEX(Калькуляция!$T$15:$AM$262,,MATCH(Z$3,Калькуляция!$T$3:$AM$3,0)),Калькуляция!$A$15:$A$262,$A581,Калькуляция!$B$15:$B$262,$B581)</f>
        <v>#N/A</v>
      </c>
      <c r="AA581" s="391" t="e">
        <f>SUMIFS(INDEX(Калькуляция!$T$15:$AM$262,,MATCH(AA$3,Калькуляция!$T$3:$AM$3,0)),Калькуляция!$A$15:$A$262,$A581,Калькуляция!$B$15:$B$262,$B581)</f>
        <v>#N/A</v>
      </c>
      <c r="AB581" s="392" t="e">
        <f>IF(Z581=0,0,(AA581-Z581)/Z581*100)</f>
        <v>#N/A</v>
      </c>
      <c r="AC581" s="391" t="e">
        <f>SUMIFS(INDEX(Калькуляция!$T$15:$AM$262,,MATCH(AC$3,Калькуляция!$T$3:$AM$3,0)),Калькуляция!$A$15:$A$262,$A581,Калькуляция!$B$15:$B$262,$B581)</f>
        <v>#N/A</v>
      </c>
      <c r="AD581" s="391" t="e">
        <f>SUMIFS(INDEX(Калькуляция!$T$15:$AM$262,,MATCH(AD$3,Калькуляция!$T$3:$AM$3,0)),Калькуляция!$A$15:$A$262,$A581,Калькуляция!$B$15:$B$262,$B581)</f>
        <v>#N/A</v>
      </c>
      <c r="AE581" s="392" t="e">
        <f>IF(AC581=0,0,(AD581-AC581)/AC581*100)</f>
        <v>#N/A</v>
      </c>
      <c r="AF581" s="391" t="e">
        <f>SUMIFS(INDEX(Калькуляция!$T$15:$AM$262,,MATCH(AF$3,Калькуляция!$T$3:$AM$3,0)),Калькуляция!$A$15:$A$262,$A581,Калькуляция!$B$15:$B$262,$B581)</f>
        <v>#N/A</v>
      </c>
      <c r="AG581" s="391" t="e">
        <f>SUMIFS(INDEX(Калькуляция!$T$15:$AM$262,,MATCH(AG$3,Калькуляция!$T$3:$AM$3,0)),Калькуляция!$A$15:$A$262,$A581,Калькуляция!$B$15:$B$262,$B581)</f>
        <v>#N/A</v>
      </c>
      <c r="AH581" s="392" t="e">
        <f>IF(AF581=0,0,(AG581-AF581)/AF581*100)</f>
        <v>#N/A</v>
      </c>
      <c r="AI581" s="391" t="e">
        <f>SUMIFS(INDEX(Калькуляция!$T$15:$AM$262,,MATCH(AI$3,Калькуляция!$T$3:$AM$3,0)),Калькуляция!$A$15:$A$262,$A581,Калькуляция!$B$15:$B$262,$B581)</f>
        <v>#N/A</v>
      </c>
      <c r="AJ581" s="391" t="e">
        <f>SUMIFS(INDEX(Калькуляция!$T$15:$AM$262,,MATCH(AJ$3,Калькуляция!$T$3:$AM$3,0)),Калькуляция!$A$15:$A$262,$A581,Калькуляция!$B$15:$B$262,$B581)</f>
        <v>#N/A</v>
      </c>
      <c r="AK581" s="392" t="e">
        <f>IF(AI581=0,0,(AJ581-AI581)/AI581*100)</f>
        <v>#N/A</v>
      </c>
      <c r="AL581" s="391" t="e">
        <f>SUMIFS(INDEX(Калькуляция!$T$15:$AM$262,,MATCH(AL$3,Калькуляция!$T$3:$AM$3,0)),Калькуляция!$A$15:$A$262,$A581,Калькуляция!$B$15:$B$262,$B581)</f>
        <v>#N/A</v>
      </c>
      <c r="AM581" s="391" t="e">
        <f>SUMIFS(INDEX(Калькуляция!$T$15:$AM$262,,MATCH(AM$3,Калькуляция!$T$3:$AM$3,0)),Калькуляция!$A$15:$A$262,$A581,Калькуляция!$B$15:$B$262,$B581)</f>
        <v>#N/A</v>
      </c>
      <c r="AN581" s="392" t="e">
        <f>IF(AL581=0,0,(AM581-AL581)/AL581*100)</f>
        <v>#N/A</v>
      </c>
      <c r="AO581" s="391" t="e">
        <f>SUMIFS(INDEX(Калькуляция!$T$15:$AM$262,,MATCH(AO$3,Калькуляция!$T$3:$AM$3,0)),Калькуляция!$A$15:$A$262,$A581,Калькуляция!$B$15:$B$262,$B581)</f>
        <v>#N/A</v>
      </c>
      <c r="AP581" s="391" t="e">
        <f>SUMIFS(INDEX(Калькуляция!$T$15:$AM$262,,MATCH(AP$3,Калькуляция!$T$3:$AM$3,0)),Калькуляция!$A$15:$A$262,$A581,Калькуляция!$B$15:$B$262,$B581)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SUMIFS(INDEX(Калькуляция!$T$15:$AM$262,,MATCH(N$3,Калькуляция!$T$3:$AM$3,0)),Калькуляция!$A$15:$A$262,$A583,Калькуляция!$B$15:$B$262,$B583)</f>
        <v>#N/A</v>
      </c>
      <c r="O583" s="624" t="e">
        <f>SUMIFS(INDEX(Калькуляция!$T$15:$AM$262,,MATCH(O$3,Калькуляция!$T$3:$AM$3,0)),Калькуляция!$A$15:$A$262,$A583,Калькуляция!$B$15:$B$262,$B583)</f>
        <v>#N/A</v>
      </c>
      <c r="P583" s="521" t="e">
        <f>IF(N583=0,0,(O583-N583)/N583*100)</f>
        <v>#N/A</v>
      </c>
      <c r="Q583" s="624" t="e">
        <f>SUMIFS(INDEX(Калькуляция!$T$15:$AM$262,,MATCH(Q$3,Калькуляция!$T$3:$AM$3,0)),Калькуляция!$A$15:$A$262,$A583,Калькуляция!$B$15:$B$262,$B583)</f>
        <v>#N/A</v>
      </c>
      <c r="R583" s="624" t="e">
        <f>SUMIFS(INDEX(Калькуляция!$T$15:$AM$262,,MATCH(R$3,Калькуляция!$T$3:$AM$3,0)),Калькуляция!$A$15:$A$262,$A583,Калькуляция!$B$15:$B$262,$B583)</f>
        <v>#N/A</v>
      </c>
      <c r="S583" s="521" t="e">
        <f>IF(Q583=0,0,(R583-Q583)/Q583*100)</f>
        <v>#N/A</v>
      </c>
      <c r="T583" s="624" t="e">
        <f>SUMIFS(INDEX(Калькуляция!$T$15:$AM$262,,MATCH(T$3,Калькуляция!$T$3:$AM$3,0)),Калькуляция!$A$15:$A$262,$A583,Калькуляция!$B$15:$B$262,$B583)</f>
        <v>#N/A</v>
      </c>
      <c r="U583" s="624" t="e">
        <f>SUMIFS(INDEX(Калькуляция!$T$15:$AM$262,,MATCH(U$3,Калькуляция!$T$3:$AM$3,0)),Калькуляция!$A$15:$A$262,$A583,Калькуляция!$B$15:$B$262,$B583)</f>
        <v>#N/A</v>
      </c>
      <c r="V583" s="521" t="e">
        <f>IF(T583=0,0,(U583-T583)/T583*100)</f>
        <v>#N/A</v>
      </c>
      <c r="W583" s="624" t="e">
        <f>SUMIFS(INDEX(Калькуляция!$T$15:$AM$262,,MATCH(W$3,Калькуляция!$T$3:$AM$3,0)),Калькуляция!$A$15:$A$262,$A583,Калькуляция!$B$15:$B$262,$B583)</f>
        <v>#N/A</v>
      </c>
      <c r="X583" s="624" t="e">
        <f>SUMIFS(INDEX(Калькуляция!$T$15:$AM$262,,MATCH(X$3,Калькуляция!$T$3:$AM$3,0)),Калькуляция!$A$15:$A$262,$A583,Калькуляция!$B$15:$B$262,$B583)</f>
        <v>#N/A</v>
      </c>
      <c r="Y583" s="521" t="e">
        <f>IF(W583=0,0,(X583-W583)/W583*100)</f>
        <v>#N/A</v>
      </c>
      <c r="Z583" s="624" t="e">
        <f>SUMIFS(INDEX(Калькуляция!$T$15:$AM$262,,MATCH(Z$3,Калькуляция!$T$3:$AM$3,0)),Калькуляция!$A$15:$A$262,$A583,Калькуляция!$B$15:$B$262,$B583)</f>
        <v>#N/A</v>
      </c>
      <c r="AA583" s="624" t="e">
        <f>SUMIFS(INDEX(Калькуляция!$T$15:$AM$262,,MATCH(AA$3,Калькуляция!$T$3:$AM$3,0)),Калькуляция!$A$15:$A$262,$A583,Калькуляция!$B$15:$B$262,$B583)</f>
        <v>#N/A</v>
      </c>
      <c r="AB583" s="521" t="e">
        <f>IF(Z583=0,0,(AA583-Z583)/Z583*100)</f>
        <v>#N/A</v>
      </c>
      <c r="AC583" s="624" t="e">
        <f>SUMIFS(INDEX(Калькуляция!$T$15:$AM$262,,MATCH(AC$3,Калькуляция!$T$3:$AM$3,0)),Калькуляция!$A$15:$A$262,$A583,Калькуляция!$B$15:$B$262,$B583)</f>
        <v>#N/A</v>
      </c>
      <c r="AD583" s="624" t="e">
        <f>SUMIFS(INDEX(Калькуляция!$T$15:$AM$262,,MATCH(AD$3,Калькуляция!$T$3:$AM$3,0)),Калькуляция!$A$15:$A$262,$A583,Калькуляция!$B$15:$B$262,$B583)</f>
        <v>#N/A</v>
      </c>
      <c r="AE583" s="521" t="e">
        <f>IF(AC583=0,0,(AD583-AC583)/AC583*100)</f>
        <v>#N/A</v>
      </c>
      <c r="AF583" s="624" t="e">
        <f>SUMIFS(INDEX(Калькуляция!$T$15:$AM$262,,MATCH(AF$3,Калькуляция!$T$3:$AM$3,0)),Калькуляция!$A$15:$A$262,$A583,Калькуляция!$B$15:$B$262,$B583)</f>
        <v>#N/A</v>
      </c>
      <c r="AG583" s="624" t="e">
        <f>SUMIFS(INDEX(Калькуляция!$T$15:$AM$262,,MATCH(AG$3,Калькуляция!$T$3:$AM$3,0)),Калькуляция!$A$15:$A$262,$A583,Калькуляция!$B$15:$B$262,$B583)</f>
        <v>#N/A</v>
      </c>
      <c r="AH583" s="521" t="e">
        <f>IF(AF583=0,0,(AG583-AF583)/AF583*100)</f>
        <v>#N/A</v>
      </c>
      <c r="AI583" s="624" t="e">
        <f>SUMIFS(INDEX(Калькуляция!$T$15:$AM$262,,MATCH(AI$3,Калькуляция!$T$3:$AM$3,0)),Калькуляция!$A$15:$A$262,$A583,Калькуляция!$B$15:$B$262,$B583)</f>
        <v>#N/A</v>
      </c>
      <c r="AJ583" s="624" t="e">
        <f>SUMIFS(INDEX(Калькуляция!$T$15:$AM$262,,MATCH(AJ$3,Калькуляция!$T$3:$AM$3,0)),Калькуляция!$A$15:$A$262,$A583,Калькуляция!$B$15:$B$262,$B583)</f>
        <v>#N/A</v>
      </c>
      <c r="AK583" s="521" t="e">
        <f>IF(AI583=0,0,(AJ583-AI583)/AI583*100)</f>
        <v>#N/A</v>
      </c>
      <c r="AL583" s="624" t="e">
        <f>SUMIFS(INDEX(Калькуляция!$T$15:$AM$262,,MATCH(AL$3,Калькуляция!$T$3:$AM$3,0)),Калькуляция!$A$15:$A$262,$A583,Калькуляция!$B$15:$B$262,$B583)</f>
        <v>#N/A</v>
      </c>
      <c r="AM583" s="624" t="e">
        <f>SUMIFS(INDEX(Калькуляция!$T$15:$AM$262,,MATCH(AM$3,Калькуляция!$T$3:$AM$3,0)),Калькуляция!$A$15:$A$262,$A583,Калькуляция!$B$15:$B$262,$B583)</f>
        <v>#N/A</v>
      </c>
      <c r="AN583" s="521" t="e">
        <f>IF(AL583=0,0,(AM583-AL583)/AL583*100)</f>
        <v>#N/A</v>
      </c>
      <c r="AO583" s="624" t="e">
        <f>SUMIFS(INDEX(Калькуляция!$T$15:$AM$262,,MATCH(AO$3,Калькуляция!$T$3:$AM$3,0)),Калькуляция!$A$15:$A$262,$A583,Калькуляция!$B$15:$B$262,$B583)</f>
        <v>#N/A</v>
      </c>
      <c r="AP583" s="624" t="e">
        <f>SUMIFS(INDEX(Калькуляция!$T$15:$AM$262,,MATCH(AP$3,Калькуляция!$T$3:$AM$3,0)),Калькуляция!$A$15:$A$262,$A583,Калькуляция!$B$15:$B$262,$B583)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SUMIFS(INDEX(Калькуляция!$T$15:$AM$262,,MATCH(N$3,Калькуляция!$T$3:$AM$3,0)),Калькуляция!$A$15:$A$262,$A589,Калькуляция!$B$15:$B$262,$B589)</f>
        <v>#N/A</v>
      </c>
      <c r="O589" s="624" t="e">
        <f>SUMIFS(INDEX(Калькуляция!$T$15:$AM$262,,MATCH(O$3,Калькуляция!$T$3:$AM$3,0)),Калькуляция!$A$15:$A$262,$A589,Калькуляция!$B$15:$B$262,$B589)</f>
        <v>#N/A</v>
      </c>
      <c r="P589" s="521" t="e">
        <f>IF(N589=0,0,(O589-N589)/N589*100)</f>
        <v>#N/A</v>
      </c>
      <c r="Q589" s="624" t="e">
        <f>SUMIFS(INDEX(Калькуляция!$T$15:$AM$262,,MATCH(Q$3,Калькуляция!$T$3:$AM$3,0)),Калькуляция!$A$15:$A$262,$A589,Калькуляция!$B$15:$B$262,$B589)</f>
        <v>#N/A</v>
      </c>
      <c r="R589" s="624" t="e">
        <f>SUMIFS(INDEX(Калькуляция!$T$15:$AM$262,,MATCH(R$3,Калькуляция!$T$3:$AM$3,0)),Калькуляция!$A$15:$A$262,$A589,Калькуляция!$B$15:$B$262,$B589)</f>
        <v>#N/A</v>
      </c>
      <c r="S589" s="521" t="e">
        <f>IF(Q589=0,0,(R589-Q589)/Q589*100)</f>
        <v>#N/A</v>
      </c>
      <c r="T589" s="624" t="e">
        <f>SUMIFS(INDEX(Калькуляция!$T$15:$AM$262,,MATCH(T$3,Калькуляция!$T$3:$AM$3,0)),Калькуляция!$A$15:$A$262,$A589,Калькуляция!$B$15:$B$262,$B589)</f>
        <v>#N/A</v>
      </c>
      <c r="U589" s="624" t="e">
        <f>SUMIFS(INDEX(Калькуляция!$T$15:$AM$262,,MATCH(U$3,Калькуляция!$T$3:$AM$3,0)),Калькуляция!$A$15:$A$262,$A589,Калькуляция!$B$15:$B$262,$B589)</f>
        <v>#N/A</v>
      </c>
      <c r="V589" s="521" t="e">
        <f>IF(T589=0,0,(U589-T589)/T589*100)</f>
        <v>#N/A</v>
      </c>
      <c r="W589" s="624" t="e">
        <f>SUMIFS(INDEX(Калькуляция!$T$15:$AM$262,,MATCH(W$3,Калькуляция!$T$3:$AM$3,0)),Калькуляция!$A$15:$A$262,$A589,Калькуляция!$B$15:$B$262,$B589)</f>
        <v>#N/A</v>
      </c>
      <c r="X589" s="624" t="e">
        <f>SUMIFS(INDEX(Калькуляция!$T$15:$AM$262,,MATCH(X$3,Калькуляция!$T$3:$AM$3,0)),Калькуляция!$A$15:$A$262,$A589,Калькуляция!$B$15:$B$262,$B589)</f>
        <v>#N/A</v>
      </c>
      <c r="Y589" s="521" t="e">
        <f>IF(W589=0,0,(X589-W589)/W589*100)</f>
        <v>#N/A</v>
      </c>
      <c r="Z589" s="624" t="e">
        <f>SUMIFS(INDEX(Калькуляция!$T$15:$AM$262,,MATCH(Z$3,Калькуляция!$T$3:$AM$3,0)),Калькуляция!$A$15:$A$262,$A589,Калькуляция!$B$15:$B$262,$B589)</f>
        <v>#N/A</v>
      </c>
      <c r="AA589" s="624" t="e">
        <f>SUMIFS(INDEX(Калькуляция!$T$15:$AM$262,,MATCH(AA$3,Калькуляция!$T$3:$AM$3,0)),Калькуляция!$A$15:$A$262,$A589,Калькуляция!$B$15:$B$262,$B589)</f>
        <v>#N/A</v>
      </c>
      <c r="AB589" s="521" t="e">
        <f>IF(Z589=0,0,(AA589-Z589)/Z589*100)</f>
        <v>#N/A</v>
      </c>
      <c r="AC589" s="624" t="e">
        <f>SUMIFS(INDEX(Калькуляция!$T$15:$AM$262,,MATCH(AC$3,Калькуляция!$T$3:$AM$3,0)),Калькуляция!$A$15:$A$262,$A589,Калькуляция!$B$15:$B$262,$B589)</f>
        <v>#N/A</v>
      </c>
      <c r="AD589" s="624" t="e">
        <f>SUMIFS(INDEX(Калькуляция!$T$15:$AM$262,,MATCH(AD$3,Калькуляция!$T$3:$AM$3,0)),Калькуляция!$A$15:$A$262,$A589,Калькуляция!$B$15:$B$262,$B589)</f>
        <v>#N/A</v>
      </c>
      <c r="AE589" s="521" t="e">
        <f>IF(AC589=0,0,(AD589-AC589)/AC589*100)</f>
        <v>#N/A</v>
      </c>
      <c r="AF589" s="624" t="e">
        <f>SUMIFS(INDEX(Калькуляция!$T$15:$AM$262,,MATCH(AF$3,Калькуляция!$T$3:$AM$3,0)),Калькуляция!$A$15:$A$262,$A589,Калькуляция!$B$15:$B$262,$B589)</f>
        <v>#N/A</v>
      </c>
      <c r="AG589" s="624" t="e">
        <f>SUMIFS(INDEX(Калькуляция!$T$15:$AM$262,,MATCH(AG$3,Калькуляция!$T$3:$AM$3,0)),Калькуляция!$A$15:$A$262,$A589,Калькуляция!$B$15:$B$262,$B589)</f>
        <v>#N/A</v>
      </c>
      <c r="AH589" s="521" t="e">
        <f>IF(AF589=0,0,(AG589-AF589)/AF589*100)</f>
        <v>#N/A</v>
      </c>
      <c r="AI589" s="624" t="e">
        <f>SUMIFS(INDEX(Калькуляция!$T$15:$AM$262,,MATCH(AI$3,Калькуляция!$T$3:$AM$3,0)),Калькуляция!$A$15:$A$262,$A589,Калькуляция!$B$15:$B$262,$B589)</f>
        <v>#N/A</v>
      </c>
      <c r="AJ589" s="624" t="e">
        <f>SUMIFS(INDEX(Калькуляция!$T$15:$AM$262,,MATCH(AJ$3,Калькуляция!$T$3:$AM$3,0)),Калькуляция!$A$15:$A$262,$A589,Калькуляция!$B$15:$B$262,$B589)</f>
        <v>#N/A</v>
      </c>
      <c r="AK589" s="521" t="e">
        <f>IF(AI589=0,0,(AJ589-AI589)/AI589*100)</f>
        <v>#N/A</v>
      </c>
      <c r="AL589" s="624" t="e">
        <f>SUMIFS(INDEX(Калькуляция!$T$15:$AM$262,,MATCH(AL$3,Калькуляция!$T$3:$AM$3,0)),Калькуляция!$A$15:$A$262,$A589,Калькуляция!$B$15:$B$262,$B589)</f>
        <v>#N/A</v>
      </c>
      <c r="AM589" s="624" t="e">
        <f>SUMIFS(INDEX(Калькуляция!$T$15:$AM$262,,MATCH(AM$3,Калькуляция!$T$3:$AM$3,0)),Калькуляция!$A$15:$A$262,$A589,Калькуляция!$B$15:$B$262,$B589)</f>
        <v>#N/A</v>
      </c>
      <c r="AN589" s="521" t="e">
        <f>IF(AL589=0,0,(AM589-AL589)/AL589*100)</f>
        <v>#N/A</v>
      </c>
      <c r="AO589" s="624" t="e">
        <f>SUMIFS(INDEX(Калькуляция!$T$15:$AM$262,,MATCH(AO$3,Калькуляция!$T$3:$AM$3,0)),Калькуляция!$A$15:$A$262,$A589,Калькуляция!$B$15:$B$262,$B589)</f>
        <v>#N/A</v>
      </c>
      <c r="AP589" s="624" t="e">
        <f>SUMIFS(INDEX(Калькуляция!$T$15:$AM$262,,MATCH(AP$3,Калькуляция!$T$3:$AM$3,0)),Калькуляция!$A$15:$A$262,$A589,Калькуляция!$B$15:$B$262,$B589)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SUMIFS(INDEX(Калькуляция!$T$15:$AM$262,,MATCH(N$3,Калькуляция!$T$3:$AM$3,0)),Калькуляция!$A$15:$A$262,$A595,Калькуляция!$B$15:$B$262,$B595)</f>
        <v>#N/A</v>
      </c>
      <c r="O595" s="624" t="e">
        <f>SUMIFS(INDEX(Калькуляция!$T$15:$AM$262,,MATCH(O$3,Калькуляция!$T$3:$AM$3,0)),Калькуляция!$A$15:$A$262,$A595,Калькуляция!$B$15:$B$262,$B595)</f>
        <v>#N/A</v>
      </c>
      <c r="P595" s="521" t="e">
        <f>IF(N595=0,0,(O595-N595)/N595*100)</f>
        <v>#N/A</v>
      </c>
      <c r="Q595" s="624" t="e">
        <f>SUMIFS(INDEX(Калькуляция!$T$15:$AM$262,,MATCH(Q$3,Калькуляция!$T$3:$AM$3,0)),Калькуляция!$A$15:$A$262,$A595,Калькуляция!$B$15:$B$262,$B595)</f>
        <v>#N/A</v>
      </c>
      <c r="R595" s="624" t="e">
        <f>SUMIFS(INDEX(Калькуляция!$T$15:$AM$262,,MATCH(R$3,Калькуляция!$T$3:$AM$3,0)),Калькуляция!$A$15:$A$262,$A595,Калькуляция!$B$15:$B$262,$B595)</f>
        <v>#N/A</v>
      </c>
      <c r="S595" s="521" t="e">
        <f>IF(Q595=0,0,(R595-Q595)/Q595*100)</f>
        <v>#N/A</v>
      </c>
      <c r="T595" s="624" t="e">
        <f>SUMIFS(INDEX(Калькуляция!$T$15:$AM$262,,MATCH(T$3,Калькуляция!$T$3:$AM$3,0)),Калькуляция!$A$15:$A$262,$A595,Калькуляция!$B$15:$B$262,$B595)</f>
        <v>#N/A</v>
      </c>
      <c r="U595" s="624" t="e">
        <f>SUMIFS(INDEX(Калькуляция!$T$15:$AM$262,,MATCH(U$3,Калькуляция!$T$3:$AM$3,0)),Калькуляция!$A$15:$A$262,$A595,Калькуляция!$B$15:$B$262,$B595)</f>
        <v>#N/A</v>
      </c>
      <c r="V595" s="521" t="e">
        <f>IF(T595=0,0,(U595-T595)/T595*100)</f>
        <v>#N/A</v>
      </c>
      <c r="W595" s="624" t="e">
        <f>SUMIFS(INDEX(Калькуляция!$T$15:$AM$262,,MATCH(W$3,Калькуляция!$T$3:$AM$3,0)),Калькуляция!$A$15:$A$262,$A595,Калькуляция!$B$15:$B$262,$B595)</f>
        <v>#N/A</v>
      </c>
      <c r="X595" s="624" t="e">
        <f>SUMIFS(INDEX(Калькуляция!$T$15:$AM$262,,MATCH(X$3,Калькуляция!$T$3:$AM$3,0)),Калькуляция!$A$15:$A$262,$A595,Калькуляция!$B$15:$B$262,$B595)</f>
        <v>#N/A</v>
      </c>
      <c r="Y595" s="521" t="e">
        <f>IF(W595=0,0,(X595-W595)/W595*100)</f>
        <v>#N/A</v>
      </c>
      <c r="Z595" s="624" t="e">
        <f>SUMIFS(INDEX(Калькуляция!$T$15:$AM$262,,MATCH(Z$3,Калькуляция!$T$3:$AM$3,0)),Калькуляция!$A$15:$A$262,$A595,Калькуляция!$B$15:$B$262,$B595)</f>
        <v>#N/A</v>
      </c>
      <c r="AA595" s="624" t="e">
        <f>SUMIFS(INDEX(Калькуляция!$T$15:$AM$262,,MATCH(AA$3,Калькуляция!$T$3:$AM$3,0)),Калькуляция!$A$15:$A$262,$A595,Калькуляция!$B$15:$B$262,$B595)</f>
        <v>#N/A</v>
      </c>
      <c r="AB595" s="521" t="e">
        <f>IF(Z595=0,0,(AA595-Z595)/Z595*100)</f>
        <v>#N/A</v>
      </c>
      <c r="AC595" s="624" t="e">
        <f>SUMIFS(INDEX(Калькуляция!$T$15:$AM$262,,MATCH(AC$3,Калькуляция!$T$3:$AM$3,0)),Калькуляция!$A$15:$A$262,$A595,Калькуляция!$B$15:$B$262,$B595)</f>
        <v>#N/A</v>
      </c>
      <c r="AD595" s="624" t="e">
        <f>SUMIFS(INDEX(Калькуляция!$T$15:$AM$262,,MATCH(AD$3,Калькуляция!$T$3:$AM$3,0)),Калькуляция!$A$15:$A$262,$A595,Калькуляция!$B$15:$B$262,$B595)</f>
        <v>#N/A</v>
      </c>
      <c r="AE595" s="521" t="e">
        <f>IF(AC595=0,0,(AD595-AC595)/AC595*100)</f>
        <v>#N/A</v>
      </c>
      <c r="AF595" s="624" t="e">
        <f>SUMIFS(INDEX(Калькуляция!$T$15:$AM$262,,MATCH(AF$3,Калькуляция!$T$3:$AM$3,0)),Калькуляция!$A$15:$A$262,$A595,Калькуляция!$B$15:$B$262,$B595)</f>
        <v>#N/A</v>
      </c>
      <c r="AG595" s="624" t="e">
        <f>SUMIFS(INDEX(Калькуляция!$T$15:$AM$262,,MATCH(AG$3,Калькуляция!$T$3:$AM$3,0)),Калькуляция!$A$15:$A$262,$A595,Калькуляция!$B$15:$B$262,$B595)</f>
        <v>#N/A</v>
      </c>
      <c r="AH595" s="521" t="e">
        <f>IF(AF595=0,0,(AG595-AF595)/AF595*100)</f>
        <v>#N/A</v>
      </c>
      <c r="AI595" s="624" t="e">
        <f>SUMIFS(INDEX(Калькуляция!$T$15:$AM$262,,MATCH(AI$3,Калькуляция!$T$3:$AM$3,0)),Калькуляция!$A$15:$A$262,$A595,Калькуляция!$B$15:$B$262,$B595)</f>
        <v>#N/A</v>
      </c>
      <c r="AJ595" s="624" t="e">
        <f>SUMIFS(INDEX(Калькуляция!$T$15:$AM$262,,MATCH(AJ$3,Калькуляция!$T$3:$AM$3,0)),Калькуляция!$A$15:$A$262,$A595,Калькуляция!$B$15:$B$262,$B595)</f>
        <v>#N/A</v>
      </c>
      <c r="AK595" s="521" t="e">
        <f>IF(AI595=0,0,(AJ595-AI595)/AI595*100)</f>
        <v>#N/A</v>
      </c>
      <c r="AL595" s="624" t="e">
        <f>SUMIFS(INDEX(Калькуляция!$T$15:$AM$262,,MATCH(AL$3,Калькуляция!$T$3:$AM$3,0)),Калькуляция!$A$15:$A$262,$A595,Калькуляция!$B$15:$B$262,$B595)</f>
        <v>#N/A</v>
      </c>
      <c r="AM595" s="624" t="e">
        <f>SUMIFS(INDEX(Калькуляция!$T$15:$AM$262,,MATCH(AM$3,Калькуляция!$T$3:$AM$3,0)),Калькуляция!$A$15:$A$262,$A595,Калькуляция!$B$15:$B$262,$B595)</f>
        <v>#N/A</v>
      </c>
      <c r="AN595" s="521" t="e">
        <f>IF(AL595=0,0,(AM595-AL595)/AL595*100)</f>
        <v>#N/A</v>
      </c>
      <c r="AO595" s="624" t="e">
        <f>SUMIFS(INDEX(Калькуляция!$T$15:$AM$262,,MATCH(AO$3,Калькуляция!$T$3:$AM$3,0)),Калькуляция!$A$15:$A$262,$A595,Калькуляция!$B$15:$B$262,$B595)</f>
        <v>#N/A</v>
      </c>
      <c r="AP595" s="624" t="e">
        <f>SUMIFS(INDEX(Калькуляция!$T$15:$AM$262,,MATCH(AP$3,Калькуляция!$T$3:$AM$3,0)),Калькуляция!$A$15:$A$262,$A595,Калькуляция!$B$15:$B$262,$B595)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SUMIFS(INDEX(Калькуляция!$T$15:$AM$262,,MATCH(N$3,Калькуляция!$T$3:$AM$3,0)),Калькуляция!$A$15:$A$262,$A601,Калькуляция!$B$15:$B$262,$B601)</f>
        <v>#N/A</v>
      </c>
      <c r="O601" s="624" t="e">
        <f>SUMIFS(INDEX(Калькуляция!$T$15:$AM$262,,MATCH(O$3,Калькуляция!$T$3:$AM$3,0)),Калькуляция!$A$15:$A$262,$A601,Калькуляция!$B$15:$B$262,$B601)</f>
        <v>#N/A</v>
      </c>
      <c r="P601" s="521" t="e">
        <f>IF(N601=0,0,(O601-N601)/N601*100)</f>
        <v>#N/A</v>
      </c>
      <c r="Q601" s="624" t="e">
        <f>SUMIFS(INDEX(Калькуляция!$T$15:$AM$262,,MATCH(Q$3,Калькуляция!$T$3:$AM$3,0)),Калькуляция!$A$15:$A$262,$A601,Калькуляция!$B$15:$B$262,$B601)</f>
        <v>#N/A</v>
      </c>
      <c r="R601" s="624" t="e">
        <f>SUMIFS(INDEX(Калькуляция!$T$15:$AM$262,,MATCH(R$3,Калькуляция!$T$3:$AM$3,0)),Калькуляция!$A$15:$A$262,$A601,Калькуляция!$B$15:$B$262,$B601)</f>
        <v>#N/A</v>
      </c>
      <c r="S601" s="521" t="e">
        <f>IF(Q601=0,0,(R601-Q601)/Q601*100)</f>
        <v>#N/A</v>
      </c>
      <c r="T601" s="624" t="e">
        <f>SUMIFS(INDEX(Калькуляция!$T$15:$AM$262,,MATCH(T$3,Калькуляция!$T$3:$AM$3,0)),Калькуляция!$A$15:$A$262,$A601,Калькуляция!$B$15:$B$262,$B601)</f>
        <v>#N/A</v>
      </c>
      <c r="U601" s="624" t="e">
        <f>SUMIFS(INDEX(Калькуляция!$T$15:$AM$262,,MATCH(U$3,Калькуляция!$T$3:$AM$3,0)),Калькуляция!$A$15:$A$262,$A601,Калькуляция!$B$15:$B$262,$B601)</f>
        <v>#N/A</v>
      </c>
      <c r="V601" s="521" t="e">
        <f>IF(T601=0,0,(U601-T601)/T601*100)</f>
        <v>#N/A</v>
      </c>
      <c r="W601" s="624" t="e">
        <f>SUMIFS(INDEX(Калькуляция!$T$15:$AM$262,,MATCH(W$3,Калькуляция!$T$3:$AM$3,0)),Калькуляция!$A$15:$A$262,$A601,Калькуляция!$B$15:$B$262,$B601)</f>
        <v>#N/A</v>
      </c>
      <c r="X601" s="624" t="e">
        <f>SUMIFS(INDEX(Калькуляция!$T$15:$AM$262,,MATCH(X$3,Калькуляция!$T$3:$AM$3,0)),Калькуляция!$A$15:$A$262,$A601,Калькуляция!$B$15:$B$262,$B601)</f>
        <v>#N/A</v>
      </c>
      <c r="Y601" s="521" t="e">
        <f>IF(W601=0,0,(X601-W601)/W601*100)</f>
        <v>#N/A</v>
      </c>
      <c r="Z601" s="624" t="e">
        <f>SUMIFS(INDEX(Калькуляция!$T$15:$AM$262,,MATCH(Z$3,Калькуляция!$T$3:$AM$3,0)),Калькуляция!$A$15:$A$262,$A601,Калькуляция!$B$15:$B$262,$B601)</f>
        <v>#N/A</v>
      </c>
      <c r="AA601" s="624" t="e">
        <f>SUMIFS(INDEX(Калькуляция!$T$15:$AM$262,,MATCH(AA$3,Калькуляция!$T$3:$AM$3,0)),Калькуляция!$A$15:$A$262,$A601,Калькуляция!$B$15:$B$262,$B601)</f>
        <v>#N/A</v>
      </c>
      <c r="AB601" s="521" t="e">
        <f>IF(Z601=0,0,(AA601-Z601)/Z601*100)</f>
        <v>#N/A</v>
      </c>
      <c r="AC601" s="624" t="e">
        <f>SUMIFS(INDEX(Калькуляция!$T$15:$AM$262,,MATCH(AC$3,Калькуляция!$T$3:$AM$3,0)),Калькуляция!$A$15:$A$262,$A601,Калькуляция!$B$15:$B$262,$B601)</f>
        <v>#N/A</v>
      </c>
      <c r="AD601" s="624" t="e">
        <f>SUMIFS(INDEX(Калькуляция!$T$15:$AM$262,,MATCH(AD$3,Калькуляция!$T$3:$AM$3,0)),Калькуляция!$A$15:$A$262,$A601,Калькуляция!$B$15:$B$262,$B601)</f>
        <v>#N/A</v>
      </c>
      <c r="AE601" s="521" t="e">
        <f>IF(AC601=0,0,(AD601-AC601)/AC601*100)</f>
        <v>#N/A</v>
      </c>
      <c r="AF601" s="624" t="e">
        <f>SUMIFS(INDEX(Калькуляция!$T$15:$AM$262,,MATCH(AF$3,Калькуляция!$T$3:$AM$3,0)),Калькуляция!$A$15:$A$262,$A601,Калькуляция!$B$15:$B$262,$B601)</f>
        <v>#N/A</v>
      </c>
      <c r="AG601" s="624" t="e">
        <f>SUMIFS(INDEX(Калькуляция!$T$15:$AM$262,,MATCH(AG$3,Калькуляция!$T$3:$AM$3,0)),Калькуляция!$A$15:$A$262,$A601,Калькуляция!$B$15:$B$262,$B601)</f>
        <v>#N/A</v>
      </c>
      <c r="AH601" s="521" t="e">
        <f>IF(AF601=0,0,(AG601-AF601)/AF601*100)</f>
        <v>#N/A</v>
      </c>
      <c r="AI601" s="624" t="e">
        <f>SUMIFS(INDEX(Калькуляция!$T$15:$AM$262,,MATCH(AI$3,Калькуляция!$T$3:$AM$3,0)),Калькуляция!$A$15:$A$262,$A601,Калькуляция!$B$15:$B$262,$B601)</f>
        <v>#N/A</v>
      </c>
      <c r="AJ601" s="624" t="e">
        <f>SUMIFS(INDEX(Калькуляция!$T$15:$AM$262,,MATCH(AJ$3,Калькуляция!$T$3:$AM$3,0)),Калькуляция!$A$15:$A$262,$A601,Калькуляция!$B$15:$B$262,$B601)</f>
        <v>#N/A</v>
      </c>
      <c r="AK601" s="521" t="e">
        <f>IF(AI601=0,0,(AJ601-AI601)/AI601*100)</f>
        <v>#N/A</v>
      </c>
      <c r="AL601" s="624" t="e">
        <f>SUMIFS(INDEX(Калькуляция!$T$15:$AM$262,,MATCH(AL$3,Калькуляция!$T$3:$AM$3,0)),Калькуляция!$A$15:$A$262,$A601,Калькуляция!$B$15:$B$262,$B601)</f>
        <v>#N/A</v>
      </c>
      <c r="AM601" s="624" t="e">
        <f>SUMIFS(INDEX(Калькуляция!$T$15:$AM$262,,MATCH(AM$3,Калькуляция!$T$3:$AM$3,0)),Калькуляция!$A$15:$A$262,$A601,Калькуляция!$B$15:$B$262,$B601)</f>
        <v>#N/A</v>
      </c>
      <c r="AN601" s="521" t="e">
        <f>IF(AL601=0,0,(AM601-AL601)/AL601*100)</f>
        <v>#N/A</v>
      </c>
      <c r="AO601" s="624" t="e">
        <f>SUMIFS(INDEX(Калькуляция!$T$15:$AM$262,,MATCH(AO$3,Калькуляция!$T$3:$AM$3,0)),Калькуляция!$A$15:$A$262,$A601,Калькуляция!$B$15:$B$262,$B601)</f>
        <v>#N/A</v>
      </c>
      <c r="AP601" s="624" t="e">
        <f>SUMIFS(INDEX(Калькуляция!$T$15:$AM$262,,MATCH(AP$3,Калькуляция!$T$3:$AM$3,0)),Калькуляция!$A$15:$A$262,$A601,Калькуляция!$B$15:$B$262,$B601)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SUMIFS(INDEX(Калькуляция!$T$15:$AM$262,,MATCH(N$3,Калькуляция!$T$3:$AM$3,0)),Калькуляция!$A$15:$A$262,$A607,Калькуляция!$B$15:$B$262,$B607)</f>
        <v>#N/A</v>
      </c>
      <c r="O607" s="624" t="e">
        <f>SUMIFS(INDEX(Калькуляция!$T$15:$AM$262,,MATCH(O$3,Калькуляция!$T$3:$AM$3,0)),Калькуляция!$A$15:$A$262,$A607,Калькуляция!$B$15:$B$262,$B607)</f>
        <v>#N/A</v>
      </c>
      <c r="P607" s="521" t="e">
        <f>IF(N607=0,0,(O607-N607)/N607*100)</f>
        <v>#N/A</v>
      </c>
      <c r="Q607" s="624" t="e">
        <f>SUMIFS(INDEX(Калькуляция!$T$15:$AM$262,,MATCH(Q$3,Калькуляция!$T$3:$AM$3,0)),Калькуляция!$A$15:$A$262,$A607,Калькуляция!$B$15:$B$262,$B607)</f>
        <v>#N/A</v>
      </c>
      <c r="R607" s="624" t="e">
        <f>SUMIFS(INDEX(Калькуляция!$T$15:$AM$262,,MATCH(R$3,Калькуляция!$T$3:$AM$3,0)),Калькуляция!$A$15:$A$262,$A607,Калькуляция!$B$15:$B$262,$B607)</f>
        <v>#N/A</v>
      </c>
      <c r="S607" s="521" t="e">
        <f>IF(Q607=0,0,(R607-Q607)/Q607*100)</f>
        <v>#N/A</v>
      </c>
      <c r="T607" s="624" t="e">
        <f>SUMIFS(INDEX(Калькуляция!$T$15:$AM$262,,MATCH(T$3,Калькуляция!$T$3:$AM$3,0)),Калькуляция!$A$15:$A$262,$A607,Калькуляция!$B$15:$B$262,$B607)</f>
        <v>#N/A</v>
      </c>
      <c r="U607" s="624" t="e">
        <f>SUMIFS(INDEX(Калькуляция!$T$15:$AM$262,,MATCH(U$3,Калькуляция!$T$3:$AM$3,0)),Калькуляция!$A$15:$A$262,$A607,Калькуляция!$B$15:$B$262,$B607)</f>
        <v>#N/A</v>
      </c>
      <c r="V607" s="521" t="e">
        <f>IF(T607=0,0,(U607-T607)/T607*100)</f>
        <v>#N/A</v>
      </c>
      <c r="W607" s="624" t="e">
        <f>SUMIFS(INDEX(Калькуляция!$T$15:$AM$262,,MATCH(W$3,Калькуляция!$T$3:$AM$3,0)),Калькуляция!$A$15:$A$262,$A607,Калькуляция!$B$15:$B$262,$B607)</f>
        <v>#N/A</v>
      </c>
      <c r="X607" s="624" t="e">
        <f>SUMIFS(INDEX(Калькуляция!$T$15:$AM$262,,MATCH(X$3,Калькуляция!$T$3:$AM$3,0)),Калькуляция!$A$15:$A$262,$A607,Калькуляция!$B$15:$B$262,$B607)</f>
        <v>#N/A</v>
      </c>
      <c r="Y607" s="521" t="e">
        <f>IF(W607=0,0,(X607-W607)/W607*100)</f>
        <v>#N/A</v>
      </c>
      <c r="Z607" s="624" t="e">
        <f>SUMIFS(INDEX(Калькуляция!$T$15:$AM$262,,MATCH(Z$3,Калькуляция!$T$3:$AM$3,0)),Калькуляция!$A$15:$A$262,$A607,Калькуляция!$B$15:$B$262,$B607)</f>
        <v>#N/A</v>
      </c>
      <c r="AA607" s="624" t="e">
        <f>SUMIFS(INDEX(Калькуляция!$T$15:$AM$262,,MATCH(AA$3,Калькуляция!$T$3:$AM$3,0)),Калькуляция!$A$15:$A$262,$A607,Калькуляция!$B$15:$B$262,$B607)</f>
        <v>#N/A</v>
      </c>
      <c r="AB607" s="521" t="e">
        <f>IF(Z607=0,0,(AA607-Z607)/Z607*100)</f>
        <v>#N/A</v>
      </c>
      <c r="AC607" s="624" t="e">
        <f>SUMIFS(INDEX(Калькуляция!$T$15:$AM$262,,MATCH(AC$3,Калькуляция!$T$3:$AM$3,0)),Калькуляция!$A$15:$A$262,$A607,Калькуляция!$B$15:$B$262,$B607)</f>
        <v>#N/A</v>
      </c>
      <c r="AD607" s="624" t="e">
        <f>SUMIFS(INDEX(Калькуляция!$T$15:$AM$262,,MATCH(AD$3,Калькуляция!$T$3:$AM$3,0)),Калькуляция!$A$15:$A$262,$A607,Калькуляция!$B$15:$B$262,$B607)</f>
        <v>#N/A</v>
      </c>
      <c r="AE607" s="521" t="e">
        <f>IF(AC607=0,0,(AD607-AC607)/AC607*100)</f>
        <v>#N/A</v>
      </c>
      <c r="AF607" s="624" t="e">
        <f>SUMIFS(INDEX(Калькуляция!$T$15:$AM$262,,MATCH(AF$3,Калькуляция!$T$3:$AM$3,0)),Калькуляция!$A$15:$A$262,$A607,Калькуляция!$B$15:$B$262,$B607)</f>
        <v>#N/A</v>
      </c>
      <c r="AG607" s="624" t="e">
        <f>SUMIFS(INDEX(Калькуляция!$T$15:$AM$262,,MATCH(AG$3,Калькуляция!$T$3:$AM$3,0)),Калькуляция!$A$15:$A$262,$A607,Калькуляция!$B$15:$B$262,$B607)</f>
        <v>#N/A</v>
      </c>
      <c r="AH607" s="521" t="e">
        <f>IF(AF607=0,0,(AG607-AF607)/AF607*100)</f>
        <v>#N/A</v>
      </c>
      <c r="AI607" s="624" t="e">
        <f>SUMIFS(INDEX(Калькуляция!$T$15:$AM$262,,MATCH(AI$3,Калькуляция!$T$3:$AM$3,0)),Калькуляция!$A$15:$A$262,$A607,Калькуляция!$B$15:$B$262,$B607)</f>
        <v>#N/A</v>
      </c>
      <c r="AJ607" s="624" t="e">
        <f>SUMIFS(INDEX(Калькуляция!$T$15:$AM$262,,MATCH(AJ$3,Калькуляция!$T$3:$AM$3,0)),Калькуляция!$A$15:$A$262,$A607,Калькуляция!$B$15:$B$262,$B607)</f>
        <v>#N/A</v>
      </c>
      <c r="AK607" s="521" t="e">
        <f>IF(AI607=0,0,(AJ607-AI607)/AI607*100)</f>
        <v>#N/A</v>
      </c>
      <c r="AL607" s="624" t="e">
        <f>SUMIFS(INDEX(Калькуляция!$T$15:$AM$262,,MATCH(AL$3,Калькуляция!$T$3:$AM$3,0)),Калькуляция!$A$15:$A$262,$A607,Калькуляция!$B$15:$B$262,$B607)</f>
        <v>#N/A</v>
      </c>
      <c r="AM607" s="624" t="e">
        <f>SUMIFS(INDEX(Калькуляция!$T$15:$AM$262,,MATCH(AM$3,Калькуляция!$T$3:$AM$3,0)),Калькуляция!$A$15:$A$262,$A607,Калькуляция!$B$15:$B$262,$B607)</f>
        <v>#N/A</v>
      </c>
      <c r="AN607" s="521" t="e">
        <f>IF(AL607=0,0,(AM607-AL607)/AL607*100)</f>
        <v>#N/A</v>
      </c>
      <c r="AO607" s="624" t="e">
        <f>SUMIFS(INDEX(Калькуляция!$T$15:$AM$262,,MATCH(AO$3,Калькуляция!$T$3:$AM$3,0)),Калькуляция!$A$15:$A$262,$A607,Калькуляция!$B$15:$B$262,$B607)</f>
        <v>#N/A</v>
      </c>
      <c r="AP607" s="624" t="e">
        <f>SUMIFS(INDEX(Калькуляция!$T$15:$AM$262,,MATCH(AP$3,Калькуляция!$T$3:$AM$3,0)),Калькуляция!$A$15:$A$262,$A607,Калькуляция!$B$15:$B$262,$B607)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706" t="s">
        <v>16</v>
      </c>
      <c r="M612" s="707"/>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700" t="s">
        <v>684</v>
      </c>
      <c r="M613" s="701"/>
      <c r="N613" s="379" t="str">
        <f>INDEX('Общие сведения'!$K$113:$K$139,MATCH($A613,'Общие сведения'!$D$113:$D$139,0))</f>
        <v>хозяйственно-бытовые сточные воды</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700" t="s">
        <v>685</v>
      </c>
      <c r="M614" s="701"/>
      <c r="N614" s="379" t="str">
        <f>INDEX('Общие сведения'!$L$113:$L$139,MATCH($A614,'Общие сведения'!$D$113:$D$139,0))</f>
        <v>тариф на водоотведение</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702" t="s">
        <v>281</v>
      </c>
      <c r="M615" s="703"/>
      <c r="N615" s="379">
        <f>INDEX('Общие сведения'!$M$113:$M$139,MATCH($A615,'Общие сведения'!$D$113:$D$139,0))</f>
        <v>0</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710"/>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710"/>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4.25" outlineLevel="1">
      <c r="A624" s="322" t="str">
        <f t="shared" ref="A624:A629" ca="1" si="130">OFFSET(A624,-1,0)</f>
        <v>et_List16_line_d</v>
      </c>
      <c r="G624" s="322">
        <f t="shared" ref="G624:G629" ca="1" si="131">OFFSET(G624,-1,0)</f>
        <v>0</v>
      </c>
      <c r="J624" s="710"/>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5" outlineLevel="1">
      <c r="A625" s="322" t="str">
        <f t="shared" ca="1" si="130"/>
        <v>et_List16_line_d</v>
      </c>
      <c r="G625" s="322">
        <f t="shared" ca="1" si="131"/>
        <v>0</v>
      </c>
      <c r="J625" s="710"/>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5" outlineLevel="1">
      <c r="A626" s="322" t="str">
        <f t="shared" ca="1" si="130"/>
        <v>et_List16_line_d</v>
      </c>
      <c r="G626" s="322">
        <f t="shared" ca="1" si="131"/>
        <v>0</v>
      </c>
      <c r="J626" s="710"/>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5" outlineLevel="1">
      <c r="A627" s="322" t="str">
        <f t="shared" ca="1" si="130"/>
        <v>et_List16_line_d</v>
      </c>
      <c r="G627" s="322">
        <f t="shared" ca="1" si="131"/>
        <v>0</v>
      </c>
      <c r="J627" s="710"/>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3.75" outlineLevel="1">
      <c r="A628" s="322" t="str">
        <f t="shared" ca="1" si="130"/>
        <v>et_List16_line_d</v>
      </c>
      <c r="G628" s="322">
        <f t="shared" ca="1" si="131"/>
        <v>0</v>
      </c>
      <c r="J628" s="710"/>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5" outlineLevel="1">
      <c r="A629" s="322" t="str">
        <f t="shared" ca="1" si="130"/>
        <v>et_List16_line_d</v>
      </c>
      <c r="G629" s="322">
        <f t="shared" ca="1" si="131"/>
        <v>0</v>
      </c>
      <c r="J629" s="710"/>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сведения'!$J$113:$J$139,MATCH($A635,'Общие сведения'!$D$113:$D$139,0))</f>
        <v>Тариф 1 (Водоотведение) - тариф на водоотведение</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SUMIFS(INDEX(Калькуляция!$AD$15:$AM$262,,MATCH(F636,Калькуляция!$AD$1:$AM$1,0)),Калькуляция!$A$15:$A$262,A636,Калькуляция!$M$15:$M$262,"Операционные расходы")</f>
        <v>1279.2029047999999</v>
      </c>
      <c r="N636" s="471">
        <f>SUMIFS(INDEX(Сценарии!$T$15:$AP$53,,MATCH($F636&amp;"Принято органом регулирования",Сценарии!$T$3:$AP$3,0)),Сценарии!$A$15:$A$53,$A636,Сценарии!$M$15:$M$53,"Индекс эффективности операционных расходов")</f>
        <v>1</v>
      </c>
      <c r="O636" s="327"/>
      <c r="P636" s="471">
        <f>SUMIFS(INDEX(Баланс!$AC$16:$AL$85,,MATCH($F636&amp;"Принято органом регулирования",Баланс!$AC$3:$AL$3,0)),Баланс!$A$16:$A$85,$A636,Баланс!$M$16:$M$85,"Уровень потерь воды")</f>
        <v>0</v>
      </c>
      <c r="Q636" s="471">
        <f>SUMIFS(INDEX(ЭЭ!$AC$15:$AL$38,,MATCH($F636&amp;"Принято органом регулирования",ЭЭ!$AC$3:$AL$3,0)),ЭЭ!$A$15:$A$38,$A636,ЭЭ!$M$15:$M$38,"Удельный расход электроэнергии")</f>
        <v>0</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SUMIFS(INDEX(Калькуляция!$AD$15:$AM$262,,MATCH(F637,Калькуляция!$AD$1:$AM$1,0)),Калькуляция!$A$15:$A$262,A637,Калькуляция!$M$15:$M$262,"Операционные расходы")</f>
        <v>1279.2029047999999</v>
      </c>
      <c r="N637" s="471">
        <f>SUMIFS(INDEX(Сценарии!$T$15:$AP$53,,MATCH(F637&amp;"Принято органом регулирования",Сценарии!$T$3:$AP$3,0)),Сценарии!$A$15:$A$53,A637,Сценарии!$M$15:$M$53,"Индекс эффективности операционных расходов")</f>
        <v>0</v>
      </c>
      <c r="O637" s="327"/>
      <c r="P637" s="471">
        <f>SUMIFS(INDEX(Баланс!$AC$16:$AL$85,,MATCH($F637&amp;"Принято органом регулирования",Баланс!$AC$3:$AL$3,0)),Баланс!$A$16:$A$85,$A637,Баланс!$M$16:$M$85,"Уровень потерь воды")</f>
        <v>0</v>
      </c>
      <c r="Q637" s="471">
        <f>SUMIFS(INDEX(ЭЭ!$AC$15:$AL$38,,MATCH($F637&amp;"Принято органом регулирования",ЭЭ!$AC$3:$AL$3,0)),ЭЭ!$A$15:$A$38,$A637,ЭЭ!$M$15:$M$38,"Удельный расход электроэнергии")</f>
        <v>0</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SUMIFS(INDEX(Калькуляция!$AD$15:$AM$262,,MATCH(F638,Калькуляция!$AD$1:$AM$1,0)),Калькуляция!$A$15:$A$262,A638,Калькуляция!$M$15:$M$262,"Операционные расходы")</f>
        <v>1279.2029047999999</v>
      </c>
      <c r="N638" s="471">
        <f>SUMIFS(INDEX(Сценарии!$T$15:$AP$53,,MATCH(F638&amp;"Принято органом регулирования",Сценарии!$T$3:$AP$3,0)),Сценарии!$A$15:$A$53,A638,Сценарии!$M$15:$M$53,"Индекс эффективности операционных расходов")</f>
        <v>0</v>
      </c>
      <c r="O638" s="327"/>
      <c r="P638" s="471">
        <f>SUMIFS(INDEX(Баланс!$AC$16:$AL$85,,MATCH($F638&amp;"Принято органом регулирования",Баланс!$AC$3:$AL$3,0)),Баланс!$A$16:$A$85,$A638,Баланс!$M$16:$M$85,"Уровень потерь воды")</f>
        <v>0</v>
      </c>
      <c r="Q638" s="471">
        <f>SUMIFS(INDEX(ЭЭ!$AC$15:$AL$38,,MATCH($F638&amp;"Принято органом регулирования",ЭЭ!$AC$3:$AL$3,0)),ЭЭ!$A$15:$A$38,$A638,ЭЭ!$M$15:$M$38,"Удельный расход электроэнергии")</f>
        <v>0</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SUMIFS(INDEX(Калькуляция!$AD$15:$AM$262,,MATCH(F639,Калькуляция!$AD$1:$AM$1,0)),Калькуляция!$A$15:$A$262,A639,Калькуляция!$M$15:$M$262,"Операционные расходы")</f>
        <v>1279.2029047999999</v>
      </c>
      <c r="N639" s="471">
        <f>SUMIFS(INDEX(Сценарии!$T$15:$AP$53,,MATCH(F639&amp;"Принято органом регулирования",Сценарии!$T$3:$AP$3,0)),Сценарии!$A$15:$A$53,A639,Сценарии!$M$15:$M$53,"Индекс эффективности операционных расходов")</f>
        <v>0</v>
      </c>
      <c r="O639" s="327"/>
      <c r="P639" s="471">
        <f>SUMIFS(INDEX(Баланс!$AC$16:$AL$85,,MATCH($F639&amp;"Принято органом регулирования",Баланс!$AC$3:$AL$3,0)),Баланс!$A$16:$A$85,$A639,Баланс!$M$16:$M$85,"Уровень потерь воды")</f>
        <v>0</v>
      </c>
      <c r="Q639" s="471">
        <f>SUMIFS(INDEX(ЭЭ!$AC$15:$AL$38,,MATCH($F639&amp;"Принято органом регулирования",ЭЭ!$AC$3:$AL$3,0)),ЭЭ!$A$15:$A$38,$A639,ЭЭ!$M$15:$M$38,"Удельный расход электроэнергии")</f>
        <v>0</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SUMIFS(INDEX(Калькуляция!$AD$15:$AM$262,,MATCH(F640,Калькуляция!$AD$1:$AM$1,0)),Калькуляция!$A$15:$A$262,A640,Калькуляция!$M$15:$M$262,"Операционные расходы")</f>
        <v>1279.2029047999999</v>
      </c>
      <c r="N640" s="471">
        <f>SUMIFS(INDEX(Сценарии!$T$15:$AP$53,,MATCH(F640&amp;"Принято органом регулирования",Сценарии!$T$3:$AP$3,0)),Сценарии!$A$15:$A$53,A640,Сценарии!$M$15:$M$53,"Индекс эффективности операционных расходов")</f>
        <v>0</v>
      </c>
      <c r="O640" s="327"/>
      <c r="P640" s="471">
        <f>SUMIFS(INDEX(Баланс!$AC$16:$AL$85,,MATCH($F640&amp;"Принято органом регулирования",Баланс!$AC$3:$AL$3,0)),Баланс!$A$16:$A$85,$A640,Баланс!$M$16:$M$85,"Уровень потерь воды")</f>
        <v>0</v>
      </c>
      <c r="Q640" s="471">
        <f>SUMIFS(INDEX(ЭЭ!$AC$15:$AL$38,,MATCH($F640&amp;"Принято органом регулирования",ЭЭ!$AC$3:$AL$3,0)),ЭЭ!$A$15:$A$38,$A640,ЭЭ!$M$15:$M$38,"Удельный расход электроэнергии")</f>
        <v>0</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SUMIFS(INDEX(Калькуляция!$AD$15:$AM$262,,MATCH(F641,Калькуляция!$AD$1:$AM$1,0)),Калькуляция!$A$15:$A$262,A641,Калькуляция!$M$15:$M$262,"Операционные расходы")</f>
        <v>1279.2029047999999</v>
      </c>
      <c r="N641" s="471">
        <f>SUMIFS(INDEX(Сценарии!$T$15:$AP$53,,MATCH(F641&amp;"Принято органом регулирования",Сценарии!$T$3:$AP$3,0)),Сценарии!$A$15:$A$53,A641,Сценарии!$M$15:$M$53,"Индекс эффективности операционных расходов")</f>
        <v>0</v>
      </c>
      <c r="O641" s="327"/>
      <c r="P641" s="471">
        <f>SUMIFS(INDEX(Баланс!$AC$16:$AL$85,,MATCH($F641&amp;"Принято органом регулирования",Баланс!$AC$3:$AL$3,0)),Баланс!$A$16:$A$85,$A641,Баланс!$M$16:$M$85,"Уровень потерь воды")</f>
        <v>0</v>
      </c>
      <c r="Q641" s="471">
        <f>SUMIFS(INDEX(ЭЭ!$AC$15:$AL$38,,MATCH($F641&amp;"Принято органом регулирования",ЭЭ!$AC$3:$AL$3,0)),ЭЭ!$A$15:$A$38,$A641,ЭЭ!$M$15:$M$38,"Удельный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SUMIFS(INDEX(Калькуляция!$AD$15:$AM$262,,MATCH(F642,Калькуляция!$AD$1:$AM$1,0)),Калькуляция!$A$15:$A$262,A642,Калькуляция!$M$15:$M$262,"Операционные расходы")</f>
        <v>1279.2029047999999</v>
      </c>
      <c r="N642" s="471">
        <f>SUMIFS(INDEX(Сценарии!$T$15:$AP$53,,MATCH(F642&amp;"Принято органом регулирования",Сценарии!$T$3:$AP$3,0)),Сценарии!$A$15:$A$53,A642,Сценарии!$M$15:$M$53,"Индекс эффективности операционных расходов")</f>
        <v>0</v>
      </c>
      <c r="O642" s="327"/>
      <c r="P642" s="471">
        <f>SUMIFS(INDEX(Баланс!$AC$16:$AL$85,,MATCH($F642&amp;"Принято органом регулирования",Баланс!$AC$3:$AL$3,0)),Баланс!$A$16:$A$85,$A642,Баланс!$M$16:$M$85,"Уровень потерь воды")</f>
        <v>0</v>
      </c>
      <c r="Q642" s="471">
        <f>SUMIFS(INDEX(ЭЭ!$AC$15:$AL$38,,MATCH($F642&amp;"Принято органом регулирования",ЭЭ!$AC$3:$AL$3,0)),ЭЭ!$A$15:$A$38,$A642,ЭЭ!$M$15:$M$38,"Удельный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SUMIFS(INDEX(Калькуляция!$AD$15:$AM$262,,MATCH(F643,Калькуляция!$AD$1:$AM$1,0)),Калькуляция!$A$15:$A$262,A643,Калькуляция!$M$15:$M$262,"Операционные расходы")</f>
        <v>1279.2029047999999</v>
      </c>
      <c r="N643" s="471">
        <f>SUMIFS(INDEX(Сценарии!$T$15:$AP$53,,MATCH(F643&amp;"Принято органом регулирования",Сценарии!$T$3:$AP$3,0)),Сценарии!$A$15:$A$53,A643,Сценарии!$M$15:$M$53,"Индекс эффективности операционных расходов")</f>
        <v>0</v>
      </c>
      <c r="O643" s="327"/>
      <c r="P643" s="471">
        <f>SUMIFS(INDEX(Баланс!$AC$16:$AL$85,,MATCH($F643&amp;"Принято органом регулирования",Баланс!$AC$3:$AL$3,0)),Баланс!$A$16:$A$85,$A643,Баланс!$M$16:$M$85,"Уровень потерь воды")</f>
        <v>0</v>
      </c>
      <c r="Q643" s="471">
        <f>SUMIFS(INDEX(ЭЭ!$AC$15:$AL$38,,MATCH($F643&amp;"Принято органом регулирования",ЭЭ!$AC$3:$AL$3,0)),ЭЭ!$A$15:$A$38,$A643,ЭЭ!$M$15:$M$38,"Удельный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SUMIFS(INDEX(Калькуляция!$AD$15:$AM$262,,MATCH(F644,Калькуляция!$AD$1:$AM$1,0)),Калькуляция!$A$15:$A$262,A644,Калькуляция!$M$15:$M$262,"Операционные расходы")</f>
        <v>1279.2029047999999</v>
      </c>
      <c r="N644" s="471">
        <f>SUMIFS(INDEX(Сценарии!$T$15:$AP$53,,MATCH(F644&amp;"Принято органом регулирования",Сценарии!$T$3:$AP$3,0)),Сценарии!$A$15:$A$53,A644,Сценарии!$M$15:$M$53,"Индекс эффективности операционных расходов")</f>
        <v>0</v>
      </c>
      <c r="O644" s="327"/>
      <c r="P644" s="471">
        <f>SUMIFS(INDEX(Баланс!$AC$16:$AL$85,,MATCH($F644&amp;"Принято органом регулирования",Баланс!$AC$3:$AL$3,0)),Баланс!$A$16:$A$85,$A644,Баланс!$M$16:$M$85,"Уровень потерь воды")</f>
        <v>0</v>
      </c>
      <c r="Q644" s="471">
        <f>SUMIFS(INDEX(ЭЭ!$AC$15:$AL$38,,MATCH($F644&amp;"Принято органом регулирования",ЭЭ!$AC$3:$AL$3,0)),ЭЭ!$A$15:$A$38,$A644,ЭЭ!$M$15:$M$38,"Удельный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SUMIFS(INDEX(Калькуляция!$AD$15:$AM$262,,MATCH(F645,Калькуляция!$AD$1:$AM$1,0)),Калькуляция!$A$15:$A$262,A645,Калькуляция!$M$15:$M$262,"Операционные расходы")</f>
        <v>1279.2029047999999</v>
      </c>
      <c r="N645" s="471">
        <f>SUMIFS(INDEX(Сценарии!$T$15:$AP$53,,MATCH(F645&amp;"Принято органом регулирования",Сценарии!$T$3:$AP$3,0)),Сценарии!$A$15:$A$53,A645,Сценарии!$M$15:$M$53,"Индекс эффективности операционных расходов")</f>
        <v>0</v>
      </c>
      <c r="O645" s="327"/>
      <c r="P645" s="471">
        <f>SUMIFS(INDEX(Баланс!$AC$16:$AL$85,,MATCH($F645&amp;"Принято органом регулирования",Баланс!$AC$3:$AL$3,0)),Баланс!$A$16:$A$85,$A645,Баланс!$M$16:$M$85,"Уровень потерь воды")</f>
        <v>0</v>
      </c>
      <c r="Q645" s="471">
        <f>SUMIFS(INDEX(ЭЭ!$AC$15:$AL$38,,MATCH($F645&amp;"Принято органом регулирования",ЭЭ!$AC$3:$AL$3,0)),ЭЭ!$A$15:$A$38,$A645,ЭЭ!$M$15:$M$38,"Удельный расход электроэнергии")</f>
        <v>0</v>
      </c>
    </row>
    <row r="646" spans="1:17">
      <c r="A646" s="143" t="s">
        <v>1414</v>
      </c>
    </row>
    <row r="647" spans="1:17" s="102" customFormat="1" ht="15" customHeight="1">
      <c r="A647" s="184" t="s">
        <v>18</v>
      </c>
      <c r="L647" s="280" t="str">
        <f>INDEX('Общие сведения'!$J$113:$J$139,MATCH($A647,'Общие сведения'!$D$113:$D$139,0))</f>
        <v>Тариф 1 (Водоотведение) - тариф на водоотведение</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SUMIFS(INDEX(Калькуляция!$AD$15:$AM$262,,MATCH(F648,Калькуляция!$AD$1:$AM$1,0)),Калькуляция!$A$15:$A$262,A648,Калькуляция!$M$15:$M$262,"Операционные расходы")</f>
        <v>1279.2029047999999</v>
      </c>
      <c r="N648" s="471">
        <f>SUMIFS(INDEX(Сценарии!$T$15:$AP$53,,MATCH($F648&amp;"Принято органом регулирования",Сценарии!$T$3:$AP$3,0)),Сценарии!$A$15:$A$53,$A648,Сценарии!$M$15:$M$53,"Индекс эффективности операционных расходов")</f>
        <v>1</v>
      </c>
      <c r="O648" s="327"/>
      <c r="P648" s="588"/>
      <c r="Q648" s="471">
        <f>SUMIFS(INDEX(ЭЭ!$AC$15:$AL$38,,MATCH($F648&amp;"Принято органом регулирования",ЭЭ!$AC$3:$AL$3,0)),ЭЭ!$A$15:$A$38,$A648,ЭЭ!$M$15:$M$38,"Удельный расход электроэнергии")</f>
        <v>0</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SUMIFS(INDEX(Калькуляция!$AD$15:$AM$262,,MATCH(F649,Калькуляция!$AD$1:$AM$1,0)),Калькуляция!$A$15:$A$262,A649,Калькуляция!$M$15:$M$262,"Операционные расходы")</f>
        <v>1279.2029047999999</v>
      </c>
      <c r="N649" s="471">
        <f>SUMIFS(INDEX(Сценарии!$T$15:$AP$53,,MATCH(F649&amp;"Принято органом регулирования",Сценарии!$T$3:$AP$3,0)),Сценарии!$A$15:$A$53,A649,Сценарии!$M$15:$M$53,"Индекс эффективности операционных расходов")</f>
        <v>0</v>
      </c>
      <c r="O649" s="327"/>
      <c r="P649" s="588"/>
      <c r="Q649" s="471">
        <f>SUMIFS(INDEX(ЭЭ!$AC$15:$AL$38,,MATCH($F649&amp;"Принято органом регулирования",ЭЭ!$AC$3:$AL$3,0)),ЭЭ!$A$15:$A$38,$A649,ЭЭ!$M$15:$M$38,"Удельный расход электроэнергии")</f>
        <v>0</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SUMIFS(INDEX(Калькуляция!$AD$15:$AM$262,,MATCH(F650,Калькуляция!$AD$1:$AM$1,0)),Калькуляция!$A$15:$A$262,A650,Калькуляция!$M$15:$M$262,"Операционные расходы")</f>
        <v>1279.2029047999999</v>
      </c>
      <c r="N650" s="471">
        <f>SUMIFS(INDEX(Сценарии!$T$15:$AP$53,,MATCH(F650&amp;"Принято органом регулирования",Сценарии!$T$3:$AP$3,0)),Сценарии!$A$15:$A$53,A650,Сценарии!$M$15:$M$53,"Индекс эффективности операционных расходов")</f>
        <v>0</v>
      </c>
      <c r="O650" s="327"/>
      <c r="P650" s="588"/>
      <c r="Q650" s="471">
        <f>SUMIFS(INDEX(ЭЭ!$AC$15:$AL$38,,MATCH($F650&amp;"Принято органом регулирования",ЭЭ!$AC$3:$AL$3,0)),ЭЭ!$A$15:$A$38,$A650,ЭЭ!$M$15:$M$38,"Удельный расход электроэнергии")</f>
        <v>0</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SUMIFS(INDEX(Калькуляция!$AD$15:$AM$262,,MATCH(F651,Калькуляция!$AD$1:$AM$1,0)),Калькуляция!$A$15:$A$262,A651,Калькуляция!$M$15:$M$262,"Операционные расходы")</f>
        <v>1279.2029047999999</v>
      </c>
      <c r="N651" s="471">
        <f>SUMIFS(INDEX(Сценарии!$T$15:$AP$53,,MATCH(F651&amp;"Принято органом регулирования",Сценарии!$T$3:$AP$3,0)),Сценарии!$A$15:$A$53,A651,Сценарии!$M$15:$M$53,"Индекс эффективности операционных расходов")</f>
        <v>0</v>
      </c>
      <c r="O651" s="327"/>
      <c r="P651" s="588"/>
      <c r="Q651" s="471">
        <f>SUMIFS(INDEX(ЭЭ!$AC$15:$AL$38,,MATCH($F651&amp;"Принято органом регулирования",ЭЭ!$AC$3:$AL$3,0)),ЭЭ!$A$15:$A$38,$A651,ЭЭ!$M$15:$M$38,"Удельный расход электроэнергии")</f>
        <v>0</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SUMIFS(INDEX(Калькуляция!$AD$15:$AM$262,,MATCH(F652,Калькуляция!$AD$1:$AM$1,0)),Калькуляция!$A$15:$A$262,A652,Калькуляция!$M$15:$M$262,"Операционные расходы")</f>
        <v>1279.2029047999999</v>
      </c>
      <c r="N652" s="471">
        <f>SUMIFS(INDEX(Сценарии!$T$15:$AP$53,,MATCH(F652&amp;"Принято органом регулирования",Сценарии!$T$3:$AP$3,0)),Сценарии!$A$15:$A$53,A652,Сценарии!$M$15:$M$53,"Индекс эффективности операционных расходов")</f>
        <v>0</v>
      </c>
      <c r="O652" s="327"/>
      <c r="P652" s="588"/>
      <c r="Q652" s="471">
        <f>SUMIFS(INDEX(ЭЭ!$AC$15:$AL$38,,MATCH($F652&amp;"Принято органом регулирования",ЭЭ!$AC$3:$AL$3,0)),ЭЭ!$A$15:$A$38,$A652,ЭЭ!$M$15:$M$38,"Удельный расход электроэнергии")</f>
        <v>0</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SUMIFS(INDEX(Калькуляция!$AD$15:$AM$262,,MATCH(F653,Калькуляция!$AD$1:$AM$1,0)),Калькуляция!$A$15:$A$262,A653,Калькуляция!$M$15:$M$262,"Операционные расходы")</f>
        <v>1279.2029047999999</v>
      </c>
      <c r="N653" s="471">
        <f>SUMIFS(INDEX(Сценарии!$T$15:$AP$53,,MATCH(F653&amp;"Принято органом регулирования",Сценарии!$T$3:$AP$3,0)),Сценарии!$A$15:$A$53,A653,Сценарии!$M$15:$M$53,"Индекс эффективности операционных расходов")</f>
        <v>0</v>
      </c>
      <c r="O653" s="327"/>
      <c r="P653" s="588"/>
      <c r="Q653" s="471">
        <f>SUMIFS(INDEX(ЭЭ!$AC$15:$AL$38,,MATCH($F653&amp;"Принято органом регулирования",ЭЭ!$AC$3:$AL$3,0)),ЭЭ!$A$15:$A$38,$A653,ЭЭ!$M$15:$M$38,"Удельный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SUMIFS(INDEX(Калькуляция!$AD$15:$AM$262,,MATCH(F654,Калькуляция!$AD$1:$AM$1,0)),Калькуляция!$A$15:$A$262,A654,Калькуляция!$M$15:$M$262,"Операционные расходы")</f>
        <v>1279.2029047999999</v>
      </c>
      <c r="N654" s="471">
        <f>SUMIFS(INDEX(Сценарии!$T$15:$AP$53,,MATCH(F654&amp;"Принято органом регулирования",Сценарии!$T$3:$AP$3,0)),Сценарии!$A$15:$A$53,A654,Сценарии!$M$15:$M$53,"Индекс эффективности операционных расходов")</f>
        <v>0</v>
      </c>
      <c r="O654" s="327"/>
      <c r="P654" s="588"/>
      <c r="Q654" s="471">
        <f>SUMIFS(INDEX(ЭЭ!$AC$15:$AL$38,,MATCH($F654&amp;"Принято органом регулирования",ЭЭ!$AC$3:$AL$3,0)),ЭЭ!$A$15:$A$38,$A654,ЭЭ!$M$15:$M$38,"Удельный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SUMIFS(INDEX(Калькуляция!$AD$15:$AM$262,,MATCH(F655,Калькуляция!$AD$1:$AM$1,0)),Калькуляция!$A$15:$A$262,A655,Калькуляция!$M$15:$M$262,"Операционные расходы")</f>
        <v>1279.2029047999999</v>
      </c>
      <c r="N655" s="471">
        <f>SUMIFS(INDEX(Сценарии!$T$15:$AP$53,,MATCH(F655&amp;"Принято органом регулирования",Сценарии!$T$3:$AP$3,0)),Сценарии!$A$15:$A$53,A655,Сценарии!$M$15:$M$53,"Индекс эффективности операционных расходов")</f>
        <v>0</v>
      </c>
      <c r="O655" s="327"/>
      <c r="P655" s="588"/>
      <c r="Q655" s="471">
        <f>SUMIFS(INDEX(ЭЭ!$AC$15:$AL$38,,MATCH($F655&amp;"Принято органом регулирования",ЭЭ!$AC$3:$AL$3,0)),ЭЭ!$A$15:$A$38,$A655,ЭЭ!$M$15:$M$38,"Удельный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SUMIFS(INDEX(Калькуляция!$AD$15:$AM$262,,MATCH(F656,Калькуляция!$AD$1:$AM$1,0)),Калькуляция!$A$15:$A$262,A656,Калькуляция!$M$15:$M$262,"Операционные расходы")</f>
        <v>1279.2029047999999</v>
      </c>
      <c r="N656" s="471">
        <f>SUMIFS(INDEX(Сценарии!$T$15:$AP$53,,MATCH(F656&amp;"Принято органом регулирования",Сценарии!$T$3:$AP$3,0)),Сценарии!$A$15:$A$53,A656,Сценарии!$M$15:$M$53,"Индекс эффективности операционных расходов")</f>
        <v>0</v>
      </c>
      <c r="O656" s="327"/>
      <c r="P656" s="588"/>
      <c r="Q656" s="471">
        <f>SUMIFS(INDEX(ЭЭ!$AC$15:$AL$38,,MATCH($F656&amp;"Принято органом регулирования",ЭЭ!$AC$3:$AL$3,0)),ЭЭ!$A$15:$A$38,$A656,ЭЭ!$M$15:$M$38,"Удельный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SUMIFS(INDEX(Калькуляция!$AD$15:$AM$262,,MATCH(F657,Калькуляция!$AD$1:$AM$1,0)),Калькуляция!$A$15:$A$262,A657,Калькуляция!$M$15:$M$262,"Операционные расходы")</f>
        <v>1279.2029047999999</v>
      </c>
      <c r="N657" s="471">
        <f>SUMIFS(INDEX(Сценарии!$T$15:$AP$53,,MATCH(F657&amp;"Принято органом регулирования",Сценарии!$T$3:$AP$3,0)),Сценарии!$A$15:$A$53,A657,Сценарии!$M$15:$M$53,"Индекс эффективности операционных расходов")</f>
        <v>0</v>
      </c>
      <c r="O657" s="327"/>
      <c r="P657" s="588"/>
      <c r="Q657" s="471">
        <f>SUMIFS(INDEX(ЭЭ!$AC$15:$AL$38,,MATCH($F657&amp;"Принято органом регулирования",ЭЭ!$AC$3:$AL$3,0)),ЭЭ!$A$15:$A$38,$A657,ЭЭ!$M$15:$M$38,"Удельный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сведения'!$J$113:$J$139,MATCH($A661,'Общие сведения'!$D$113:$D$139,0))</f>
        <v>Тариф 1 (Водоотведение) - тариф на водоотведение</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699" t="s">
        <v>282</v>
      </c>
      <c r="L664" s="698"/>
      <c r="M664" s="698"/>
      <c r="N664" s="698"/>
      <c r="O664" s="698"/>
      <c r="P664" s="698"/>
      <c r="Q664" s="698"/>
    </row>
    <row r="665" spans="1:27" s="108" customFormat="1" ht="15" customHeight="1" outlineLevel="1">
      <c r="A665" s="108" t="str">
        <f t="shared" ref="A665:A674" ca="1" si="138">A664</f>
        <v>et_List18_block</v>
      </c>
      <c r="F665" s="108">
        <f>first_year</f>
        <v>2024</v>
      </c>
      <c r="G665" s="108" t="b">
        <f t="shared" ref="G665:G674" si="139">F665&lt;first_year+PERIOD_LENGTH</f>
        <v>1</v>
      </c>
      <c r="K665" s="699"/>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699"/>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699"/>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699"/>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699"/>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699"/>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699"/>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699"/>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699"/>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699"/>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сведения'!$J$113:$J$139,MATCH($A678,'Общие сведения'!$D$113:$D$139,0))</f>
        <v>Тариф 1 (Водоотведение) - тариф на водоотведение</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5" outlineLevel="1">
      <c r="A682" s="646" t="str">
        <f t="shared" si="142"/>
        <v>1</v>
      </c>
      <c r="B682" s="526" t="s">
        <v>1323</v>
      </c>
      <c r="L682" s="542" t="s">
        <v>102</v>
      </c>
      <c r="M682" s="543" t="s">
        <v>1324</v>
      </c>
      <c r="N682" s="544" t="s">
        <v>369</v>
      </c>
      <c r="O682" s="545" t="e">
        <f>O679*SUMIFS(INDEX(Сценарии!$O$15:$AP$53,,MATCH(O$3,Сценарии!$O$3:$AP$3,0)),Сценарии!$A$15:$A$53,$A682,Сценарии!$B$15:$B$53,"СВФОТ")/100</f>
        <v>#N/A</v>
      </c>
      <c r="P682" s="545" t="e">
        <f>P679*SUMIFS(INDEX(Сценарии!$O$15:$AP$53,,MATCH(P$3,Сценарии!$O$3:$AP$3,0)),Сценарии!$A$15:$A$53,$A682,Сценарии!$B$15:$B$53,"СВФОТ")/100</f>
        <v>#N/A</v>
      </c>
      <c r="Q682" s="545" t="e">
        <f>Q679*SUMIFS(INDEX(Сценарии!$O$15:$AP$53,,MATCH(Q$3,Сценарии!$O$3:$AP$3,0)),Сценарии!$A$15:$A$53,$A682,Сценарии!$B$15:$B$53,"СВФОТ")/100</f>
        <v>#N/A</v>
      </c>
      <c r="R682" s="545" t="e">
        <f>R679*SUMIFS(INDEX(Сценарии!$O$15:$AP$53,,MATCH(R$3,Сценарии!$O$3:$AP$3,0)),Сценарии!$A$15:$A$53,$A682,Сценарии!$B$15:$B$53,"СВФОТ")/100</f>
        <v>#N/A</v>
      </c>
      <c r="S682" s="545" t="e">
        <f>S679*SUMIFS(INDEX(Сценарии!$O$15:$AP$53,,MATCH(S$3,Сценарии!$O$3:$AP$3,0)),Сценарии!$A$15:$A$53,$A682,Сценарии!$B$15:$B$53,"СВФОТ")/100</f>
        <v>#N/A</v>
      </c>
      <c r="T682" s="545" t="e">
        <f>T679*SUMIFS(INDEX(Сценарии!$O$15:$AP$53,,MATCH(T$3,Сценарии!$O$3:$AP$3,0)),Сценарии!$A$15:$A$53,$A682,Сценарии!$B$15:$B$53,"СВФОТ")/100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O683*SUMIFS(INDEX(Сценарии!$O$15:$AP$53,,MATCH(O$3,Сценарии!$O$3:$AP$3,0)),Сценарии!$A$15:$A$53,$A686,Сценарии!$B$15:$B$53,"СВФОТ")/100</f>
        <v>#N/A</v>
      </c>
      <c r="P686" s="545" t="e">
        <f>P683*SUMIFS(INDEX(Сценарии!$O$15:$AP$53,,MATCH(P$3,Сценарии!$O$3:$AP$3,0)),Сценарии!$A$15:$A$53,$A686,Сценарии!$B$15:$B$53,"СВФОТ")/100</f>
        <v>#N/A</v>
      </c>
      <c r="Q686" s="545" t="e">
        <f>Q683*SUMIFS(INDEX(Сценарии!$O$15:$AP$53,,MATCH(Q$3,Сценарии!$O$3:$AP$3,0)),Сценарии!$A$15:$A$53,$A686,Сценарии!$B$15:$B$53,"СВФОТ")/100</f>
        <v>#N/A</v>
      </c>
      <c r="R686" s="545" t="e">
        <f>R683*SUMIFS(INDEX(Сценарии!$O$15:$AP$53,,MATCH(R$3,Сценарии!$O$3:$AP$3,0)),Сценарии!$A$15:$A$53,$A686,Сценарии!$B$15:$B$53,"СВФОТ")/100</f>
        <v>#N/A</v>
      </c>
      <c r="S686" s="545" t="e">
        <f>S683*SUMIFS(INDEX(Сценарии!$O$15:$AP$53,,MATCH(S$3,Сценарии!$O$3:$AP$3,0)),Сценарии!$A$15:$A$53,$A686,Сценарии!$B$15:$B$53,"СВФОТ")/100</f>
        <v>#N/A</v>
      </c>
      <c r="T686" s="545" t="e">
        <f>T683*SUMIFS(INDEX(Сценарии!$O$15:$AP$53,,MATCH(T$3,Сценарии!$O$3:$AP$3,0)),Сценарии!$A$15:$A$53,$A686,Сценарии!$B$15:$B$53,"СВФОТ")/100</f>
        <v>#N/A</v>
      </c>
      <c r="U686" s="546"/>
    </row>
    <row r="687" spans="1:27" s="541" customFormat="1" ht="22.5"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5" outlineLevel="1">
      <c r="A690" s="646" t="str">
        <f t="shared" si="142"/>
        <v>1</v>
      </c>
      <c r="B690" s="526" t="s">
        <v>1332</v>
      </c>
      <c r="L690" s="542" t="s">
        <v>124</v>
      </c>
      <c r="M690" s="543" t="s">
        <v>1333</v>
      </c>
      <c r="N690" s="544" t="s">
        <v>369</v>
      </c>
      <c r="O690" s="545" t="e">
        <f>O687*SUMIFS(INDEX(Сценарии!$O$15:$AP$53,,MATCH(O$3,Сценарии!$O$3:$AP$3,0)),Сценарии!$A$15:$A$53,$A690,Сценарии!$B$15:$B$53,"СВФОТ")/100</f>
        <v>#N/A</v>
      </c>
      <c r="P690" s="545" t="e">
        <f>P687*SUMIFS(INDEX(Сценарии!$O$15:$AP$53,,MATCH(P$3,Сценарии!$O$3:$AP$3,0)),Сценарии!$A$15:$A$53,$A690,Сценарии!$B$15:$B$53,"СВФОТ")/100</f>
        <v>#N/A</v>
      </c>
      <c r="Q690" s="545" t="e">
        <f>Q687*SUMIFS(INDEX(Сценарии!$O$15:$AP$53,,MATCH(Q$3,Сценарии!$O$3:$AP$3,0)),Сценарии!$A$15:$A$53,$A690,Сценарии!$B$15:$B$53,"СВФОТ")/100</f>
        <v>#N/A</v>
      </c>
      <c r="R690" s="545" t="e">
        <f>R687*SUMIFS(INDEX(Сценарии!$O$15:$AP$53,,MATCH(R$3,Сценарии!$O$3:$AP$3,0)),Сценарии!$A$15:$A$53,$A690,Сценарии!$B$15:$B$53,"СВФОТ")/100</f>
        <v>#N/A</v>
      </c>
      <c r="S690" s="545" t="e">
        <f>S687*SUMIFS(INDEX(Сценарии!$O$15:$AP$53,,MATCH(S$3,Сценарии!$O$3:$AP$3,0)),Сценарии!$A$15:$A$53,$A690,Сценарии!$B$15:$B$53,"СВФОТ")/100</f>
        <v>#N/A</v>
      </c>
      <c r="T690" s="545" t="e">
        <f>T687*SUMIFS(INDEX(Сценарии!$O$15:$AP$53,,MATCH(T$3,Сценарии!$O$3:$AP$3,0)),Сценарии!$A$15:$A$53,$A690,Сценарии!$B$15:$B$53,"СВФОТ")/100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O691*SUMIFS(INDEX(Сценарии!$O$15:$AP$53,,MATCH(O$3,Сценарии!$O$3:$AP$3,0)),Сценарии!$A$15:$A$53,$A694,Сценарии!$B$15:$B$53,"СВФОТ")/100</f>
        <v>#N/A</v>
      </c>
      <c r="P694" s="545" t="e">
        <f>P691*SUMIFS(INDEX(Сценарии!$O$15:$AP$53,,MATCH(P$3,Сценарии!$O$3:$AP$3,0)),Сценарии!$A$15:$A$53,$A694,Сценарии!$B$15:$B$53,"СВФОТ")/100</f>
        <v>#N/A</v>
      </c>
      <c r="Q694" s="545" t="e">
        <f>Q691*SUMIFS(INDEX(Сценарии!$O$15:$AP$53,,MATCH(Q$3,Сценарии!$O$3:$AP$3,0)),Сценарии!$A$15:$A$53,$A694,Сценарии!$B$15:$B$53,"СВФОТ")/100</f>
        <v>#N/A</v>
      </c>
      <c r="R694" s="545" t="e">
        <f>R691*SUMIFS(INDEX(Сценарии!$O$15:$AP$53,,MATCH(R$3,Сценарии!$O$3:$AP$3,0)),Сценарии!$A$15:$A$53,$A694,Сценарии!$B$15:$B$53,"СВФОТ")/100</f>
        <v>#N/A</v>
      </c>
      <c r="S694" s="545" t="e">
        <f>S691*SUMIFS(INDEX(Сценарии!$O$15:$AP$53,,MATCH(S$3,Сценарии!$O$3:$AP$3,0)),Сценарии!$A$15:$A$53,$A694,Сценарии!$B$15:$B$53,"СВФОТ")/100</f>
        <v>#N/A</v>
      </c>
      <c r="T694" s="545" t="e">
        <f>T691*SUMIFS(INDEX(Сценарии!$O$15:$AP$53,,MATCH(T$3,Сценарии!$O$3:$AP$3,0)),Сценарии!$A$15:$A$53,$A694,Сценарии!$B$15:$B$53,"СВФОТ")/100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697"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697"/>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697"/>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сведения'!$J$113:$J$139,MATCH($A702,'Общие сведения'!$D$113:$D$139,0))</f>
        <v>Тариф 1 (Водоотведение) - тариф на водоотведение</v>
      </c>
      <c r="M702" s="155"/>
      <c r="N702" s="155"/>
      <c r="O702" s="457">
        <f t="shared" ref="O702:T702" si="143">O703+O704+O705+O713+O714+O715+O716+O717</f>
        <v>434.03100000000001</v>
      </c>
      <c r="P702" s="457">
        <f t="shared" si="143"/>
        <v>434.03100000000001</v>
      </c>
      <c r="Q702" s="457">
        <f t="shared" si="143"/>
        <v>434.03100000000001</v>
      </c>
      <c r="R702" s="457">
        <f t="shared" si="143"/>
        <v>473.096</v>
      </c>
      <c r="S702" s="457">
        <f t="shared" si="143"/>
        <v>502.89562290239991</v>
      </c>
      <c r="T702" s="457">
        <f t="shared" si="143"/>
        <v>500.93902479999997</v>
      </c>
      <c r="U702" s="149"/>
    </row>
    <row r="703" spans="1:21" s="556" customFormat="1" ht="22.5" outlineLevel="1">
      <c r="A703" s="646" t="str">
        <f>A702</f>
        <v>1</v>
      </c>
      <c r="L703" s="557">
        <v>1</v>
      </c>
      <c r="M703" s="543" t="s">
        <v>1330</v>
      </c>
      <c r="N703" s="544" t="s">
        <v>369</v>
      </c>
      <c r="O703" s="558">
        <f>SUMIFS(ФОТ!O$15:O$54,ФОТ!$A$15:$A$54,$A703,ФОТ!$M$15:$M$54,$M703)</f>
        <v>333.87</v>
      </c>
      <c r="P703" s="558">
        <f>SUMIFS(ФОТ!P$15:P$54,ФОТ!$A$15:$A$54,$A703,ФОТ!$M$15:$M$54,$M703)</f>
        <v>333.87</v>
      </c>
      <c r="Q703" s="558">
        <f>SUMIFS(ФОТ!Q$15:Q$54,ФОТ!$A$15:$A$54,$A703,ФОТ!$M$15:$M$54,$M703)</f>
        <v>333.87</v>
      </c>
      <c r="R703" s="558">
        <f>SUMIFS(ФОТ!R$15:R$54,ФОТ!$A$15:$A$54,$A703,ФОТ!$M$15:$M$54,$M703)</f>
        <v>363.92</v>
      </c>
      <c r="S703" s="558">
        <f>SUMIFS(ФОТ!S$15:S$54,ФОТ!$A$15:$A$54,$A703,ФОТ!$M$15:$M$54,$M703)</f>
        <v>386.84278684799995</v>
      </c>
      <c r="T703" s="558">
        <f>SUMIFS(ФОТ!T$15:T$54,ФОТ!$A$15:$A$54,$A703,ФОТ!$M$15:$M$54,$M703)</f>
        <v>385.3390248</v>
      </c>
      <c r="U703" s="559"/>
    </row>
    <row r="704" spans="1:21" s="556" customFormat="1" ht="23.25" customHeight="1" outlineLevel="1">
      <c r="A704" s="646" t="str">
        <f t="shared" ref="A704:A720" si="144">A703</f>
        <v>1</v>
      </c>
      <c r="L704" s="557" t="s">
        <v>102</v>
      </c>
      <c r="M704" s="543" t="s">
        <v>1333</v>
      </c>
      <c r="N704" s="544" t="s">
        <v>369</v>
      </c>
      <c r="O704" s="558">
        <f>SUMIFS(ФОТ!O$15:O$54,ФОТ!$A$15:$A$54,$A704,ФОТ!$M$15:$M$54,$M704)</f>
        <v>100.161</v>
      </c>
      <c r="P704" s="558">
        <f>SUMIFS(ФОТ!P$15:P$54,ФОТ!$A$15:$A$54,$A704,ФОТ!$M$15:$M$54,$M704)</f>
        <v>100.161</v>
      </c>
      <c r="Q704" s="558">
        <f>SUMIFS(ФОТ!Q$15:Q$54,ФОТ!$A$15:$A$54,$A704,ФОТ!$M$15:$M$54,$M704)</f>
        <v>100.161</v>
      </c>
      <c r="R704" s="558">
        <f>SUMIFS(ФОТ!R$15:R$54,ФОТ!$A$15:$A$54,$A704,ФОТ!$M$15:$M$54,$M704)</f>
        <v>109.176</v>
      </c>
      <c r="S704" s="558">
        <f>SUMIFS(ФОТ!S$15:S$54,ФОТ!$A$15:$A$54,$A704,ФОТ!$M$15:$M$54,$M704)</f>
        <v>116.05283605439998</v>
      </c>
      <c r="T704" s="558">
        <f>SUMIFS(ФОТ!T$15:T$54,ФОТ!$A$15:$A$54,$A704,ФОТ!$M$15:$M$54,$M704)</f>
        <v>115.6</v>
      </c>
      <c r="U704" s="559"/>
    </row>
    <row r="705" spans="1:21" s="556" customFormat="1" ht="33.75"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4.25"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5">
      <c r="A726" s="184" t="s">
        <v>18</v>
      </c>
      <c r="B726" s="533" t="s">
        <v>1357</v>
      </c>
      <c r="L726" s="280" t="str">
        <f>INDEX('Общие сведения'!$J$113:$J$139,MATCH($A726,'Общие сведения'!$D$113:$D$139,0))</f>
        <v>Тариф 1 (Водоотведение) - тариф на водоотведение</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5" outlineLevel="1">
      <c r="A727" s="646" t="str">
        <f>A726</f>
        <v>1</v>
      </c>
      <c r="L727" s="566" t="s">
        <v>18</v>
      </c>
      <c r="M727" s="567" t="s">
        <v>1358</v>
      </c>
      <c r="N727" s="568" t="s">
        <v>369</v>
      </c>
      <c r="O727" s="255"/>
      <c r="P727" s="561"/>
      <c r="Q727" s="561"/>
      <c r="R727" s="561"/>
      <c r="S727" s="561"/>
      <c r="T727" s="561"/>
      <c r="U727" s="569"/>
    </row>
    <row r="728" spans="1:21" s="533" customFormat="1" ht="22.5"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5" outlineLevel="1">
      <c r="A729" s="646" t="str">
        <f t="shared" si="148"/>
        <v>1</v>
      </c>
      <c r="L729" s="566" t="s">
        <v>103</v>
      </c>
      <c r="M729" s="567" t="s">
        <v>1360</v>
      </c>
      <c r="N729" s="568" t="s">
        <v>369</v>
      </c>
      <c r="O729" s="255"/>
      <c r="P729" s="561"/>
      <c r="Q729" s="561"/>
      <c r="R729" s="561"/>
      <c r="S729" s="561"/>
      <c r="T729" s="561"/>
      <c r="U729" s="569"/>
    </row>
    <row r="730" spans="1:21" s="533" customFormat="1" ht="33.75" outlineLevel="1">
      <c r="A730" s="646" t="str">
        <f t="shared" si="148"/>
        <v>1</v>
      </c>
      <c r="L730" s="570">
        <v>4</v>
      </c>
      <c r="M730" s="567" t="s">
        <v>1361</v>
      </c>
      <c r="N730" s="568" t="s">
        <v>369</v>
      </c>
      <c r="O730" s="582">
        <f>SUMIFS(ФОТ!O$15:O$54,ФОТ!$A$15:$A$54,$A730,ФОТ!$B$15:$B$54,"СП")+SUMIFS(ФОТ!O$15:O$54,ФОТ!$A$15:$A$54,$A730,ФОТ!$B$15:$B$54,"СОЦ_СП")</f>
        <v>0</v>
      </c>
      <c r="P730" s="582">
        <f>SUMIFS(ФОТ!P$15:P$54,ФОТ!$A$15:$A$54,$A730,ФОТ!$B$15:$B$54,"СП")+SUMIFS(ФОТ!P$15:P$54,ФОТ!$A$15:$A$54,$A730,ФОТ!$B$15:$B$54,"СОЦ_СП")</f>
        <v>0</v>
      </c>
      <c r="Q730" s="582">
        <f>SUMIFS(ФОТ!Q$15:Q$54,ФОТ!$A$15:$A$54,$A730,ФОТ!$B$15:$B$54,"СП")+SUMIFS(ФОТ!Q$15:Q$54,ФОТ!$A$15:$A$54,$A730,ФОТ!$B$15:$B$54,"СОЦ_СП")</f>
        <v>0</v>
      </c>
      <c r="R730" s="582">
        <f>SUMIFS(ФОТ!R$15:R$54,ФОТ!$A$15:$A$54,$A730,ФОТ!$B$15:$B$54,"СП")+SUMIFS(ФОТ!R$15:R$54,ФОТ!$A$15:$A$54,$A730,ФОТ!$B$15:$B$54,"СОЦ_СП")</f>
        <v>0</v>
      </c>
      <c r="S730" s="582">
        <f>SUMIFS(ФОТ!S$15:S$54,ФОТ!$A$15:$A$54,$A730,ФОТ!$B$15:$B$54,"СП")+SUMIFS(ФОТ!S$15:S$54,ФОТ!$A$15:$A$54,$A730,ФОТ!$B$15:$B$54,"СОЦ_СП")</f>
        <v>0</v>
      </c>
      <c r="T730" s="582">
        <f>SUMIFS(ФОТ!T$15:T$54,ФОТ!$A$15:$A$54,$A730,ФОТ!$B$15:$B$54,"СП")+SUMIFS(ФОТ!T$15:T$54,ФОТ!$A$15:$A$54,$A730,ФОТ!$B$15:$B$54,"СОЦ_СП")</f>
        <v>0</v>
      </c>
      <c r="U730" s="569"/>
    </row>
    <row r="731" spans="1:21" s="533" customFormat="1" ht="22.5" outlineLevel="1">
      <c r="A731" s="646" t="str">
        <f t="shared" si="148"/>
        <v>1</v>
      </c>
      <c r="L731" s="566" t="s">
        <v>120</v>
      </c>
      <c r="M731" s="567" t="s">
        <v>1362</v>
      </c>
      <c r="N731" s="568" t="s">
        <v>369</v>
      </c>
      <c r="O731" s="255"/>
      <c r="P731" s="255"/>
      <c r="Q731" s="255"/>
      <c r="R731" s="255"/>
      <c r="S731" s="255"/>
      <c r="T731" s="255"/>
      <c r="U731" s="569"/>
    </row>
    <row r="732" spans="1:21" s="533" customFormat="1" ht="22.5" outlineLevel="1">
      <c r="A732" s="646" t="str">
        <f t="shared" si="148"/>
        <v>1</v>
      </c>
      <c r="L732" s="566" t="s">
        <v>124</v>
      </c>
      <c r="M732" s="567" t="s">
        <v>1363</v>
      </c>
      <c r="N732" s="568" t="s">
        <v>369</v>
      </c>
      <c r="O732" s="255"/>
      <c r="P732" s="255"/>
      <c r="Q732" s="255"/>
      <c r="R732" s="255"/>
      <c r="S732" s="255"/>
      <c r="T732" s="255"/>
      <c r="U732" s="569"/>
    </row>
    <row r="733" spans="1:21" s="533" customFormat="1" ht="45" outlineLevel="1">
      <c r="A733" s="646" t="str">
        <f t="shared" si="148"/>
        <v>1</v>
      </c>
      <c r="L733" s="566" t="s">
        <v>125</v>
      </c>
      <c r="M733" s="567" t="s">
        <v>1364</v>
      </c>
      <c r="N733" s="568" t="s">
        <v>369</v>
      </c>
      <c r="O733" s="255"/>
      <c r="P733" s="255"/>
      <c r="Q733" s="255"/>
      <c r="R733" s="255"/>
      <c r="S733" s="255"/>
      <c r="T733" s="255"/>
      <c r="U733" s="569"/>
    </row>
    <row r="734" spans="1:21" s="533" customFormat="1" ht="33.75" outlineLevel="1">
      <c r="A734" s="646" t="str">
        <f t="shared" si="148"/>
        <v>1</v>
      </c>
      <c r="L734" s="566" t="s">
        <v>126</v>
      </c>
      <c r="M734" s="567" t="s">
        <v>1365</v>
      </c>
      <c r="N734" s="568" t="s">
        <v>369</v>
      </c>
      <c r="O734" s="255"/>
      <c r="P734" s="255"/>
      <c r="Q734" s="255"/>
      <c r="R734" s="255"/>
      <c r="S734" s="255"/>
      <c r="T734" s="255"/>
      <c r="U734" s="569"/>
    </row>
    <row r="735" spans="1:21" s="533" customFormat="1" ht="15"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5"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5"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99"/>
  <sheetViews>
    <sheetView showGridLines="0" view="pageBreakPreview" topLeftCell="K11" zoomScale="70" zoomScaleNormal="100" zoomScaleSheetLayoutView="70" workbookViewId="0">
      <selection activeCell="R110" sqref="R110"/>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28" width="14.85546875" style="322" customWidth="1"/>
    <col min="29" max="43" width="14.85546875" style="322" hidden="1" customWidth="1"/>
    <col min="44" max="44" width="14.85546875" style="322" customWidth="1"/>
    <col min="45" max="16384" width="9.140625" style="322"/>
  </cols>
  <sheetData>
    <row r="1" spans="1:58" hidden="1">
      <c r="A1" s="1140"/>
      <c r="B1" s="1140"/>
      <c r="C1" s="1140"/>
      <c r="D1" s="1140"/>
      <c r="E1" s="1140"/>
      <c r="F1" s="1140"/>
      <c r="G1" s="1140"/>
      <c r="H1" s="1140"/>
      <c r="I1" s="1140"/>
      <c r="J1" s="1140"/>
      <c r="K1" s="1140"/>
      <c r="L1" s="1230"/>
      <c r="M1" s="1231"/>
      <c r="N1" s="1140">
        <v>2024</v>
      </c>
      <c r="O1" s="1140">
        <v>2024</v>
      </c>
      <c r="P1" s="1140">
        <v>2024</v>
      </c>
      <c r="Q1" s="1140">
        <v>2025</v>
      </c>
      <c r="R1" s="1140">
        <v>2025</v>
      </c>
      <c r="S1" s="1140">
        <v>2025</v>
      </c>
      <c r="T1" s="1140">
        <v>2026</v>
      </c>
      <c r="U1" s="1140">
        <v>2026</v>
      </c>
      <c r="V1" s="1140">
        <v>2026</v>
      </c>
      <c r="W1" s="1140">
        <v>2027</v>
      </c>
      <c r="X1" s="1140">
        <v>2027</v>
      </c>
      <c r="Y1" s="1140">
        <v>2027</v>
      </c>
      <c r="Z1" s="1140">
        <v>2028</v>
      </c>
      <c r="AA1" s="1140">
        <v>2028</v>
      </c>
      <c r="AB1" s="1140">
        <v>2028</v>
      </c>
      <c r="AC1" s="1140">
        <v>2029</v>
      </c>
      <c r="AD1" s="1140">
        <v>2029</v>
      </c>
      <c r="AE1" s="1140">
        <v>2029</v>
      </c>
      <c r="AF1" s="1140">
        <v>2030</v>
      </c>
      <c r="AG1" s="1140">
        <v>2030</v>
      </c>
      <c r="AH1" s="1140">
        <v>2030</v>
      </c>
      <c r="AI1" s="1140">
        <v>2031</v>
      </c>
      <c r="AJ1" s="1140">
        <v>2031</v>
      </c>
      <c r="AK1" s="1140">
        <v>2031</v>
      </c>
      <c r="AL1" s="1140">
        <v>2032</v>
      </c>
      <c r="AM1" s="1140">
        <v>2032</v>
      </c>
      <c r="AN1" s="1140">
        <v>2032</v>
      </c>
      <c r="AO1" s="1140">
        <v>2033</v>
      </c>
      <c r="AP1" s="1140">
        <v>2033</v>
      </c>
      <c r="AQ1" s="1140">
        <v>2033</v>
      </c>
      <c r="AR1" s="1140"/>
      <c r="AS1" s="1140"/>
      <c r="AT1" s="1140"/>
      <c r="AU1" s="1140"/>
      <c r="AV1" s="1140"/>
      <c r="AW1" s="1140"/>
      <c r="AX1" s="1140"/>
      <c r="AY1" s="1140"/>
      <c r="AZ1" s="1140"/>
      <c r="BA1" s="1140"/>
      <c r="BB1" s="1140"/>
      <c r="BC1" s="1140"/>
      <c r="BD1" s="1140"/>
      <c r="BE1" s="1140"/>
      <c r="BF1" s="1140"/>
    </row>
    <row r="2" spans="1:58" hidden="1">
      <c r="A2" s="1140"/>
      <c r="B2" s="1140"/>
      <c r="C2" s="1140"/>
      <c r="D2" s="1140"/>
      <c r="E2" s="1140"/>
      <c r="F2" s="1140"/>
      <c r="G2" s="1140"/>
      <c r="H2" s="1140"/>
      <c r="I2" s="1140"/>
      <c r="J2" s="1140"/>
      <c r="K2" s="1140"/>
      <c r="L2" s="1230"/>
      <c r="M2" s="1231"/>
      <c r="N2" s="1140" t="s">
        <v>286</v>
      </c>
      <c r="O2" s="1140" t="s">
        <v>285</v>
      </c>
      <c r="P2" s="1140" t="s">
        <v>1403</v>
      </c>
      <c r="Q2" s="1140" t="s">
        <v>286</v>
      </c>
      <c r="R2" s="1140" t="s">
        <v>285</v>
      </c>
      <c r="S2" s="1140" t="s">
        <v>1403</v>
      </c>
      <c r="T2" s="1140" t="s">
        <v>286</v>
      </c>
      <c r="U2" s="1140" t="s">
        <v>285</v>
      </c>
      <c r="V2" s="1140" t="s">
        <v>1403</v>
      </c>
      <c r="W2" s="1140" t="s">
        <v>286</v>
      </c>
      <c r="X2" s="1140" t="s">
        <v>285</v>
      </c>
      <c r="Y2" s="1140" t="s">
        <v>1403</v>
      </c>
      <c r="Z2" s="1140" t="s">
        <v>286</v>
      </c>
      <c r="AA2" s="1140" t="s">
        <v>285</v>
      </c>
      <c r="AB2" s="1140" t="s">
        <v>1403</v>
      </c>
      <c r="AC2" s="1140" t="s">
        <v>286</v>
      </c>
      <c r="AD2" s="1140" t="s">
        <v>285</v>
      </c>
      <c r="AE2" s="1140" t="s">
        <v>1403</v>
      </c>
      <c r="AF2" s="1140" t="s">
        <v>286</v>
      </c>
      <c r="AG2" s="1140" t="s">
        <v>285</v>
      </c>
      <c r="AH2" s="1140" t="s">
        <v>1403</v>
      </c>
      <c r="AI2" s="1140" t="s">
        <v>286</v>
      </c>
      <c r="AJ2" s="1140" t="s">
        <v>285</v>
      </c>
      <c r="AK2" s="1140" t="s">
        <v>1403</v>
      </c>
      <c r="AL2" s="1140" t="s">
        <v>286</v>
      </c>
      <c r="AM2" s="1140" t="s">
        <v>285</v>
      </c>
      <c r="AN2" s="1140" t="s">
        <v>1403</v>
      </c>
      <c r="AO2" s="1140" t="s">
        <v>286</v>
      </c>
      <c r="AP2" s="1140" t="s">
        <v>285</v>
      </c>
      <c r="AQ2" s="1140" t="s">
        <v>1403</v>
      </c>
      <c r="AR2" s="1140"/>
      <c r="AS2" s="1140"/>
      <c r="AT2" s="1140"/>
      <c r="AU2" s="1140"/>
      <c r="AV2" s="1140"/>
      <c r="AW2" s="1140"/>
      <c r="AX2" s="1140"/>
      <c r="AY2" s="1140"/>
      <c r="AZ2" s="1140"/>
      <c r="BA2" s="1140"/>
      <c r="BB2" s="1140"/>
      <c r="BC2" s="1140"/>
      <c r="BD2" s="1140"/>
      <c r="BE2" s="1140"/>
      <c r="BF2" s="1140"/>
    </row>
    <row r="3" spans="1:58" hidden="1">
      <c r="A3" s="1140"/>
      <c r="B3" s="1140"/>
      <c r="C3" s="1140"/>
      <c r="D3" s="1140"/>
      <c r="E3" s="1140"/>
      <c r="F3" s="1140"/>
      <c r="G3" s="1140"/>
      <c r="H3" s="1140"/>
      <c r="I3" s="1140"/>
      <c r="J3" s="1140"/>
      <c r="K3" s="1140"/>
      <c r="L3" s="1230"/>
      <c r="M3" s="1231"/>
      <c r="N3" s="1140" t="s">
        <v>2624</v>
      </c>
      <c r="O3" s="1140" t="s">
        <v>2625</v>
      </c>
      <c r="P3" s="1140" t="s">
        <v>2675</v>
      </c>
      <c r="Q3" s="1140" t="s">
        <v>2629</v>
      </c>
      <c r="R3" s="1140" t="s">
        <v>2630</v>
      </c>
      <c r="S3" s="1140" t="s">
        <v>2676</v>
      </c>
      <c r="T3" s="1140" t="s">
        <v>2631</v>
      </c>
      <c r="U3" s="1140" t="s">
        <v>2632</v>
      </c>
      <c r="V3" s="1140" t="s">
        <v>2677</v>
      </c>
      <c r="W3" s="1140" t="s">
        <v>2633</v>
      </c>
      <c r="X3" s="1140" t="s">
        <v>2634</v>
      </c>
      <c r="Y3" s="1140" t="s">
        <v>2678</v>
      </c>
      <c r="Z3" s="1140" t="s">
        <v>2635</v>
      </c>
      <c r="AA3" s="1140" t="s">
        <v>2636</v>
      </c>
      <c r="AB3" s="1140" t="s">
        <v>2679</v>
      </c>
      <c r="AC3" s="1140" t="s">
        <v>2637</v>
      </c>
      <c r="AD3" s="1140" t="s">
        <v>2638</v>
      </c>
      <c r="AE3" s="1140" t="s">
        <v>2680</v>
      </c>
      <c r="AF3" s="1140" t="s">
        <v>2639</v>
      </c>
      <c r="AG3" s="1140" t="s">
        <v>2640</v>
      </c>
      <c r="AH3" s="1140" t="s">
        <v>2681</v>
      </c>
      <c r="AI3" s="1140" t="s">
        <v>2641</v>
      </c>
      <c r="AJ3" s="1140" t="s">
        <v>2642</v>
      </c>
      <c r="AK3" s="1140" t="s">
        <v>2682</v>
      </c>
      <c r="AL3" s="1140" t="s">
        <v>2643</v>
      </c>
      <c r="AM3" s="1140" t="s">
        <v>2644</v>
      </c>
      <c r="AN3" s="1140" t="s">
        <v>2683</v>
      </c>
      <c r="AO3" s="1140" t="s">
        <v>2645</v>
      </c>
      <c r="AP3" s="1140" t="s">
        <v>2646</v>
      </c>
      <c r="AQ3" s="1140" t="s">
        <v>2684</v>
      </c>
      <c r="AR3" s="1140"/>
      <c r="AS3" s="1140"/>
      <c r="AT3" s="1140"/>
      <c r="AU3" s="1140"/>
      <c r="AV3" s="1140"/>
      <c r="AW3" s="1140"/>
      <c r="AX3" s="1140"/>
      <c r="AY3" s="1140"/>
      <c r="AZ3" s="1140"/>
      <c r="BA3" s="1140"/>
      <c r="BB3" s="1140"/>
      <c r="BC3" s="1140"/>
      <c r="BD3" s="1140"/>
      <c r="BE3" s="1140"/>
      <c r="BF3" s="1140"/>
    </row>
    <row r="4" spans="1:58" hidden="1">
      <c r="A4" s="1140"/>
      <c r="B4" s="1140"/>
      <c r="C4" s="1140"/>
      <c r="D4" s="1140"/>
      <c r="E4" s="1140"/>
      <c r="F4" s="1140"/>
      <c r="G4" s="1140"/>
      <c r="H4" s="1140"/>
      <c r="I4" s="1140"/>
      <c r="J4" s="1140"/>
      <c r="K4" s="1140"/>
      <c r="L4" s="1230"/>
      <c r="M4" s="1231"/>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1140"/>
      <c r="BA4" s="1140"/>
      <c r="BB4" s="1140"/>
      <c r="BC4" s="1140"/>
      <c r="BD4" s="1140"/>
      <c r="BE4" s="1140"/>
      <c r="BF4" s="1140"/>
    </row>
    <row r="5" spans="1:58" hidden="1">
      <c r="A5" s="1140"/>
      <c r="B5" s="1140"/>
      <c r="C5" s="1140"/>
      <c r="D5" s="1140"/>
      <c r="E5" s="1140"/>
      <c r="F5" s="1140"/>
      <c r="G5" s="1140"/>
      <c r="H5" s="1140"/>
      <c r="I5" s="1140"/>
      <c r="J5" s="1140"/>
      <c r="K5" s="1140"/>
      <c r="L5" s="1230"/>
      <c r="M5" s="1231"/>
      <c r="N5" s="1140"/>
      <c r="O5" s="1140"/>
      <c r="P5" s="1140"/>
      <c r="Q5" s="1140"/>
      <c r="R5" s="1140"/>
      <c r="S5" s="1140"/>
      <c r="T5" s="1140"/>
      <c r="U5" s="1140"/>
      <c r="V5" s="1140"/>
      <c r="W5" s="1140"/>
      <c r="X5" s="1140"/>
      <c r="Y5" s="1140"/>
      <c r="Z5" s="1140"/>
      <c r="AA5" s="1140"/>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row>
    <row r="6" spans="1:58" hidden="1">
      <c r="A6" s="1140"/>
      <c r="B6" s="1140"/>
      <c r="C6" s="1140"/>
      <c r="D6" s="1140"/>
      <c r="E6" s="1140"/>
      <c r="F6" s="1140"/>
      <c r="G6" s="1140"/>
      <c r="H6" s="1140"/>
      <c r="I6" s="1140"/>
      <c r="J6" s="1140"/>
      <c r="K6" s="1140"/>
      <c r="L6" s="1230"/>
      <c r="M6" s="1231"/>
      <c r="N6" s="1140"/>
      <c r="O6" s="1140"/>
      <c r="P6" s="1140"/>
      <c r="Q6" s="1140"/>
      <c r="R6" s="1140"/>
      <c r="S6" s="1140"/>
      <c r="T6" s="1140"/>
      <c r="U6" s="1140"/>
      <c r="V6" s="1140"/>
      <c r="W6" s="1140"/>
      <c r="X6" s="1140"/>
      <c r="Y6" s="1140"/>
      <c r="Z6" s="1140"/>
      <c r="AA6" s="1140"/>
      <c r="AB6" s="1140"/>
      <c r="AC6" s="1140"/>
      <c r="AD6" s="1140"/>
      <c r="AE6" s="1140"/>
      <c r="AF6" s="1140"/>
      <c r="AG6" s="1140"/>
      <c r="AH6" s="1140"/>
      <c r="AI6" s="1140"/>
      <c r="AJ6" s="1140"/>
      <c r="AK6" s="1140"/>
      <c r="AL6" s="1140"/>
      <c r="AM6" s="1140"/>
      <c r="AN6" s="1140"/>
      <c r="AO6" s="1140"/>
      <c r="AP6" s="1140"/>
      <c r="AQ6" s="1140"/>
      <c r="AR6" s="1140"/>
      <c r="AS6" s="1140"/>
      <c r="AT6" s="1140"/>
      <c r="AU6" s="1140"/>
      <c r="AV6" s="1140"/>
      <c r="AW6" s="1140"/>
      <c r="AX6" s="1140"/>
      <c r="AY6" s="1140"/>
      <c r="AZ6" s="1140"/>
      <c r="BA6" s="1140"/>
      <c r="BB6" s="1140"/>
      <c r="BC6" s="1140"/>
      <c r="BD6" s="1140"/>
      <c r="BE6" s="1140"/>
      <c r="BF6" s="1140"/>
    </row>
    <row r="7" spans="1:58" hidden="1">
      <c r="A7" s="1140"/>
      <c r="B7" s="1140"/>
      <c r="C7" s="1140"/>
      <c r="D7" s="1140"/>
      <c r="E7" s="1140"/>
      <c r="F7" s="1140"/>
      <c r="G7" s="1140"/>
      <c r="H7" s="1140"/>
      <c r="I7" s="1140"/>
      <c r="J7" s="1140"/>
      <c r="K7" s="1140"/>
      <c r="L7" s="1230"/>
      <c r="M7" s="1231"/>
      <c r="N7" s="1140"/>
      <c r="O7" s="1140"/>
      <c r="P7" s="1140"/>
      <c r="Q7" s="844" t="b">
        <v>1</v>
      </c>
      <c r="R7" s="844" t="b">
        <v>1</v>
      </c>
      <c r="S7" s="844" t="b">
        <v>1</v>
      </c>
      <c r="T7" s="844" t="b">
        <v>1</v>
      </c>
      <c r="U7" s="844" t="b">
        <v>1</v>
      </c>
      <c r="V7" s="844" t="b">
        <v>1</v>
      </c>
      <c r="W7" s="844" t="b">
        <v>1</v>
      </c>
      <c r="X7" s="844" t="b">
        <v>1</v>
      </c>
      <c r="Y7" s="844" t="b">
        <v>1</v>
      </c>
      <c r="Z7" s="844" t="b">
        <v>1</v>
      </c>
      <c r="AA7" s="844" t="b">
        <v>1</v>
      </c>
      <c r="AB7" s="844" t="b">
        <v>1</v>
      </c>
      <c r="AC7" s="844" t="b">
        <v>0</v>
      </c>
      <c r="AD7" s="844" t="b">
        <v>0</v>
      </c>
      <c r="AE7" s="844" t="b">
        <v>0</v>
      </c>
      <c r="AF7" s="844" t="b">
        <v>0</v>
      </c>
      <c r="AG7" s="844" t="b">
        <v>0</v>
      </c>
      <c r="AH7" s="844" t="b">
        <v>0</v>
      </c>
      <c r="AI7" s="844" t="b">
        <v>0</v>
      </c>
      <c r="AJ7" s="844" t="b">
        <v>0</v>
      </c>
      <c r="AK7" s="844" t="b">
        <v>0</v>
      </c>
      <c r="AL7" s="844" t="b">
        <v>0</v>
      </c>
      <c r="AM7" s="844" t="b">
        <v>0</v>
      </c>
      <c r="AN7" s="844" t="b">
        <v>0</v>
      </c>
      <c r="AO7" s="844" t="b">
        <v>0</v>
      </c>
      <c r="AP7" s="844" t="b">
        <v>0</v>
      </c>
      <c r="AQ7" s="844" t="b">
        <v>0</v>
      </c>
      <c r="AR7" s="1140"/>
      <c r="AS7" s="1140"/>
      <c r="AT7" s="1140"/>
      <c r="AU7" s="1140"/>
      <c r="AV7" s="1140"/>
      <c r="AW7" s="1140"/>
      <c r="AX7" s="1140"/>
      <c r="AY7" s="1140"/>
      <c r="AZ7" s="1140"/>
      <c r="BA7" s="1140"/>
      <c r="BB7" s="1140"/>
      <c r="BC7" s="1140"/>
      <c r="BD7" s="1140"/>
      <c r="BE7" s="1140"/>
      <c r="BF7" s="1140"/>
    </row>
    <row r="8" spans="1:58" hidden="1">
      <c r="A8" s="1140"/>
      <c r="B8" s="1140"/>
      <c r="C8" s="1140"/>
      <c r="D8" s="1140"/>
      <c r="E8" s="1140"/>
      <c r="F8" s="1140"/>
      <c r="G8" s="1140"/>
      <c r="H8" s="1140"/>
      <c r="I8" s="1140"/>
      <c r="J8" s="1140"/>
      <c r="K8" s="1140"/>
      <c r="L8" s="1230"/>
      <c r="M8" s="1231"/>
      <c r="N8" s="1140"/>
      <c r="O8" s="1140"/>
      <c r="P8" s="1140"/>
      <c r="Q8" s="1140"/>
      <c r="R8" s="1140"/>
      <c r="S8" s="1140"/>
      <c r="T8" s="1140"/>
      <c r="U8" s="1140"/>
      <c r="V8" s="1140"/>
      <c r="W8" s="1140"/>
      <c r="X8" s="1140"/>
      <c r="Y8" s="1140"/>
      <c r="Z8" s="1140"/>
      <c r="AA8" s="1140"/>
      <c r="AB8" s="1140"/>
      <c r="AC8" s="1140"/>
      <c r="AD8" s="1140"/>
      <c r="AE8" s="1140"/>
      <c r="AF8" s="1140"/>
      <c r="AG8" s="1140"/>
      <c r="AH8" s="1140"/>
      <c r="AI8" s="1140"/>
      <c r="AJ8" s="1140"/>
      <c r="AK8" s="1140"/>
      <c r="AL8" s="1140"/>
      <c r="AM8" s="1140"/>
      <c r="AN8" s="1140"/>
      <c r="AO8" s="1140"/>
      <c r="AP8" s="1140"/>
      <c r="AQ8" s="1140"/>
      <c r="AR8" s="1140"/>
      <c r="AS8" s="1140"/>
      <c r="AT8" s="1140"/>
      <c r="AU8" s="1140"/>
      <c r="AV8" s="1140"/>
      <c r="AW8" s="1140"/>
      <c r="AX8" s="1140"/>
      <c r="AY8" s="1140"/>
      <c r="AZ8" s="1140"/>
      <c r="BA8" s="1140"/>
      <c r="BB8" s="1140"/>
      <c r="BC8" s="1140"/>
      <c r="BD8" s="1140"/>
      <c r="BE8" s="1140"/>
      <c r="BF8" s="1140"/>
    </row>
    <row r="9" spans="1:58" hidden="1">
      <c r="A9" s="1140"/>
      <c r="B9" s="1140"/>
      <c r="C9" s="1140"/>
      <c r="D9" s="1140"/>
      <c r="E9" s="1140"/>
      <c r="F9" s="1140"/>
      <c r="G9" s="1140"/>
      <c r="H9" s="1140"/>
      <c r="I9" s="1140"/>
      <c r="J9" s="1140"/>
      <c r="K9" s="1140"/>
      <c r="L9" s="1230"/>
      <c r="M9" s="1231"/>
      <c r="N9" s="1140"/>
      <c r="O9" s="1140"/>
      <c r="P9" s="1140"/>
      <c r="Q9" s="1140"/>
      <c r="R9" s="1140"/>
      <c r="S9" s="1140"/>
      <c r="T9" s="1140"/>
      <c r="U9" s="1140"/>
      <c r="V9" s="1140"/>
      <c r="W9" s="1140"/>
      <c r="X9" s="1140"/>
      <c r="Y9" s="1140"/>
      <c r="Z9" s="1140"/>
      <c r="AA9" s="1140"/>
      <c r="AB9" s="1140"/>
      <c r="AC9" s="1140"/>
      <c r="AD9" s="1140"/>
      <c r="AE9" s="1140"/>
      <c r="AF9" s="1140"/>
      <c r="AG9" s="1140"/>
      <c r="AH9" s="1140"/>
      <c r="AI9" s="1140"/>
      <c r="AJ9" s="1140"/>
      <c r="AK9" s="1140"/>
      <c r="AL9" s="1140"/>
      <c r="AM9" s="1140"/>
      <c r="AN9" s="1140"/>
      <c r="AO9" s="1140"/>
      <c r="AP9" s="1140"/>
      <c r="AQ9" s="1140"/>
      <c r="AR9" s="1140"/>
      <c r="AS9" s="1140"/>
      <c r="AT9" s="1140"/>
      <c r="AU9" s="1140"/>
      <c r="AV9" s="1140"/>
      <c r="AW9" s="1140"/>
      <c r="AX9" s="1140"/>
      <c r="AY9" s="1140"/>
      <c r="AZ9" s="1140"/>
      <c r="BA9" s="1140"/>
      <c r="BB9" s="1140"/>
      <c r="BC9" s="1140"/>
      <c r="BD9" s="1140"/>
      <c r="BE9" s="1140"/>
      <c r="BF9" s="1140"/>
    </row>
    <row r="10" spans="1:58" hidden="1">
      <c r="A10" s="1140"/>
      <c r="B10" s="1140"/>
      <c r="C10" s="1140"/>
      <c r="D10" s="1140"/>
      <c r="E10" s="1140"/>
      <c r="F10" s="1140"/>
      <c r="G10" s="1140"/>
      <c r="H10" s="1140"/>
      <c r="I10" s="1140"/>
      <c r="J10" s="1140"/>
      <c r="K10" s="1140"/>
      <c r="L10" s="1230"/>
      <c r="M10" s="1231"/>
      <c r="N10" s="1140"/>
      <c r="O10" s="1140"/>
      <c r="P10" s="1140"/>
      <c r="Q10" s="1140"/>
      <c r="R10" s="1140"/>
      <c r="S10" s="1140"/>
      <c r="T10" s="1140"/>
      <c r="U10" s="1140"/>
      <c r="V10" s="1140"/>
      <c r="W10" s="1140"/>
      <c r="X10" s="1140"/>
      <c r="Y10" s="1140"/>
      <c r="Z10" s="1140"/>
      <c r="AA10" s="1140"/>
      <c r="AB10" s="1140"/>
      <c r="AC10" s="1140"/>
      <c r="AD10" s="1140"/>
      <c r="AE10" s="1140"/>
      <c r="AF10" s="1140"/>
      <c r="AG10" s="1140"/>
      <c r="AH10" s="1140"/>
      <c r="AI10" s="1140"/>
      <c r="AJ10" s="1140"/>
      <c r="AK10" s="1140"/>
      <c r="AL10" s="1140"/>
      <c r="AM10" s="1140"/>
      <c r="AN10" s="1140"/>
      <c r="AO10" s="1140"/>
      <c r="AP10" s="1140"/>
      <c r="AQ10" s="1140"/>
      <c r="AR10" s="1140"/>
      <c r="AS10" s="1140"/>
      <c r="AT10" s="1140"/>
      <c r="AU10" s="1140"/>
      <c r="AV10" s="1140"/>
      <c r="AW10" s="1140"/>
      <c r="AX10" s="1140"/>
      <c r="AY10" s="1140"/>
      <c r="AZ10" s="1140"/>
      <c r="BA10" s="1140"/>
      <c r="BB10" s="1140"/>
      <c r="BC10" s="1140"/>
      <c r="BD10" s="1140"/>
      <c r="BE10" s="1140"/>
      <c r="BF10" s="1140"/>
    </row>
    <row r="11" spans="1:58" ht="15" hidden="1" customHeight="1">
      <c r="A11" s="1140"/>
      <c r="B11" s="1140"/>
      <c r="C11" s="1140"/>
      <c r="D11" s="1140"/>
      <c r="E11" s="1140"/>
      <c r="F11" s="1140"/>
      <c r="G11" s="1140"/>
      <c r="H11" s="1140"/>
      <c r="I11" s="1140"/>
      <c r="J11" s="1140"/>
      <c r="K11" s="1140"/>
      <c r="L11" s="1232"/>
      <c r="M11" s="1231"/>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0"/>
      <c r="AK11" s="1140"/>
      <c r="AL11" s="1140"/>
      <c r="AM11" s="1140"/>
      <c r="AN11" s="1140"/>
      <c r="AO11" s="1140"/>
      <c r="AP11" s="1140"/>
      <c r="AQ11" s="1140"/>
      <c r="AR11" s="1140"/>
      <c r="AS11" s="1140"/>
      <c r="AT11" s="1140"/>
      <c r="AU11" s="1140"/>
      <c r="AV11" s="1140"/>
      <c r="AW11" s="1140"/>
      <c r="AX11" s="1140"/>
      <c r="AY11" s="1140"/>
      <c r="AZ11" s="1140"/>
      <c r="BA11" s="1140"/>
      <c r="BB11" s="1140"/>
      <c r="BC11" s="1140"/>
      <c r="BD11" s="1140"/>
      <c r="BE11" s="1140"/>
      <c r="BF11" s="1140"/>
    </row>
    <row r="12" spans="1:58" s="323" customFormat="1" ht="24" customHeight="1">
      <c r="A12" s="1009"/>
      <c r="B12" s="1009"/>
      <c r="C12" s="1009"/>
      <c r="D12" s="1009"/>
      <c r="E12" s="1009"/>
      <c r="F12" s="1009"/>
      <c r="G12" s="1009"/>
      <c r="H12" s="1009"/>
      <c r="I12" s="1009"/>
      <c r="J12" s="1009"/>
      <c r="K12" s="1009"/>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1009"/>
      <c r="AS12" s="1009"/>
      <c r="AT12" s="1009"/>
      <c r="AU12" s="1009"/>
      <c r="AV12" s="1009"/>
      <c r="AW12" s="1009"/>
      <c r="AX12" s="1009"/>
      <c r="AY12" s="1009"/>
      <c r="AZ12" s="1009"/>
      <c r="BA12" s="1009"/>
      <c r="BB12" s="1009"/>
      <c r="BC12" s="1009"/>
      <c r="BD12" s="1009"/>
      <c r="BE12" s="1009"/>
      <c r="BF12" s="1009"/>
    </row>
    <row r="13" spans="1:58">
      <c r="A13" s="1140"/>
      <c r="B13" s="1140"/>
      <c r="C13" s="1140"/>
      <c r="D13" s="1140"/>
      <c r="E13" s="1140"/>
      <c r="F13" s="1140"/>
      <c r="G13" s="1140"/>
      <c r="H13" s="1140"/>
      <c r="I13" s="1140"/>
      <c r="J13" s="1140"/>
      <c r="K13" s="1140"/>
      <c r="L13" s="1231"/>
      <c r="M13" s="1231"/>
      <c r="N13" s="1231"/>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c r="AN13" s="1140"/>
      <c r="AO13" s="1140"/>
      <c r="AP13" s="1140"/>
      <c r="AQ13" s="1140"/>
      <c r="AR13" s="1140"/>
      <c r="AS13" s="1140"/>
      <c r="AT13" s="1140"/>
      <c r="AU13" s="1140"/>
      <c r="AV13" s="1140"/>
      <c r="AW13" s="1140"/>
      <c r="AX13" s="1140"/>
      <c r="AY13" s="1140"/>
      <c r="AZ13" s="1140"/>
      <c r="BA13" s="1140"/>
      <c r="BB13" s="1140"/>
      <c r="BC13" s="1140"/>
      <c r="BD13" s="1140"/>
      <c r="BE13" s="1140"/>
      <c r="BF13" s="1231"/>
    </row>
    <row r="14" spans="1:58" s="323" customFormat="1">
      <c r="A14" s="1009"/>
      <c r="B14" s="1009"/>
      <c r="C14" s="1009"/>
      <c r="D14" s="1009"/>
      <c r="E14" s="1009"/>
      <c r="F14" s="1009"/>
      <c r="G14" s="1009" t="b">
        <v>1</v>
      </c>
      <c r="H14" s="1009"/>
      <c r="I14" s="1009"/>
      <c r="J14" s="1009"/>
      <c r="K14" s="1009"/>
      <c r="L14" s="1233" t="s">
        <v>1384</v>
      </c>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5"/>
      <c r="AR14" s="1009"/>
      <c r="AS14" s="1009"/>
      <c r="AT14" s="1009"/>
      <c r="AU14" s="1009"/>
      <c r="AV14" s="1009"/>
      <c r="AW14" s="1009"/>
      <c r="AX14" s="1009"/>
      <c r="AY14" s="1009"/>
      <c r="AZ14" s="1009"/>
      <c r="BA14" s="1009"/>
      <c r="BB14" s="1009"/>
      <c r="BC14" s="1009"/>
      <c r="BD14" s="1009"/>
      <c r="BE14" s="1009"/>
      <c r="BF14" s="1009"/>
    </row>
    <row r="15" spans="1:58">
      <c r="A15" s="1140"/>
      <c r="B15" s="1140"/>
      <c r="C15" s="1140"/>
      <c r="D15" s="1140"/>
      <c r="E15" s="1140"/>
      <c r="F15" s="1140"/>
      <c r="G15" s="1009" t="b">
        <v>1</v>
      </c>
      <c r="H15" s="1140"/>
      <c r="I15" s="1140"/>
      <c r="J15" s="1140"/>
      <c r="K15" s="1140"/>
      <c r="L15" s="1236" t="s">
        <v>121</v>
      </c>
      <c r="M15" s="1236" t="s">
        <v>143</v>
      </c>
      <c r="N15" s="1237" t="s">
        <v>2618</v>
      </c>
      <c r="O15" s="1238"/>
      <c r="P15" s="1239"/>
      <c r="Q15" s="1237" t="s">
        <v>2647</v>
      </c>
      <c r="R15" s="1238"/>
      <c r="S15" s="1239"/>
      <c r="T15" s="1237" t="s">
        <v>2648</v>
      </c>
      <c r="U15" s="1238"/>
      <c r="V15" s="1239"/>
      <c r="W15" s="1237" t="s">
        <v>2649</v>
      </c>
      <c r="X15" s="1238"/>
      <c r="Y15" s="1239"/>
      <c r="Z15" s="1237" t="s">
        <v>2650</v>
      </c>
      <c r="AA15" s="1238"/>
      <c r="AB15" s="1239"/>
      <c r="AC15" s="1237" t="s">
        <v>2651</v>
      </c>
      <c r="AD15" s="1238"/>
      <c r="AE15" s="1239"/>
      <c r="AF15" s="1237" t="s">
        <v>2652</v>
      </c>
      <c r="AG15" s="1238"/>
      <c r="AH15" s="1239"/>
      <c r="AI15" s="1237" t="s">
        <v>2653</v>
      </c>
      <c r="AJ15" s="1238"/>
      <c r="AK15" s="1239"/>
      <c r="AL15" s="1237" t="s">
        <v>2654</v>
      </c>
      <c r="AM15" s="1238"/>
      <c r="AN15" s="1239"/>
      <c r="AO15" s="1237" t="s">
        <v>2655</v>
      </c>
      <c r="AP15" s="1238"/>
      <c r="AQ15" s="1239"/>
      <c r="AR15" s="1140"/>
      <c r="AS15" s="1140"/>
      <c r="AT15" s="1140"/>
      <c r="AU15" s="1140"/>
      <c r="AV15" s="1140"/>
      <c r="AW15" s="1140"/>
      <c r="AX15" s="1140"/>
      <c r="AY15" s="1140"/>
      <c r="AZ15" s="1140"/>
      <c r="BA15" s="1140"/>
      <c r="BB15" s="1140"/>
      <c r="BC15" s="1140"/>
      <c r="BD15" s="1140"/>
      <c r="BE15" s="1140"/>
      <c r="BF15" s="1140"/>
    </row>
    <row r="16" spans="1:58" ht="33.75">
      <c r="A16" s="1140"/>
      <c r="B16" s="1140"/>
      <c r="C16" s="1140"/>
      <c r="D16" s="1140"/>
      <c r="E16" s="1140"/>
      <c r="F16" s="1140"/>
      <c r="G16" s="1009" t="b">
        <v>1</v>
      </c>
      <c r="H16" s="1140"/>
      <c r="I16" s="1140"/>
      <c r="J16" s="1140"/>
      <c r="K16" s="1140"/>
      <c r="L16" s="1236"/>
      <c r="M16" s="1236"/>
      <c r="N16" s="1240" t="s">
        <v>286</v>
      </c>
      <c r="O16" s="1240" t="s">
        <v>285</v>
      </c>
      <c r="P16" s="1240" t="s">
        <v>1403</v>
      </c>
      <c r="Q16" s="1240" t="s">
        <v>286</v>
      </c>
      <c r="R16" s="1240" t="s">
        <v>285</v>
      </c>
      <c r="S16" s="1240" t="s">
        <v>1403</v>
      </c>
      <c r="T16" s="1240" t="s">
        <v>286</v>
      </c>
      <c r="U16" s="1240" t="s">
        <v>285</v>
      </c>
      <c r="V16" s="1240" t="s">
        <v>1403</v>
      </c>
      <c r="W16" s="1240" t="s">
        <v>286</v>
      </c>
      <c r="X16" s="1240" t="s">
        <v>285</v>
      </c>
      <c r="Y16" s="1240" t="s">
        <v>1403</v>
      </c>
      <c r="Z16" s="1240" t="s">
        <v>286</v>
      </c>
      <c r="AA16" s="1240" t="s">
        <v>285</v>
      </c>
      <c r="AB16" s="1240" t="s">
        <v>1403</v>
      </c>
      <c r="AC16" s="1240" t="s">
        <v>286</v>
      </c>
      <c r="AD16" s="1240" t="s">
        <v>285</v>
      </c>
      <c r="AE16" s="1240" t="s">
        <v>1403</v>
      </c>
      <c r="AF16" s="1240" t="s">
        <v>286</v>
      </c>
      <c r="AG16" s="1240" t="s">
        <v>285</v>
      </c>
      <c r="AH16" s="1240" t="s">
        <v>1403</v>
      </c>
      <c r="AI16" s="1240" t="s">
        <v>286</v>
      </c>
      <c r="AJ16" s="1240" t="s">
        <v>285</v>
      </c>
      <c r="AK16" s="1240" t="s">
        <v>1403</v>
      </c>
      <c r="AL16" s="1240" t="s">
        <v>286</v>
      </c>
      <c r="AM16" s="1240" t="s">
        <v>285</v>
      </c>
      <c r="AN16" s="1240" t="s">
        <v>1403</v>
      </c>
      <c r="AO16" s="1240" t="s">
        <v>286</v>
      </c>
      <c r="AP16" s="1240" t="s">
        <v>285</v>
      </c>
      <c r="AQ16" s="1240" t="s">
        <v>1403</v>
      </c>
      <c r="AR16" s="1140"/>
      <c r="AS16" s="1140"/>
      <c r="AT16" s="1140"/>
      <c r="AU16" s="1140"/>
      <c r="AV16" s="1140"/>
      <c r="AW16" s="1140"/>
      <c r="AX16" s="1140"/>
      <c r="AY16" s="1140"/>
      <c r="AZ16" s="1140"/>
      <c r="BA16" s="1140"/>
      <c r="BB16" s="1140"/>
      <c r="BC16" s="1140"/>
      <c r="BD16" s="1140"/>
      <c r="BE16" s="1140"/>
      <c r="BF16" s="1140"/>
    </row>
    <row r="17" spans="1:58" s="653" customFormat="1">
      <c r="A17" s="910" t="s">
        <v>18</v>
      </c>
      <c r="B17" s="1140"/>
      <c r="C17" s="1140"/>
      <c r="D17" s="1140"/>
      <c r="E17" s="1140"/>
      <c r="F17" s="1140" t="s">
        <v>1023</v>
      </c>
      <c r="G17" s="1009"/>
      <c r="H17" s="1140"/>
      <c r="I17" s="1140"/>
      <c r="J17" s="1140"/>
      <c r="K17" s="1140"/>
      <c r="L17" s="1241" t="s">
        <v>16</v>
      </c>
      <c r="M17" s="1242"/>
      <c r="N17" s="1243" t="s">
        <v>2610</v>
      </c>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5"/>
      <c r="AR17" s="1140"/>
      <c r="AS17" s="1140"/>
      <c r="AT17" s="1140"/>
      <c r="AU17" s="1140"/>
      <c r="AV17" s="1140"/>
      <c r="AW17" s="1140"/>
      <c r="AX17" s="1140"/>
      <c r="AY17" s="1140"/>
      <c r="AZ17" s="1140"/>
      <c r="BA17" s="1140"/>
      <c r="BB17" s="1140"/>
      <c r="BC17" s="1140"/>
      <c r="BD17" s="1140"/>
      <c r="BE17" s="1140"/>
      <c r="BF17" s="1140"/>
    </row>
    <row r="18" spans="1:58" s="653" customFormat="1">
      <c r="A18" s="1140">
        <v>1</v>
      </c>
      <c r="B18" s="1140"/>
      <c r="C18" s="1140"/>
      <c r="D18" s="1140"/>
      <c r="E18" s="1140"/>
      <c r="F18" s="1140"/>
      <c r="G18" s="1140"/>
      <c r="H18" s="1140"/>
      <c r="I18" s="1140"/>
      <c r="J18" s="1140"/>
      <c r="K18" s="1140"/>
      <c r="L18" s="1246" t="s">
        <v>684</v>
      </c>
      <c r="M18" s="1247"/>
      <c r="N18" s="1243" t="s">
        <v>1420</v>
      </c>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9"/>
      <c r="AR18" s="1140"/>
      <c r="AS18" s="1140"/>
      <c r="AT18" s="1140"/>
      <c r="AU18" s="1140"/>
      <c r="AV18" s="1140"/>
      <c r="AW18" s="1140"/>
      <c r="AX18" s="1140"/>
      <c r="AY18" s="1140"/>
      <c r="AZ18" s="1140"/>
      <c r="BA18" s="1140"/>
      <c r="BB18" s="1140"/>
      <c r="BC18" s="1140"/>
      <c r="BD18" s="1140"/>
      <c r="BE18" s="1140"/>
      <c r="BF18" s="1140"/>
    </row>
    <row r="19" spans="1:58" s="653" customFormat="1">
      <c r="A19" s="1140">
        <v>1</v>
      </c>
      <c r="B19" s="1140"/>
      <c r="C19" s="1140"/>
      <c r="D19" s="1140"/>
      <c r="E19" s="1140"/>
      <c r="F19" s="1140"/>
      <c r="G19" s="1140"/>
      <c r="H19" s="1140"/>
      <c r="I19" s="1140"/>
      <c r="J19" s="1140"/>
      <c r="K19" s="1140"/>
      <c r="L19" s="1246" t="s">
        <v>685</v>
      </c>
      <c r="M19" s="1247"/>
      <c r="N19" s="1243" t="s">
        <v>1130</v>
      </c>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8"/>
      <c r="AJ19" s="1248"/>
      <c r="AK19" s="1248"/>
      <c r="AL19" s="1248"/>
      <c r="AM19" s="1248"/>
      <c r="AN19" s="1248"/>
      <c r="AO19" s="1248"/>
      <c r="AP19" s="1248"/>
      <c r="AQ19" s="1249"/>
      <c r="AR19" s="1140"/>
      <c r="AS19" s="1140"/>
      <c r="AT19" s="1140"/>
      <c r="AU19" s="1140"/>
      <c r="AV19" s="1140"/>
      <c r="AW19" s="1140"/>
      <c r="AX19" s="1140"/>
      <c r="AY19" s="1140"/>
      <c r="AZ19" s="1140"/>
      <c r="BA19" s="1140"/>
      <c r="BB19" s="1140"/>
      <c r="BC19" s="1140"/>
      <c r="BD19" s="1140"/>
      <c r="BE19" s="1140"/>
      <c r="BF19" s="1140"/>
    </row>
    <row r="20" spans="1:58" s="653" customFormat="1">
      <c r="A20" s="1140">
        <v>1</v>
      </c>
      <c r="B20" s="1140"/>
      <c r="C20" s="1140"/>
      <c r="D20" s="1140"/>
      <c r="E20" s="1140"/>
      <c r="F20" s="1140"/>
      <c r="G20" s="1140"/>
      <c r="H20" s="1140"/>
      <c r="I20" s="1140"/>
      <c r="J20" s="1140"/>
      <c r="K20" s="1140"/>
      <c r="L20" s="1246" t="s">
        <v>281</v>
      </c>
      <c r="M20" s="1247"/>
      <c r="N20" s="1243">
        <v>0</v>
      </c>
      <c r="O20" s="1248"/>
      <c r="P20" s="1248"/>
      <c r="Q20" s="1248"/>
      <c r="R20" s="1248"/>
      <c r="S20" s="1248"/>
      <c r="T20" s="1248"/>
      <c r="U20" s="1248"/>
      <c r="V20" s="1248"/>
      <c r="W20" s="1248"/>
      <c r="X20" s="1248"/>
      <c r="Y20" s="1248"/>
      <c r="Z20" s="1248"/>
      <c r="AA20" s="1248"/>
      <c r="AB20" s="1248"/>
      <c r="AC20" s="1248"/>
      <c r="AD20" s="1248"/>
      <c r="AE20" s="1248"/>
      <c r="AF20" s="1248"/>
      <c r="AG20" s="1248"/>
      <c r="AH20" s="1248"/>
      <c r="AI20" s="1248"/>
      <c r="AJ20" s="1248"/>
      <c r="AK20" s="1248"/>
      <c r="AL20" s="1248"/>
      <c r="AM20" s="1248"/>
      <c r="AN20" s="1248"/>
      <c r="AO20" s="1248"/>
      <c r="AP20" s="1248"/>
      <c r="AQ20" s="1249"/>
      <c r="AR20" s="1140"/>
      <c r="AS20" s="1140"/>
      <c r="AT20" s="1140"/>
      <c r="AU20" s="1140"/>
      <c r="AV20" s="1140"/>
      <c r="AW20" s="1140"/>
      <c r="AX20" s="1140"/>
      <c r="AY20" s="1140"/>
      <c r="AZ20" s="1140"/>
      <c r="BA20" s="1140"/>
      <c r="BB20" s="1140"/>
      <c r="BC20" s="1140"/>
      <c r="BD20" s="1140"/>
      <c r="BE20" s="1140"/>
      <c r="BF20" s="1140"/>
    </row>
    <row r="21" spans="1:58" s="653" customFormat="1">
      <c r="A21" s="1140">
        <v>1</v>
      </c>
      <c r="B21" s="1140"/>
      <c r="C21" s="1140"/>
      <c r="D21" s="1140"/>
      <c r="E21" s="1140"/>
      <c r="F21" s="1140"/>
      <c r="G21" s="1140" t="b">
        <v>1</v>
      </c>
      <c r="H21" s="1140"/>
      <c r="I21" s="1140"/>
      <c r="J21" s="1140"/>
      <c r="K21" s="1140"/>
      <c r="L21" s="1250" t="s">
        <v>686</v>
      </c>
      <c r="M21" s="1251"/>
      <c r="N21" s="1252"/>
      <c r="O21" s="1252"/>
      <c r="P21" s="1252"/>
      <c r="Q21" s="1252"/>
      <c r="R21" s="1252"/>
      <c r="S21" s="1252"/>
      <c r="T21" s="1252"/>
      <c r="U21" s="1252"/>
      <c r="V21" s="1252"/>
      <c r="W21" s="1252"/>
      <c r="X21" s="1252"/>
      <c r="Y21" s="1252"/>
      <c r="Z21" s="1252"/>
      <c r="AA21" s="1252"/>
      <c r="AB21" s="1252"/>
      <c r="AC21" s="1252"/>
      <c r="AD21" s="1252"/>
      <c r="AE21" s="1252"/>
      <c r="AF21" s="1252"/>
      <c r="AG21" s="1252"/>
      <c r="AH21" s="1252"/>
      <c r="AI21" s="1252"/>
      <c r="AJ21" s="1252"/>
      <c r="AK21" s="1252"/>
      <c r="AL21" s="1252"/>
      <c r="AM21" s="1252"/>
      <c r="AN21" s="1252"/>
      <c r="AO21" s="1252"/>
      <c r="AP21" s="1252"/>
      <c r="AQ21" s="1253"/>
      <c r="AR21" s="1140"/>
      <c r="AS21" s="1140"/>
      <c r="AT21" s="1140"/>
      <c r="AU21" s="1140"/>
      <c r="AV21" s="1140"/>
      <c r="AW21" s="1140"/>
      <c r="AX21" s="1140"/>
      <c r="AY21" s="1140"/>
      <c r="AZ21" s="1140"/>
      <c r="BA21" s="1140"/>
      <c r="BB21" s="1140"/>
      <c r="BC21" s="1140"/>
      <c r="BD21" s="1140"/>
      <c r="BE21" s="1140"/>
      <c r="BF21" s="1140"/>
    </row>
    <row r="22" spans="1:58" s="388" customFormat="1">
      <c r="A22" s="1140">
        <v>1</v>
      </c>
      <c r="B22" s="1140" t="s">
        <v>1203</v>
      </c>
      <c r="C22" s="1254"/>
      <c r="D22" s="1254"/>
      <c r="E22" s="1254"/>
      <c r="F22" s="1254"/>
      <c r="G22" s="1140" t="b">
        <v>1</v>
      </c>
      <c r="H22" s="1254"/>
      <c r="I22" s="1254"/>
      <c r="J22" s="1254"/>
      <c r="K22" s="1254"/>
      <c r="L22" s="1255" t="s">
        <v>1135</v>
      </c>
      <c r="M22" s="1256" t="s">
        <v>678</v>
      </c>
      <c r="N22" s="1257">
        <v>36.86</v>
      </c>
      <c r="O22" s="1257">
        <v>9.5</v>
      </c>
      <c r="P22" s="1258">
        <v>-74.226804123711347</v>
      </c>
      <c r="Q22" s="1257">
        <v>0</v>
      </c>
      <c r="R22" s="1257">
        <v>10.32</v>
      </c>
      <c r="S22" s="1258">
        <v>0</v>
      </c>
      <c r="T22" s="1257">
        <v>0</v>
      </c>
      <c r="U22" s="1257">
        <v>10.44</v>
      </c>
      <c r="V22" s="1258">
        <v>0</v>
      </c>
      <c r="W22" s="1257">
        <v>0</v>
      </c>
      <c r="X22" s="1257">
        <v>10.85</v>
      </c>
      <c r="Y22" s="1258">
        <v>0</v>
      </c>
      <c r="Z22" s="1257">
        <v>0</v>
      </c>
      <c r="AA22" s="1257">
        <v>10.99</v>
      </c>
      <c r="AB22" s="1258">
        <v>0</v>
      </c>
      <c r="AC22" s="1257">
        <v>0</v>
      </c>
      <c r="AD22" s="1257">
        <v>0</v>
      </c>
      <c r="AE22" s="1258">
        <v>0</v>
      </c>
      <c r="AF22" s="1257">
        <v>0</v>
      </c>
      <c r="AG22" s="1257">
        <v>0</v>
      </c>
      <c r="AH22" s="1258">
        <v>0</v>
      </c>
      <c r="AI22" s="1257">
        <v>0</v>
      </c>
      <c r="AJ22" s="1257">
        <v>0</v>
      </c>
      <c r="AK22" s="1258">
        <v>0</v>
      </c>
      <c r="AL22" s="1257">
        <v>0</v>
      </c>
      <c r="AM22" s="1257">
        <v>0</v>
      </c>
      <c r="AN22" s="1258">
        <v>0</v>
      </c>
      <c r="AO22" s="1257">
        <v>0</v>
      </c>
      <c r="AP22" s="1257">
        <v>0</v>
      </c>
      <c r="AQ22" s="1258">
        <v>0</v>
      </c>
      <c r="AR22" s="1254"/>
      <c r="AS22" s="1254"/>
      <c r="AT22" s="1254"/>
      <c r="AU22" s="1254"/>
      <c r="AV22" s="1254"/>
      <c r="AW22" s="1254"/>
      <c r="AX22" s="1254"/>
      <c r="AY22" s="1254"/>
      <c r="AZ22" s="1254"/>
      <c r="BA22" s="1254"/>
      <c r="BB22" s="1254"/>
      <c r="BC22" s="1254"/>
      <c r="BD22" s="1254"/>
      <c r="BE22" s="1254"/>
      <c r="BF22" s="1254"/>
    </row>
    <row r="23" spans="1:58" s="388" customFormat="1">
      <c r="A23" s="1140">
        <v>1</v>
      </c>
      <c r="B23" s="1140" t="s">
        <v>1204</v>
      </c>
      <c r="C23" s="1254"/>
      <c r="D23" s="1254"/>
      <c r="E23" s="1254"/>
      <c r="F23" s="1254"/>
      <c r="G23" s="1140" t="b">
        <v>1</v>
      </c>
      <c r="H23" s="1254"/>
      <c r="I23" s="1254"/>
      <c r="J23" s="1254"/>
      <c r="K23" s="1254"/>
      <c r="L23" s="1255" t="s">
        <v>1136</v>
      </c>
      <c r="M23" s="1256" t="s">
        <v>678</v>
      </c>
      <c r="N23" s="1257">
        <v>36.86</v>
      </c>
      <c r="O23" s="1257">
        <v>10.32</v>
      </c>
      <c r="P23" s="1258">
        <v>-72.002170374389578</v>
      </c>
      <c r="Q23" s="1257">
        <v>0</v>
      </c>
      <c r="R23" s="1257">
        <v>10.44</v>
      </c>
      <c r="S23" s="1258">
        <v>0</v>
      </c>
      <c r="T23" s="1257">
        <v>0</v>
      </c>
      <c r="U23" s="1257">
        <v>10.85</v>
      </c>
      <c r="V23" s="1258">
        <v>0</v>
      </c>
      <c r="W23" s="1257">
        <v>0</v>
      </c>
      <c r="X23" s="1257">
        <v>10.99</v>
      </c>
      <c r="Y23" s="1258">
        <v>0</v>
      </c>
      <c r="Z23" s="1257">
        <v>0</v>
      </c>
      <c r="AA23" s="1257">
        <v>11.29</v>
      </c>
      <c r="AB23" s="1258">
        <v>0</v>
      </c>
      <c r="AC23" s="1257">
        <v>0</v>
      </c>
      <c r="AD23" s="1257">
        <v>0</v>
      </c>
      <c r="AE23" s="1258">
        <v>0</v>
      </c>
      <c r="AF23" s="1257">
        <v>0</v>
      </c>
      <c r="AG23" s="1257">
        <v>0</v>
      </c>
      <c r="AH23" s="1258">
        <v>0</v>
      </c>
      <c r="AI23" s="1257">
        <v>0</v>
      </c>
      <c r="AJ23" s="1257">
        <v>0</v>
      </c>
      <c r="AK23" s="1258">
        <v>0</v>
      </c>
      <c r="AL23" s="1257">
        <v>0</v>
      </c>
      <c r="AM23" s="1257">
        <v>0</v>
      </c>
      <c r="AN23" s="1258">
        <v>0</v>
      </c>
      <c r="AO23" s="1257">
        <v>0</v>
      </c>
      <c r="AP23" s="1257">
        <v>0</v>
      </c>
      <c r="AQ23" s="1258">
        <v>0</v>
      </c>
      <c r="AR23" s="1254"/>
      <c r="AS23" s="1254"/>
      <c r="AT23" s="1254"/>
      <c r="AU23" s="1254"/>
      <c r="AV23" s="1254"/>
      <c r="AW23" s="1254"/>
      <c r="AX23" s="1254"/>
      <c r="AY23" s="1254"/>
      <c r="AZ23" s="1254"/>
      <c r="BA23" s="1254"/>
      <c r="BB23" s="1254"/>
      <c r="BC23" s="1254"/>
      <c r="BD23" s="1254"/>
      <c r="BE23" s="1254"/>
      <c r="BF23" s="1254"/>
    </row>
    <row r="24" spans="1:58" s="653" customFormat="1">
      <c r="A24" s="1140">
        <v>1</v>
      </c>
      <c r="B24" s="1140"/>
      <c r="C24" s="1140"/>
      <c r="D24" s="1140"/>
      <c r="E24" s="1140"/>
      <c r="F24" s="1140"/>
      <c r="G24" s="1140" t="b">
        <v>1</v>
      </c>
      <c r="H24" s="1140"/>
      <c r="I24" s="1140"/>
      <c r="J24" s="1140"/>
      <c r="K24" s="1140"/>
      <c r="L24" s="1259" t="s">
        <v>687</v>
      </c>
      <c r="M24" s="1260" t="s">
        <v>145</v>
      </c>
      <c r="N24" s="1261">
        <v>100</v>
      </c>
      <c r="O24" s="1261">
        <v>108.63157894736844</v>
      </c>
      <c r="P24" s="1262"/>
      <c r="Q24" s="1261">
        <v>0</v>
      </c>
      <c r="R24" s="1261">
        <v>101.16279069767442</v>
      </c>
      <c r="S24" s="1262"/>
      <c r="T24" s="1261">
        <v>0</v>
      </c>
      <c r="U24" s="1261">
        <v>103.92720306513409</v>
      </c>
      <c r="V24" s="1262"/>
      <c r="W24" s="1261">
        <v>0</v>
      </c>
      <c r="X24" s="1261">
        <v>101.29032258064517</v>
      </c>
      <c r="Y24" s="1262"/>
      <c r="Z24" s="1261">
        <v>0</v>
      </c>
      <c r="AA24" s="1261">
        <v>102.72975432211101</v>
      </c>
      <c r="AB24" s="1262"/>
      <c r="AC24" s="1261">
        <v>0</v>
      </c>
      <c r="AD24" s="1261">
        <v>0</v>
      </c>
      <c r="AE24" s="1262"/>
      <c r="AF24" s="1261">
        <v>0</v>
      </c>
      <c r="AG24" s="1261">
        <v>0</v>
      </c>
      <c r="AH24" s="1262"/>
      <c r="AI24" s="1261">
        <v>0</v>
      </c>
      <c r="AJ24" s="1261">
        <v>0</v>
      </c>
      <c r="AK24" s="1262"/>
      <c r="AL24" s="1261">
        <v>0</v>
      </c>
      <c r="AM24" s="1261">
        <v>0</v>
      </c>
      <c r="AN24" s="1262"/>
      <c r="AO24" s="1261">
        <v>0</v>
      </c>
      <c r="AP24" s="1261">
        <v>0</v>
      </c>
      <c r="AQ24" s="1262"/>
      <c r="AR24" s="1140"/>
      <c r="AS24" s="1140"/>
      <c r="AT24" s="1140"/>
      <c r="AU24" s="1140"/>
      <c r="AV24" s="1140"/>
      <c r="AW24" s="1140"/>
      <c r="AX24" s="1140"/>
      <c r="AY24" s="1140"/>
      <c r="AZ24" s="1140"/>
      <c r="BA24" s="1140"/>
      <c r="BB24" s="1140"/>
      <c r="BC24" s="1140"/>
      <c r="BD24" s="1140"/>
      <c r="BE24" s="1140"/>
      <c r="BF24" s="1140"/>
    </row>
    <row r="25" spans="1:58" s="653" customFormat="1">
      <c r="A25" s="1140">
        <v>1</v>
      </c>
      <c r="B25" s="1053" t="s">
        <v>1212</v>
      </c>
      <c r="C25" s="1140"/>
      <c r="D25" s="1140"/>
      <c r="E25" s="1140"/>
      <c r="F25" s="1140"/>
      <c r="G25" s="1140" t="b">
        <v>1</v>
      </c>
      <c r="H25" s="1140"/>
      <c r="I25" s="1140"/>
      <c r="J25" s="1140"/>
      <c r="K25" s="1140"/>
      <c r="L25" s="1259" t="s">
        <v>688</v>
      </c>
      <c r="M25" s="1260" t="s">
        <v>328</v>
      </c>
      <c r="N25" s="1263">
        <v>164.99799999999999</v>
      </c>
      <c r="O25" s="1263">
        <v>164.99799999999999</v>
      </c>
      <c r="P25" s="1264">
        <v>0</v>
      </c>
      <c r="Q25" s="1263">
        <v>164.99799999999999</v>
      </c>
      <c r="R25" s="1263">
        <v>164.99799999999999</v>
      </c>
      <c r="S25" s="1264">
        <v>0</v>
      </c>
      <c r="T25" s="1263">
        <v>164.99799999999999</v>
      </c>
      <c r="U25" s="1263">
        <v>164.99799999999999</v>
      </c>
      <c r="V25" s="1264">
        <v>0</v>
      </c>
      <c r="W25" s="1263">
        <v>164.99799999999999</v>
      </c>
      <c r="X25" s="1263">
        <v>164.99799999999999</v>
      </c>
      <c r="Y25" s="1264">
        <v>0</v>
      </c>
      <c r="Z25" s="1263">
        <v>164.99799999999999</v>
      </c>
      <c r="AA25" s="1263">
        <v>164.99799999999999</v>
      </c>
      <c r="AB25" s="1264">
        <v>0</v>
      </c>
      <c r="AC25" s="1263">
        <v>0</v>
      </c>
      <c r="AD25" s="1263">
        <v>0</v>
      </c>
      <c r="AE25" s="1264">
        <v>0</v>
      </c>
      <c r="AF25" s="1263">
        <v>0</v>
      </c>
      <c r="AG25" s="1263">
        <v>0</v>
      </c>
      <c r="AH25" s="1264">
        <v>0</v>
      </c>
      <c r="AI25" s="1263">
        <v>0</v>
      </c>
      <c r="AJ25" s="1263">
        <v>0</v>
      </c>
      <c r="AK25" s="1264">
        <v>0</v>
      </c>
      <c r="AL25" s="1263">
        <v>0</v>
      </c>
      <c r="AM25" s="1263">
        <v>0</v>
      </c>
      <c r="AN25" s="1264">
        <v>0</v>
      </c>
      <c r="AO25" s="1263">
        <v>0</v>
      </c>
      <c r="AP25" s="1263">
        <v>0</v>
      </c>
      <c r="AQ25" s="1264">
        <v>0</v>
      </c>
      <c r="AR25" s="1140"/>
      <c r="AS25" s="1140"/>
      <c r="AT25" s="1140"/>
      <c r="AU25" s="1140"/>
      <c r="AV25" s="1140"/>
      <c r="AW25" s="1140"/>
      <c r="AX25" s="1140"/>
      <c r="AY25" s="1140"/>
      <c r="AZ25" s="1140"/>
      <c r="BA25" s="1140"/>
      <c r="BB25" s="1140"/>
      <c r="BC25" s="1140"/>
      <c r="BD25" s="1140"/>
      <c r="BE25" s="1140"/>
      <c r="BF25" s="1140"/>
    </row>
    <row r="26" spans="1:58" s="388" customFormat="1">
      <c r="A26" s="1140">
        <v>1</v>
      </c>
      <c r="B26" s="1053" t="s">
        <v>1206</v>
      </c>
      <c r="C26" s="1254"/>
      <c r="D26" s="1254"/>
      <c r="E26" s="1254"/>
      <c r="F26" s="1254"/>
      <c r="G26" s="1140" t="b">
        <v>1</v>
      </c>
      <c r="H26" s="1254"/>
      <c r="I26" s="1254"/>
      <c r="J26" s="1254"/>
      <c r="K26" s="1254"/>
      <c r="L26" s="1255" t="s">
        <v>689</v>
      </c>
      <c r="M26" s="1256" t="s">
        <v>678</v>
      </c>
      <c r="N26" s="1257">
        <v>0</v>
      </c>
      <c r="O26" s="1257">
        <v>0</v>
      </c>
      <c r="P26" s="1258">
        <v>0</v>
      </c>
      <c r="Q26" s="1257">
        <v>0</v>
      </c>
      <c r="R26" s="1257">
        <v>0</v>
      </c>
      <c r="S26" s="1258">
        <v>0</v>
      </c>
      <c r="T26" s="1257">
        <v>0</v>
      </c>
      <c r="U26" s="1257">
        <v>0</v>
      </c>
      <c r="V26" s="1258">
        <v>0</v>
      </c>
      <c r="W26" s="1257">
        <v>0</v>
      </c>
      <c r="X26" s="1257">
        <v>0</v>
      </c>
      <c r="Y26" s="1258">
        <v>0</v>
      </c>
      <c r="Z26" s="1257">
        <v>0</v>
      </c>
      <c r="AA26" s="1257">
        <v>0</v>
      </c>
      <c r="AB26" s="1258">
        <v>0</v>
      </c>
      <c r="AC26" s="1257">
        <v>0</v>
      </c>
      <c r="AD26" s="1257">
        <v>0</v>
      </c>
      <c r="AE26" s="1258">
        <v>0</v>
      </c>
      <c r="AF26" s="1257">
        <v>0</v>
      </c>
      <c r="AG26" s="1257">
        <v>0</v>
      </c>
      <c r="AH26" s="1258">
        <v>0</v>
      </c>
      <c r="AI26" s="1257">
        <v>0</v>
      </c>
      <c r="AJ26" s="1257">
        <v>0</v>
      </c>
      <c r="AK26" s="1258">
        <v>0</v>
      </c>
      <c r="AL26" s="1257">
        <v>0</v>
      </c>
      <c r="AM26" s="1257">
        <v>0</v>
      </c>
      <c r="AN26" s="1258">
        <v>0</v>
      </c>
      <c r="AO26" s="1257">
        <v>0</v>
      </c>
      <c r="AP26" s="1257">
        <v>0</v>
      </c>
      <c r="AQ26" s="1258">
        <v>0</v>
      </c>
      <c r="AR26" s="1254"/>
      <c r="AS26" s="1254"/>
      <c r="AT26" s="1254"/>
      <c r="AU26" s="1254"/>
      <c r="AV26" s="1254"/>
      <c r="AW26" s="1254"/>
      <c r="AX26" s="1254"/>
      <c r="AY26" s="1254"/>
      <c r="AZ26" s="1254"/>
      <c r="BA26" s="1254"/>
      <c r="BB26" s="1254"/>
      <c r="BC26" s="1254"/>
      <c r="BD26" s="1254"/>
      <c r="BE26" s="1254"/>
      <c r="BF26" s="1254"/>
    </row>
    <row r="27" spans="1:58" s="388" customFormat="1">
      <c r="A27" s="1140">
        <v>1</v>
      </c>
      <c r="B27" s="1053" t="s">
        <v>1205</v>
      </c>
      <c r="C27" s="1254"/>
      <c r="D27" s="1254"/>
      <c r="E27" s="1254"/>
      <c r="F27" s="1254"/>
      <c r="G27" s="1140" t="b">
        <v>1</v>
      </c>
      <c r="H27" s="1254"/>
      <c r="I27" s="1254"/>
      <c r="J27" s="1254"/>
      <c r="K27" s="1254"/>
      <c r="L27" s="1255" t="s">
        <v>690</v>
      </c>
      <c r="M27" s="1256" t="s">
        <v>678</v>
      </c>
      <c r="N27" s="1257">
        <v>0</v>
      </c>
      <c r="O27" s="1257">
        <v>0</v>
      </c>
      <c r="P27" s="1258">
        <v>0</v>
      </c>
      <c r="Q27" s="1257">
        <v>0</v>
      </c>
      <c r="R27" s="1257">
        <v>0</v>
      </c>
      <c r="S27" s="1258">
        <v>0</v>
      </c>
      <c r="T27" s="1257">
        <v>0</v>
      </c>
      <c r="U27" s="1257">
        <v>0</v>
      </c>
      <c r="V27" s="1258">
        <v>0</v>
      </c>
      <c r="W27" s="1257">
        <v>0</v>
      </c>
      <c r="X27" s="1257">
        <v>0</v>
      </c>
      <c r="Y27" s="1258">
        <v>0</v>
      </c>
      <c r="Z27" s="1257">
        <v>0</v>
      </c>
      <c r="AA27" s="1257">
        <v>0</v>
      </c>
      <c r="AB27" s="1258">
        <v>0</v>
      </c>
      <c r="AC27" s="1257">
        <v>0</v>
      </c>
      <c r="AD27" s="1257">
        <v>0</v>
      </c>
      <c r="AE27" s="1258">
        <v>0</v>
      </c>
      <c r="AF27" s="1257">
        <v>0</v>
      </c>
      <c r="AG27" s="1257">
        <v>0</v>
      </c>
      <c r="AH27" s="1258">
        <v>0</v>
      </c>
      <c r="AI27" s="1257">
        <v>0</v>
      </c>
      <c r="AJ27" s="1257">
        <v>0</v>
      </c>
      <c r="AK27" s="1258">
        <v>0</v>
      </c>
      <c r="AL27" s="1257">
        <v>0</v>
      </c>
      <c r="AM27" s="1257">
        <v>0</v>
      </c>
      <c r="AN27" s="1258">
        <v>0</v>
      </c>
      <c r="AO27" s="1257">
        <v>0</v>
      </c>
      <c r="AP27" s="1257">
        <v>0</v>
      </c>
      <c r="AQ27" s="1258">
        <v>0</v>
      </c>
      <c r="AR27" s="1254"/>
      <c r="AS27" s="1254"/>
      <c r="AT27" s="1254"/>
      <c r="AU27" s="1254"/>
      <c r="AV27" s="1254"/>
      <c r="AW27" s="1254"/>
      <c r="AX27" s="1254"/>
      <c r="AY27" s="1254"/>
      <c r="AZ27" s="1254"/>
      <c r="BA27" s="1254"/>
      <c r="BB27" s="1254"/>
      <c r="BC27" s="1254"/>
      <c r="BD27" s="1254"/>
      <c r="BE27" s="1254"/>
      <c r="BF27" s="1254"/>
    </row>
    <row r="28" spans="1:58" s="653" customFormat="1">
      <c r="A28" s="1140">
        <v>1</v>
      </c>
      <c r="B28" s="1053"/>
      <c r="C28" s="1140"/>
      <c r="D28" s="1140"/>
      <c r="E28" s="1140"/>
      <c r="F28" s="1140"/>
      <c r="G28" s="1140" t="b">
        <v>1</v>
      </c>
      <c r="H28" s="1140"/>
      <c r="I28" s="1140"/>
      <c r="J28" s="1140"/>
      <c r="K28" s="1140"/>
      <c r="L28" s="1259" t="s">
        <v>687</v>
      </c>
      <c r="M28" s="1260" t="s">
        <v>145</v>
      </c>
      <c r="N28" s="1261">
        <v>0</v>
      </c>
      <c r="O28" s="1261">
        <v>0</v>
      </c>
      <c r="P28" s="1262"/>
      <c r="Q28" s="1261">
        <v>0</v>
      </c>
      <c r="R28" s="1261">
        <v>0</v>
      </c>
      <c r="S28" s="1262"/>
      <c r="T28" s="1261">
        <v>0</v>
      </c>
      <c r="U28" s="1261">
        <v>0</v>
      </c>
      <c r="V28" s="1262"/>
      <c r="W28" s="1261">
        <v>0</v>
      </c>
      <c r="X28" s="1261">
        <v>0</v>
      </c>
      <c r="Y28" s="1262"/>
      <c r="Z28" s="1261">
        <v>0</v>
      </c>
      <c r="AA28" s="1261">
        <v>0</v>
      </c>
      <c r="AB28" s="1262"/>
      <c r="AC28" s="1261">
        <v>0</v>
      </c>
      <c r="AD28" s="1261">
        <v>0</v>
      </c>
      <c r="AE28" s="1262"/>
      <c r="AF28" s="1261">
        <v>0</v>
      </c>
      <c r="AG28" s="1261">
        <v>0</v>
      </c>
      <c r="AH28" s="1262"/>
      <c r="AI28" s="1261">
        <v>0</v>
      </c>
      <c r="AJ28" s="1261">
        <v>0</v>
      </c>
      <c r="AK28" s="1262"/>
      <c r="AL28" s="1261">
        <v>0</v>
      </c>
      <c r="AM28" s="1261">
        <v>0</v>
      </c>
      <c r="AN28" s="1262"/>
      <c r="AO28" s="1261">
        <v>0</v>
      </c>
      <c r="AP28" s="1261">
        <v>0</v>
      </c>
      <c r="AQ28" s="1262"/>
      <c r="AR28" s="1140"/>
      <c r="AS28" s="1140"/>
      <c r="AT28" s="1140"/>
      <c r="AU28" s="1140"/>
      <c r="AV28" s="1140"/>
      <c r="AW28" s="1140"/>
      <c r="AX28" s="1140"/>
      <c r="AY28" s="1140"/>
      <c r="AZ28" s="1140"/>
      <c r="BA28" s="1140"/>
      <c r="BB28" s="1140"/>
      <c r="BC28" s="1140"/>
      <c r="BD28" s="1140"/>
      <c r="BE28" s="1140"/>
      <c r="BF28" s="1140"/>
    </row>
    <row r="29" spans="1:58" s="653" customFormat="1">
      <c r="A29" s="1140">
        <v>1</v>
      </c>
      <c r="B29" s="1053" t="s">
        <v>1213</v>
      </c>
      <c r="C29" s="1140"/>
      <c r="D29" s="1140"/>
      <c r="E29" s="1140"/>
      <c r="F29" s="1140"/>
      <c r="G29" s="1140" t="b">
        <v>1</v>
      </c>
      <c r="H29" s="1140"/>
      <c r="I29" s="1140"/>
      <c r="J29" s="1140"/>
      <c r="K29" s="1140"/>
      <c r="L29" s="1259" t="s">
        <v>1207</v>
      </c>
      <c r="M29" s="1260" t="s">
        <v>328</v>
      </c>
      <c r="N29" s="1263">
        <v>0</v>
      </c>
      <c r="O29" s="1263">
        <v>0</v>
      </c>
      <c r="P29" s="1264">
        <v>0</v>
      </c>
      <c r="Q29" s="1263">
        <v>0</v>
      </c>
      <c r="R29" s="1263">
        <v>0</v>
      </c>
      <c r="S29" s="1264">
        <v>0</v>
      </c>
      <c r="T29" s="1263">
        <v>0</v>
      </c>
      <c r="U29" s="1263">
        <v>0</v>
      </c>
      <c r="V29" s="1264">
        <v>0</v>
      </c>
      <c r="W29" s="1263">
        <v>0</v>
      </c>
      <c r="X29" s="1263">
        <v>0</v>
      </c>
      <c r="Y29" s="1264">
        <v>0</v>
      </c>
      <c r="Z29" s="1263">
        <v>0</v>
      </c>
      <c r="AA29" s="1263">
        <v>0</v>
      </c>
      <c r="AB29" s="1264">
        <v>0</v>
      </c>
      <c r="AC29" s="1263">
        <v>0</v>
      </c>
      <c r="AD29" s="1263">
        <v>0</v>
      </c>
      <c r="AE29" s="1264">
        <v>0</v>
      </c>
      <c r="AF29" s="1263">
        <v>0</v>
      </c>
      <c r="AG29" s="1263">
        <v>0</v>
      </c>
      <c r="AH29" s="1264">
        <v>0</v>
      </c>
      <c r="AI29" s="1263">
        <v>0</v>
      </c>
      <c r="AJ29" s="1263">
        <v>0</v>
      </c>
      <c r="AK29" s="1264">
        <v>0</v>
      </c>
      <c r="AL29" s="1263">
        <v>0</v>
      </c>
      <c r="AM29" s="1263">
        <v>0</v>
      </c>
      <c r="AN29" s="1264">
        <v>0</v>
      </c>
      <c r="AO29" s="1263">
        <v>0</v>
      </c>
      <c r="AP29" s="1263">
        <v>0</v>
      </c>
      <c r="AQ29" s="1264">
        <v>0</v>
      </c>
      <c r="AR29" s="1140"/>
      <c r="AS29" s="1140"/>
      <c r="AT29" s="1140"/>
      <c r="AU29" s="1140"/>
      <c r="AV29" s="1140"/>
      <c r="AW29" s="1140"/>
      <c r="AX29" s="1140"/>
      <c r="AY29" s="1140"/>
      <c r="AZ29" s="1140"/>
      <c r="BA29" s="1140"/>
      <c r="BB29" s="1140"/>
      <c r="BC29" s="1140"/>
      <c r="BD29" s="1140"/>
      <c r="BE29" s="1140"/>
      <c r="BF29" s="1140"/>
    </row>
    <row r="30" spans="1:58" s="653" customFormat="1" ht="0.2" customHeight="1">
      <c r="A30" s="1140">
        <v>1</v>
      </c>
      <c r="B30" s="1140"/>
      <c r="C30" s="1140"/>
      <c r="D30" s="1140"/>
      <c r="E30" s="1140"/>
      <c r="F30" s="1140"/>
      <c r="G30" s="1140" t="b">
        <v>0</v>
      </c>
      <c r="H30" s="1140"/>
      <c r="I30" s="1140"/>
      <c r="J30" s="1140"/>
      <c r="K30" s="1140"/>
      <c r="L30" s="1250" t="s">
        <v>691</v>
      </c>
      <c r="M30" s="1251"/>
      <c r="N30" s="1252"/>
      <c r="O30" s="1252"/>
      <c r="P30" s="1252"/>
      <c r="Q30" s="1252"/>
      <c r="R30" s="1252"/>
      <c r="S30" s="1252"/>
      <c r="T30" s="1252"/>
      <c r="U30" s="1252"/>
      <c r="V30" s="1252"/>
      <c r="W30" s="1252"/>
      <c r="X30" s="1252"/>
      <c r="Y30" s="1252"/>
      <c r="Z30" s="1252"/>
      <c r="AA30" s="1252"/>
      <c r="AB30" s="1252"/>
      <c r="AC30" s="1252"/>
      <c r="AD30" s="1252"/>
      <c r="AE30" s="1252"/>
      <c r="AF30" s="1252"/>
      <c r="AG30" s="1252"/>
      <c r="AH30" s="1252"/>
      <c r="AI30" s="1252"/>
      <c r="AJ30" s="1252"/>
      <c r="AK30" s="1252"/>
      <c r="AL30" s="1252"/>
      <c r="AM30" s="1252"/>
      <c r="AN30" s="1252"/>
      <c r="AO30" s="1252"/>
      <c r="AP30" s="1252"/>
      <c r="AQ30" s="1253"/>
      <c r="AR30" s="1140"/>
      <c r="AS30" s="1140"/>
      <c r="AT30" s="1140"/>
      <c r="AU30" s="1140"/>
      <c r="AV30" s="1140"/>
      <c r="AW30" s="1140"/>
      <c r="AX30" s="1140"/>
      <c r="AY30" s="1140"/>
      <c r="AZ30" s="1140"/>
      <c r="BA30" s="1140"/>
      <c r="BB30" s="1140"/>
      <c r="BC30" s="1140"/>
      <c r="BD30" s="1140"/>
      <c r="BE30" s="1140"/>
      <c r="BF30" s="1140"/>
    </row>
    <row r="31" spans="1:58" s="653" customFormat="1" ht="0.2" customHeight="1">
      <c r="A31" s="1140">
        <v>1</v>
      </c>
      <c r="B31" s="1140"/>
      <c r="C31" s="1140"/>
      <c r="D31" s="1140"/>
      <c r="E31" s="1140"/>
      <c r="F31" s="1140"/>
      <c r="G31" s="1140" t="b">
        <v>0</v>
      </c>
      <c r="H31" s="1140"/>
      <c r="I31" s="1140"/>
      <c r="J31" s="1140"/>
      <c r="K31" s="1140"/>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140"/>
      <c r="AS31" s="1140"/>
      <c r="AT31" s="1140"/>
      <c r="AU31" s="1140"/>
      <c r="AV31" s="1140"/>
      <c r="AW31" s="1140"/>
      <c r="AX31" s="1140"/>
      <c r="AY31" s="1140"/>
      <c r="AZ31" s="1140"/>
      <c r="BA31" s="1140"/>
      <c r="BB31" s="1140"/>
      <c r="BC31" s="1140"/>
      <c r="BD31" s="1140"/>
      <c r="BE31" s="1140"/>
      <c r="BF31" s="1140"/>
    </row>
    <row r="32" spans="1:58" s="653" customFormat="1" ht="0.2" customHeight="1">
      <c r="A32" s="1140">
        <v>1</v>
      </c>
      <c r="B32" s="1140"/>
      <c r="C32" s="1140"/>
      <c r="D32" s="1140"/>
      <c r="E32" s="1140"/>
      <c r="F32" s="1140"/>
      <c r="G32" s="1140" t="b">
        <v>0</v>
      </c>
      <c r="H32" s="1140"/>
      <c r="I32" s="1140"/>
      <c r="J32" s="1140"/>
      <c r="K32" s="1140"/>
      <c r="L32" s="1265" t="s">
        <v>692</v>
      </c>
      <c r="M32" s="1260" t="s">
        <v>678</v>
      </c>
      <c r="N32" s="1266">
        <v>0</v>
      </c>
      <c r="O32" s="1266">
        <v>0</v>
      </c>
      <c r="P32" s="1262">
        <v>0</v>
      </c>
      <c r="Q32" s="1266">
        <v>0</v>
      </c>
      <c r="R32" s="1266">
        <v>0</v>
      </c>
      <c r="S32" s="1262">
        <v>0</v>
      </c>
      <c r="T32" s="1266">
        <v>0</v>
      </c>
      <c r="U32" s="1266">
        <v>0</v>
      </c>
      <c r="V32" s="1262">
        <v>0</v>
      </c>
      <c r="W32" s="1266">
        <v>0</v>
      </c>
      <c r="X32" s="1266">
        <v>0</v>
      </c>
      <c r="Y32" s="1262">
        <v>0</v>
      </c>
      <c r="Z32" s="1266">
        <v>0</v>
      </c>
      <c r="AA32" s="1266">
        <v>0</v>
      </c>
      <c r="AB32" s="1262">
        <v>0</v>
      </c>
      <c r="AC32" s="1266">
        <v>0</v>
      </c>
      <c r="AD32" s="1266">
        <v>0</v>
      </c>
      <c r="AE32" s="1262">
        <v>0</v>
      </c>
      <c r="AF32" s="1266">
        <v>0</v>
      </c>
      <c r="AG32" s="1266">
        <v>0</v>
      </c>
      <c r="AH32" s="1262">
        <v>0</v>
      </c>
      <c r="AI32" s="1266">
        <v>0</v>
      </c>
      <c r="AJ32" s="1266">
        <v>0</v>
      </c>
      <c r="AK32" s="1262">
        <v>0</v>
      </c>
      <c r="AL32" s="1266">
        <v>0</v>
      </c>
      <c r="AM32" s="1266">
        <v>0</v>
      </c>
      <c r="AN32" s="1262">
        <v>0</v>
      </c>
      <c r="AO32" s="1266">
        <v>0</v>
      </c>
      <c r="AP32" s="1266">
        <v>0</v>
      </c>
      <c r="AQ32" s="1262">
        <v>0</v>
      </c>
      <c r="AR32" s="1140"/>
      <c r="AS32" s="1140"/>
      <c r="AT32" s="1140"/>
      <c r="AU32" s="1140"/>
      <c r="AV32" s="1140"/>
      <c r="AW32" s="1140"/>
      <c r="AX32" s="1140"/>
      <c r="AY32" s="1140"/>
      <c r="AZ32" s="1140"/>
      <c r="BA32" s="1140"/>
      <c r="BB32" s="1140"/>
      <c r="BC32" s="1140"/>
      <c r="BD32" s="1140"/>
      <c r="BE32" s="1140"/>
      <c r="BF32" s="1140"/>
    </row>
    <row r="33" spans="1:58" s="653" customFormat="1" ht="0.2" customHeight="1">
      <c r="A33" s="1140">
        <v>1</v>
      </c>
      <c r="B33" s="1140"/>
      <c r="C33" s="1140"/>
      <c r="D33" s="1140"/>
      <c r="E33" s="1140"/>
      <c r="F33" s="1140"/>
      <c r="G33" s="1140" t="b">
        <v>0</v>
      </c>
      <c r="H33" s="1140"/>
      <c r="I33" s="1140"/>
      <c r="J33" s="1140"/>
      <c r="K33" s="1140"/>
      <c r="L33" s="1265" t="s">
        <v>693</v>
      </c>
      <c r="M33" s="1260" t="s">
        <v>678</v>
      </c>
      <c r="N33" s="1266"/>
      <c r="O33" s="1266"/>
      <c r="P33" s="1262">
        <v>0</v>
      </c>
      <c r="Q33" s="1266"/>
      <c r="R33" s="1266"/>
      <c r="S33" s="1262">
        <v>0</v>
      </c>
      <c r="T33" s="1266"/>
      <c r="U33" s="1266"/>
      <c r="V33" s="1262">
        <v>0</v>
      </c>
      <c r="W33" s="1266"/>
      <c r="X33" s="1266"/>
      <c r="Y33" s="1262">
        <v>0</v>
      </c>
      <c r="Z33" s="1266"/>
      <c r="AA33" s="1266"/>
      <c r="AB33" s="1262">
        <v>0</v>
      </c>
      <c r="AC33" s="1266"/>
      <c r="AD33" s="1266"/>
      <c r="AE33" s="1262">
        <v>0</v>
      </c>
      <c r="AF33" s="1266"/>
      <c r="AG33" s="1266"/>
      <c r="AH33" s="1262">
        <v>0</v>
      </c>
      <c r="AI33" s="1266"/>
      <c r="AJ33" s="1266"/>
      <c r="AK33" s="1262">
        <v>0</v>
      </c>
      <c r="AL33" s="1266"/>
      <c r="AM33" s="1266"/>
      <c r="AN33" s="1262">
        <v>0</v>
      </c>
      <c r="AO33" s="1266"/>
      <c r="AP33" s="1266"/>
      <c r="AQ33" s="1262">
        <v>0</v>
      </c>
      <c r="AR33" s="1140"/>
      <c r="AS33" s="1140"/>
      <c r="AT33" s="1140"/>
      <c r="AU33" s="1140"/>
      <c r="AV33" s="1140"/>
      <c r="AW33" s="1140"/>
      <c r="AX33" s="1140"/>
      <c r="AY33" s="1140"/>
      <c r="AZ33" s="1140"/>
      <c r="BA33" s="1140"/>
      <c r="BB33" s="1140"/>
      <c r="BC33" s="1140"/>
      <c r="BD33" s="1140"/>
      <c r="BE33" s="1140"/>
      <c r="BF33" s="1140"/>
    </row>
    <row r="34" spans="1:58" s="653" customFormat="1" ht="0.2" customHeight="1">
      <c r="A34" s="1140">
        <v>1</v>
      </c>
      <c r="B34" s="1053" t="s">
        <v>1208</v>
      </c>
      <c r="C34" s="1140"/>
      <c r="D34" s="1140"/>
      <c r="E34" s="1140"/>
      <c r="F34" s="1140"/>
      <c r="G34" s="1140" t="b">
        <v>0</v>
      </c>
      <c r="H34" s="1140"/>
      <c r="I34" s="1140"/>
      <c r="J34" s="1140"/>
      <c r="K34" s="1140"/>
      <c r="L34" s="1265" t="s">
        <v>694</v>
      </c>
      <c r="M34" s="1260" t="s">
        <v>328</v>
      </c>
      <c r="N34" s="1263">
        <v>82.498999999999995</v>
      </c>
      <c r="O34" s="1263">
        <v>82.498999999999995</v>
      </c>
      <c r="P34" s="1264">
        <v>0</v>
      </c>
      <c r="Q34" s="1263">
        <v>82.498999999999995</v>
      </c>
      <c r="R34" s="1263">
        <v>82.498999999999995</v>
      </c>
      <c r="S34" s="1264">
        <v>0</v>
      </c>
      <c r="T34" s="1263">
        <v>82.498999999999995</v>
      </c>
      <c r="U34" s="1263">
        <v>82.498999999999995</v>
      </c>
      <c r="V34" s="1264">
        <v>0</v>
      </c>
      <c r="W34" s="1263">
        <v>82.498999999999995</v>
      </c>
      <c r="X34" s="1263">
        <v>82.498999999999995</v>
      </c>
      <c r="Y34" s="1264">
        <v>0</v>
      </c>
      <c r="Z34" s="1263">
        <v>82.498999999999995</v>
      </c>
      <c r="AA34" s="1263">
        <v>82.498999999999995</v>
      </c>
      <c r="AB34" s="1264">
        <v>0</v>
      </c>
      <c r="AC34" s="1263">
        <v>0</v>
      </c>
      <c r="AD34" s="1263">
        <v>0</v>
      </c>
      <c r="AE34" s="1264">
        <v>0</v>
      </c>
      <c r="AF34" s="1263">
        <v>0</v>
      </c>
      <c r="AG34" s="1263">
        <v>0</v>
      </c>
      <c r="AH34" s="1264">
        <v>0</v>
      </c>
      <c r="AI34" s="1263">
        <v>0</v>
      </c>
      <c r="AJ34" s="1263">
        <v>0</v>
      </c>
      <c r="AK34" s="1264">
        <v>0</v>
      </c>
      <c r="AL34" s="1263">
        <v>0</v>
      </c>
      <c r="AM34" s="1263">
        <v>0</v>
      </c>
      <c r="AN34" s="1264">
        <v>0</v>
      </c>
      <c r="AO34" s="1263">
        <v>0</v>
      </c>
      <c r="AP34" s="1263">
        <v>0</v>
      </c>
      <c r="AQ34" s="1264">
        <v>0</v>
      </c>
      <c r="AR34" s="1140"/>
      <c r="AS34" s="1140"/>
      <c r="AT34" s="1140"/>
      <c r="AU34" s="1140"/>
      <c r="AV34" s="1140"/>
      <c r="AW34" s="1140"/>
      <c r="AX34" s="1140"/>
      <c r="AY34" s="1140"/>
      <c r="AZ34" s="1140"/>
      <c r="BA34" s="1140"/>
      <c r="BB34" s="1140"/>
      <c r="BC34" s="1140"/>
      <c r="BD34" s="1140"/>
      <c r="BE34" s="1140"/>
      <c r="BF34" s="1140"/>
    </row>
    <row r="35" spans="1:58" s="653" customFormat="1" ht="0.2" customHeight="1">
      <c r="A35" s="1140">
        <v>1</v>
      </c>
      <c r="B35" s="1140"/>
      <c r="C35" s="1140"/>
      <c r="D35" s="1140"/>
      <c r="E35" s="1140"/>
      <c r="F35" s="1140"/>
      <c r="G35" s="1140" t="b">
        <v>0</v>
      </c>
      <c r="H35" s="1140"/>
      <c r="I35" s="1140"/>
      <c r="J35" s="1140"/>
      <c r="K35" s="1140"/>
      <c r="L35" s="1265" t="s">
        <v>695</v>
      </c>
      <c r="M35" s="1260" t="s">
        <v>696</v>
      </c>
      <c r="N35" s="1266"/>
      <c r="O35" s="1266"/>
      <c r="P35" s="1262">
        <v>0</v>
      </c>
      <c r="Q35" s="1266"/>
      <c r="R35" s="1266"/>
      <c r="S35" s="1262">
        <v>0</v>
      </c>
      <c r="T35" s="1266"/>
      <c r="U35" s="1266"/>
      <c r="V35" s="1262">
        <v>0</v>
      </c>
      <c r="W35" s="1266"/>
      <c r="X35" s="1266"/>
      <c r="Y35" s="1262">
        <v>0</v>
      </c>
      <c r="Z35" s="1266"/>
      <c r="AA35" s="1266"/>
      <c r="AB35" s="1262">
        <v>0</v>
      </c>
      <c r="AC35" s="1266"/>
      <c r="AD35" s="1266"/>
      <c r="AE35" s="1262">
        <v>0</v>
      </c>
      <c r="AF35" s="1266"/>
      <c r="AG35" s="1266"/>
      <c r="AH35" s="1262">
        <v>0</v>
      </c>
      <c r="AI35" s="1266"/>
      <c r="AJ35" s="1266"/>
      <c r="AK35" s="1262">
        <v>0</v>
      </c>
      <c r="AL35" s="1266"/>
      <c r="AM35" s="1266"/>
      <c r="AN35" s="1262">
        <v>0</v>
      </c>
      <c r="AO35" s="1266"/>
      <c r="AP35" s="1266"/>
      <c r="AQ35" s="1262">
        <v>0</v>
      </c>
      <c r="AR35" s="1140"/>
      <c r="AS35" s="1140"/>
      <c r="AT35" s="1140"/>
      <c r="AU35" s="1140"/>
      <c r="AV35" s="1140"/>
      <c r="AW35" s="1140"/>
      <c r="AX35" s="1140"/>
      <c r="AY35" s="1140"/>
      <c r="AZ35" s="1140"/>
      <c r="BA35" s="1140"/>
      <c r="BB35" s="1140"/>
      <c r="BC35" s="1140"/>
      <c r="BD35" s="1140"/>
      <c r="BE35" s="1140"/>
      <c r="BF35" s="1140"/>
    </row>
    <row r="36" spans="1:58" s="653" customFormat="1" ht="0.2" customHeight="1">
      <c r="A36" s="1140">
        <v>1</v>
      </c>
      <c r="B36" s="1140"/>
      <c r="C36" s="1140"/>
      <c r="D36" s="1140"/>
      <c r="E36" s="1140"/>
      <c r="F36" s="1140"/>
      <c r="G36" s="1140" t="b">
        <v>0</v>
      </c>
      <c r="H36" s="1140"/>
      <c r="I36" s="1140"/>
      <c r="J36" s="1140"/>
      <c r="K36" s="1140"/>
      <c r="L36" s="1265" t="s">
        <v>697</v>
      </c>
      <c r="M36" s="1260" t="s">
        <v>698</v>
      </c>
      <c r="N36" s="1266"/>
      <c r="O36" s="1266"/>
      <c r="P36" s="1262">
        <v>0</v>
      </c>
      <c r="Q36" s="1266"/>
      <c r="R36" s="1266"/>
      <c r="S36" s="1262">
        <v>0</v>
      </c>
      <c r="T36" s="1266"/>
      <c r="U36" s="1266"/>
      <c r="V36" s="1262">
        <v>0</v>
      </c>
      <c r="W36" s="1266"/>
      <c r="X36" s="1266"/>
      <c r="Y36" s="1262">
        <v>0</v>
      </c>
      <c r="Z36" s="1266"/>
      <c r="AA36" s="1266"/>
      <c r="AB36" s="1262">
        <v>0</v>
      </c>
      <c r="AC36" s="1266"/>
      <c r="AD36" s="1266"/>
      <c r="AE36" s="1262">
        <v>0</v>
      </c>
      <c r="AF36" s="1266"/>
      <c r="AG36" s="1266"/>
      <c r="AH36" s="1262">
        <v>0</v>
      </c>
      <c r="AI36" s="1266"/>
      <c r="AJ36" s="1266"/>
      <c r="AK36" s="1262">
        <v>0</v>
      </c>
      <c r="AL36" s="1266"/>
      <c r="AM36" s="1266"/>
      <c r="AN36" s="1262">
        <v>0</v>
      </c>
      <c r="AO36" s="1266"/>
      <c r="AP36" s="1266"/>
      <c r="AQ36" s="1262">
        <v>0</v>
      </c>
      <c r="AR36" s="1140"/>
      <c r="AS36" s="1140"/>
      <c r="AT36" s="1140"/>
      <c r="AU36" s="1140"/>
      <c r="AV36" s="1140"/>
      <c r="AW36" s="1140"/>
      <c r="AX36" s="1140"/>
      <c r="AY36" s="1140"/>
      <c r="AZ36" s="1140"/>
      <c r="BA36" s="1140"/>
      <c r="BB36" s="1140"/>
      <c r="BC36" s="1140"/>
      <c r="BD36" s="1140"/>
      <c r="BE36" s="1140"/>
      <c r="BF36" s="1140"/>
    </row>
    <row r="37" spans="1:58" s="653" customFormat="1" ht="0.2" customHeight="1">
      <c r="A37" s="1140">
        <v>1</v>
      </c>
      <c r="B37" s="1140"/>
      <c r="C37" s="1140"/>
      <c r="D37" s="1140"/>
      <c r="E37" s="1140"/>
      <c r="F37" s="1140"/>
      <c r="G37" s="1140" t="b">
        <v>0</v>
      </c>
      <c r="H37" s="1140"/>
      <c r="I37" s="1140"/>
      <c r="J37" s="1140"/>
      <c r="K37" s="1140"/>
      <c r="L37" s="1255"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140"/>
      <c r="AS37" s="1140"/>
      <c r="AT37" s="1140"/>
      <c r="AU37" s="1140"/>
      <c r="AV37" s="1140"/>
      <c r="AW37" s="1140"/>
      <c r="AX37" s="1140"/>
      <c r="AY37" s="1140"/>
      <c r="AZ37" s="1140"/>
      <c r="BA37" s="1140"/>
      <c r="BB37" s="1140"/>
      <c r="BC37" s="1140"/>
      <c r="BD37" s="1140"/>
      <c r="BE37" s="1140"/>
      <c r="BF37" s="1140"/>
    </row>
    <row r="38" spans="1:58" s="653" customFormat="1" ht="0.2" customHeight="1">
      <c r="A38" s="1140">
        <v>1</v>
      </c>
      <c r="B38" s="1140"/>
      <c r="C38" s="1140"/>
      <c r="D38" s="1140"/>
      <c r="E38" s="1140"/>
      <c r="F38" s="1140"/>
      <c r="G38" s="1140" t="b">
        <v>0</v>
      </c>
      <c r="H38" s="1140"/>
      <c r="I38" s="1140"/>
      <c r="J38" s="1140"/>
      <c r="K38" s="1140"/>
      <c r="L38" s="1265" t="s">
        <v>692</v>
      </c>
      <c r="M38" s="1260" t="s">
        <v>678</v>
      </c>
      <c r="N38" s="1266">
        <v>0</v>
      </c>
      <c r="O38" s="1266">
        <v>0</v>
      </c>
      <c r="P38" s="1262">
        <v>0</v>
      </c>
      <c r="Q38" s="1266">
        <v>0</v>
      </c>
      <c r="R38" s="1266">
        <v>0</v>
      </c>
      <c r="S38" s="1262">
        <v>0</v>
      </c>
      <c r="T38" s="1266">
        <v>0</v>
      </c>
      <c r="U38" s="1266">
        <v>0</v>
      </c>
      <c r="V38" s="1262">
        <v>0</v>
      </c>
      <c r="W38" s="1266">
        <v>0</v>
      </c>
      <c r="X38" s="1266">
        <v>0</v>
      </c>
      <c r="Y38" s="1262">
        <v>0</v>
      </c>
      <c r="Z38" s="1266">
        <v>0</v>
      </c>
      <c r="AA38" s="1266">
        <v>0</v>
      </c>
      <c r="AB38" s="1262">
        <v>0</v>
      </c>
      <c r="AC38" s="1266">
        <v>0</v>
      </c>
      <c r="AD38" s="1266">
        <v>0</v>
      </c>
      <c r="AE38" s="1262">
        <v>0</v>
      </c>
      <c r="AF38" s="1266">
        <v>0</v>
      </c>
      <c r="AG38" s="1266">
        <v>0</v>
      </c>
      <c r="AH38" s="1262">
        <v>0</v>
      </c>
      <c r="AI38" s="1266">
        <v>0</v>
      </c>
      <c r="AJ38" s="1266">
        <v>0</v>
      </c>
      <c r="AK38" s="1262">
        <v>0</v>
      </c>
      <c r="AL38" s="1266">
        <v>0</v>
      </c>
      <c r="AM38" s="1266">
        <v>0</v>
      </c>
      <c r="AN38" s="1262">
        <v>0</v>
      </c>
      <c r="AO38" s="1266">
        <v>0</v>
      </c>
      <c r="AP38" s="1266">
        <v>0</v>
      </c>
      <c r="AQ38" s="1262">
        <v>0</v>
      </c>
      <c r="AR38" s="1140"/>
      <c r="AS38" s="1140"/>
      <c r="AT38" s="1140"/>
      <c r="AU38" s="1140"/>
      <c r="AV38" s="1140"/>
      <c r="AW38" s="1140"/>
      <c r="AX38" s="1140"/>
      <c r="AY38" s="1140"/>
      <c r="AZ38" s="1140"/>
      <c r="BA38" s="1140"/>
      <c r="BB38" s="1140"/>
      <c r="BC38" s="1140"/>
      <c r="BD38" s="1140"/>
      <c r="BE38" s="1140"/>
      <c r="BF38" s="1140"/>
    </row>
    <row r="39" spans="1:58" s="653" customFormat="1" ht="0.2" customHeight="1">
      <c r="A39" s="1140">
        <v>1</v>
      </c>
      <c r="B39" s="1140"/>
      <c r="C39" s="1140"/>
      <c r="D39" s="1140"/>
      <c r="E39" s="1140"/>
      <c r="F39" s="1140"/>
      <c r="G39" s="1140" t="b">
        <v>0</v>
      </c>
      <c r="H39" s="1140"/>
      <c r="I39" s="1140"/>
      <c r="J39" s="1140"/>
      <c r="K39" s="1140"/>
      <c r="L39" s="1265" t="s">
        <v>693</v>
      </c>
      <c r="M39" s="1260" t="s">
        <v>678</v>
      </c>
      <c r="N39" s="1266"/>
      <c r="O39" s="1266"/>
      <c r="P39" s="1262">
        <v>0</v>
      </c>
      <c r="Q39" s="1266"/>
      <c r="R39" s="1266"/>
      <c r="S39" s="1262">
        <v>0</v>
      </c>
      <c r="T39" s="1266"/>
      <c r="U39" s="1266"/>
      <c r="V39" s="1262">
        <v>0</v>
      </c>
      <c r="W39" s="1266"/>
      <c r="X39" s="1266"/>
      <c r="Y39" s="1262">
        <v>0</v>
      </c>
      <c r="Z39" s="1266"/>
      <c r="AA39" s="1266"/>
      <c r="AB39" s="1262">
        <v>0</v>
      </c>
      <c r="AC39" s="1266"/>
      <c r="AD39" s="1266"/>
      <c r="AE39" s="1262">
        <v>0</v>
      </c>
      <c r="AF39" s="1266"/>
      <c r="AG39" s="1266"/>
      <c r="AH39" s="1262">
        <v>0</v>
      </c>
      <c r="AI39" s="1266"/>
      <c r="AJ39" s="1266"/>
      <c r="AK39" s="1262">
        <v>0</v>
      </c>
      <c r="AL39" s="1266"/>
      <c r="AM39" s="1266"/>
      <c r="AN39" s="1262">
        <v>0</v>
      </c>
      <c r="AO39" s="1266"/>
      <c r="AP39" s="1266"/>
      <c r="AQ39" s="1262">
        <v>0</v>
      </c>
      <c r="AR39" s="1140"/>
      <c r="AS39" s="1140"/>
      <c r="AT39" s="1140"/>
      <c r="AU39" s="1140"/>
      <c r="AV39" s="1140"/>
      <c r="AW39" s="1140"/>
      <c r="AX39" s="1140"/>
      <c r="AY39" s="1140"/>
      <c r="AZ39" s="1140"/>
      <c r="BA39" s="1140"/>
      <c r="BB39" s="1140"/>
      <c r="BC39" s="1140"/>
      <c r="BD39" s="1140"/>
      <c r="BE39" s="1140"/>
      <c r="BF39" s="1140"/>
    </row>
    <row r="40" spans="1:58" s="653" customFormat="1" ht="0.2" customHeight="1">
      <c r="A40" s="1140">
        <v>1</v>
      </c>
      <c r="B40" s="1053" t="s">
        <v>1209</v>
      </c>
      <c r="C40" s="1140"/>
      <c r="D40" s="1140"/>
      <c r="E40" s="1140"/>
      <c r="F40" s="1140"/>
      <c r="G40" s="1140" t="b">
        <v>0</v>
      </c>
      <c r="H40" s="1140"/>
      <c r="I40" s="1140"/>
      <c r="J40" s="1140"/>
      <c r="K40" s="1140"/>
      <c r="L40" s="1265" t="s">
        <v>694</v>
      </c>
      <c r="M40" s="1260" t="s">
        <v>328</v>
      </c>
      <c r="N40" s="1263">
        <v>82.498999999999995</v>
      </c>
      <c r="O40" s="1263">
        <v>82.498999999999995</v>
      </c>
      <c r="P40" s="1264">
        <v>0</v>
      </c>
      <c r="Q40" s="1263">
        <v>82.498999999999995</v>
      </c>
      <c r="R40" s="1263">
        <v>82.498999999999995</v>
      </c>
      <c r="S40" s="1264">
        <v>0</v>
      </c>
      <c r="T40" s="1263">
        <v>82.498999999999995</v>
      </c>
      <c r="U40" s="1263">
        <v>82.498999999999995</v>
      </c>
      <c r="V40" s="1264">
        <v>0</v>
      </c>
      <c r="W40" s="1263">
        <v>82.498999999999995</v>
      </c>
      <c r="X40" s="1263">
        <v>82.498999999999995</v>
      </c>
      <c r="Y40" s="1264">
        <v>0</v>
      </c>
      <c r="Z40" s="1263">
        <v>82.498999999999995</v>
      </c>
      <c r="AA40" s="1263">
        <v>82.498999999999995</v>
      </c>
      <c r="AB40" s="1264">
        <v>0</v>
      </c>
      <c r="AC40" s="1263">
        <v>0</v>
      </c>
      <c r="AD40" s="1263">
        <v>0</v>
      </c>
      <c r="AE40" s="1264">
        <v>0</v>
      </c>
      <c r="AF40" s="1263">
        <v>0</v>
      </c>
      <c r="AG40" s="1263">
        <v>0</v>
      </c>
      <c r="AH40" s="1264">
        <v>0</v>
      </c>
      <c r="AI40" s="1263">
        <v>0</v>
      </c>
      <c r="AJ40" s="1263">
        <v>0</v>
      </c>
      <c r="AK40" s="1264">
        <v>0</v>
      </c>
      <c r="AL40" s="1263">
        <v>0</v>
      </c>
      <c r="AM40" s="1263">
        <v>0</v>
      </c>
      <c r="AN40" s="1264">
        <v>0</v>
      </c>
      <c r="AO40" s="1263">
        <v>0</v>
      </c>
      <c r="AP40" s="1263">
        <v>0</v>
      </c>
      <c r="AQ40" s="1267">
        <v>0</v>
      </c>
      <c r="AR40" s="1140"/>
      <c r="AS40" s="1140"/>
      <c r="AT40" s="1140"/>
      <c r="AU40" s="1140"/>
      <c r="AV40" s="1140"/>
      <c r="AW40" s="1140"/>
      <c r="AX40" s="1140"/>
      <c r="AY40" s="1140"/>
      <c r="AZ40" s="1140"/>
      <c r="BA40" s="1140"/>
      <c r="BB40" s="1140"/>
      <c r="BC40" s="1140"/>
      <c r="BD40" s="1140"/>
      <c r="BE40" s="1140"/>
      <c r="BF40" s="1140"/>
    </row>
    <row r="41" spans="1:58" s="653" customFormat="1" ht="0.2" customHeight="1">
      <c r="A41" s="1140">
        <v>1</v>
      </c>
      <c r="B41" s="1140"/>
      <c r="C41" s="1140"/>
      <c r="D41" s="1140"/>
      <c r="E41" s="1140"/>
      <c r="F41" s="1140"/>
      <c r="G41" s="1140" t="b">
        <v>0</v>
      </c>
      <c r="H41" s="1140"/>
      <c r="I41" s="1140"/>
      <c r="J41" s="1140"/>
      <c r="K41" s="1140"/>
      <c r="L41" s="1265" t="s">
        <v>695</v>
      </c>
      <c r="M41" s="1260" t="s">
        <v>696</v>
      </c>
      <c r="N41" s="1266"/>
      <c r="O41" s="1266"/>
      <c r="P41" s="1262">
        <v>0</v>
      </c>
      <c r="Q41" s="1266"/>
      <c r="R41" s="1266"/>
      <c r="S41" s="1262">
        <v>0</v>
      </c>
      <c r="T41" s="1266"/>
      <c r="U41" s="1266"/>
      <c r="V41" s="1262">
        <v>0</v>
      </c>
      <c r="W41" s="1266"/>
      <c r="X41" s="1266"/>
      <c r="Y41" s="1262">
        <v>0</v>
      </c>
      <c r="Z41" s="1266"/>
      <c r="AA41" s="1266"/>
      <c r="AB41" s="1262">
        <v>0</v>
      </c>
      <c r="AC41" s="1266"/>
      <c r="AD41" s="1266"/>
      <c r="AE41" s="1262">
        <v>0</v>
      </c>
      <c r="AF41" s="1266"/>
      <c r="AG41" s="1266"/>
      <c r="AH41" s="1262">
        <v>0</v>
      </c>
      <c r="AI41" s="1266"/>
      <c r="AJ41" s="1266"/>
      <c r="AK41" s="1262">
        <v>0</v>
      </c>
      <c r="AL41" s="1266"/>
      <c r="AM41" s="1266"/>
      <c r="AN41" s="1262">
        <v>0</v>
      </c>
      <c r="AO41" s="1266"/>
      <c r="AP41" s="1266"/>
      <c r="AQ41" s="1262">
        <v>0</v>
      </c>
      <c r="AR41" s="1140"/>
      <c r="AS41" s="1140"/>
      <c r="AT41" s="1140"/>
      <c r="AU41" s="1140"/>
      <c r="AV41" s="1140"/>
      <c r="AW41" s="1140"/>
      <c r="AX41" s="1140"/>
      <c r="AY41" s="1140"/>
      <c r="AZ41" s="1140"/>
      <c r="BA41" s="1140"/>
      <c r="BB41" s="1140"/>
      <c r="BC41" s="1140"/>
      <c r="BD41" s="1140"/>
      <c r="BE41" s="1140"/>
      <c r="BF41" s="1140"/>
    </row>
    <row r="42" spans="1:58" s="653" customFormat="1" ht="0.2" customHeight="1">
      <c r="A42" s="1140">
        <v>1</v>
      </c>
      <c r="B42" s="1140"/>
      <c r="C42" s="1140"/>
      <c r="D42" s="1140"/>
      <c r="E42" s="1140"/>
      <c r="F42" s="1140"/>
      <c r="G42" s="1140" t="b">
        <v>0</v>
      </c>
      <c r="H42" s="1140"/>
      <c r="I42" s="1140"/>
      <c r="J42" s="1140"/>
      <c r="K42" s="1140"/>
      <c r="L42" s="1265" t="s">
        <v>697</v>
      </c>
      <c r="M42" s="1260" t="s">
        <v>698</v>
      </c>
      <c r="N42" s="1266"/>
      <c r="O42" s="1266"/>
      <c r="P42" s="1262">
        <v>0</v>
      </c>
      <c r="Q42" s="1266"/>
      <c r="R42" s="1266"/>
      <c r="S42" s="1262">
        <v>0</v>
      </c>
      <c r="T42" s="1266"/>
      <c r="U42" s="1266"/>
      <c r="V42" s="1262">
        <v>0</v>
      </c>
      <c r="W42" s="1266"/>
      <c r="X42" s="1266"/>
      <c r="Y42" s="1262">
        <v>0</v>
      </c>
      <c r="Z42" s="1266"/>
      <c r="AA42" s="1266"/>
      <c r="AB42" s="1262">
        <v>0</v>
      </c>
      <c r="AC42" s="1266"/>
      <c r="AD42" s="1266"/>
      <c r="AE42" s="1262">
        <v>0</v>
      </c>
      <c r="AF42" s="1266"/>
      <c r="AG42" s="1266"/>
      <c r="AH42" s="1262">
        <v>0</v>
      </c>
      <c r="AI42" s="1266"/>
      <c r="AJ42" s="1266"/>
      <c r="AK42" s="1262">
        <v>0</v>
      </c>
      <c r="AL42" s="1266"/>
      <c r="AM42" s="1266"/>
      <c r="AN42" s="1262">
        <v>0</v>
      </c>
      <c r="AO42" s="1266"/>
      <c r="AP42" s="1266"/>
      <c r="AQ42" s="1262">
        <v>0</v>
      </c>
      <c r="AR42" s="1140"/>
      <c r="AS42" s="1140"/>
      <c r="AT42" s="1140"/>
      <c r="AU42" s="1140"/>
      <c r="AV42" s="1140"/>
      <c r="AW42" s="1140"/>
      <c r="AX42" s="1140"/>
      <c r="AY42" s="1140"/>
      <c r="AZ42" s="1140"/>
      <c r="BA42" s="1140"/>
      <c r="BB42" s="1140"/>
      <c r="BC42" s="1140"/>
      <c r="BD42" s="1140"/>
      <c r="BE42" s="1140"/>
      <c r="BF42" s="1140"/>
    </row>
    <row r="43" spans="1:58" s="653" customFormat="1" ht="0.2" customHeight="1">
      <c r="A43" s="1140">
        <v>1</v>
      </c>
      <c r="B43" s="1140"/>
      <c r="C43" s="1140"/>
      <c r="D43" s="1140"/>
      <c r="E43" s="1140"/>
      <c r="F43" s="1140"/>
      <c r="G43" s="1140" t="b">
        <v>0</v>
      </c>
      <c r="H43" s="1140"/>
      <c r="I43" s="1140"/>
      <c r="J43" s="1140"/>
      <c r="K43" s="1140"/>
      <c r="L43" s="1255"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140"/>
      <c r="AS43" s="1140"/>
      <c r="AT43" s="1140"/>
      <c r="AU43" s="1140"/>
      <c r="AV43" s="1140"/>
      <c r="AW43" s="1140"/>
      <c r="AX43" s="1140"/>
      <c r="AY43" s="1140"/>
      <c r="AZ43" s="1140"/>
      <c r="BA43" s="1140"/>
      <c r="BB43" s="1140"/>
      <c r="BC43" s="1140"/>
      <c r="BD43" s="1140"/>
      <c r="BE43" s="1140"/>
      <c r="BF43" s="1140"/>
    </row>
    <row r="44" spans="1:58" s="653" customFormat="1" ht="0.2" customHeight="1">
      <c r="A44" s="1140">
        <v>1</v>
      </c>
      <c r="B44" s="1140"/>
      <c r="C44" s="1140"/>
      <c r="D44" s="1140"/>
      <c r="E44" s="1140"/>
      <c r="F44" s="1140"/>
      <c r="G44" s="1140" t="b">
        <v>0</v>
      </c>
      <c r="H44" s="1140"/>
      <c r="I44" s="1140"/>
      <c r="J44" s="1140"/>
      <c r="K44" s="1140"/>
      <c r="L44" s="1265" t="s">
        <v>692</v>
      </c>
      <c r="M44" s="1260" t="s">
        <v>678</v>
      </c>
      <c r="N44" s="1266">
        <v>0</v>
      </c>
      <c r="O44" s="1266">
        <v>0</v>
      </c>
      <c r="P44" s="1262">
        <v>0</v>
      </c>
      <c r="Q44" s="1266">
        <v>0</v>
      </c>
      <c r="R44" s="1266">
        <v>0</v>
      </c>
      <c r="S44" s="1262">
        <v>0</v>
      </c>
      <c r="T44" s="1266">
        <v>0</v>
      </c>
      <c r="U44" s="1266">
        <v>0</v>
      </c>
      <c r="V44" s="1262">
        <v>0</v>
      </c>
      <c r="W44" s="1266">
        <v>0</v>
      </c>
      <c r="X44" s="1266">
        <v>0</v>
      </c>
      <c r="Y44" s="1262">
        <v>0</v>
      </c>
      <c r="Z44" s="1266">
        <v>0</v>
      </c>
      <c r="AA44" s="1266">
        <v>0</v>
      </c>
      <c r="AB44" s="1262">
        <v>0</v>
      </c>
      <c r="AC44" s="1266">
        <v>0</v>
      </c>
      <c r="AD44" s="1266">
        <v>0</v>
      </c>
      <c r="AE44" s="1262">
        <v>0</v>
      </c>
      <c r="AF44" s="1266">
        <v>0</v>
      </c>
      <c r="AG44" s="1266">
        <v>0</v>
      </c>
      <c r="AH44" s="1262">
        <v>0</v>
      </c>
      <c r="AI44" s="1266">
        <v>0</v>
      </c>
      <c r="AJ44" s="1266">
        <v>0</v>
      </c>
      <c r="AK44" s="1262">
        <v>0</v>
      </c>
      <c r="AL44" s="1266">
        <v>0</v>
      </c>
      <c r="AM44" s="1266">
        <v>0</v>
      </c>
      <c r="AN44" s="1262">
        <v>0</v>
      </c>
      <c r="AO44" s="1266">
        <v>0</v>
      </c>
      <c r="AP44" s="1266">
        <v>0</v>
      </c>
      <c r="AQ44" s="1262">
        <v>0</v>
      </c>
      <c r="AR44" s="1140"/>
      <c r="AS44" s="1140"/>
      <c r="AT44" s="1140"/>
      <c r="AU44" s="1140"/>
      <c r="AV44" s="1140"/>
      <c r="AW44" s="1140"/>
      <c r="AX44" s="1140"/>
      <c r="AY44" s="1140"/>
      <c r="AZ44" s="1140"/>
      <c r="BA44" s="1140"/>
      <c r="BB44" s="1140"/>
      <c r="BC44" s="1140"/>
      <c r="BD44" s="1140"/>
      <c r="BE44" s="1140"/>
      <c r="BF44" s="1140"/>
    </row>
    <row r="45" spans="1:58" s="653" customFormat="1" ht="0.2" customHeight="1">
      <c r="A45" s="1140">
        <v>1</v>
      </c>
      <c r="B45" s="1140"/>
      <c r="C45" s="1140"/>
      <c r="D45" s="1140"/>
      <c r="E45" s="1140"/>
      <c r="F45" s="1140"/>
      <c r="G45" s="1140" t="b">
        <v>0</v>
      </c>
      <c r="H45" s="1140"/>
      <c r="I45" s="1140"/>
      <c r="J45" s="1140"/>
      <c r="K45" s="1140"/>
      <c r="L45" s="1265" t="s">
        <v>693</v>
      </c>
      <c r="M45" s="1260" t="s">
        <v>678</v>
      </c>
      <c r="N45" s="1266"/>
      <c r="O45" s="1266"/>
      <c r="P45" s="1262">
        <v>0</v>
      </c>
      <c r="Q45" s="1266"/>
      <c r="R45" s="1266"/>
      <c r="S45" s="1262">
        <v>0</v>
      </c>
      <c r="T45" s="1266"/>
      <c r="U45" s="1266"/>
      <c r="V45" s="1262">
        <v>0</v>
      </c>
      <c r="W45" s="1266"/>
      <c r="X45" s="1266"/>
      <c r="Y45" s="1262">
        <v>0</v>
      </c>
      <c r="Z45" s="1266"/>
      <c r="AA45" s="1266"/>
      <c r="AB45" s="1262">
        <v>0</v>
      </c>
      <c r="AC45" s="1266"/>
      <c r="AD45" s="1266"/>
      <c r="AE45" s="1262">
        <v>0</v>
      </c>
      <c r="AF45" s="1266"/>
      <c r="AG45" s="1266"/>
      <c r="AH45" s="1262">
        <v>0</v>
      </c>
      <c r="AI45" s="1266"/>
      <c r="AJ45" s="1266"/>
      <c r="AK45" s="1262">
        <v>0</v>
      </c>
      <c r="AL45" s="1266"/>
      <c r="AM45" s="1266"/>
      <c r="AN45" s="1262">
        <v>0</v>
      </c>
      <c r="AO45" s="1266"/>
      <c r="AP45" s="1266"/>
      <c r="AQ45" s="1262">
        <v>0</v>
      </c>
      <c r="AR45" s="1140"/>
      <c r="AS45" s="1140"/>
      <c r="AT45" s="1140"/>
      <c r="AU45" s="1140"/>
      <c r="AV45" s="1140"/>
      <c r="AW45" s="1140"/>
      <c r="AX45" s="1140"/>
      <c r="AY45" s="1140"/>
      <c r="AZ45" s="1140"/>
      <c r="BA45" s="1140"/>
      <c r="BB45" s="1140"/>
      <c r="BC45" s="1140"/>
      <c r="BD45" s="1140"/>
      <c r="BE45" s="1140"/>
      <c r="BF45" s="1140"/>
    </row>
    <row r="46" spans="1:58" s="653" customFormat="1" ht="0.2" customHeight="1">
      <c r="A46" s="1140">
        <v>1</v>
      </c>
      <c r="B46" s="1053" t="s">
        <v>1210</v>
      </c>
      <c r="C46" s="1140"/>
      <c r="D46" s="1140"/>
      <c r="E46" s="1140"/>
      <c r="F46" s="1140"/>
      <c r="G46" s="1140" t="b">
        <v>0</v>
      </c>
      <c r="H46" s="1140"/>
      <c r="I46" s="1140"/>
      <c r="J46" s="1140"/>
      <c r="K46" s="1140"/>
      <c r="L46" s="1265" t="s">
        <v>694</v>
      </c>
      <c r="M46" s="1260" t="s">
        <v>328</v>
      </c>
      <c r="N46" s="1263">
        <v>0</v>
      </c>
      <c r="O46" s="1263">
        <v>0</v>
      </c>
      <c r="P46" s="1264">
        <v>0</v>
      </c>
      <c r="Q46" s="1263">
        <v>0</v>
      </c>
      <c r="R46" s="1263">
        <v>0</v>
      </c>
      <c r="S46" s="1264">
        <v>0</v>
      </c>
      <c r="T46" s="1263">
        <v>0</v>
      </c>
      <c r="U46" s="1263">
        <v>0</v>
      </c>
      <c r="V46" s="1264">
        <v>0</v>
      </c>
      <c r="W46" s="1263">
        <v>0</v>
      </c>
      <c r="X46" s="1263">
        <v>0</v>
      </c>
      <c r="Y46" s="1264">
        <v>0</v>
      </c>
      <c r="Z46" s="1263">
        <v>0</v>
      </c>
      <c r="AA46" s="1263">
        <v>0</v>
      </c>
      <c r="AB46" s="1264">
        <v>0</v>
      </c>
      <c r="AC46" s="1263">
        <v>0</v>
      </c>
      <c r="AD46" s="1263">
        <v>0</v>
      </c>
      <c r="AE46" s="1264">
        <v>0</v>
      </c>
      <c r="AF46" s="1263">
        <v>0</v>
      </c>
      <c r="AG46" s="1263">
        <v>0</v>
      </c>
      <c r="AH46" s="1264">
        <v>0</v>
      </c>
      <c r="AI46" s="1263">
        <v>0</v>
      </c>
      <c r="AJ46" s="1263">
        <v>0</v>
      </c>
      <c r="AK46" s="1264">
        <v>0</v>
      </c>
      <c r="AL46" s="1263">
        <v>0</v>
      </c>
      <c r="AM46" s="1263">
        <v>0</v>
      </c>
      <c r="AN46" s="1264">
        <v>0</v>
      </c>
      <c r="AO46" s="1263">
        <v>0</v>
      </c>
      <c r="AP46" s="1263">
        <v>0</v>
      </c>
      <c r="AQ46" s="1264">
        <v>0</v>
      </c>
      <c r="AR46" s="1140"/>
      <c r="AS46" s="1140"/>
      <c r="AT46" s="1140"/>
      <c r="AU46" s="1140"/>
      <c r="AV46" s="1140"/>
      <c r="AW46" s="1140"/>
      <c r="AX46" s="1140"/>
      <c r="AY46" s="1140"/>
      <c r="AZ46" s="1140"/>
      <c r="BA46" s="1140"/>
      <c r="BB46" s="1140"/>
      <c r="BC46" s="1140"/>
      <c r="BD46" s="1140"/>
      <c r="BE46" s="1140"/>
      <c r="BF46" s="1140"/>
    </row>
    <row r="47" spans="1:58" s="653" customFormat="1" ht="0.2" customHeight="1">
      <c r="A47" s="1140">
        <v>1</v>
      </c>
      <c r="B47" s="1140"/>
      <c r="C47" s="1140"/>
      <c r="D47" s="1140"/>
      <c r="E47" s="1140"/>
      <c r="F47" s="1140"/>
      <c r="G47" s="1140" t="b">
        <v>0</v>
      </c>
      <c r="H47" s="1140"/>
      <c r="I47" s="1140"/>
      <c r="J47" s="1140"/>
      <c r="K47" s="1140"/>
      <c r="L47" s="1265" t="s">
        <v>695</v>
      </c>
      <c r="M47" s="1260" t="s">
        <v>696</v>
      </c>
      <c r="N47" s="1266"/>
      <c r="O47" s="1266"/>
      <c r="P47" s="1262">
        <v>0</v>
      </c>
      <c r="Q47" s="1266"/>
      <c r="R47" s="1266"/>
      <c r="S47" s="1262">
        <v>0</v>
      </c>
      <c r="T47" s="1266"/>
      <c r="U47" s="1266"/>
      <c r="V47" s="1262">
        <v>0</v>
      </c>
      <c r="W47" s="1266"/>
      <c r="X47" s="1266"/>
      <c r="Y47" s="1262">
        <v>0</v>
      </c>
      <c r="Z47" s="1266"/>
      <c r="AA47" s="1266"/>
      <c r="AB47" s="1262">
        <v>0</v>
      </c>
      <c r="AC47" s="1266"/>
      <c r="AD47" s="1266"/>
      <c r="AE47" s="1262">
        <v>0</v>
      </c>
      <c r="AF47" s="1266"/>
      <c r="AG47" s="1266"/>
      <c r="AH47" s="1262">
        <v>0</v>
      </c>
      <c r="AI47" s="1266"/>
      <c r="AJ47" s="1266"/>
      <c r="AK47" s="1262">
        <v>0</v>
      </c>
      <c r="AL47" s="1266"/>
      <c r="AM47" s="1266"/>
      <c r="AN47" s="1262">
        <v>0</v>
      </c>
      <c r="AO47" s="1266"/>
      <c r="AP47" s="1266"/>
      <c r="AQ47" s="1262">
        <v>0</v>
      </c>
      <c r="AR47" s="1140"/>
      <c r="AS47" s="1140"/>
      <c r="AT47" s="1140"/>
      <c r="AU47" s="1140"/>
      <c r="AV47" s="1140"/>
      <c r="AW47" s="1140"/>
      <c r="AX47" s="1140"/>
      <c r="AY47" s="1140"/>
      <c r="AZ47" s="1140"/>
      <c r="BA47" s="1140"/>
      <c r="BB47" s="1140"/>
      <c r="BC47" s="1140"/>
      <c r="BD47" s="1140"/>
      <c r="BE47" s="1140"/>
      <c r="BF47" s="1140"/>
    </row>
    <row r="48" spans="1:58" s="653" customFormat="1" ht="0.2" customHeight="1">
      <c r="A48" s="1140">
        <v>1</v>
      </c>
      <c r="B48" s="1140"/>
      <c r="C48" s="1140"/>
      <c r="D48" s="1140"/>
      <c r="E48" s="1140"/>
      <c r="F48" s="1140"/>
      <c r="G48" s="1140" t="b">
        <v>0</v>
      </c>
      <c r="H48" s="1140"/>
      <c r="I48" s="1140"/>
      <c r="J48" s="1140"/>
      <c r="K48" s="1140"/>
      <c r="L48" s="1265" t="s">
        <v>697</v>
      </c>
      <c r="M48" s="1260" t="s">
        <v>698</v>
      </c>
      <c r="N48" s="1266"/>
      <c r="O48" s="1266"/>
      <c r="P48" s="1262">
        <v>0</v>
      </c>
      <c r="Q48" s="1266"/>
      <c r="R48" s="1266"/>
      <c r="S48" s="1262">
        <v>0</v>
      </c>
      <c r="T48" s="1266"/>
      <c r="U48" s="1266"/>
      <c r="V48" s="1262">
        <v>0</v>
      </c>
      <c r="W48" s="1266"/>
      <c r="X48" s="1266"/>
      <c r="Y48" s="1262">
        <v>0</v>
      </c>
      <c r="Z48" s="1266"/>
      <c r="AA48" s="1266"/>
      <c r="AB48" s="1262">
        <v>0</v>
      </c>
      <c r="AC48" s="1266"/>
      <c r="AD48" s="1266"/>
      <c r="AE48" s="1262">
        <v>0</v>
      </c>
      <c r="AF48" s="1266"/>
      <c r="AG48" s="1266"/>
      <c r="AH48" s="1262">
        <v>0</v>
      </c>
      <c r="AI48" s="1266"/>
      <c r="AJ48" s="1266"/>
      <c r="AK48" s="1262">
        <v>0</v>
      </c>
      <c r="AL48" s="1266"/>
      <c r="AM48" s="1266"/>
      <c r="AN48" s="1262">
        <v>0</v>
      </c>
      <c r="AO48" s="1266"/>
      <c r="AP48" s="1266"/>
      <c r="AQ48" s="1262">
        <v>0</v>
      </c>
      <c r="AR48" s="1140"/>
      <c r="AS48" s="1140"/>
      <c r="AT48" s="1140"/>
      <c r="AU48" s="1140"/>
      <c r="AV48" s="1140"/>
      <c r="AW48" s="1140"/>
      <c r="AX48" s="1140"/>
      <c r="AY48" s="1140"/>
      <c r="AZ48" s="1140"/>
      <c r="BA48" s="1140"/>
      <c r="BB48" s="1140"/>
      <c r="BC48" s="1140"/>
      <c r="BD48" s="1140"/>
      <c r="BE48" s="1140"/>
      <c r="BF48" s="1140"/>
    </row>
    <row r="49" spans="1:58" s="653" customFormat="1" ht="0.2" customHeight="1">
      <c r="A49" s="1140">
        <v>1</v>
      </c>
      <c r="B49" s="1140"/>
      <c r="C49" s="1140"/>
      <c r="D49" s="1140"/>
      <c r="E49" s="1140"/>
      <c r="F49" s="1140"/>
      <c r="G49" s="1140" t="b">
        <v>0</v>
      </c>
      <c r="H49" s="1140"/>
      <c r="I49" s="1140"/>
      <c r="J49" s="1140"/>
      <c r="K49" s="1140"/>
      <c r="L49" s="1255"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140"/>
      <c r="AS49" s="1140"/>
      <c r="AT49" s="1140"/>
      <c r="AU49" s="1140"/>
      <c r="AV49" s="1140"/>
      <c r="AW49" s="1140"/>
      <c r="AX49" s="1140"/>
      <c r="AY49" s="1140"/>
      <c r="AZ49" s="1140"/>
      <c r="BA49" s="1140"/>
      <c r="BB49" s="1140"/>
      <c r="BC49" s="1140"/>
      <c r="BD49" s="1140"/>
      <c r="BE49" s="1140"/>
      <c r="BF49" s="1140"/>
    </row>
    <row r="50" spans="1:58" s="653" customFormat="1" ht="0.2" customHeight="1">
      <c r="A50" s="1140">
        <v>1</v>
      </c>
      <c r="B50" s="1140"/>
      <c r="C50" s="1140"/>
      <c r="D50" s="1140"/>
      <c r="E50" s="1140"/>
      <c r="F50" s="1140"/>
      <c r="G50" s="1140" t="b">
        <v>0</v>
      </c>
      <c r="H50" s="1140"/>
      <c r="I50" s="1140"/>
      <c r="J50" s="1140"/>
      <c r="K50" s="1140"/>
      <c r="L50" s="1265" t="s">
        <v>692</v>
      </c>
      <c r="M50" s="1260" t="s">
        <v>678</v>
      </c>
      <c r="N50" s="1266">
        <v>0</v>
      </c>
      <c r="O50" s="1266">
        <v>0</v>
      </c>
      <c r="P50" s="1262">
        <v>0</v>
      </c>
      <c r="Q50" s="1266">
        <v>0</v>
      </c>
      <c r="R50" s="1266">
        <v>0</v>
      </c>
      <c r="S50" s="1262">
        <v>0</v>
      </c>
      <c r="T50" s="1266">
        <v>0</v>
      </c>
      <c r="U50" s="1266">
        <v>0</v>
      </c>
      <c r="V50" s="1262">
        <v>0</v>
      </c>
      <c r="W50" s="1266">
        <v>0</v>
      </c>
      <c r="X50" s="1266">
        <v>0</v>
      </c>
      <c r="Y50" s="1262">
        <v>0</v>
      </c>
      <c r="Z50" s="1266">
        <v>0</v>
      </c>
      <c r="AA50" s="1266">
        <v>0</v>
      </c>
      <c r="AB50" s="1262">
        <v>0</v>
      </c>
      <c r="AC50" s="1266">
        <v>0</v>
      </c>
      <c r="AD50" s="1266">
        <v>0</v>
      </c>
      <c r="AE50" s="1262">
        <v>0</v>
      </c>
      <c r="AF50" s="1266">
        <v>0</v>
      </c>
      <c r="AG50" s="1266">
        <v>0</v>
      </c>
      <c r="AH50" s="1262">
        <v>0</v>
      </c>
      <c r="AI50" s="1266">
        <v>0</v>
      </c>
      <c r="AJ50" s="1266">
        <v>0</v>
      </c>
      <c r="AK50" s="1262">
        <v>0</v>
      </c>
      <c r="AL50" s="1266">
        <v>0</v>
      </c>
      <c r="AM50" s="1266">
        <v>0</v>
      </c>
      <c r="AN50" s="1262">
        <v>0</v>
      </c>
      <c r="AO50" s="1266">
        <v>0</v>
      </c>
      <c r="AP50" s="1266">
        <v>0</v>
      </c>
      <c r="AQ50" s="1262">
        <v>0</v>
      </c>
      <c r="AR50" s="1140"/>
      <c r="AS50" s="1140"/>
      <c r="AT50" s="1140"/>
      <c r="AU50" s="1140"/>
      <c r="AV50" s="1140"/>
      <c r="AW50" s="1140"/>
      <c r="AX50" s="1140"/>
      <c r="AY50" s="1140"/>
      <c r="AZ50" s="1140"/>
      <c r="BA50" s="1140"/>
      <c r="BB50" s="1140"/>
      <c r="BC50" s="1140"/>
      <c r="BD50" s="1140"/>
      <c r="BE50" s="1140"/>
      <c r="BF50" s="1140"/>
    </row>
    <row r="51" spans="1:58" s="653" customFormat="1" ht="0.2" customHeight="1">
      <c r="A51" s="1140">
        <v>1</v>
      </c>
      <c r="B51" s="1140"/>
      <c r="C51" s="1140"/>
      <c r="D51" s="1140"/>
      <c r="E51" s="1140"/>
      <c r="F51" s="1140"/>
      <c r="G51" s="1140" t="b">
        <v>0</v>
      </c>
      <c r="H51" s="1140"/>
      <c r="I51" s="1140"/>
      <c r="J51" s="1140"/>
      <c r="K51" s="1140"/>
      <c r="L51" s="1265" t="s">
        <v>693</v>
      </c>
      <c r="M51" s="1260" t="s">
        <v>678</v>
      </c>
      <c r="N51" s="1266"/>
      <c r="O51" s="1266"/>
      <c r="P51" s="1262">
        <v>0</v>
      </c>
      <c r="Q51" s="1266"/>
      <c r="R51" s="1266"/>
      <c r="S51" s="1262">
        <v>0</v>
      </c>
      <c r="T51" s="1266"/>
      <c r="U51" s="1266"/>
      <c r="V51" s="1262">
        <v>0</v>
      </c>
      <c r="W51" s="1266"/>
      <c r="X51" s="1266"/>
      <c r="Y51" s="1262">
        <v>0</v>
      </c>
      <c r="Z51" s="1266"/>
      <c r="AA51" s="1266"/>
      <c r="AB51" s="1262">
        <v>0</v>
      </c>
      <c r="AC51" s="1266"/>
      <c r="AD51" s="1266"/>
      <c r="AE51" s="1262">
        <v>0</v>
      </c>
      <c r="AF51" s="1266"/>
      <c r="AG51" s="1266"/>
      <c r="AH51" s="1262">
        <v>0</v>
      </c>
      <c r="AI51" s="1266"/>
      <c r="AJ51" s="1266"/>
      <c r="AK51" s="1262">
        <v>0</v>
      </c>
      <c r="AL51" s="1266"/>
      <c r="AM51" s="1266"/>
      <c r="AN51" s="1262">
        <v>0</v>
      </c>
      <c r="AO51" s="1266"/>
      <c r="AP51" s="1266"/>
      <c r="AQ51" s="1262">
        <v>0</v>
      </c>
      <c r="AR51" s="1140"/>
      <c r="AS51" s="1140"/>
      <c r="AT51" s="1140"/>
      <c r="AU51" s="1140"/>
      <c r="AV51" s="1140"/>
      <c r="AW51" s="1140"/>
      <c r="AX51" s="1140"/>
      <c r="AY51" s="1140"/>
      <c r="AZ51" s="1140"/>
      <c r="BA51" s="1140"/>
      <c r="BB51" s="1140"/>
      <c r="BC51" s="1140"/>
      <c r="BD51" s="1140"/>
      <c r="BE51" s="1140"/>
      <c r="BF51" s="1140"/>
    </row>
    <row r="52" spans="1:58" s="653" customFormat="1" ht="0.2" customHeight="1">
      <c r="A52" s="1140">
        <v>1</v>
      </c>
      <c r="B52" s="1053" t="s">
        <v>1211</v>
      </c>
      <c r="C52" s="1140"/>
      <c r="D52" s="1140"/>
      <c r="E52" s="1140"/>
      <c r="F52" s="1140"/>
      <c r="G52" s="1140" t="b">
        <v>0</v>
      </c>
      <c r="H52" s="1140"/>
      <c r="I52" s="1140"/>
      <c r="J52" s="1140"/>
      <c r="K52" s="1140"/>
      <c r="L52" s="1265" t="s">
        <v>694</v>
      </c>
      <c r="M52" s="1260" t="s">
        <v>328</v>
      </c>
      <c r="N52" s="1263">
        <v>0</v>
      </c>
      <c r="O52" s="1263">
        <v>0</v>
      </c>
      <c r="P52" s="1264">
        <v>0</v>
      </c>
      <c r="Q52" s="1263">
        <v>0</v>
      </c>
      <c r="R52" s="1263">
        <v>0</v>
      </c>
      <c r="S52" s="1264">
        <v>0</v>
      </c>
      <c r="T52" s="1263">
        <v>0</v>
      </c>
      <c r="U52" s="1263">
        <v>0</v>
      </c>
      <c r="V52" s="1264">
        <v>0</v>
      </c>
      <c r="W52" s="1263">
        <v>0</v>
      </c>
      <c r="X52" s="1263">
        <v>0</v>
      </c>
      <c r="Y52" s="1264">
        <v>0</v>
      </c>
      <c r="Z52" s="1263">
        <v>0</v>
      </c>
      <c r="AA52" s="1263">
        <v>0</v>
      </c>
      <c r="AB52" s="1264">
        <v>0</v>
      </c>
      <c r="AC52" s="1263">
        <v>0</v>
      </c>
      <c r="AD52" s="1263">
        <v>0</v>
      </c>
      <c r="AE52" s="1264">
        <v>0</v>
      </c>
      <c r="AF52" s="1263">
        <v>0</v>
      </c>
      <c r="AG52" s="1263">
        <v>0</v>
      </c>
      <c r="AH52" s="1264">
        <v>0</v>
      </c>
      <c r="AI52" s="1263">
        <v>0</v>
      </c>
      <c r="AJ52" s="1263">
        <v>0</v>
      </c>
      <c r="AK52" s="1264">
        <v>0</v>
      </c>
      <c r="AL52" s="1263">
        <v>0</v>
      </c>
      <c r="AM52" s="1263">
        <v>0</v>
      </c>
      <c r="AN52" s="1264">
        <v>0</v>
      </c>
      <c r="AO52" s="1263">
        <v>0</v>
      </c>
      <c r="AP52" s="1263">
        <v>0</v>
      </c>
      <c r="AQ52" s="1264">
        <v>0</v>
      </c>
      <c r="AR52" s="1140"/>
      <c r="AS52" s="1140"/>
      <c r="AT52" s="1140"/>
      <c r="AU52" s="1140"/>
      <c r="AV52" s="1140"/>
      <c r="AW52" s="1140"/>
      <c r="AX52" s="1140"/>
      <c r="AY52" s="1140"/>
      <c r="AZ52" s="1140"/>
      <c r="BA52" s="1140"/>
      <c r="BB52" s="1140"/>
      <c r="BC52" s="1140"/>
      <c r="BD52" s="1140"/>
      <c r="BE52" s="1140"/>
      <c r="BF52" s="1140"/>
    </row>
    <row r="53" spans="1:58" s="653" customFormat="1" ht="0.2" customHeight="1">
      <c r="A53" s="1140">
        <v>1</v>
      </c>
      <c r="B53" s="1140"/>
      <c r="C53" s="1140"/>
      <c r="D53" s="1140"/>
      <c r="E53" s="1140"/>
      <c r="F53" s="1140"/>
      <c r="G53" s="1140" t="b">
        <v>0</v>
      </c>
      <c r="H53" s="1140"/>
      <c r="I53" s="1140"/>
      <c r="J53" s="1140"/>
      <c r="K53" s="1140"/>
      <c r="L53" s="1265" t="s">
        <v>695</v>
      </c>
      <c r="M53" s="1260" t="s">
        <v>696</v>
      </c>
      <c r="N53" s="1266"/>
      <c r="O53" s="1266"/>
      <c r="P53" s="1262">
        <v>0</v>
      </c>
      <c r="Q53" s="1266"/>
      <c r="R53" s="1266"/>
      <c r="S53" s="1262">
        <v>0</v>
      </c>
      <c r="T53" s="1266"/>
      <c r="U53" s="1266"/>
      <c r="V53" s="1262">
        <v>0</v>
      </c>
      <c r="W53" s="1266"/>
      <c r="X53" s="1266"/>
      <c r="Y53" s="1262">
        <v>0</v>
      </c>
      <c r="Z53" s="1266"/>
      <c r="AA53" s="1266"/>
      <c r="AB53" s="1262">
        <v>0</v>
      </c>
      <c r="AC53" s="1266"/>
      <c r="AD53" s="1266"/>
      <c r="AE53" s="1262">
        <v>0</v>
      </c>
      <c r="AF53" s="1266"/>
      <c r="AG53" s="1266"/>
      <c r="AH53" s="1262">
        <v>0</v>
      </c>
      <c r="AI53" s="1266"/>
      <c r="AJ53" s="1266"/>
      <c r="AK53" s="1262">
        <v>0</v>
      </c>
      <c r="AL53" s="1266"/>
      <c r="AM53" s="1266"/>
      <c r="AN53" s="1262">
        <v>0</v>
      </c>
      <c r="AO53" s="1266"/>
      <c r="AP53" s="1266"/>
      <c r="AQ53" s="1262">
        <v>0</v>
      </c>
      <c r="AR53" s="1140"/>
      <c r="AS53" s="1140"/>
      <c r="AT53" s="1140"/>
      <c r="AU53" s="1140"/>
      <c r="AV53" s="1140"/>
      <c r="AW53" s="1140"/>
      <c r="AX53" s="1140"/>
      <c r="AY53" s="1140"/>
      <c r="AZ53" s="1140"/>
      <c r="BA53" s="1140"/>
      <c r="BB53" s="1140"/>
      <c r="BC53" s="1140"/>
      <c r="BD53" s="1140"/>
      <c r="BE53" s="1140"/>
      <c r="BF53" s="1140"/>
    </row>
    <row r="54" spans="1:58" s="653" customFormat="1" ht="0.2" customHeight="1">
      <c r="A54" s="1140">
        <v>1</v>
      </c>
      <c r="B54" s="1140"/>
      <c r="C54" s="1140"/>
      <c r="D54" s="1140"/>
      <c r="E54" s="1140"/>
      <c r="F54" s="1140"/>
      <c r="G54" s="1140" t="b">
        <v>0</v>
      </c>
      <c r="H54" s="1140"/>
      <c r="I54" s="1140"/>
      <c r="J54" s="1140"/>
      <c r="K54" s="1140"/>
      <c r="L54" s="1265" t="s">
        <v>697</v>
      </c>
      <c r="M54" s="1260" t="s">
        <v>698</v>
      </c>
      <c r="N54" s="1266"/>
      <c r="O54" s="1266"/>
      <c r="P54" s="1262">
        <v>0</v>
      </c>
      <c r="Q54" s="1266"/>
      <c r="R54" s="1266"/>
      <c r="S54" s="1262">
        <v>0</v>
      </c>
      <c r="T54" s="1266"/>
      <c r="U54" s="1266"/>
      <c r="V54" s="1262">
        <v>0</v>
      </c>
      <c r="W54" s="1266"/>
      <c r="X54" s="1266"/>
      <c r="Y54" s="1262">
        <v>0</v>
      </c>
      <c r="Z54" s="1266"/>
      <c r="AA54" s="1266"/>
      <c r="AB54" s="1262">
        <v>0</v>
      </c>
      <c r="AC54" s="1266"/>
      <c r="AD54" s="1266"/>
      <c r="AE54" s="1262">
        <v>0</v>
      </c>
      <c r="AF54" s="1266"/>
      <c r="AG54" s="1266"/>
      <c r="AH54" s="1262">
        <v>0</v>
      </c>
      <c r="AI54" s="1266"/>
      <c r="AJ54" s="1266"/>
      <c r="AK54" s="1262">
        <v>0</v>
      </c>
      <c r="AL54" s="1266"/>
      <c r="AM54" s="1266"/>
      <c r="AN54" s="1262">
        <v>0</v>
      </c>
      <c r="AO54" s="1266"/>
      <c r="AP54" s="1266"/>
      <c r="AQ54" s="1262">
        <v>0</v>
      </c>
      <c r="AR54" s="1140"/>
      <c r="AS54" s="1140"/>
      <c r="AT54" s="1140"/>
      <c r="AU54" s="1140"/>
      <c r="AV54" s="1140"/>
      <c r="AW54" s="1140"/>
      <c r="AX54" s="1140"/>
      <c r="AY54" s="1140"/>
      <c r="AZ54" s="1140"/>
      <c r="BA54" s="1140"/>
      <c r="BB54" s="1140"/>
      <c r="BC54" s="1140"/>
      <c r="BD54" s="1140"/>
      <c r="BE54" s="1140"/>
      <c r="BF54" s="1140"/>
    </row>
    <row r="55" spans="1:58" s="653" customFormat="1">
      <c r="A55" s="910" t="s">
        <v>102</v>
      </c>
      <c r="B55" s="1140"/>
      <c r="C55" s="1140"/>
      <c r="D55" s="1140"/>
      <c r="E55" s="1140"/>
      <c r="F55" s="1140" t="s">
        <v>1023</v>
      </c>
      <c r="G55" s="1009"/>
      <c r="H55" s="1140"/>
      <c r="I55" s="1140"/>
      <c r="J55" s="1140"/>
      <c r="K55" s="1140"/>
      <c r="L55" s="1268" t="s">
        <v>16</v>
      </c>
      <c r="M55" s="1269"/>
      <c r="N55" s="1243" t="s">
        <v>2614</v>
      </c>
      <c r="O55" s="1244"/>
      <c r="P55" s="1244"/>
      <c r="Q55" s="1244"/>
      <c r="R55" s="1244"/>
      <c r="S55" s="1244"/>
      <c r="T55" s="1244"/>
      <c r="U55" s="1244"/>
      <c r="V55" s="1244"/>
      <c r="W55" s="1244"/>
      <c r="X55" s="1244"/>
      <c r="Y55" s="1244"/>
      <c r="Z55" s="1244"/>
      <c r="AA55" s="1244"/>
      <c r="AB55" s="1244"/>
      <c r="AC55" s="1244"/>
      <c r="AD55" s="1244"/>
      <c r="AE55" s="1244"/>
      <c r="AF55" s="1244"/>
      <c r="AG55" s="1244"/>
      <c r="AH55" s="1244"/>
      <c r="AI55" s="1244"/>
      <c r="AJ55" s="1244"/>
      <c r="AK55" s="1244"/>
      <c r="AL55" s="1244"/>
      <c r="AM55" s="1244"/>
      <c r="AN55" s="1244"/>
      <c r="AO55" s="1244"/>
      <c r="AP55" s="1244"/>
      <c r="AQ55" s="1245"/>
      <c r="AR55" s="1140"/>
      <c r="AS55" s="1140"/>
      <c r="AT55" s="1140"/>
      <c r="AU55" s="1140"/>
      <c r="AV55" s="1140"/>
      <c r="AW55" s="1140"/>
      <c r="AX55" s="1140"/>
      <c r="AY55" s="1140"/>
      <c r="AZ55" s="1140"/>
      <c r="BA55" s="1140"/>
      <c r="BB55" s="1140"/>
      <c r="BC55" s="1140"/>
      <c r="BD55" s="1140"/>
      <c r="BE55" s="1140"/>
      <c r="BF55" s="1140"/>
    </row>
    <row r="56" spans="1:58" s="653" customFormat="1">
      <c r="A56" s="1140">
        <v>2</v>
      </c>
      <c r="B56" s="1140"/>
      <c r="C56" s="1140"/>
      <c r="D56" s="1140"/>
      <c r="E56" s="1140"/>
      <c r="F56" s="1140"/>
      <c r="G56" s="1140"/>
      <c r="H56" s="1140"/>
      <c r="I56" s="1140"/>
      <c r="J56" s="1140"/>
      <c r="K56" s="1140"/>
      <c r="L56" s="1246" t="s">
        <v>684</v>
      </c>
      <c r="M56" s="1247"/>
      <c r="N56" s="1243" t="s">
        <v>1419</v>
      </c>
      <c r="O56" s="1248"/>
      <c r="P56" s="1248"/>
      <c r="Q56" s="1248"/>
      <c r="R56" s="1248"/>
      <c r="S56" s="1248"/>
      <c r="T56" s="1248"/>
      <c r="U56" s="1248"/>
      <c r="V56" s="1248"/>
      <c r="W56" s="1248"/>
      <c r="X56" s="1248"/>
      <c r="Y56" s="1248"/>
      <c r="Z56" s="1248"/>
      <c r="AA56" s="1248"/>
      <c r="AB56" s="1248"/>
      <c r="AC56" s="1248"/>
      <c r="AD56" s="1248"/>
      <c r="AE56" s="1248"/>
      <c r="AF56" s="1248"/>
      <c r="AG56" s="1248"/>
      <c r="AH56" s="1248"/>
      <c r="AI56" s="1248"/>
      <c r="AJ56" s="1248"/>
      <c r="AK56" s="1248"/>
      <c r="AL56" s="1248"/>
      <c r="AM56" s="1248"/>
      <c r="AN56" s="1248"/>
      <c r="AO56" s="1248"/>
      <c r="AP56" s="1248"/>
      <c r="AQ56" s="1249"/>
      <c r="AR56" s="1140"/>
      <c r="AS56" s="1140"/>
      <c r="AT56" s="1140"/>
      <c r="AU56" s="1140"/>
      <c r="AV56" s="1140"/>
      <c r="AW56" s="1140"/>
      <c r="AX56" s="1140"/>
      <c r="AY56" s="1140"/>
      <c r="AZ56" s="1140"/>
      <c r="BA56" s="1140"/>
      <c r="BB56" s="1140"/>
      <c r="BC56" s="1140"/>
      <c r="BD56" s="1140"/>
      <c r="BE56" s="1140"/>
      <c r="BF56" s="1140"/>
    </row>
    <row r="57" spans="1:58" s="653" customFormat="1">
      <c r="A57" s="1140">
        <v>2</v>
      </c>
      <c r="B57" s="1140"/>
      <c r="C57" s="1140"/>
      <c r="D57" s="1140"/>
      <c r="E57" s="1140"/>
      <c r="F57" s="1140"/>
      <c r="G57" s="1140"/>
      <c r="H57" s="1140"/>
      <c r="I57" s="1140"/>
      <c r="J57" s="1140"/>
      <c r="K57" s="1140"/>
      <c r="L57" s="1246" t="s">
        <v>685</v>
      </c>
      <c r="M57" s="1247"/>
      <c r="N57" s="1243" t="s">
        <v>1130</v>
      </c>
      <c r="O57" s="1248"/>
      <c r="P57" s="1248"/>
      <c r="Q57" s="1248"/>
      <c r="R57" s="1248"/>
      <c r="S57" s="1248"/>
      <c r="T57" s="1248"/>
      <c r="U57" s="1248"/>
      <c r="V57" s="1248"/>
      <c r="W57" s="1248"/>
      <c r="X57" s="1248"/>
      <c r="Y57" s="1248"/>
      <c r="Z57" s="1248"/>
      <c r="AA57" s="1248"/>
      <c r="AB57" s="1248"/>
      <c r="AC57" s="1248"/>
      <c r="AD57" s="1248"/>
      <c r="AE57" s="1248"/>
      <c r="AF57" s="1248"/>
      <c r="AG57" s="1248"/>
      <c r="AH57" s="1248"/>
      <c r="AI57" s="1248"/>
      <c r="AJ57" s="1248"/>
      <c r="AK57" s="1248"/>
      <c r="AL57" s="1248"/>
      <c r="AM57" s="1248"/>
      <c r="AN57" s="1248"/>
      <c r="AO57" s="1248"/>
      <c r="AP57" s="1248"/>
      <c r="AQ57" s="1249"/>
      <c r="AR57" s="1140"/>
      <c r="AS57" s="1140"/>
      <c r="AT57" s="1140"/>
      <c r="AU57" s="1140"/>
      <c r="AV57" s="1140"/>
      <c r="AW57" s="1140"/>
      <c r="AX57" s="1140"/>
      <c r="AY57" s="1140"/>
      <c r="AZ57" s="1140"/>
      <c r="BA57" s="1140"/>
      <c r="BB57" s="1140"/>
      <c r="BC57" s="1140"/>
      <c r="BD57" s="1140"/>
      <c r="BE57" s="1140"/>
      <c r="BF57" s="1140"/>
    </row>
    <row r="58" spans="1:58" s="653" customFormat="1">
      <c r="A58" s="1140">
        <v>2</v>
      </c>
      <c r="B58" s="1140"/>
      <c r="C58" s="1140"/>
      <c r="D58" s="1140"/>
      <c r="E58" s="1140"/>
      <c r="F58" s="1140"/>
      <c r="G58" s="1140"/>
      <c r="H58" s="1140"/>
      <c r="I58" s="1140"/>
      <c r="J58" s="1140"/>
      <c r="K58" s="1140"/>
      <c r="L58" s="1246" t="s">
        <v>281</v>
      </c>
      <c r="M58" s="1247"/>
      <c r="N58" s="1243">
        <v>0</v>
      </c>
      <c r="O58" s="1248"/>
      <c r="P58" s="1248"/>
      <c r="Q58" s="1248"/>
      <c r="R58" s="1248"/>
      <c r="S58" s="1248"/>
      <c r="T58" s="1248"/>
      <c r="U58" s="1248"/>
      <c r="V58" s="1248"/>
      <c r="W58" s="1248"/>
      <c r="X58" s="1248"/>
      <c r="Y58" s="1248"/>
      <c r="Z58" s="1248"/>
      <c r="AA58" s="1248"/>
      <c r="AB58" s="1248"/>
      <c r="AC58" s="1248"/>
      <c r="AD58" s="1248"/>
      <c r="AE58" s="1248"/>
      <c r="AF58" s="1248"/>
      <c r="AG58" s="1248"/>
      <c r="AH58" s="1248"/>
      <c r="AI58" s="1248"/>
      <c r="AJ58" s="1248"/>
      <c r="AK58" s="1248"/>
      <c r="AL58" s="1248"/>
      <c r="AM58" s="1248"/>
      <c r="AN58" s="1248"/>
      <c r="AO58" s="1248"/>
      <c r="AP58" s="1248"/>
      <c r="AQ58" s="1249"/>
      <c r="AR58" s="1140"/>
      <c r="AS58" s="1140"/>
      <c r="AT58" s="1140"/>
      <c r="AU58" s="1140"/>
      <c r="AV58" s="1140"/>
      <c r="AW58" s="1140"/>
      <c r="AX58" s="1140"/>
      <c r="AY58" s="1140"/>
      <c r="AZ58" s="1140"/>
      <c r="BA58" s="1140"/>
      <c r="BB58" s="1140"/>
      <c r="BC58" s="1140"/>
      <c r="BD58" s="1140"/>
      <c r="BE58" s="1140"/>
      <c r="BF58" s="1140"/>
    </row>
    <row r="59" spans="1:58" s="653" customFormat="1">
      <c r="A59" s="1140">
        <v>2</v>
      </c>
      <c r="B59" s="1140"/>
      <c r="C59" s="1140"/>
      <c r="D59" s="1140"/>
      <c r="E59" s="1140"/>
      <c r="F59" s="1140"/>
      <c r="G59" s="1140" t="b">
        <v>1</v>
      </c>
      <c r="H59" s="1140"/>
      <c r="I59" s="1140"/>
      <c r="J59" s="1140"/>
      <c r="K59" s="1140"/>
      <c r="L59" s="1250" t="s">
        <v>686</v>
      </c>
      <c r="M59" s="1251"/>
      <c r="N59" s="1252"/>
      <c r="O59" s="1252"/>
      <c r="P59" s="1252"/>
      <c r="Q59" s="1252"/>
      <c r="R59" s="1252"/>
      <c r="S59" s="1252"/>
      <c r="T59" s="1252"/>
      <c r="U59" s="1252"/>
      <c r="V59" s="1252"/>
      <c r="W59" s="1252"/>
      <c r="X59" s="1252"/>
      <c r="Y59" s="1252"/>
      <c r="Z59" s="1252"/>
      <c r="AA59" s="1252"/>
      <c r="AB59" s="1252"/>
      <c r="AC59" s="1252"/>
      <c r="AD59" s="1252"/>
      <c r="AE59" s="1252"/>
      <c r="AF59" s="1252"/>
      <c r="AG59" s="1252"/>
      <c r="AH59" s="1252"/>
      <c r="AI59" s="1252"/>
      <c r="AJ59" s="1252"/>
      <c r="AK59" s="1252"/>
      <c r="AL59" s="1252"/>
      <c r="AM59" s="1252"/>
      <c r="AN59" s="1252"/>
      <c r="AO59" s="1252"/>
      <c r="AP59" s="1252"/>
      <c r="AQ59" s="1253"/>
      <c r="AR59" s="1140"/>
      <c r="AS59" s="1140"/>
      <c r="AT59" s="1140"/>
      <c r="AU59" s="1140"/>
      <c r="AV59" s="1140"/>
      <c r="AW59" s="1140"/>
      <c r="AX59" s="1140"/>
      <c r="AY59" s="1140"/>
      <c r="AZ59" s="1140"/>
      <c r="BA59" s="1140"/>
      <c r="BB59" s="1140"/>
      <c r="BC59" s="1140"/>
      <c r="BD59" s="1140"/>
      <c r="BE59" s="1140"/>
      <c r="BF59" s="1140"/>
    </row>
    <row r="60" spans="1:58" s="388" customFormat="1">
      <c r="A60" s="1140">
        <v>2</v>
      </c>
      <c r="B60" s="1140" t="s">
        <v>1203</v>
      </c>
      <c r="C60" s="1254"/>
      <c r="D60" s="1254"/>
      <c r="E60" s="1254"/>
      <c r="F60" s="1254"/>
      <c r="G60" s="1140" t="b">
        <v>1</v>
      </c>
      <c r="H60" s="1254"/>
      <c r="I60" s="1254"/>
      <c r="J60" s="1254"/>
      <c r="K60" s="1254"/>
      <c r="L60" s="1255" t="s">
        <v>1135</v>
      </c>
      <c r="M60" s="1256" t="s">
        <v>678</v>
      </c>
      <c r="N60" s="1257">
        <v>36.83</v>
      </c>
      <c r="O60" s="1257">
        <v>13.33</v>
      </c>
      <c r="P60" s="1258">
        <v>-63.806679337496611</v>
      </c>
      <c r="Q60" s="1257">
        <v>0</v>
      </c>
      <c r="R60" s="1257">
        <v>14.32</v>
      </c>
      <c r="S60" s="1258">
        <v>0</v>
      </c>
      <c r="T60" s="1257">
        <v>0</v>
      </c>
      <c r="U60" s="1257">
        <v>14.61</v>
      </c>
      <c r="V60" s="1258">
        <v>0</v>
      </c>
      <c r="W60" s="1257">
        <v>0</v>
      </c>
      <c r="X60" s="1257">
        <v>15.09</v>
      </c>
      <c r="Y60" s="1258">
        <v>0</v>
      </c>
      <c r="Z60" s="1257">
        <v>0</v>
      </c>
      <c r="AA60" s="1257">
        <v>15.41</v>
      </c>
      <c r="AB60" s="1258">
        <v>0</v>
      </c>
      <c r="AC60" s="1257">
        <v>0</v>
      </c>
      <c r="AD60" s="1257">
        <v>0</v>
      </c>
      <c r="AE60" s="1258">
        <v>0</v>
      </c>
      <c r="AF60" s="1257">
        <v>0</v>
      </c>
      <c r="AG60" s="1257">
        <v>0</v>
      </c>
      <c r="AH60" s="1258">
        <v>0</v>
      </c>
      <c r="AI60" s="1257">
        <v>0</v>
      </c>
      <c r="AJ60" s="1257">
        <v>0</v>
      </c>
      <c r="AK60" s="1258">
        <v>0</v>
      </c>
      <c r="AL60" s="1257">
        <v>0</v>
      </c>
      <c r="AM60" s="1257">
        <v>0</v>
      </c>
      <c r="AN60" s="1258">
        <v>0</v>
      </c>
      <c r="AO60" s="1257">
        <v>0</v>
      </c>
      <c r="AP60" s="1257">
        <v>0</v>
      </c>
      <c r="AQ60" s="1258">
        <v>0</v>
      </c>
      <c r="AR60" s="1254"/>
      <c r="AS60" s="1254"/>
      <c r="AT60" s="1254"/>
      <c r="AU60" s="1254"/>
      <c r="AV60" s="1254"/>
      <c r="AW60" s="1254"/>
      <c r="AX60" s="1254"/>
      <c r="AY60" s="1254"/>
      <c r="AZ60" s="1254"/>
      <c r="BA60" s="1254"/>
      <c r="BB60" s="1254"/>
      <c r="BC60" s="1254"/>
      <c r="BD60" s="1254"/>
      <c r="BE60" s="1254"/>
      <c r="BF60" s="1254"/>
    </row>
    <row r="61" spans="1:58" s="388" customFormat="1">
      <c r="A61" s="1140">
        <v>2</v>
      </c>
      <c r="B61" s="1140" t="s">
        <v>1204</v>
      </c>
      <c r="C61" s="1254"/>
      <c r="D61" s="1254"/>
      <c r="E61" s="1254"/>
      <c r="F61" s="1254"/>
      <c r="G61" s="1140" t="b">
        <v>1</v>
      </c>
      <c r="H61" s="1254"/>
      <c r="I61" s="1254"/>
      <c r="J61" s="1254"/>
      <c r="K61" s="1254"/>
      <c r="L61" s="1255" t="s">
        <v>1136</v>
      </c>
      <c r="M61" s="1256" t="s">
        <v>678</v>
      </c>
      <c r="N61" s="1257">
        <v>36.83</v>
      </c>
      <c r="O61" s="1257">
        <v>14.32</v>
      </c>
      <c r="P61" s="1258">
        <v>-61.118653271789306</v>
      </c>
      <c r="Q61" s="1257">
        <v>0</v>
      </c>
      <c r="R61" s="1257">
        <v>14.61</v>
      </c>
      <c r="S61" s="1258">
        <v>0</v>
      </c>
      <c r="T61" s="1257">
        <v>0</v>
      </c>
      <c r="U61" s="1257">
        <v>15.09</v>
      </c>
      <c r="V61" s="1258">
        <v>0</v>
      </c>
      <c r="W61" s="1257">
        <v>0</v>
      </c>
      <c r="X61" s="1257">
        <v>15.41</v>
      </c>
      <c r="Y61" s="1258">
        <v>0</v>
      </c>
      <c r="Z61" s="1257">
        <v>0</v>
      </c>
      <c r="AA61" s="1257">
        <v>15.91</v>
      </c>
      <c r="AB61" s="1258">
        <v>0</v>
      </c>
      <c r="AC61" s="1257">
        <v>0</v>
      </c>
      <c r="AD61" s="1257">
        <v>0</v>
      </c>
      <c r="AE61" s="1258">
        <v>0</v>
      </c>
      <c r="AF61" s="1257">
        <v>0</v>
      </c>
      <c r="AG61" s="1257">
        <v>0</v>
      </c>
      <c r="AH61" s="1258">
        <v>0</v>
      </c>
      <c r="AI61" s="1257">
        <v>0</v>
      </c>
      <c r="AJ61" s="1257">
        <v>0</v>
      </c>
      <c r="AK61" s="1258">
        <v>0</v>
      </c>
      <c r="AL61" s="1257">
        <v>0</v>
      </c>
      <c r="AM61" s="1257">
        <v>0</v>
      </c>
      <c r="AN61" s="1258">
        <v>0</v>
      </c>
      <c r="AO61" s="1257">
        <v>0</v>
      </c>
      <c r="AP61" s="1257">
        <v>0</v>
      </c>
      <c r="AQ61" s="1258">
        <v>0</v>
      </c>
      <c r="AR61" s="1254"/>
      <c r="AS61" s="1254"/>
      <c r="AT61" s="1254"/>
      <c r="AU61" s="1254"/>
      <c r="AV61" s="1254"/>
      <c r="AW61" s="1254"/>
      <c r="AX61" s="1254"/>
      <c r="AY61" s="1254"/>
      <c r="AZ61" s="1254"/>
      <c r="BA61" s="1254"/>
      <c r="BB61" s="1254"/>
      <c r="BC61" s="1254"/>
      <c r="BD61" s="1254"/>
      <c r="BE61" s="1254"/>
      <c r="BF61" s="1254"/>
    </row>
    <row r="62" spans="1:58" s="653" customFormat="1">
      <c r="A62" s="1140">
        <v>2</v>
      </c>
      <c r="B62" s="1140"/>
      <c r="C62" s="1140"/>
      <c r="D62" s="1140"/>
      <c r="E62" s="1140"/>
      <c r="F62" s="1140"/>
      <c r="G62" s="1140" t="b">
        <v>1</v>
      </c>
      <c r="H62" s="1140"/>
      <c r="I62" s="1140"/>
      <c r="J62" s="1140"/>
      <c r="K62" s="1140"/>
      <c r="L62" s="1259" t="s">
        <v>687</v>
      </c>
      <c r="M62" s="1260" t="s">
        <v>145</v>
      </c>
      <c r="N62" s="1261">
        <v>100</v>
      </c>
      <c r="O62" s="1261">
        <v>107.42685671417856</v>
      </c>
      <c r="P62" s="1262"/>
      <c r="Q62" s="1261">
        <v>0</v>
      </c>
      <c r="R62" s="1261">
        <v>102.02513966480447</v>
      </c>
      <c r="S62" s="1262"/>
      <c r="T62" s="1261">
        <v>0</v>
      </c>
      <c r="U62" s="1261">
        <v>103.28542094455852</v>
      </c>
      <c r="V62" s="1262"/>
      <c r="W62" s="1261">
        <v>0</v>
      </c>
      <c r="X62" s="1261">
        <v>102.12060967528164</v>
      </c>
      <c r="Y62" s="1262"/>
      <c r="Z62" s="1261">
        <v>0</v>
      </c>
      <c r="AA62" s="1261">
        <v>103.24464633354964</v>
      </c>
      <c r="AB62" s="1262"/>
      <c r="AC62" s="1261">
        <v>0</v>
      </c>
      <c r="AD62" s="1261">
        <v>0</v>
      </c>
      <c r="AE62" s="1262"/>
      <c r="AF62" s="1261">
        <v>0</v>
      </c>
      <c r="AG62" s="1261">
        <v>0</v>
      </c>
      <c r="AH62" s="1262"/>
      <c r="AI62" s="1261">
        <v>0</v>
      </c>
      <c r="AJ62" s="1261">
        <v>0</v>
      </c>
      <c r="AK62" s="1262"/>
      <c r="AL62" s="1261">
        <v>0</v>
      </c>
      <c r="AM62" s="1261">
        <v>0</v>
      </c>
      <c r="AN62" s="1262"/>
      <c r="AO62" s="1261">
        <v>0</v>
      </c>
      <c r="AP62" s="1261">
        <v>0</v>
      </c>
      <c r="AQ62" s="1262"/>
      <c r="AR62" s="1140"/>
      <c r="AS62" s="1140"/>
      <c r="AT62" s="1140"/>
      <c r="AU62" s="1140"/>
      <c r="AV62" s="1140"/>
      <c r="AW62" s="1140"/>
      <c r="AX62" s="1140"/>
      <c r="AY62" s="1140"/>
      <c r="AZ62" s="1140"/>
      <c r="BA62" s="1140"/>
      <c r="BB62" s="1140"/>
      <c r="BC62" s="1140"/>
      <c r="BD62" s="1140"/>
      <c r="BE62" s="1140"/>
      <c r="BF62" s="1140"/>
    </row>
    <row r="63" spans="1:58" s="653" customFormat="1">
      <c r="A63" s="1140">
        <v>2</v>
      </c>
      <c r="B63" s="1053" t="s">
        <v>1212</v>
      </c>
      <c r="C63" s="1140"/>
      <c r="D63" s="1140"/>
      <c r="E63" s="1140"/>
      <c r="F63" s="1140"/>
      <c r="G63" s="1140" t="b">
        <v>1</v>
      </c>
      <c r="H63" s="1140"/>
      <c r="I63" s="1140"/>
      <c r="J63" s="1140"/>
      <c r="K63" s="1140"/>
      <c r="L63" s="1259" t="s">
        <v>688</v>
      </c>
      <c r="M63" s="1260" t="s">
        <v>328</v>
      </c>
      <c r="N63" s="1263">
        <v>75.555999999999997</v>
      </c>
      <c r="O63" s="1263">
        <v>75.555999999999997</v>
      </c>
      <c r="P63" s="1264">
        <v>0</v>
      </c>
      <c r="Q63" s="1263">
        <v>75.555999999999997</v>
      </c>
      <c r="R63" s="1263">
        <v>75.555999999999997</v>
      </c>
      <c r="S63" s="1264">
        <v>0</v>
      </c>
      <c r="T63" s="1263">
        <v>75.555999999999997</v>
      </c>
      <c r="U63" s="1263">
        <v>75.555999999999997</v>
      </c>
      <c r="V63" s="1264">
        <v>0</v>
      </c>
      <c r="W63" s="1263">
        <v>75.555999999999997</v>
      </c>
      <c r="X63" s="1263">
        <v>75.555999999999997</v>
      </c>
      <c r="Y63" s="1264">
        <v>0</v>
      </c>
      <c r="Z63" s="1263">
        <v>75.555999999999997</v>
      </c>
      <c r="AA63" s="1263">
        <v>75.555999999999997</v>
      </c>
      <c r="AB63" s="1264">
        <v>0</v>
      </c>
      <c r="AC63" s="1263">
        <v>0</v>
      </c>
      <c r="AD63" s="1263">
        <v>0</v>
      </c>
      <c r="AE63" s="1264">
        <v>0</v>
      </c>
      <c r="AF63" s="1263">
        <v>0</v>
      </c>
      <c r="AG63" s="1263">
        <v>0</v>
      </c>
      <c r="AH63" s="1264">
        <v>0</v>
      </c>
      <c r="AI63" s="1263">
        <v>0</v>
      </c>
      <c r="AJ63" s="1263">
        <v>0</v>
      </c>
      <c r="AK63" s="1264">
        <v>0</v>
      </c>
      <c r="AL63" s="1263">
        <v>0</v>
      </c>
      <c r="AM63" s="1263">
        <v>0</v>
      </c>
      <c r="AN63" s="1264">
        <v>0</v>
      </c>
      <c r="AO63" s="1263">
        <v>0</v>
      </c>
      <c r="AP63" s="1263">
        <v>0</v>
      </c>
      <c r="AQ63" s="1264">
        <v>0</v>
      </c>
      <c r="AR63" s="1140"/>
      <c r="AS63" s="1140"/>
      <c r="AT63" s="1140"/>
      <c r="AU63" s="1140"/>
      <c r="AV63" s="1140"/>
      <c r="AW63" s="1140"/>
      <c r="AX63" s="1140"/>
      <c r="AY63" s="1140"/>
      <c r="AZ63" s="1140"/>
      <c r="BA63" s="1140"/>
      <c r="BB63" s="1140"/>
      <c r="BC63" s="1140"/>
      <c r="BD63" s="1140"/>
      <c r="BE63" s="1140"/>
      <c r="BF63" s="1140"/>
    </row>
    <row r="64" spans="1:58" s="388" customFormat="1">
      <c r="A64" s="1140">
        <v>2</v>
      </c>
      <c r="B64" s="1053" t="s">
        <v>1206</v>
      </c>
      <c r="C64" s="1254"/>
      <c r="D64" s="1254"/>
      <c r="E64" s="1254"/>
      <c r="F64" s="1254"/>
      <c r="G64" s="1140" t="b">
        <v>1</v>
      </c>
      <c r="H64" s="1254"/>
      <c r="I64" s="1254"/>
      <c r="J64" s="1254"/>
      <c r="K64" s="1254"/>
      <c r="L64" s="1255" t="s">
        <v>689</v>
      </c>
      <c r="M64" s="1256" t="s">
        <v>678</v>
      </c>
      <c r="N64" s="1257">
        <v>0</v>
      </c>
      <c r="O64" s="1257">
        <v>0</v>
      </c>
      <c r="P64" s="1258">
        <v>0</v>
      </c>
      <c r="Q64" s="1257">
        <v>0</v>
      </c>
      <c r="R64" s="1257">
        <v>0</v>
      </c>
      <c r="S64" s="1258">
        <v>0</v>
      </c>
      <c r="T64" s="1257">
        <v>0</v>
      </c>
      <c r="U64" s="1257">
        <v>0</v>
      </c>
      <c r="V64" s="1258">
        <v>0</v>
      </c>
      <c r="W64" s="1257">
        <v>0</v>
      </c>
      <c r="X64" s="1257">
        <v>0</v>
      </c>
      <c r="Y64" s="1258">
        <v>0</v>
      </c>
      <c r="Z64" s="1257">
        <v>0</v>
      </c>
      <c r="AA64" s="1257">
        <v>0</v>
      </c>
      <c r="AB64" s="1258">
        <v>0</v>
      </c>
      <c r="AC64" s="1257">
        <v>0</v>
      </c>
      <c r="AD64" s="1257">
        <v>0</v>
      </c>
      <c r="AE64" s="1258">
        <v>0</v>
      </c>
      <c r="AF64" s="1257">
        <v>0</v>
      </c>
      <c r="AG64" s="1257">
        <v>0</v>
      </c>
      <c r="AH64" s="1258">
        <v>0</v>
      </c>
      <c r="AI64" s="1257">
        <v>0</v>
      </c>
      <c r="AJ64" s="1257">
        <v>0</v>
      </c>
      <c r="AK64" s="1258">
        <v>0</v>
      </c>
      <c r="AL64" s="1257">
        <v>0</v>
      </c>
      <c r="AM64" s="1257">
        <v>0</v>
      </c>
      <c r="AN64" s="1258">
        <v>0</v>
      </c>
      <c r="AO64" s="1257">
        <v>0</v>
      </c>
      <c r="AP64" s="1257">
        <v>0</v>
      </c>
      <c r="AQ64" s="1258">
        <v>0</v>
      </c>
      <c r="AR64" s="1254"/>
      <c r="AS64" s="1254"/>
      <c r="AT64" s="1254"/>
      <c r="AU64" s="1254"/>
      <c r="AV64" s="1254"/>
      <c r="AW64" s="1254"/>
      <c r="AX64" s="1254"/>
      <c r="AY64" s="1254"/>
      <c r="AZ64" s="1254"/>
      <c r="BA64" s="1254"/>
      <c r="BB64" s="1254"/>
      <c r="BC64" s="1254"/>
      <c r="BD64" s="1254"/>
      <c r="BE64" s="1254"/>
      <c r="BF64" s="1254"/>
    </row>
    <row r="65" spans="1:58" s="388" customFormat="1">
      <c r="A65" s="1140">
        <v>2</v>
      </c>
      <c r="B65" s="1053" t="s">
        <v>1205</v>
      </c>
      <c r="C65" s="1254"/>
      <c r="D65" s="1254"/>
      <c r="E65" s="1254"/>
      <c r="F65" s="1254"/>
      <c r="G65" s="1140" t="b">
        <v>1</v>
      </c>
      <c r="H65" s="1254"/>
      <c r="I65" s="1254"/>
      <c r="J65" s="1254"/>
      <c r="K65" s="1254"/>
      <c r="L65" s="1255" t="s">
        <v>690</v>
      </c>
      <c r="M65" s="1256" t="s">
        <v>678</v>
      </c>
      <c r="N65" s="1257">
        <v>0</v>
      </c>
      <c r="O65" s="1257">
        <v>0</v>
      </c>
      <c r="P65" s="1258">
        <v>0</v>
      </c>
      <c r="Q65" s="1257">
        <v>0</v>
      </c>
      <c r="R65" s="1257">
        <v>0</v>
      </c>
      <c r="S65" s="1258">
        <v>0</v>
      </c>
      <c r="T65" s="1257">
        <v>0</v>
      </c>
      <c r="U65" s="1257">
        <v>0</v>
      </c>
      <c r="V65" s="1258">
        <v>0</v>
      </c>
      <c r="W65" s="1257">
        <v>0</v>
      </c>
      <c r="X65" s="1257">
        <v>0</v>
      </c>
      <c r="Y65" s="1258">
        <v>0</v>
      </c>
      <c r="Z65" s="1257">
        <v>0</v>
      </c>
      <c r="AA65" s="1257">
        <v>0</v>
      </c>
      <c r="AB65" s="1258">
        <v>0</v>
      </c>
      <c r="AC65" s="1257">
        <v>0</v>
      </c>
      <c r="AD65" s="1257">
        <v>0</v>
      </c>
      <c r="AE65" s="1258">
        <v>0</v>
      </c>
      <c r="AF65" s="1257">
        <v>0</v>
      </c>
      <c r="AG65" s="1257">
        <v>0</v>
      </c>
      <c r="AH65" s="1258">
        <v>0</v>
      </c>
      <c r="AI65" s="1257">
        <v>0</v>
      </c>
      <c r="AJ65" s="1257">
        <v>0</v>
      </c>
      <c r="AK65" s="1258">
        <v>0</v>
      </c>
      <c r="AL65" s="1257">
        <v>0</v>
      </c>
      <c r="AM65" s="1257">
        <v>0</v>
      </c>
      <c r="AN65" s="1258">
        <v>0</v>
      </c>
      <c r="AO65" s="1257">
        <v>0</v>
      </c>
      <c r="AP65" s="1257">
        <v>0</v>
      </c>
      <c r="AQ65" s="1258">
        <v>0</v>
      </c>
      <c r="AR65" s="1254"/>
      <c r="AS65" s="1254"/>
      <c r="AT65" s="1254"/>
      <c r="AU65" s="1254"/>
      <c r="AV65" s="1254"/>
      <c r="AW65" s="1254"/>
      <c r="AX65" s="1254"/>
      <c r="AY65" s="1254"/>
      <c r="AZ65" s="1254"/>
      <c r="BA65" s="1254"/>
      <c r="BB65" s="1254"/>
      <c r="BC65" s="1254"/>
      <c r="BD65" s="1254"/>
      <c r="BE65" s="1254"/>
      <c r="BF65" s="1254"/>
    </row>
    <row r="66" spans="1:58" s="653" customFormat="1">
      <c r="A66" s="1140">
        <v>2</v>
      </c>
      <c r="B66" s="1053"/>
      <c r="C66" s="1140"/>
      <c r="D66" s="1140"/>
      <c r="E66" s="1140"/>
      <c r="F66" s="1140"/>
      <c r="G66" s="1140" t="b">
        <v>1</v>
      </c>
      <c r="H66" s="1140"/>
      <c r="I66" s="1140"/>
      <c r="J66" s="1140"/>
      <c r="K66" s="1140"/>
      <c r="L66" s="1259" t="s">
        <v>687</v>
      </c>
      <c r="M66" s="1260" t="s">
        <v>145</v>
      </c>
      <c r="N66" s="1261">
        <v>0</v>
      </c>
      <c r="O66" s="1261">
        <v>0</v>
      </c>
      <c r="P66" s="1262"/>
      <c r="Q66" s="1261">
        <v>0</v>
      </c>
      <c r="R66" s="1261">
        <v>0</v>
      </c>
      <c r="S66" s="1262"/>
      <c r="T66" s="1261">
        <v>0</v>
      </c>
      <c r="U66" s="1261">
        <v>0</v>
      </c>
      <c r="V66" s="1262"/>
      <c r="W66" s="1261">
        <v>0</v>
      </c>
      <c r="X66" s="1261">
        <v>0</v>
      </c>
      <c r="Y66" s="1262"/>
      <c r="Z66" s="1261">
        <v>0</v>
      </c>
      <c r="AA66" s="1261">
        <v>0</v>
      </c>
      <c r="AB66" s="1262"/>
      <c r="AC66" s="1261">
        <v>0</v>
      </c>
      <c r="AD66" s="1261">
        <v>0</v>
      </c>
      <c r="AE66" s="1262"/>
      <c r="AF66" s="1261">
        <v>0</v>
      </c>
      <c r="AG66" s="1261">
        <v>0</v>
      </c>
      <c r="AH66" s="1262"/>
      <c r="AI66" s="1261">
        <v>0</v>
      </c>
      <c r="AJ66" s="1261">
        <v>0</v>
      </c>
      <c r="AK66" s="1262"/>
      <c r="AL66" s="1261">
        <v>0</v>
      </c>
      <c r="AM66" s="1261">
        <v>0</v>
      </c>
      <c r="AN66" s="1262"/>
      <c r="AO66" s="1261">
        <v>0</v>
      </c>
      <c r="AP66" s="1261">
        <v>0</v>
      </c>
      <c r="AQ66" s="1262"/>
      <c r="AR66" s="1140"/>
      <c r="AS66" s="1140"/>
      <c r="AT66" s="1140"/>
      <c r="AU66" s="1140"/>
      <c r="AV66" s="1140"/>
      <c r="AW66" s="1140"/>
      <c r="AX66" s="1140"/>
      <c r="AY66" s="1140"/>
      <c r="AZ66" s="1140"/>
      <c r="BA66" s="1140"/>
      <c r="BB66" s="1140"/>
      <c r="BC66" s="1140"/>
      <c r="BD66" s="1140"/>
      <c r="BE66" s="1140"/>
      <c r="BF66" s="1140"/>
    </row>
    <row r="67" spans="1:58" s="653" customFormat="1">
      <c r="A67" s="1140">
        <v>2</v>
      </c>
      <c r="B67" s="1053" t="s">
        <v>1213</v>
      </c>
      <c r="C67" s="1140"/>
      <c r="D67" s="1140"/>
      <c r="E67" s="1140"/>
      <c r="F67" s="1140"/>
      <c r="G67" s="1140" t="b">
        <v>1</v>
      </c>
      <c r="H67" s="1140"/>
      <c r="I67" s="1140"/>
      <c r="J67" s="1140"/>
      <c r="K67" s="1140"/>
      <c r="L67" s="1259" t="s">
        <v>1207</v>
      </c>
      <c r="M67" s="1260" t="s">
        <v>328</v>
      </c>
      <c r="N67" s="1263">
        <v>0</v>
      </c>
      <c r="O67" s="1263">
        <v>0</v>
      </c>
      <c r="P67" s="1264">
        <v>0</v>
      </c>
      <c r="Q67" s="1263">
        <v>0</v>
      </c>
      <c r="R67" s="1263">
        <v>0</v>
      </c>
      <c r="S67" s="1264">
        <v>0</v>
      </c>
      <c r="T67" s="1263">
        <v>0</v>
      </c>
      <c r="U67" s="1263">
        <v>0</v>
      </c>
      <c r="V67" s="1264">
        <v>0</v>
      </c>
      <c r="W67" s="1263">
        <v>0</v>
      </c>
      <c r="X67" s="1263">
        <v>0</v>
      </c>
      <c r="Y67" s="1264">
        <v>0</v>
      </c>
      <c r="Z67" s="1263">
        <v>0</v>
      </c>
      <c r="AA67" s="1263">
        <v>0</v>
      </c>
      <c r="AB67" s="1264">
        <v>0</v>
      </c>
      <c r="AC67" s="1263">
        <v>0</v>
      </c>
      <c r="AD67" s="1263">
        <v>0</v>
      </c>
      <c r="AE67" s="1264">
        <v>0</v>
      </c>
      <c r="AF67" s="1263">
        <v>0</v>
      </c>
      <c r="AG67" s="1263">
        <v>0</v>
      </c>
      <c r="AH67" s="1264">
        <v>0</v>
      </c>
      <c r="AI67" s="1263">
        <v>0</v>
      </c>
      <c r="AJ67" s="1263">
        <v>0</v>
      </c>
      <c r="AK67" s="1264">
        <v>0</v>
      </c>
      <c r="AL67" s="1263">
        <v>0</v>
      </c>
      <c r="AM67" s="1263">
        <v>0</v>
      </c>
      <c r="AN67" s="1264">
        <v>0</v>
      </c>
      <c r="AO67" s="1263">
        <v>0</v>
      </c>
      <c r="AP67" s="1263">
        <v>0</v>
      </c>
      <c r="AQ67" s="1264">
        <v>0</v>
      </c>
      <c r="AR67" s="1140"/>
      <c r="AS67" s="1140"/>
      <c r="AT67" s="1140"/>
      <c r="AU67" s="1140"/>
      <c r="AV67" s="1140"/>
      <c r="AW67" s="1140"/>
      <c r="AX67" s="1140"/>
      <c r="AY67" s="1140"/>
      <c r="AZ67" s="1140"/>
      <c r="BA67" s="1140"/>
      <c r="BB67" s="1140"/>
      <c r="BC67" s="1140"/>
      <c r="BD67" s="1140"/>
      <c r="BE67" s="1140"/>
      <c r="BF67" s="1140"/>
    </row>
    <row r="68" spans="1:58" s="653" customFormat="1" ht="0.2" customHeight="1">
      <c r="A68" s="1140">
        <v>2</v>
      </c>
      <c r="B68" s="1140"/>
      <c r="C68" s="1140"/>
      <c r="D68" s="1140"/>
      <c r="E68" s="1140"/>
      <c r="F68" s="1140"/>
      <c r="G68" s="1140" t="b">
        <v>0</v>
      </c>
      <c r="H68" s="1140"/>
      <c r="I68" s="1140"/>
      <c r="J68" s="1140"/>
      <c r="K68" s="1140"/>
      <c r="L68" s="1250" t="s">
        <v>691</v>
      </c>
      <c r="M68" s="1251"/>
      <c r="N68" s="1252"/>
      <c r="O68" s="1252"/>
      <c r="P68" s="1252"/>
      <c r="Q68" s="1252"/>
      <c r="R68" s="1252"/>
      <c r="S68" s="1252"/>
      <c r="T68" s="1252"/>
      <c r="U68" s="1252"/>
      <c r="V68" s="1252"/>
      <c r="W68" s="1252"/>
      <c r="X68" s="1252"/>
      <c r="Y68" s="1252"/>
      <c r="Z68" s="1252"/>
      <c r="AA68" s="1252"/>
      <c r="AB68" s="1252"/>
      <c r="AC68" s="1252"/>
      <c r="AD68" s="1252"/>
      <c r="AE68" s="1252"/>
      <c r="AF68" s="1252"/>
      <c r="AG68" s="1252"/>
      <c r="AH68" s="1252"/>
      <c r="AI68" s="1252"/>
      <c r="AJ68" s="1252"/>
      <c r="AK68" s="1252"/>
      <c r="AL68" s="1252"/>
      <c r="AM68" s="1252"/>
      <c r="AN68" s="1252"/>
      <c r="AO68" s="1252"/>
      <c r="AP68" s="1252"/>
      <c r="AQ68" s="1253"/>
      <c r="AR68" s="1140"/>
      <c r="AS68" s="1140"/>
      <c r="AT68" s="1140"/>
      <c r="AU68" s="1140"/>
      <c r="AV68" s="1140"/>
      <c r="AW68" s="1140"/>
      <c r="AX68" s="1140"/>
      <c r="AY68" s="1140"/>
      <c r="AZ68" s="1140"/>
      <c r="BA68" s="1140"/>
      <c r="BB68" s="1140"/>
      <c r="BC68" s="1140"/>
      <c r="BD68" s="1140"/>
      <c r="BE68" s="1140"/>
      <c r="BF68" s="1140"/>
    </row>
    <row r="69" spans="1:58" s="653" customFormat="1" ht="0.2" customHeight="1">
      <c r="A69" s="1140">
        <v>2</v>
      </c>
      <c r="B69" s="1140"/>
      <c r="C69" s="1140"/>
      <c r="D69" s="1140"/>
      <c r="E69" s="1140"/>
      <c r="F69" s="1140"/>
      <c r="G69" s="1140" t="b">
        <v>0</v>
      </c>
      <c r="H69" s="1140"/>
      <c r="I69" s="1140"/>
      <c r="J69" s="1140"/>
      <c r="K69" s="1140"/>
      <c r="L69" s="399" t="s">
        <v>1214</v>
      </c>
      <c r="M69" s="400"/>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2"/>
      <c r="AR69" s="1140"/>
      <c r="AS69" s="1140"/>
      <c r="AT69" s="1140"/>
      <c r="AU69" s="1140"/>
      <c r="AV69" s="1140"/>
      <c r="AW69" s="1140"/>
      <c r="AX69" s="1140"/>
      <c r="AY69" s="1140"/>
      <c r="AZ69" s="1140"/>
      <c r="BA69" s="1140"/>
      <c r="BB69" s="1140"/>
      <c r="BC69" s="1140"/>
      <c r="BD69" s="1140"/>
      <c r="BE69" s="1140"/>
      <c r="BF69" s="1140"/>
    </row>
    <row r="70" spans="1:58" s="653" customFormat="1" ht="0.2" customHeight="1">
      <c r="A70" s="1140">
        <v>2</v>
      </c>
      <c r="B70" s="1140"/>
      <c r="C70" s="1140"/>
      <c r="D70" s="1140"/>
      <c r="E70" s="1140"/>
      <c r="F70" s="1140"/>
      <c r="G70" s="1140" t="b">
        <v>0</v>
      </c>
      <c r="H70" s="1140"/>
      <c r="I70" s="1140"/>
      <c r="J70" s="1140"/>
      <c r="K70" s="1140"/>
      <c r="L70" s="1265" t="s">
        <v>692</v>
      </c>
      <c r="M70" s="1260" t="s">
        <v>678</v>
      </c>
      <c r="N70" s="1266">
        <v>0</v>
      </c>
      <c r="O70" s="1266">
        <v>0</v>
      </c>
      <c r="P70" s="1262">
        <v>0</v>
      </c>
      <c r="Q70" s="1266">
        <v>0</v>
      </c>
      <c r="R70" s="1266">
        <v>0</v>
      </c>
      <c r="S70" s="1262">
        <v>0</v>
      </c>
      <c r="T70" s="1266">
        <v>0</v>
      </c>
      <c r="U70" s="1266">
        <v>0</v>
      </c>
      <c r="V70" s="1262">
        <v>0</v>
      </c>
      <c r="W70" s="1266">
        <v>0</v>
      </c>
      <c r="X70" s="1266">
        <v>0</v>
      </c>
      <c r="Y70" s="1262">
        <v>0</v>
      </c>
      <c r="Z70" s="1266">
        <v>0</v>
      </c>
      <c r="AA70" s="1266">
        <v>0</v>
      </c>
      <c r="AB70" s="1262">
        <v>0</v>
      </c>
      <c r="AC70" s="1266">
        <v>0</v>
      </c>
      <c r="AD70" s="1266">
        <v>0</v>
      </c>
      <c r="AE70" s="1262">
        <v>0</v>
      </c>
      <c r="AF70" s="1266">
        <v>0</v>
      </c>
      <c r="AG70" s="1266">
        <v>0</v>
      </c>
      <c r="AH70" s="1262">
        <v>0</v>
      </c>
      <c r="AI70" s="1266">
        <v>0</v>
      </c>
      <c r="AJ70" s="1266">
        <v>0</v>
      </c>
      <c r="AK70" s="1262">
        <v>0</v>
      </c>
      <c r="AL70" s="1266">
        <v>0</v>
      </c>
      <c r="AM70" s="1266">
        <v>0</v>
      </c>
      <c r="AN70" s="1262">
        <v>0</v>
      </c>
      <c r="AO70" s="1266">
        <v>0</v>
      </c>
      <c r="AP70" s="1266">
        <v>0</v>
      </c>
      <c r="AQ70" s="1262">
        <v>0</v>
      </c>
      <c r="AR70" s="1140"/>
      <c r="AS70" s="1140"/>
      <c r="AT70" s="1140"/>
      <c r="AU70" s="1140"/>
      <c r="AV70" s="1140"/>
      <c r="AW70" s="1140"/>
      <c r="AX70" s="1140"/>
      <c r="AY70" s="1140"/>
      <c r="AZ70" s="1140"/>
      <c r="BA70" s="1140"/>
      <c r="BB70" s="1140"/>
      <c r="BC70" s="1140"/>
      <c r="BD70" s="1140"/>
      <c r="BE70" s="1140"/>
      <c r="BF70" s="1140"/>
    </row>
    <row r="71" spans="1:58" s="653" customFormat="1" ht="0.2" customHeight="1">
      <c r="A71" s="1140">
        <v>2</v>
      </c>
      <c r="B71" s="1140"/>
      <c r="C71" s="1140"/>
      <c r="D71" s="1140"/>
      <c r="E71" s="1140"/>
      <c r="F71" s="1140"/>
      <c r="G71" s="1140" t="b">
        <v>0</v>
      </c>
      <c r="H71" s="1140"/>
      <c r="I71" s="1140"/>
      <c r="J71" s="1140"/>
      <c r="K71" s="1140"/>
      <c r="L71" s="1265" t="s">
        <v>693</v>
      </c>
      <c r="M71" s="1260" t="s">
        <v>678</v>
      </c>
      <c r="N71" s="1266"/>
      <c r="O71" s="1266"/>
      <c r="P71" s="1262">
        <v>0</v>
      </c>
      <c r="Q71" s="1266"/>
      <c r="R71" s="1266"/>
      <c r="S71" s="1262">
        <v>0</v>
      </c>
      <c r="T71" s="1266"/>
      <c r="U71" s="1266"/>
      <c r="V71" s="1262">
        <v>0</v>
      </c>
      <c r="W71" s="1266"/>
      <c r="X71" s="1266"/>
      <c r="Y71" s="1262">
        <v>0</v>
      </c>
      <c r="Z71" s="1266"/>
      <c r="AA71" s="1266"/>
      <c r="AB71" s="1262">
        <v>0</v>
      </c>
      <c r="AC71" s="1266"/>
      <c r="AD71" s="1266"/>
      <c r="AE71" s="1262">
        <v>0</v>
      </c>
      <c r="AF71" s="1266"/>
      <c r="AG71" s="1266"/>
      <c r="AH71" s="1262">
        <v>0</v>
      </c>
      <c r="AI71" s="1266"/>
      <c r="AJ71" s="1266"/>
      <c r="AK71" s="1262">
        <v>0</v>
      </c>
      <c r="AL71" s="1266"/>
      <c r="AM71" s="1266"/>
      <c r="AN71" s="1262">
        <v>0</v>
      </c>
      <c r="AO71" s="1266"/>
      <c r="AP71" s="1266"/>
      <c r="AQ71" s="1262">
        <v>0</v>
      </c>
      <c r="AR71" s="1140"/>
      <c r="AS71" s="1140"/>
      <c r="AT71" s="1140"/>
      <c r="AU71" s="1140"/>
      <c r="AV71" s="1140"/>
      <c r="AW71" s="1140"/>
      <c r="AX71" s="1140"/>
      <c r="AY71" s="1140"/>
      <c r="AZ71" s="1140"/>
      <c r="BA71" s="1140"/>
      <c r="BB71" s="1140"/>
      <c r="BC71" s="1140"/>
      <c r="BD71" s="1140"/>
      <c r="BE71" s="1140"/>
      <c r="BF71" s="1140"/>
    </row>
    <row r="72" spans="1:58" s="653" customFormat="1" ht="0.2" customHeight="1">
      <c r="A72" s="1140">
        <v>2</v>
      </c>
      <c r="B72" s="1053" t="s">
        <v>1208</v>
      </c>
      <c r="C72" s="1140"/>
      <c r="D72" s="1140"/>
      <c r="E72" s="1140"/>
      <c r="F72" s="1140"/>
      <c r="G72" s="1140" t="b">
        <v>0</v>
      </c>
      <c r="H72" s="1140"/>
      <c r="I72" s="1140"/>
      <c r="J72" s="1140"/>
      <c r="K72" s="1140"/>
      <c r="L72" s="1265" t="s">
        <v>694</v>
      </c>
      <c r="M72" s="1260" t="s">
        <v>328</v>
      </c>
      <c r="N72" s="1263">
        <v>37.777999999999999</v>
      </c>
      <c r="O72" s="1263">
        <v>37.777999999999999</v>
      </c>
      <c r="P72" s="1264">
        <v>0</v>
      </c>
      <c r="Q72" s="1263">
        <v>37.777999999999999</v>
      </c>
      <c r="R72" s="1263">
        <v>37.777999999999999</v>
      </c>
      <c r="S72" s="1264">
        <v>0</v>
      </c>
      <c r="T72" s="1263">
        <v>37.777999999999999</v>
      </c>
      <c r="U72" s="1263">
        <v>37.777999999999999</v>
      </c>
      <c r="V72" s="1264">
        <v>0</v>
      </c>
      <c r="W72" s="1263">
        <v>37.777999999999999</v>
      </c>
      <c r="X72" s="1263">
        <v>37.777999999999999</v>
      </c>
      <c r="Y72" s="1264">
        <v>0</v>
      </c>
      <c r="Z72" s="1263">
        <v>37.777999999999999</v>
      </c>
      <c r="AA72" s="1263">
        <v>37.777999999999999</v>
      </c>
      <c r="AB72" s="1264">
        <v>0</v>
      </c>
      <c r="AC72" s="1263">
        <v>0</v>
      </c>
      <c r="AD72" s="1263">
        <v>0</v>
      </c>
      <c r="AE72" s="1264">
        <v>0</v>
      </c>
      <c r="AF72" s="1263">
        <v>0</v>
      </c>
      <c r="AG72" s="1263">
        <v>0</v>
      </c>
      <c r="AH72" s="1264">
        <v>0</v>
      </c>
      <c r="AI72" s="1263">
        <v>0</v>
      </c>
      <c r="AJ72" s="1263">
        <v>0</v>
      </c>
      <c r="AK72" s="1264">
        <v>0</v>
      </c>
      <c r="AL72" s="1263">
        <v>0</v>
      </c>
      <c r="AM72" s="1263">
        <v>0</v>
      </c>
      <c r="AN72" s="1264">
        <v>0</v>
      </c>
      <c r="AO72" s="1263">
        <v>0</v>
      </c>
      <c r="AP72" s="1263">
        <v>0</v>
      </c>
      <c r="AQ72" s="1264">
        <v>0</v>
      </c>
      <c r="AR72" s="1140"/>
      <c r="AS72" s="1140"/>
      <c r="AT72" s="1140"/>
      <c r="AU72" s="1140"/>
      <c r="AV72" s="1140"/>
      <c r="AW72" s="1140"/>
      <c r="AX72" s="1140"/>
      <c r="AY72" s="1140"/>
      <c r="AZ72" s="1140"/>
      <c r="BA72" s="1140"/>
      <c r="BB72" s="1140"/>
      <c r="BC72" s="1140"/>
      <c r="BD72" s="1140"/>
      <c r="BE72" s="1140"/>
      <c r="BF72" s="1140"/>
    </row>
    <row r="73" spans="1:58" s="653" customFormat="1" ht="0.2" customHeight="1">
      <c r="A73" s="1140">
        <v>2</v>
      </c>
      <c r="B73" s="1140"/>
      <c r="C73" s="1140"/>
      <c r="D73" s="1140"/>
      <c r="E73" s="1140"/>
      <c r="F73" s="1140"/>
      <c r="G73" s="1140" t="b">
        <v>0</v>
      </c>
      <c r="H73" s="1140"/>
      <c r="I73" s="1140"/>
      <c r="J73" s="1140"/>
      <c r="K73" s="1140"/>
      <c r="L73" s="1265" t="s">
        <v>695</v>
      </c>
      <c r="M73" s="1260" t="s">
        <v>696</v>
      </c>
      <c r="N73" s="1266"/>
      <c r="O73" s="1266"/>
      <c r="P73" s="1262">
        <v>0</v>
      </c>
      <c r="Q73" s="1266"/>
      <c r="R73" s="1266"/>
      <c r="S73" s="1262">
        <v>0</v>
      </c>
      <c r="T73" s="1266"/>
      <c r="U73" s="1266"/>
      <c r="V73" s="1262">
        <v>0</v>
      </c>
      <c r="W73" s="1266"/>
      <c r="X73" s="1266"/>
      <c r="Y73" s="1262">
        <v>0</v>
      </c>
      <c r="Z73" s="1266"/>
      <c r="AA73" s="1266"/>
      <c r="AB73" s="1262">
        <v>0</v>
      </c>
      <c r="AC73" s="1266"/>
      <c r="AD73" s="1266"/>
      <c r="AE73" s="1262">
        <v>0</v>
      </c>
      <c r="AF73" s="1266"/>
      <c r="AG73" s="1266"/>
      <c r="AH73" s="1262">
        <v>0</v>
      </c>
      <c r="AI73" s="1266"/>
      <c r="AJ73" s="1266"/>
      <c r="AK73" s="1262">
        <v>0</v>
      </c>
      <c r="AL73" s="1266"/>
      <c r="AM73" s="1266"/>
      <c r="AN73" s="1262">
        <v>0</v>
      </c>
      <c r="AO73" s="1266"/>
      <c r="AP73" s="1266"/>
      <c r="AQ73" s="1262">
        <v>0</v>
      </c>
      <c r="AR73" s="1140"/>
      <c r="AS73" s="1140"/>
      <c r="AT73" s="1140"/>
      <c r="AU73" s="1140"/>
      <c r="AV73" s="1140"/>
      <c r="AW73" s="1140"/>
      <c r="AX73" s="1140"/>
      <c r="AY73" s="1140"/>
      <c r="AZ73" s="1140"/>
      <c r="BA73" s="1140"/>
      <c r="BB73" s="1140"/>
      <c r="BC73" s="1140"/>
      <c r="BD73" s="1140"/>
      <c r="BE73" s="1140"/>
      <c r="BF73" s="1140"/>
    </row>
    <row r="74" spans="1:58" s="653" customFormat="1" ht="0.2" customHeight="1">
      <c r="A74" s="1140">
        <v>2</v>
      </c>
      <c r="B74" s="1140"/>
      <c r="C74" s="1140"/>
      <c r="D74" s="1140"/>
      <c r="E74" s="1140"/>
      <c r="F74" s="1140"/>
      <c r="G74" s="1140" t="b">
        <v>0</v>
      </c>
      <c r="H74" s="1140"/>
      <c r="I74" s="1140"/>
      <c r="J74" s="1140"/>
      <c r="K74" s="1140"/>
      <c r="L74" s="1265" t="s">
        <v>697</v>
      </c>
      <c r="M74" s="1260" t="s">
        <v>698</v>
      </c>
      <c r="N74" s="1266"/>
      <c r="O74" s="1266"/>
      <c r="P74" s="1262">
        <v>0</v>
      </c>
      <c r="Q74" s="1266"/>
      <c r="R74" s="1266"/>
      <c r="S74" s="1262">
        <v>0</v>
      </c>
      <c r="T74" s="1266"/>
      <c r="U74" s="1266"/>
      <c r="V74" s="1262">
        <v>0</v>
      </c>
      <c r="W74" s="1266"/>
      <c r="X74" s="1266"/>
      <c r="Y74" s="1262">
        <v>0</v>
      </c>
      <c r="Z74" s="1266"/>
      <c r="AA74" s="1266"/>
      <c r="AB74" s="1262">
        <v>0</v>
      </c>
      <c r="AC74" s="1266"/>
      <c r="AD74" s="1266"/>
      <c r="AE74" s="1262">
        <v>0</v>
      </c>
      <c r="AF74" s="1266"/>
      <c r="AG74" s="1266"/>
      <c r="AH74" s="1262">
        <v>0</v>
      </c>
      <c r="AI74" s="1266"/>
      <c r="AJ74" s="1266"/>
      <c r="AK74" s="1262">
        <v>0</v>
      </c>
      <c r="AL74" s="1266"/>
      <c r="AM74" s="1266"/>
      <c r="AN74" s="1262">
        <v>0</v>
      </c>
      <c r="AO74" s="1266"/>
      <c r="AP74" s="1266"/>
      <c r="AQ74" s="1262">
        <v>0</v>
      </c>
      <c r="AR74" s="1140"/>
      <c r="AS74" s="1140"/>
      <c r="AT74" s="1140"/>
      <c r="AU74" s="1140"/>
      <c r="AV74" s="1140"/>
      <c r="AW74" s="1140"/>
      <c r="AX74" s="1140"/>
      <c r="AY74" s="1140"/>
      <c r="AZ74" s="1140"/>
      <c r="BA74" s="1140"/>
      <c r="BB74" s="1140"/>
      <c r="BC74" s="1140"/>
      <c r="BD74" s="1140"/>
      <c r="BE74" s="1140"/>
      <c r="BF74" s="1140"/>
    </row>
    <row r="75" spans="1:58" s="653" customFormat="1" ht="0.2" customHeight="1">
      <c r="A75" s="1140">
        <v>2</v>
      </c>
      <c r="B75" s="1140"/>
      <c r="C75" s="1140"/>
      <c r="D75" s="1140"/>
      <c r="E75" s="1140"/>
      <c r="F75" s="1140"/>
      <c r="G75" s="1140" t="b">
        <v>0</v>
      </c>
      <c r="H75" s="1140"/>
      <c r="I75" s="1140"/>
      <c r="J75" s="1140"/>
      <c r="K75" s="1140"/>
      <c r="L75" s="1255" t="s">
        <v>1215</v>
      </c>
      <c r="M75" s="400"/>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2"/>
      <c r="AR75" s="1140"/>
      <c r="AS75" s="1140"/>
      <c r="AT75" s="1140"/>
      <c r="AU75" s="1140"/>
      <c r="AV75" s="1140"/>
      <c r="AW75" s="1140"/>
      <c r="AX75" s="1140"/>
      <c r="AY75" s="1140"/>
      <c r="AZ75" s="1140"/>
      <c r="BA75" s="1140"/>
      <c r="BB75" s="1140"/>
      <c r="BC75" s="1140"/>
      <c r="BD75" s="1140"/>
      <c r="BE75" s="1140"/>
      <c r="BF75" s="1140"/>
    </row>
    <row r="76" spans="1:58" s="653" customFormat="1" ht="0.2" customHeight="1">
      <c r="A76" s="1140">
        <v>2</v>
      </c>
      <c r="B76" s="1140"/>
      <c r="C76" s="1140"/>
      <c r="D76" s="1140"/>
      <c r="E76" s="1140"/>
      <c r="F76" s="1140"/>
      <c r="G76" s="1140" t="b">
        <v>0</v>
      </c>
      <c r="H76" s="1140"/>
      <c r="I76" s="1140"/>
      <c r="J76" s="1140"/>
      <c r="K76" s="1140"/>
      <c r="L76" s="1265" t="s">
        <v>692</v>
      </c>
      <c r="M76" s="1260" t="s">
        <v>678</v>
      </c>
      <c r="N76" s="1266">
        <v>0</v>
      </c>
      <c r="O76" s="1266">
        <v>0</v>
      </c>
      <c r="P76" s="1262">
        <v>0</v>
      </c>
      <c r="Q76" s="1266">
        <v>0</v>
      </c>
      <c r="R76" s="1266">
        <v>0</v>
      </c>
      <c r="S76" s="1262">
        <v>0</v>
      </c>
      <c r="T76" s="1266">
        <v>0</v>
      </c>
      <c r="U76" s="1266">
        <v>0</v>
      </c>
      <c r="V76" s="1262">
        <v>0</v>
      </c>
      <c r="W76" s="1266">
        <v>0</v>
      </c>
      <c r="X76" s="1266">
        <v>0</v>
      </c>
      <c r="Y76" s="1262">
        <v>0</v>
      </c>
      <c r="Z76" s="1266">
        <v>0</v>
      </c>
      <c r="AA76" s="1266">
        <v>0</v>
      </c>
      <c r="AB76" s="1262">
        <v>0</v>
      </c>
      <c r="AC76" s="1266">
        <v>0</v>
      </c>
      <c r="AD76" s="1266">
        <v>0</v>
      </c>
      <c r="AE76" s="1262">
        <v>0</v>
      </c>
      <c r="AF76" s="1266">
        <v>0</v>
      </c>
      <c r="AG76" s="1266">
        <v>0</v>
      </c>
      <c r="AH76" s="1262">
        <v>0</v>
      </c>
      <c r="AI76" s="1266">
        <v>0</v>
      </c>
      <c r="AJ76" s="1266">
        <v>0</v>
      </c>
      <c r="AK76" s="1262">
        <v>0</v>
      </c>
      <c r="AL76" s="1266">
        <v>0</v>
      </c>
      <c r="AM76" s="1266">
        <v>0</v>
      </c>
      <c r="AN76" s="1262">
        <v>0</v>
      </c>
      <c r="AO76" s="1266">
        <v>0</v>
      </c>
      <c r="AP76" s="1266">
        <v>0</v>
      </c>
      <c r="AQ76" s="1262">
        <v>0</v>
      </c>
      <c r="AR76" s="1140"/>
      <c r="AS76" s="1140"/>
      <c r="AT76" s="1140"/>
      <c r="AU76" s="1140"/>
      <c r="AV76" s="1140"/>
      <c r="AW76" s="1140"/>
      <c r="AX76" s="1140"/>
      <c r="AY76" s="1140"/>
      <c r="AZ76" s="1140"/>
      <c r="BA76" s="1140"/>
      <c r="BB76" s="1140"/>
      <c r="BC76" s="1140"/>
      <c r="BD76" s="1140"/>
      <c r="BE76" s="1140"/>
      <c r="BF76" s="1140"/>
    </row>
    <row r="77" spans="1:58" s="653" customFormat="1" ht="0.2" customHeight="1">
      <c r="A77" s="1140">
        <v>2</v>
      </c>
      <c r="B77" s="1140"/>
      <c r="C77" s="1140"/>
      <c r="D77" s="1140"/>
      <c r="E77" s="1140"/>
      <c r="F77" s="1140"/>
      <c r="G77" s="1140" t="b">
        <v>0</v>
      </c>
      <c r="H77" s="1140"/>
      <c r="I77" s="1140"/>
      <c r="J77" s="1140"/>
      <c r="K77" s="1140"/>
      <c r="L77" s="1265" t="s">
        <v>693</v>
      </c>
      <c r="M77" s="1260" t="s">
        <v>678</v>
      </c>
      <c r="N77" s="1266"/>
      <c r="O77" s="1266"/>
      <c r="P77" s="1262">
        <v>0</v>
      </c>
      <c r="Q77" s="1266"/>
      <c r="R77" s="1266"/>
      <c r="S77" s="1262">
        <v>0</v>
      </c>
      <c r="T77" s="1266"/>
      <c r="U77" s="1266"/>
      <c r="V77" s="1262">
        <v>0</v>
      </c>
      <c r="W77" s="1266"/>
      <c r="X77" s="1266"/>
      <c r="Y77" s="1262">
        <v>0</v>
      </c>
      <c r="Z77" s="1266"/>
      <c r="AA77" s="1266"/>
      <c r="AB77" s="1262">
        <v>0</v>
      </c>
      <c r="AC77" s="1266"/>
      <c r="AD77" s="1266"/>
      <c r="AE77" s="1262">
        <v>0</v>
      </c>
      <c r="AF77" s="1266"/>
      <c r="AG77" s="1266"/>
      <c r="AH77" s="1262">
        <v>0</v>
      </c>
      <c r="AI77" s="1266"/>
      <c r="AJ77" s="1266"/>
      <c r="AK77" s="1262">
        <v>0</v>
      </c>
      <c r="AL77" s="1266"/>
      <c r="AM77" s="1266"/>
      <c r="AN77" s="1262">
        <v>0</v>
      </c>
      <c r="AO77" s="1266"/>
      <c r="AP77" s="1266"/>
      <c r="AQ77" s="1262">
        <v>0</v>
      </c>
      <c r="AR77" s="1140"/>
      <c r="AS77" s="1140"/>
      <c r="AT77" s="1140"/>
      <c r="AU77" s="1140"/>
      <c r="AV77" s="1140"/>
      <c r="AW77" s="1140"/>
      <c r="AX77" s="1140"/>
      <c r="AY77" s="1140"/>
      <c r="AZ77" s="1140"/>
      <c r="BA77" s="1140"/>
      <c r="BB77" s="1140"/>
      <c r="BC77" s="1140"/>
      <c r="BD77" s="1140"/>
      <c r="BE77" s="1140"/>
      <c r="BF77" s="1140"/>
    </row>
    <row r="78" spans="1:58" s="653" customFormat="1" ht="0.2" customHeight="1">
      <c r="A78" s="1140">
        <v>2</v>
      </c>
      <c r="B78" s="1053" t="s">
        <v>1209</v>
      </c>
      <c r="C78" s="1140"/>
      <c r="D78" s="1140"/>
      <c r="E78" s="1140"/>
      <c r="F78" s="1140"/>
      <c r="G78" s="1140" t="b">
        <v>0</v>
      </c>
      <c r="H78" s="1140"/>
      <c r="I78" s="1140"/>
      <c r="J78" s="1140"/>
      <c r="K78" s="1140"/>
      <c r="L78" s="1265" t="s">
        <v>694</v>
      </c>
      <c r="M78" s="1260" t="s">
        <v>328</v>
      </c>
      <c r="N78" s="1263">
        <v>37.777999999999999</v>
      </c>
      <c r="O78" s="1263">
        <v>37.777999999999999</v>
      </c>
      <c r="P78" s="1264">
        <v>0</v>
      </c>
      <c r="Q78" s="1263">
        <v>37.777999999999999</v>
      </c>
      <c r="R78" s="1263">
        <v>37.777999999999999</v>
      </c>
      <c r="S78" s="1264">
        <v>0</v>
      </c>
      <c r="T78" s="1263">
        <v>37.777999999999999</v>
      </c>
      <c r="U78" s="1263">
        <v>37.777999999999999</v>
      </c>
      <c r="V78" s="1264">
        <v>0</v>
      </c>
      <c r="W78" s="1263">
        <v>37.777999999999999</v>
      </c>
      <c r="X78" s="1263">
        <v>37.777999999999999</v>
      </c>
      <c r="Y78" s="1264">
        <v>0</v>
      </c>
      <c r="Z78" s="1263">
        <v>37.777999999999999</v>
      </c>
      <c r="AA78" s="1263">
        <v>37.777999999999999</v>
      </c>
      <c r="AB78" s="1264">
        <v>0</v>
      </c>
      <c r="AC78" s="1263">
        <v>0</v>
      </c>
      <c r="AD78" s="1263">
        <v>0</v>
      </c>
      <c r="AE78" s="1264">
        <v>0</v>
      </c>
      <c r="AF78" s="1263">
        <v>0</v>
      </c>
      <c r="AG78" s="1263">
        <v>0</v>
      </c>
      <c r="AH78" s="1264">
        <v>0</v>
      </c>
      <c r="AI78" s="1263">
        <v>0</v>
      </c>
      <c r="AJ78" s="1263">
        <v>0</v>
      </c>
      <c r="AK78" s="1264">
        <v>0</v>
      </c>
      <c r="AL78" s="1263">
        <v>0</v>
      </c>
      <c r="AM78" s="1263">
        <v>0</v>
      </c>
      <c r="AN78" s="1264">
        <v>0</v>
      </c>
      <c r="AO78" s="1263">
        <v>0</v>
      </c>
      <c r="AP78" s="1263">
        <v>0</v>
      </c>
      <c r="AQ78" s="1267">
        <v>0</v>
      </c>
      <c r="AR78" s="1140"/>
      <c r="AS78" s="1140"/>
      <c r="AT78" s="1140"/>
      <c r="AU78" s="1140"/>
      <c r="AV78" s="1140"/>
      <c r="AW78" s="1140"/>
      <c r="AX78" s="1140"/>
      <c r="AY78" s="1140"/>
      <c r="AZ78" s="1140"/>
      <c r="BA78" s="1140"/>
      <c r="BB78" s="1140"/>
      <c r="BC78" s="1140"/>
      <c r="BD78" s="1140"/>
      <c r="BE78" s="1140"/>
      <c r="BF78" s="1140"/>
    </row>
    <row r="79" spans="1:58" s="653" customFormat="1" ht="0.2" customHeight="1">
      <c r="A79" s="1140">
        <v>2</v>
      </c>
      <c r="B79" s="1140"/>
      <c r="C79" s="1140"/>
      <c r="D79" s="1140"/>
      <c r="E79" s="1140"/>
      <c r="F79" s="1140"/>
      <c r="G79" s="1140" t="b">
        <v>0</v>
      </c>
      <c r="H79" s="1140"/>
      <c r="I79" s="1140"/>
      <c r="J79" s="1140"/>
      <c r="K79" s="1140"/>
      <c r="L79" s="1265" t="s">
        <v>695</v>
      </c>
      <c r="M79" s="1260" t="s">
        <v>696</v>
      </c>
      <c r="N79" s="1266"/>
      <c r="O79" s="1266"/>
      <c r="P79" s="1262">
        <v>0</v>
      </c>
      <c r="Q79" s="1266"/>
      <c r="R79" s="1266"/>
      <c r="S79" s="1262">
        <v>0</v>
      </c>
      <c r="T79" s="1266"/>
      <c r="U79" s="1266"/>
      <c r="V79" s="1262">
        <v>0</v>
      </c>
      <c r="W79" s="1266"/>
      <c r="X79" s="1266"/>
      <c r="Y79" s="1262">
        <v>0</v>
      </c>
      <c r="Z79" s="1266"/>
      <c r="AA79" s="1266"/>
      <c r="AB79" s="1262">
        <v>0</v>
      </c>
      <c r="AC79" s="1266"/>
      <c r="AD79" s="1266"/>
      <c r="AE79" s="1262">
        <v>0</v>
      </c>
      <c r="AF79" s="1266"/>
      <c r="AG79" s="1266"/>
      <c r="AH79" s="1262">
        <v>0</v>
      </c>
      <c r="AI79" s="1266"/>
      <c r="AJ79" s="1266"/>
      <c r="AK79" s="1262">
        <v>0</v>
      </c>
      <c r="AL79" s="1266"/>
      <c r="AM79" s="1266"/>
      <c r="AN79" s="1262">
        <v>0</v>
      </c>
      <c r="AO79" s="1266"/>
      <c r="AP79" s="1266"/>
      <c r="AQ79" s="1262">
        <v>0</v>
      </c>
      <c r="AR79" s="1140"/>
      <c r="AS79" s="1140"/>
      <c r="AT79" s="1140"/>
      <c r="AU79" s="1140"/>
      <c r="AV79" s="1140"/>
      <c r="AW79" s="1140"/>
      <c r="AX79" s="1140"/>
      <c r="AY79" s="1140"/>
      <c r="AZ79" s="1140"/>
      <c r="BA79" s="1140"/>
      <c r="BB79" s="1140"/>
      <c r="BC79" s="1140"/>
      <c r="BD79" s="1140"/>
      <c r="BE79" s="1140"/>
      <c r="BF79" s="1140"/>
    </row>
    <row r="80" spans="1:58" s="653" customFormat="1" ht="0.2" customHeight="1">
      <c r="A80" s="1140">
        <v>2</v>
      </c>
      <c r="B80" s="1140"/>
      <c r="C80" s="1140"/>
      <c r="D80" s="1140"/>
      <c r="E80" s="1140"/>
      <c r="F80" s="1140"/>
      <c r="G80" s="1140" t="b">
        <v>0</v>
      </c>
      <c r="H80" s="1140"/>
      <c r="I80" s="1140"/>
      <c r="J80" s="1140"/>
      <c r="K80" s="1140"/>
      <c r="L80" s="1265" t="s">
        <v>697</v>
      </c>
      <c r="M80" s="1260" t="s">
        <v>698</v>
      </c>
      <c r="N80" s="1266"/>
      <c r="O80" s="1266"/>
      <c r="P80" s="1262">
        <v>0</v>
      </c>
      <c r="Q80" s="1266"/>
      <c r="R80" s="1266"/>
      <c r="S80" s="1262">
        <v>0</v>
      </c>
      <c r="T80" s="1266"/>
      <c r="U80" s="1266"/>
      <c r="V80" s="1262">
        <v>0</v>
      </c>
      <c r="W80" s="1266"/>
      <c r="X80" s="1266"/>
      <c r="Y80" s="1262">
        <v>0</v>
      </c>
      <c r="Z80" s="1266"/>
      <c r="AA80" s="1266"/>
      <c r="AB80" s="1262">
        <v>0</v>
      </c>
      <c r="AC80" s="1266"/>
      <c r="AD80" s="1266"/>
      <c r="AE80" s="1262">
        <v>0</v>
      </c>
      <c r="AF80" s="1266"/>
      <c r="AG80" s="1266"/>
      <c r="AH80" s="1262">
        <v>0</v>
      </c>
      <c r="AI80" s="1266"/>
      <c r="AJ80" s="1266"/>
      <c r="AK80" s="1262">
        <v>0</v>
      </c>
      <c r="AL80" s="1266"/>
      <c r="AM80" s="1266"/>
      <c r="AN80" s="1262">
        <v>0</v>
      </c>
      <c r="AO80" s="1266"/>
      <c r="AP80" s="1266"/>
      <c r="AQ80" s="1262">
        <v>0</v>
      </c>
      <c r="AR80" s="1140"/>
      <c r="AS80" s="1140"/>
      <c r="AT80" s="1140"/>
      <c r="AU80" s="1140"/>
      <c r="AV80" s="1140"/>
      <c r="AW80" s="1140"/>
      <c r="AX80" s="1140"/>
      <c r="AY80" s="1140"/>
      <c r="AZ80" s="1140"/>
      <c r="BA80" s="1140"/>
      <c r="BB80" s="1140"/>
      <c r="BC80" s="1140"/>
      <c r="BD80" s="1140"/>
      <c r="BE80" s="1140"/>
      <c r="BF80" s="1140"/>
    </row>
    <row r="81" spans="1:58" s="653" customFormat="1" ht="0.2" customHeight="1">
      <c r="A81" s="1140">
        <v>2</v>
      </c>
      <c r="B81" s="1140"/>
      <c r="C81" s="1140"/>
      <c r="D81" s="1140"/>
      <c r="E81" s="1140"/>
      <c r="F81" s="1140"/>
      <c r="G81" s="1140" t="b">
        <v>0</v>
      </c>
      <c r="H81" s="1140"/>
      <c r="I81" s="1140"/>
      <c r="J81" s="1140"/>
      <c r="K81" s="1140"/>
      <c r="L81" s="1255" t="s">
        <v>1216</v>
      </c>
      <c r="M81" s="400"/>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2"/>
      <c r="AR81" s="1140"/>
      <c r="AS81" s="1140"/>
      <c r="AT81" s="1140"/>
      <c r="AU81" s="1140"/>
      <c r="AV81" s="1140"/>
      <c r="AW81" s="1140"/>
      <c r="AX81" s="1140"/>
      <c r="AY81" s="1140"/>
      <c r="AZ81" s="1140"/>
      <c r="BA81" s="1140"/>
      <c r="BB81" s="1140"/>
      <c r="BC81" s="1140"/>
      <c r="BD81" s="1140"/>
      <c r="BE81" s="1140"/>
      <c r="BF81" s="1140"/>
    </row>
    <row r="82" spans="1:58" s="653" customFormat="1" ht="0.2" customHeight="1">
      <c r="A82" s="1140">
        <v>2</v>
      </c>
      <c r="B82" s="1140"/>
      <c r="C82" s="1140"/>
      <c r="D82" s="1140"/>
      <c r="E82" s="1140"/>
      <c r="F82" s="1140"/>
      <c r="G82" s="1140" t="b">
        <v>0</v>
      </c>
      <c r="H82" s="1140"/>
      <c r="I82" s="1140"/>
      <c r="J82" s="1140"/>
      <c r="K82" s="1140"/>
      <c r="L82" s="1265" t="s">
        <v>692</v>
      </c>
      <c r="M82" s="1260" t="s">
        <v>678</v>
      </c>
      <c r="N82" s="1266">
        <v>0</v>
      </c>
      <c r="O82" s="1266">
        <v>0</v>
      </c>
      <c r="P82" s="1262">
        <v>0</v>
      </c>
      <c r="Q82" s="1266">
        <v>0</v>
      </c>
      <c r="R82" s="1266">
        <v>0</v>
      </c>
      <c r="S82" s="1262">
        <v>0</v>
      </c>
      <c r="T82" s="1266">
        <v>0</v>
      </c>
      <c r="U82" s="1266">
        <v>0</v>
      </c>
      <c r="V82" s="1262">
        <v>0</v>
      </c>
      <c r="W82" s="1266">
        <v>0</v>
      </c>
      <c r="X82" s="1266">
        <v>0</v>
      </c>
      <c r="Y82" s="1262">
        <v>0</v>
      </c>
      <c r="Z82" s="1266">
        <v>0</v>
      </c>
      <c r="AA82" s="1266">
        <v>0</v>
      </c>
      <c r="AB82" s="1262">
        <v>0</v>
      </c>
      <c r="AC82" s="1266">
        <v>0</v>
      </c>
      <c r="AD82" s="1266">
        <v>0</v>
      </c>
      <c r="AE82" s="1262">
        <v>0</v>
      </c>
      <c r="AF82" s="1266">
        <v>0</v>
      </c>
      <c r="AG82" s="1266">
        <v>0</v>
      </c>
      <c r="AH82" s="1262">
        <v>0</v>
      </c>
      <c r="AI82" s="1266">
        <v>0</v>
      </c>
      <c r="AJ82" s="1266">
        <v>0</v>
      </c>
      <c r="AK82" s="1262">
        <v>0</v>
      </c>
      <c r="AL82" s="1266">
        <v>0</v>
      </c>
      <c r="AM82" s="1266">
        <v>0</v>
      </c>
      <c r="AN82" s="1262">
        <v>0</v>
      </c>
      <c r="AO82" s="1266">
        <v>0</v>
      </c>
      <c r="AP82" s="1266">
        <v>0</v>
      </c>
      <c r="AQ82" s="1262">
        <v>0</v>
      </c>
      <c r="AR82" s="1140"/>
      <c r="AS82" s="1140"/>
      <c r="AT82" s="1140"/>
      <c r="AU82" s="1140"/>
      <c r="AV82" s="1140"/>
      <c r="AW82" s="1140"/>
      <c r="AX82" s="1140"/>
      <c r="AY82" s="1140"/>
      <c r="AZ82" s="1140"/>
      <c r="BA82" s="1140"/>
      <c r="BB82" s="1140"/>
      <c r="BC82" s="1140"/>
      <c r="BD82" s="1140"/>
      <c r="BE82" s="1140"/>
      <c r="BF82" s="1140"/>
    </row>
    <row r="83" spans="1:58" s="653" customFormat="1" ht="0.2" customHeight="1">
      <c r="A83" s="1140">
        <v>2</v>
      </c>
      <c r="B83" s="1140"/>
      <c r="C83" s="1140"/>
      <c r="D83" s="1140"/>
      <c r="E83" s="1140"/>
      <c r="F83" s="1140"/>
      <c r="G83" s="1140" t="b">
        <v>0</v>
      </c>
      <c r="H83" s="1140"/>
      <c r="I83" s="1140"/>
      <c r="J83" s="1140"/>
      <c r="K83" s="1140"/>
      <c r="L83" s="1265" t="s">
        <v>693</v>
      </c>
      <c r="M83" s="1260" t="s">
        <v>678</v>
      </c>
      <c r="N83" s="1266"/>
      <c r="O83" s="1266"/>
      <c r="P83" s="1262">
        <v>0</v>
      </c>
      <c r="Q83" s="1266"/>
      <c r="R83" s="1266"/>
      <c r="S83" s="1262">
        <v>0</v>
      </c>
      <c r="T83" s="1266"/>
      <c r="U83" s="1266"/>
      <c r="V83" s="1262">
        <v>0</v>
      </c>
      <c r="W83" s="1266"/>
      <c r="X83" s="1266"/>
      <c r="Y83" s="1262">
        <v>0</v>
      </c>
      <c r="Z83" s="1266"/>
      <c r="AA83" s="1266"/>
      <c r="AB83" s="1262">
        <v>0</v>
      </c>
      <c r="AC83" s="1266"/>
      <c r="AD83" s="1266"/>
      <c r="AE83" s="1262">
        <v>0</v>
      </c>
      <c r="AF83" s="1266"/>
      <c r="AG83" s="1266"/>
      <c r="AH83" s="1262">
        <v>0</v>
      </c>
      <c r="AI83" s="1266"/>
      <c r="AJ83" s="1266"/>
      <c r="AK83" s="1262">
        <v>0</v>
      </c>
      <c r="AL83" s="1266"/>
      <c r="AM83" s="1266"/>
      <c r="AN83" s="1262">
        <v>0</v>
      </c>
      <c r="AO83" s="1266"/>
      <c r="AP83" s="1266"/>
      <c r="AQ83" s="1262">
        <v>0</v>
      </c>
      <c r="AR83" s="1140"/>
      <c r="AS83" s="1140"/>
      <c r="AT83" s="1140"/>
      <c r="AU83" s="1140"/>
      <c r="AV83" s="1140"/>
      <c r="AW83" s="1140"/>
      <c r="AX83" s="1140"/>
      <c r="AY83" s="1140"/>
      <c r="AZ83" s="1140"/>
      <c r="BA83" s="1140"/>
      <c r="BB83" s="1140"/>
      <c r="BC83" s="1140"/>
      <c r="BD83" s="1140"/>
      <c r="BE83" s="1140"/>
      <c r="BF83" s="1140"/>
    </row>
    <row r="84" spans="1:58" s="653" customFormat="1" ht="0.2" customHeight="1">
      <c r="A84" s="1140">
        <v>2</v>
      </c>
      <c r="B84" s="1053" t="s">
        <v>1210</v>
      </c>
      <c r="C84" s="1140"/>
      <c r="D84" s="1140"/>
      <c r="E84" s="1140"/>
      <c r="F84" s="1140"/>
      <c r="G84" s="1140" t="b">
        <v>0</v>
      </c>
      <c r="H84" s="1140"/>
      <c r="I84" s="1140"/>
      <c r="J84" s="1140"/>
      <c r="K84" s="1140"/>
      <c r="L84" s="1265" t="s">
        <v>694</v>
      </c>
      <c r="M84" s="1260" t="s">
        <v>328</v>
      </c>
      <c r="N84" s="1263">
        <v>0</v>
      </c>
      <c r="O84" s="1263">
        <v>0</v>
      </c>
      <c r="P84" s="1264">
        <v>0</v>
      </c>
      <c r="Q84" s="1263">
        <v>0</v>
      </c>
      <c r="R84" s="1263">
        <v>0</v>
      </c>
      <c r="S84" s="1264">
        <v>0</v>
      </c>
      <c r="T84" s="1263">
        <v>0</v>
      </c>
      <c r="U84" s="1263">
        <v>0</v>
      </c>
      <c r="V84" s="1264">
        <v>0</v>
      </c>
      <c r="W84" s="1263">
        <v>0</v>
      </c>
      <c r="X84" s="1263">
        <v>0</v>
      </c>
      <c r="Y84" s="1264">
        <v>0</v>
      </c>
      <c r="Z84" s="1263">
        <v>0</v>
      </c>
      <c r="AA84" s="1263">
        <v>0</v>
      </c>
      <c r="AB84" s="1264">
        <v>0</v>
      </c>
      <c r="AC84" s="1263">
        <v>0</v>
      </c>
      <c r="AD84" s="1263">
        <v>0</v>
      </c>
      <c r="AE84" s="1264">
        <v>0</v>
      </c>
      <c r="AF84" s="1263">
        <v>0</v>
      </c>
      <c r="AG84" s="1263">
        <v>0</v>
      </c>
      <c r="AH84" s="1264">
        <v>0</v>
      </c>
      <c r="AI84" s="1263">
        <v>0</v>
      </c>
      <c r="AJ84" s="1263">
        <v>0</v>
      </c>
      <c r="AK84" s="1264">
        <v>0</v>
      </c>
      <c r="AL84" s="1263">
        <v>0</v>
      </c>
      <c r="AM84" s="1263">
        <v>0</v>
      </c>
      <c r="AN84" s="1264">
        <v>0</v>
      </c>
      <c r="AO84" s="1263">
        <v>0</v>
      </c>
      <c r="AP84" s="1263">
        <v>0</v>
      </c>
      <c r="AQ84" s="1264">
        <v>0</v>
      </c>
      <c r="AR84" s="1140"/>
      <c r="AS84" s="1140"/>
      <c r="AT84" s="1140"/>
      <c r="AU84" s="1140"/>
      <c r="AV84" s="1140"/>
      <c r="AW84" s="1140"/>
      <c r="AX84" s="1140"/>
      <c r="AY84" s="1140"/>
      <c r="AZ84" s="1140"/>
      <c r="BA84" s="1140"/>
      <c r="BB84" s="1140"/>
      <c r="BC84" s="1140"/>
      <c r="BD84" s="1140"/>
      <c r="BE84" s="1140"/>
      <c r="BF84" s="1140"/>
    </row>
    <row r="85" spans="1:58" s="653" customFormat="1" ht="0.2" customHeight="1">
      <c r="A85" s="1140">
        <v>2</v>
      </c>
      <c r="B85" s="1140"/>
      <c r="C85" s="1140"/>
      <c r="D85" s="1140"/>
      <c r="E85" s="1140"/>
      <c r="F85" s="1140"/>
      <c r="G85" s="1140" t="b">
        <v>0</v>
      </c>
      <c r="H85" s="1140"/>
      <c r="I85" s="1140"/>
      <c r="J85" s="1140"/>
      <c r="K85" s="1140"/>
      <c r="L85" s="1265" t="s">
        <v>695</v>
      </c>
      <c r="M85" s="1260" t="s">
        <v>696</v>
      </c>
      <c r="N85" s="1266"/>
      <c r="O85" s="1266"/>
      <c r="P85" s="1262">
        <v>0</v>
      </c>
      <c r="Q85" s="1266"/>
      <c r="R85" s="1266"/>
      <c r="S85" s="1262">
        <v>0</v>
      </c>
      <c r="T85" s="1266"/>
      <c r="U85" s="1266"/>
      <c r="V85" s="1262">
        <v>0</v>
      </c>
      <c r="W85" s="1266"/>
      <c r="X85" s="1266"/>
      <c r="Y85" s="1262">
        <v>0</v>
      </c>
      <c r="Z85" s="1266"/>
      <c r="AA85" s="1266"/>
      <c r="AB85" s="1262">
        <v>0</v>
      </c>
      <c r="AC85" s="1266"/>
      <c r="AD85" s="1266"/>
      <c r="AE85" s="1262">
        <v>0</v>
      </c>
      <c r="AF85" s="1266"/>
      <c r="AG85" s="1266"/>
      <c r="AH85" s="1262">
        <v>0</v>
      </c>
      <c r="AI85" s="1266"/>
      <c r="AJ85" s="1266"/>
      <c r="AK85" s="1262">
        <v>0</v>
      </c>
      <c r="AL85" s="1266"/>
      <c r="AM85" s="1266"/>
      <c r="AN85" s="1262">
        <v>0</v>
      </c>
      <c r="AO85" s="1266"/>
      <c r="AP85" s="1266"/>
      <c r="AQ85" s="1262">
        <v>0</v>
      </c>
      <c r="AR85" s="1140"/>
      <c r="AS85" s="1140"/>
      <c r="AT85" s="1140"/>
      <c r="AU85" s="1140"/>
      <c r="AV85" s="1140"/>
      <c r="AW85" s="1140"/>
      <c r="AX85" s="1140"/>
      <c r="AY85" s="1140"/>
      <c r="AZ85" s="1140"/>
      <c r="BA85" s="1140"/>
      <c r="BB85" s="1140"/>
      <c r="BC85" s="1140"/>
      <c r="BD85" s="1140"/>
      <c r="BE85" s="1140"/>
      <c r="BF85" s="1140"/>
    </row>
    <row r="86" spans="1:58" s="653" customFormat="1" ht="0.2" customHeight="1">
      <c r="A86" s="1140">
        <v>2</v>
      </c>
      <c r="B86" s="1140"/>
      <c r="C86" s="1140"/>
      <c r="D86" s="1140"/>
      <c r="E86" s="1140"/>
      <c r="F86" s="1140"/>
      <c r="G86" s="1140" t="b">
        <v>0</v>
      </c>
      <c r="H86" s="1140"/>
      <c r="I86" s="1140"/>
      <c r="J86" s="1140"/>
      <c r="K86" s="1140"/>
      <c r="L86" s="1265" t="s">
        <v>697</v>
      </c>
      <c r="M86" s="1260" t="s">
        <v>698</v>
      </c>
      <c r="N86" s="1266"/>
      <c r="O86" s="1266"/>
      <c r="P86" s="1262">
        <v>0</v>
      </c>
      <c r="Q86" s="1266"/>
      <c r="R86" s="1266"/>
      <c r="S86" s="1262">
        <v>0</v>
      </c>
      <c r="T86" s="1266"/>
      <c r="U86" s="1266"/>
      <c r="V86" s="1262">
        <v>0</v>
      </c>
      <c r="W86" s="1266"/>
      <c r="X86" s="1266"/>
      <c r="Y86" s="1262">
        <v>0</v>
      </c>
      <c r="Z86" s="1266"/>
      <c r="AA86" s="1266"/>
      <c r="AB86" s="1262">
        <v>0</v>
      </c>
      <c r="AC86" s="1266"/>
      <c r="AD86" s="1266"/>
      <c r="AE86" s="1262">
        <v>0</v>
      </c>
      <c r="AF86" s="1266"/>
      <c r="AG86" s="1266"/>
      <c r="AH86" s="1262">
        <v>0</v>
      </c>
      <c r="AI86" s="1266"/>
      <c r="AJ86" s="1266"/>
      <c r="AK86" s="1262">
        <v>0</v>
      </c>
      <c r="AL86" s="1266"/>
      <c r="AM86" s="1266"/>
      <c r="AN86" s="1262">
        <v>0</v>
      </c>
      <c r="AO86" s="1266"/>
      <c r="AP86" s="1266"/>
      <c r="AQ86" s="1262">
        <v>0</v>
      </c>
      <c r="AR86" s="1140"/>
      <c r="AS86" s="1140"/>
      <c r="AT86" s="1140"/>
      <c r="AU86" s="1140"/>
      <c r="AV86" s="1140"/>
      <c r="AW86" s="1140"/>
      <c r="AX86" s="1140"/>
      <c r="AY86" s="1140"/>
      <c r="AZ86" s="1140"/>
      <c r="BA86" s="1140"/>
      <c r="BB86" s="1140"/>
      <c r="BC86" s="1140"/>
      <c r="BD86" s="1140"/>
      <c r="BE86" s="1140"/>
      <c r="BF86" s="1140"/>
    </row>
    <row r="87" spans="1:58" s="653" customFormat="1" ht="0.2" customHeight="1">
      <c r="A87" s="1140">
        <v>2</v>
      </c>
      <c r="B87" s="1140"/>
      <c r="C87" s="1140"/>
      <c r="D87" s="1140"/>
      <c r="E87" s="1140"/>
      <c r="F87" s="1140"/>
      <c r="G87" s="1140" t="b">
        <v>0</v>
      </c>
      <c r="H87" s="1140"/>
      <c r="I87" s="1140"/>
      <c r="J87" s="1140"/>
      <c r="K87" s="1140"/>
      <c r="L87" s="1255" t="s">
        <v>1216</v>
      </c>
      <c r="M87" s="400"/>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2"/>
      <c r="AR87" s="1140"/>
      <c r="AS87" s="1140"/>
      <c r="AT87" s="1140"/>
      <c r="AU87" s="1140"/>
      <c r="AV87" s="1140"/>
      <c r="AW87" s="1140"/>
      <c r="AX87" s="1140"/>
      <c r="AY87" s="1140"/>
      <c r="AZ87" s="1140"/>
      <c r="BA87" s="1140"/>
      <c r="BB87" s="1140"/>
      <c r="BC87" s="1140"/>
      <c r="BD87" s="1140"/>
      <c r="BE87" s="1140"/>
      <c r="BF87" s="1140"/>
    </row>
    <row r="88" spans="1:58" s="653" customFormat="1" ht="0.2" customHeight="1">
      <c r="A88" s="1140">
        <v>2</v>
      </c>
      <c r="B88" s="1140"/>
      <c r="C88" s="1140"/>
      <c r="D88" s="1140"/>
      <c r="E88" s="1140"/>
      <c r="F88" s="1140"/>
      <c r="G88" s="1140" t="b">
        <v>0</v>
      </c>
      <c r="H88" s="1140"/>
      <c r="I88" s="1140"/>
      <c r="J88" s="1140"/>
      <c r="K88" s="1140"/>
      <c r="L88" s="1265" t="s">
        <v>692</v>
      </c>
      <c r="M88" s="1260" t="s">
        <v>678</v>
      </c>
      <c r="N88" s="1266">
        <v>0</v>
      </c>
      <c r="O88" s="1266">
        <v>0</v>
      </c>
      <c r="P88" s="1262">
        <v>0</v>
      </c>
      <c r="Q88" s="1266">
        <v>0</v>
      </c>
      <c r="R88" s="1266">
        <v>0</v>
      </c>
      <c r="S88" s="1262">
        <v>0</v>
      </c>
      <c r="T88" s="1266">
        <v>0</v>
      </c>
      <c r="U88" s="1266">
        <v>0</v>
      </c>
      <c r="V88" s="1262">
        <v>0</v>
      </c>
      <c r="W88" s="1266">
        <v>0</v>
      </c>
      <c r="X88" s="1266">
        <v>0</v>
      </c>
      <c r="Y88" s="1262">
        <v>0</v>
      </c>
      <c r="Z88" s="1266">
        <v>0</v>
      </c>
      <c r="AA88" s="1266">
        <v>0</v>
      </c>
      <c r="AB88" s="1262">
        <v>0</v>
      </c>
      <c r="AC88" s="1266">
        <v>0</v>
      </c>
      <c r="AD88" s="1266">
        <v>0</v>
      </c>
      <c r="AE88" s="1262">
        <v>0</v>
      </c>
      <c r="AF88" s="1266">
        <v>0</v>
      </c>
      <c r="AG88" s="1266">
        <v>0</v>
      </c>
      <c r="AH88" s="1262">
        <v>0</v>
      </c>
      <c r="AI88" s="1266">
        <v>0</v>
      </c>
      <c r="AJ88" s="1266">
        <v>0</v>
      </c>
      <c r="AK88" s="1262">
        <v>0</v>
      </c>
      <c r="AL88" s="1266">
        <v>0</v>
      </c>
      <c r="AM88" s="1266">
        <v>0</v>
      </c>
      <c r="AN88" s="1262">
        <v>0</v>
      </c>
      <c r="AO88" s="1266">
        <v>0</v>
      </c>
      <c r="AP88" s="1266">
        <v>0</v>
      </c>
      <c r="AQ88" s="1262">
        <v>0</v>
      </c>
      <c r="AR88" s="1140"/>
      <c r="AS88" s="1140"/>
      <c r="AT88" s="1140"/>
      <c r="AU88" s="1140"/>
      <c r="AV88" s="1140"/>
      <c r="AW88" s="1140"/>
      <c r="AX88" s="1140"/>
      <c r="AY88" s="1140"/>
      <c r="AZ88" s="1140"/>
      <c r="BA88" s="1140"/>
      <c r="BB88" s="1140"/>
      <c r="BC88" s="1140"/>
      <c r="BD88" s="1140"/>
      <c r="BE88" s="1140"/>
      <c r="BF88" s="1140"/>
    </row>
    <row r="89" spans="1:58" s="653" customFormat="1" ht="0.2" customHeight="1">
      <c r="A89" s="1140">
        <v>2</v>
      </c>
      <c r="B89" s="1140"/>
      <c r="C89" s="1140"/>
      <c r="D89" s="1140"/>
      <c r="E89" s="1140"/>
      <c r="F89" s="1140"/>
      <c r="G89" s="1140" t="b">
        <v>0</v>
      </c>
      <c r="H89" s="1140"/>
      <c r="I89" s="1140"/>
      <c r="J89" s="1140"/>
      <c r="K89" s="1140"/>
      <c r="L89" s="1265" t="s">
        <v>693</v>
      </c>
      <c r="M89" s="1260" t="s">
        <v>678</v>
      </c>
      <c r="N89" s="1266"/>
      <c r="O89" s="1266"/>
      <c r="P89" s="1262">
        <v>0</v>
      </c>
      <c r="Q89" s="1266"/>
      <c r="R89" s="1266"/>
      <c r="S89" s="1262">
        <v>0</v>
      </c>
      <c r="T89" s="1266"/>
      <c r="U89" s="1266"/>
      <c r="V89" s="1262">
        <v>0</v>
      </c>
      <c r="W89" s="1266"/>
      <c r="X89" s="1266"/>
      <c r="Y89" s="1262">
        <v>0</v>
      </c>
      <c r="Z89" s="1266"/>
      <c r="AA89" s="1266"/>
      <c r="AB89" s="1262">
        <v>0</v>
      </c>
      <c r="AC89" s="1266"/>
      <c r="AD89" s="1266"/>
      <c r="AE89" s="1262">
        <v>0</v>
      </c>
      <c r="AF89" s="1266"/>
      <c r="AG89" s="1266"/>
      <c r="AH89" s="1262">
        <v>0</v>
      </c>
      <c r="AI89" s="1266"/>
      <c r="AJ89" s="1266"/>
      <c r="AK89" s="1262">
        <v>0</v>
      </c>
      <c r="AL89" s="1266"/>
      <c r="AM89" s="1266"/>
      <c r="AN89" s="1262">
        <v>0</v>
      </c>
      <c r="AO89" s="1266"/>
      <c r="AP89" s="1266"/>
      <c r="AQ89" s="1262">
        <v>0</v>
      </c>
      <c r="AR89" s="1140"/>
      <c r="AS89" s="1140"/>
      <c r="AT89" s="1140"/>
      <c r="AU89" s="1140"/>
      <c r="AV89" s="1140"/>
      <c r="AW89" s="1140"/>
      <c r="AX89" s="1140"/>
      <c r="AY89" s="1140"/>
      <c r="AZ89" s="1140"/>
      <c r="BA89" s="1140"/>
      <c r="BB89" s="1140"/>
      <c r="BC89" s="1140"/>
      <c r="BD89" s="1140"/>
      <c r="BE89" s="1140"/>
      <c r="BF89" s="1140"/>
    </row>
    <row r="90" spans="1:58" s="653" customFormat="1" ht="0.2" customHeight="1">
      <c r="A90" s="1140">
        <v>2</v>
      </c>
      <c r="B90" s="1053" t="s">
        <v>1211</v>
      </c>
      <c r="C90" s="1140"/>
      <c r="D90" s="1140"/>
      <c r="E90" s="1140"/>
      <c r="F90" s="1140"/>
      <c r="G90" s="1140" t="b">
        <v>0</v>
      </c>
      <c r="H90" s="1140"/>
      <c r="I90" s="1140"/>
      <c r="J90" s="1140"/>
      <c r="K90" s="1140"/>
      <c r="L90" s="1265" t="s">
        <v>694</v>
      </c>
      <c r="M90" s="1260" t="s">
        <v>328</v>
      </c>
      <c r="N90" s="1263">
        <v>0</v>
      </c>
      <c r="O90" s="1263">
        <v>0</v>
      </c>
      <c r="P90" s="1264">
        <v>0</v>
      </c>
      <c r="Q90" s="1263">
        <v>0</v>
      </c>
      <c r="R90" s="1263">
        <v>0</v>
      </c>
      <c r="S90" s="1264">
        <v>0</v>
      </c>
      <c r="T90" s="1263">
        <v>0</v>
      </c>
      <c r="U90" s="1263">
        <v>0</v>
      </c>
      <c r="V90" s="1264">
        <v>0</v>
      </c>
      <c r="W90" s="1263">
        <v>0</v>
      </c>
      <c r="X90" s="1263">
        <v>0</v>
      </c>
      <c r="Y90" s="1264">
        <v>0</v>
      </c>
      <c r="Z90" s="1263">
        <v>0</v>
      </c>
      <c r="AA90" s="1263">
        <v>0</v>
      </c>
      <c r="AB90" s="1264">
        <v>0</v>
      </c>
      <c r="AC90" s="1263">
        <v>0</v>
      </c>
      <c r="AD90" s="1263">
        <v>0</v>
      </c>
      <c r="AE90" s="1264">
        <v>0</v>
      </c>
      <c r="AF90" s="1263">
        <v>0</v>
      </c>
      <c r="AG90" s="1263">
        <v>0</v>
      </c>
      <c r="AH90" s="1264">
        <v>0</v>
      </c>
      <c r="AI90" s="1263">
        <v>0</v>
      </c>
      <c r="AJ90" s="1263">
        <v>0</v>
      </c>
      <c r="AK90" s="1264">
        <v>0</v>
      </c>
      <c r="AL90" s="1263">
        <v>0</v>
      </c>
      <c r="AM90" s="1263">
        <v>0</v>
      </c>
      <c r="AN90" s="1264">
        <v>0</v>
      </c>
      <c r="AO90" s="1263">
        <v>0</v>
      </c>
      <c r="AP90" s="1263">
        <v>0</v>
      </c>
      <c r="AQ90" s="1264">
        <v>0</v>
      </c>
      <c r="AR90" s="1140"/>
      <c r="AS90" s="1140"/>
      <c r="AT90" s="1140"/>
      <c r="AU90" s="1140"/>
      <c r="AV90" s="1140"/>
      <c r="AW90" s="1140"/>
      <c r="AX90" s="1140"/>
      <c r="AY90" s="1140"/>
      <c r="AZ90" s="1140"/>
      <c r="BA90" s="1140"/>
      <c r="BB90" s="1140"/>
      <c r="BC90" s="1140"/>
      <c r="BD90" s="1140"/>
      <c r="BE90" s="1140"/>
      <c r="BF90" s="1140"/>
    </row>
    <row r="91" spans="1:58" s="653" customFormat="1" ht="0.2" customHeight="1">
      <c r="A91" s="1140">
        <v>2</v>
      </c>
      <c r="B91" s="1140"/>
      <c r="C91" s="1140"/>
      <c r="D91" s="1140"/>
      <c r="E91" s="1140"/>
      <c r="F91" s="1140"/>
      <c r="G91" s="1140" t="b">
        <v>0</v>
      </c>
      <c r="H91" s="1140"/>
      <c r="I91" s="1140"/>
      <c r="J91" s="1140"/>
      <c r="K91" s="1140"/>
      <c r="L91" s="1265" t="s">
        <v>695</v>
      </c>
      <c r="M91" s="1260" t="s">
        <v>696</v>
      </c>
      <c r="N91" s="1266"/>
      <c r="O91" s="1266"/>
      <c r="P91" s="1262">
        <v>0</v>
      </c>
      <c r="Q91" s="1266"/>
      <c r="R91" s="1266"/>
      <c r="S91" s="1262">
        <v>0</v>
      </c>
      <c r="T91" s="1266"/>
      <c r="U91" s="1266"/>
      <c r="V91" s="1262">
        <v>0</v>
      </c>
      <c r="W91" s="1266"/>
      <c r="X91" s="1266"/>
      <c r="Y91" s="1262">
        <v>0</v>
      </c>
      <c r="Z91" s="1266"/>
      <c r="AA91" s="1266"/>
      <c r="AB91" s="1262">
        <v>0</v>
      </c>
      <c r="AC91" s="1266"/>
      <c r="AD91" s="1266"/>
      <c r="AE91" s="1262">
        <v>0</v>
      </c>
      <c r="AF91" s="1266"/>
      <c r="AG91" s="1266"/>
      <c r="AH91" s="1262">
        <v>0</v>
      </c>
      <c r="AI91" s="1266"/>
      <c r="AJ91" s="1266"/>
      <c r="AK91" s="1262">
        <v>0</v>
      </c>
      <c r="AL91" s="1266"/>
      <c r="AM91" s="1266"/>
      <c r="AN91" s="1262">
        <v>0</v>
      </c>
      <c r="AO91" s="1266"/>
      <c r="AP91" s="1266"/>
      <c r="AQ91" s="1262">
        <v>0</v>
      </c>
      <c r="AR91" s="1140"/>
      <c r="AS91" s="1140"/>
      <c r="AT91" s="1140"/>
      <c r="AU91" s="1140"/>
      <c r="AV91" s="1140"/>
      <c r="AW91" s="1140"/>
      <c r="AX91" s="1140"/>
      <c r="AY91" s="1140"/>
      <c r="AZ91" s="1140"/>
      <c r="BA91" s="1140"/>
      <c r="BB91" s="1140"/>
      <c r="BC91" s="1140"/>
      <c r="BD91" s="1140"/>
      <c r="BE91" s="1140"/>
      <c r="BF91" s="1140"/>
    </row>
    <row r="92" spans="1:58" s="653" customFormat="1" ht="0.2" customHeight="1">
      <c r="A92" s="1140">
        <v>2</v>
      </c>
      <c r="B92" s="1140"/>
      <c r="C92" s="1140"/>
      <c r="D92" s="1140"/>
      <c r="E92" s="1140"/>
      <c r="F92" s="1140"/>
      <c r="G92" s="1140" t="b">
        <v>0</v>
      </c>
      <c r="H92" s="1140"/>
      <c r="I92" s="1140"/>
      <c r="J92" s="1140"/>
      <c r="K92" s="1140"/>
      <c r="L92" s="1265" t="s">
        <v>697</v>
      </c>
      <c r="M92" s="1260" t="s">
        <v>698</v>
      </c>
      <c r="N92" s="1266"/>
      <c r="O92" s="1266"/>
      <c r="P92" s="1262">
        <v>0</v>
      </c>
      <c r="Q92" s="1266"/>
      <c r="R92" s="1266"/>
      <c r="S92" s="1262">
        <v>0</v>
      </c>
      <c r="T92" s="1266"/>
      <c r="U92" s="1266"/>
      <c r="V92" s="1262">
        <v>0</v>
      </c>
      <c r="W92" s="1266"/>
      <c r="X92" s="1266"/>
      <c r="Y92" s="1262">
        <v>0</v>
      </c>
      <c r="Z92" s="1266"/>
      <c r="AA92" s="1266"/>
      <c r="AB92" s="1262">
        <v>0</v>
      </c>
      <c r="AC92" s="1266"/>
      <c r="AD92" s="1266"/>
      <c r="AE92" s="1262">
        <v>0</v>
      </c>
      <c r="AF92" s="1266"/>
      <c r="AG92" s="1266"/>
      <c r="AH92" s="1262">
        <v>0</v>
      </c>
      <c r="AI92" s="1266"/>
      <c r="AJ92" s="1266"/>
      <c r="AK92" s="1262">
        <v>0</v>
      </c>
      <c r="AL92" s="1266"/>
      <c r="AM92" s="1266"/>
      <c r="AN92" s="1262">
        <v>0</v>
      </c>
      <c r="AO92" s="1266"/>
      <c r="AP92" s="1266"/>
      <c r="AQ92" s="1262">
        <v>0</v>
      </c>
      <c r="AR92" s="1140"/>
      <c r="AS92" s="1140"/>
      <c r="AT92" s="1140"/>
      <c r="AU92" s="1140"/>
      <c r="AV92" s="1140"/>
      <c r="AW92" s="1140"/>
      <c r="AX92" s="1140"/>
      <c r="AY92" s="1140"/>
      <c r="AZ92" s="1140"/>
      <c r="BA92" s="1140"/>
      <c r="BB92" s="1140"/>
      <c r="BC92" s="1140"/>
      <c r="BD92" s="1140"/>
      <c r="BE92" s="1140"/>
      <c r="BF92" s="1140"/>
    </row>
    <row r="93" spans="1:58">
      <c r="A93" s="1140"/>
      <c r="B93" s="1140"/>
      <c r="C93" s="1140"/>
      <c r="D93" s="1140"/>
      <c r="E93" s="1140"/>
      <c r="F93" s="1140"/>
      <c r="G93" s="1009" t="b">
        <v>1</v>
      </c>
      <c r="H93" s="1140"/>
      <c r="I93" s="1140"/>
      <c r="J93" s="1140"/>
      <c r="K93" s="1140"/>
      <c r="L93" s="1270"/>
      <c r="M93" s="1271"/>
      <c r="N93" s="1272"/>
      <c r="O93" s="1272"/>
      <c r="P93" s="1272"/>
      <c r="Q93" s="1272"/>
      <c r="R93" s="1272"/>
      <c r="S93" s="1272"/>
      <c r="T93" s="1272"/>
      <c r="U93" s="1272"/>
      <c r="V93" s="1272"/>
      <c r="W93" s="1272"/>
      <c r="X93" s="1272"/>
      <c r="Y93" s="1272"/>
      <c r="Z93" s="1272"/>
      <c r="AA93" s="1272"/>
      <c r="AB93" s="1272"/>
      <c r="AC93" s="1272"/>
      <c r="AD93" s="1272"/>
      <c r="AE93" s="1272"/>
      <c r="AF93" s="1272"/>
      <c r="AG93" s="1272"/>
      <c r="AH93" s="1272"/>
      <c r="AI93" s="1272"/>
      <c r="AJ93" s="1272"/>
      <c r="AK93" s="1272"/>
      <c r="AL93" s="1272"/>
      <c r="AM93" s="1272"/>
      <c r="AN93" s="1272"/>
      <c r="AO93" s="1272"/>
      <c r="AP93" s="1272"/>
      <c r="AQ93" s="1272"/>
      <c r="AR93" s="1272"/>
      <c r="AS93" s="1140"/>
      <c r="AT93" s="1140"/>
      <c r="AU93" s="1140"/>
      <c r="AV93" s="1140"/>
      <c r="AW93" s="1140"/>
      <c r="AX93" s="1140"/>
      <c r="AY93" s="1140"/>
      <c r="AZ93" s="1140"/>
      <c r="BA93" s="1140"/>
      <c r="BB93" s="1140"/>
      <c r="BC93" s="1140"/>
      <c r="BD93" s="1140"/>
      <c r="BE93" s="1140"/>
      <c r="BF93" s="1140"/>
    </row>
    <row r="94" spans="1:58" s="323" customFormat="1" ht="0.2" customHeight="1">
      <c r="A94" s="1009"/>
      <c r="B94" s="1009"/>
      <c r="C94" s="1009"/>
      <c r="D94" s="1009"/>
      <c r="E94" s="1009"/>
      <c r="F94" s="1009"/>
      <c r="G94" s="1009" t="b">
        <v>0</v>
      </c>
      <c r="H94" s="1009"/>
      <c r="I94" s="1009"/>
      <c r="J94" s="1009"/>
      <c r="K94" s="1009"/>
      <c r="L94" s="1233" t="s">
        <v>1385</v>
      </c>
      <c r="M94" s="1234"/>
      <c r="N94" s="1234"/>
      <c r="O94" s="1234"/>
      <c r="P94" s="1234"/>
      <c r="Q94" s="1234"/>
      <c r="R94" s="1234"/>
      <c r="S94" s="1234"/>
      <c r="T94" s="1234"/>
      <c r="U94" s="1234"/>
      <c r="V94" s="1234"/>
      <c r="W94" s="1234"/>
      <c r="X94" s="1234"/>
      <c r="Y94" s="1234"/>
      <c r="Z94" s="1234"/>
      <c r="AA94" s="1234"/>
      <c r="AB94" s="1234"/>
      <c r="AC94" s="1234"/>
      <c r="AD94" s="1234"/>
      <c r="AE94" s="1234"/>
      <c r="AF94" s="1234"/>
      <c r="AG94" s="1234"/>
      <c r="AH94" s="1234"/>
      <c r="AI94" s="1234"/>
      <c r="AJ94" s="1234"/>
      <c r="AK94" s="1234"/>
      <c r="AL94" s="1234"/>
      <c r="AM94" s="1234"/>
      <c r="AN94" s="1234"/>
      <c r="AO94" s="1234"/>
      <c r="AP94" s="1234"/>
      <c r="AQ94" s="1235"/>
      <c r="AR94" s="1009"/>
      <c r="AS94" s="1009"/>
      <c r="AT94" s="1009"/>
      <c r="AU94" s="1009"/>
      <c r="AV94" s="1009"/>
      <c r="AW94" s="1009"/>
      <c r="AX94" s="1009"/>
      <c r="AY94" s="1009"/>
      <c r="AZ94" s="1009"/>
      <c r="BA94" s="1009"/>
      <c r="BB94" s="1009"/>
      <c r="BC94" s="1009"/>
      <c r="BD94" s="1009"/>
      <c r="BE94" s="1009"/>
      <c r="BF94" s="1009"/>
    </row>
    <row r="95" spans="1:58" ht="0.2" customHeight="1">
      <c r="A95" s="1140"/>
      <c r="B95" s="1140"/>
      <c r="C95" s="1140"/>
      <c r="D95" s="1140"/>
      <c r="E95" s="1140"/>
      <c r="F95" s="1140"/>
      <c r="G95" s="1009" t="b">
        <v>0</v>
      </c>
      <c r="H95" s="1140"/>
      <c r="I95" s="1140"/>
      <c r="J95" s="1140"/>
      <c r="K95" s="1140"/>
      <c r="L95" s="1106" t="s">
        <v>121</v>
      </c>
      <c r="M95" s="1106" t="s">
        <v>143</v>
      </c>
      <c r="N95" s="1237" t="s">
        <v>2618</v>
      </c>
      <c r="O95" s="1238"/>
      <c r="P95" s="1239"/>
      <c r="Q95" s="1237" t="s">
        <v>2647</v>
      </c>
      <c r="R95" s="1238"/>
      <c r="S95" s="1239"/>
      <c r="T95" s="1237" t="s">
        <v>2648</v>
      </c>
      <c r="U95" s="1238"/>
      <c r="V95" s="1239"/>
      <c r="W95" s="1237" t="s">
        <v>2649</v>
      </c>
      <c r="X95" s="1238"/>
      <c r="Y95" s="1239"/>
      <c r="Z95" s="1237" t="s">
        <v>2650</v>
      </c>
      <c r="AA95" s="1238"/>
      <c r="AB95" s="1239"/>
      <c r="AC95" s="1237" t="s">
        <v>2651</v>
      </c>
      <c r="AD95" s="1238"/>
      <c r="AE95" s="1239"/>
      <c r="AF95" s="1237" t="s">
        <v>2652</v>
      </c>
      <c r="AG95" s="1238"/>
      <c r="AH95" s="1239"/>
      <c r="AI95" s="1237" t="s">
        <v>2653</v>
      </c>
      <c r="AJ95" s="1238"/>
      <c r="AK95" s="1239"/>
      <c r="AL95" s="1237" t="s">
        <v>2654</v>
      </c>
      <c r="AM95" s="1238"/>
      <c r="AN95" s="1239"/>
      <c r="AO95" s="1237" t="s">
        <v>2655</v>
      </c>
      <c r="AP95" s="1238"/>
      <c r="AQ95" s="1239"/>
      <c r="AR95" s="1140"/>
      <c r="AS95" s="1140"/>
      <c r="AT95" s="1140"/>
      <c r="AU95" s="1140"/>
      <c r="AV95" s="1140"/>
      <c r="AW95" s="1140"/>
      <c r="AX95" s="1140"/>
      <c r="AY95" s="1140"/>
      <c r="AZ95" s="1140"/>
      <c r="BA95" s="1140"/>
      <c r="BB95" s="1140"/>
      <c r="BC95" s="1140"/>
      <c r="BD95" s="1140"/>
      <c r="BE95" s="1140"/>
      <c r="BF95" s="1140"/>
    </row>
    <row r="96" spans="1:58" ht="0.2" customHeight="1">
      <c r="A96" s="1140"/>
      <c r="B96" s="1140"/>
      <c r="C96" s="1140"/>
      <c r="D96" s="1140"/>
      <c r="E96" s="1140"/>
      <c r="F96" s="1140"/>
      <c r="G96" s="1009" t="b">
        <v>0</v>
      </c>
      <c r="H96" s="1140"/>
      <c r="I96" s="1140"/>
      <c r="J96" s="1140"/>
      <c r="K96" s="1140"/>
      <c r="L96" s="1106"/>
      <c r="M96" s="1106"/>
      <c r="N96" s="1186" t="s">
        <v>286</v>
      </c>
      <c r="O96" s="1186" t="s">
        <v>285</v>
      </c>
      <c r="P96" s="1186" t="s">
        <v>1403</v>
      </c>
      <c r="Q96" s="1186" t="s">
        <v>286</v>
      </c>
      <c r="R96" s="1186" t="s">
        <v>285</v>
      </c>
      <c r="S96" s="1186" t="s">
        <v>1403</v>
      </c>
      <c r="T96" s="1186" t="s">
        <v>286</v>
      </c>
      <c r="U96" s="1186" t="s">
        <v>285</v>
      </c>
      <c r="V96" s="1186" t="s">
        <v>1403</v>
      </c>
      <c r="W96" s="1186" t="s">
        <v>286</v>
      </c>
      <c r="X96" s="1186" t="s">
        <v>285</v>
      </c>
      <c r="Y96" s="1186" t="s">
        <v>1403</v>
      </c>
      <c r="Z96" s="1186" t="s">
        <v>286</v>
      </c>
      <c r="AA96" s="1186" t="s">
        <v>285</v>
      </c>
      <c r="AB96" s="1186" t="s">
        <v>1403</v>
      </c>
      <c r="AC96" s="1186" t="s">
        <v>286</v>
      </c>
      <c r="AD96" s="1186" t="s">
        <v>285</v>
      </c>
      <c r="AE96" s="1186" t="s">
        <v>1403</v>
      </c>
      <c r="AF96" s="1186" t="s">
        <v>286</v>
      </c>
      <c r="AG96" s="1186" t="s">
        <v>285</v>
      </c>
      <c r="AH96" s="1186" t="s">
        <v>1403</v>
      </c>
      <c r="AI96" s="1186" t="s">
        <v>286</v>
      </c>
      <c r="AJ96" s="1186" t="s">
        <v>285</v>
      </c>
      <c r="AK96" s="1186" t="s">
        <v>1403</v>
      </c>
      <c r="AL96" s="1186" t="s">
        <v>286</v>
      </c>
      <c r="AM96" s="1186" t="s">
        <v>285</v>
      </c>
      <c r="AN96" s="1186" t="s">
        <v>1403</v>
      </c>
      <c r="AO96" s="1186" t="s">
        <v>286</v>
      </c>
      <c r="AP96" s="1186" t="s">
        <v>285</v>
      </c>
      <c r="AQ96" s="1186" t="s">
        <v>1403</v>
      </c>
      <c r="AR96" s="1140"/>
      <c r="AS96" s="1140"/>
      <c r="AT96" s="1140"/>
      <c r="AU96" s="1140"/>
      <c r="AV96" s="1140"/>
      <c r="AW96" s="1140"/>
      <c r="AX96" s="1140"/>
      <c r="AY96" s="1140"/>
      <c r="AZ96" s="1140"/>
      <c r="BA96" s="1140"/>
      <c r="BB96" s="1140"/>
      <c r="BC96" s="1140"/>
      <c r="BD96" s="1140"/>
      <c r="BE96" s="1140"/>
      <c r="BF96" s="1140"/>
    </row>
    <row r="97" spans="1:58" ht="0.2" customHeight="1">
      <c r="A97" s="1140"/>
      <c r="B97" s="1140"/>
      <c r="C97" s="1140"/>
      <c r="D97" s="1140"/>
      <c r="E97" s="1140"/>
      <c r="F97" s="1140"/>
      <c r="G97" s="1009" t="b">
        <v>0</v>
      </c>
      <c r="H97" s="1140"/>
      <c r="I97" s="1140"/>
      <c r="J97" s="1140"/>
      <c r="K97" s="1140"/>
      <c r="L97" s="1230"/>
      <c r="M97" s="1231"/>
      <c r="N97" s="1140"/>
      <c r="O97" s="1140"/>
      <c r="P97" s="1140"/>
      <c r="Q97" s="1140"/>
      <c r="R97" s="1140"/>
      <c r="S97" s="1140"/>
      <c r="T97" s="1140"/>
      <c r="U97" s="1140"/>
      <c r="V97" s="1140"/>
      <c r="W97" s="1140"/>
      <c r="X97" s="1140"/>
      <c r="Y97" s="1140"/>
      <c r="Z97" s="1140"/>
      <c r="AA97" s="1140"/>
      <c r="AB97" s="1140"/>
      <c r="AC97" s="1140"/>
      <c r="AD97" s="1140"/>
      <c r="AE97" s="1140"/>
      <c r="AF97" s="1140"/>
      <c r="AG97" s="1140"/>
      <c r="AH97" s="1140"/>
      <c r="AI97" s="1140"/>
      <c r="AJ97" s="1140"/>
      <c r="AK97" s="1140"/>
      <c r="AL97" s="1140"/>
      <c r="AM97" s="1140"/>
      <c r="AN97" s="1140"/>
      <c r="AO97" s="1140"/>
      <c r="AP97" s="1140"/>
      <c r="AQ97" s="1140"/>
      <c r="AR97" s="1140"/>
      <c r="AS97" s="1140"/>
      <c r="AT97" s="1140"/>
      <c r="AU97" s="1140"/>
      <c r="AV97" s="1140"/>
      <c r="AW97" s="1140"/>
      <c r="AX97" s="1140"/>
      <c r="AY97" s="1140"/>
      <c r="AZ97" s="1140"/>
      <c r="BA97" s="1140"/>
      <c r="BB97" s="1140"/>
      <c r="BC97" s="1140"/>
      <c r="BD97" s="1140"/>
      <c r="BE97" s="1140"/>
      <c r="BF97" s="1140"/>
    </row>
    <row r="98" spans="1:58">
      <c r="A98" s="1140"/>
      <c r="B98" s="1140"/>
      <c r="C98" s="1140"/>
      <c r="D98" s="1140"/>
      <c r="E98" s="1140"/>
      <c r="F98" s="1140"/>
      <c r="G98" s="1140"/>
      <c r="H98" s="1140"/>
      <c r="I98" s="1140"/>
      <c r="J98" s="1140"/>
      <c r="K98" s="1140"/>
      <c r="L98" s="1106" t="s">
        <v>1469</v>
      </c>
      <c r="M98" s="1106"/>
      <c r="N98" s="1106"/>
      <c r="O98" s="1106"/>
      <c r="P98" s="1106"/>
      <c r="Q98" s="1106"/>
      <c r="R98" s="1106"/>
      <c r="S98" s="1106"/>
      <c r="T98" s="1106"/>
      <c r="U98" s="1106"/>
      <c r="V98" s="1106"/>
      <c r="W98" s="1106"/>
      <c r="X98" s="1106"/>
      <c r="Y98" s="1106"/>
      <c r="Z98" s="1106"/>
      <c r="AA98" s="1106"/>
      <c r="AB98" s="1106"/>
      <c r="AC98" s="1106"/>
      <c r="AD98" s="1106"/>
      <c r="AE98" s="1106"/>
      <c r="AF98" s="1106"/>
      <c r="AG98" s="1106"/>
      <c r="AH98" s="1106"/>
      <c r="AI98" s="1106"/>
      <c r="AJ98" s="1106"/>
      <c r="AK98" s="1106"/>
      <c r="AL98" s="1106"/>
      <c r="AM98" s="1106"/>
      <c r="AN98" s="1106"/>
      <c r="AO98" s="1106"/>
      <c r="AP98" s="1106"/>
      <c r="AQ98" s="1106"/>
      <c r="AR98" s="1140"/>
      <c r="AS98" s="1140"/>
      <c r="AT98" s="1140"/>
      <c r="AU98" s="1140"/>
      <c r="AV98" s="1140"/>
      <c r="AW98" s="1140"/>
      <c r="AX98" s="1140"/>
      <c r="AY98" s="1140"/>
      <c r="AZ98" s="1140"/>
      <c r="BA98" s="1140"/>
      <c r="BB98" s="1140"/>
      <c r="BC98" s="1140"/>
      <c r="BD98" s="1140"/>
      <c r="BE98" s="1140"/>
      <c r="BF98" s="1140"/>
    </row>
    <row r="99" spans="1:58" ht="45" customHeight="1">
      <c r="A99" s="1140"/>
      <c r="B99" s="1140"/>
      <c r="C99" s="1140"/>
      <c r="D99" s="1140"/>
      <c r="E99" s="1140"/>
      <c r="F99" s="1140"/>
      <c r="G99" s="1140"/>
      <c r="H99" s="1140"/>
      <c r="I99" s="1140"/>
      <c r="J99" s="1140"/>
      <c r="K99" s="780"/>
      <c r="L99" s="1273" t="s">
        <v>2602</v>
      </c>
      <c r="M99" s="1274"/>
      <c r="N99" s="1274"/>
      <c r="O99" s="1274"/>
      <c r="P99" s="1274"/>
      <c r="Q99" s="1274"/>
      <c r="R99" s="1274"/>
      <c r="S99" s="1274"/>
      <c r="T99" s="1274"/>
      <c r="U99" s="1274"/>
      <c r="V99" s="1274"/>
      <c r="W99" s="1274"/>
      <c r="X99" s="1274"/>
      <c r="Y99" s="1274"/>
      <c r="Z99" s="1274"/>
      <c r="AA99" s="1274"/>
      <c r="AB99" s="1274"/>
      <c r="AC99" s="1274"/>
      <c r="AD99" s="1274"/>
      <c r="AE99" s="1274"/>
      <c r="AF99" s="1274"/>
      <c r="AG99" s="1274"/>
      <c r="AH99" s="1274"/>
      <c r="AI99" s="1274"/>
      <c r="AJ99" s="1274"/>
      <c r="AK99" s="1274"/>
      <c r="AL99" s="1274"/>
      <c r="AM99" s="1274"/>
      <c r="AN99" s="1274"/>
      <c r="AO99" s="1274"/>
      <c r="AP99" s="1274"/>
      <c r="AQ99" s="1274"/>
      <c r="AR99" s="1140"/>
      <c r="AS99" s="1140"/>
      <c r="AT99" s="1140"/>
      <c r="AU99" s="1140"/>
      <c r="AV99" s="1140"/>
      <c r="AW99" s="1140"/>
      <c r="AX99" s="1140"/>
      <c r="AY99" s="1140"/>
      <c r="AZ99" s="1140"/>
      <c r="BA99" s="1140"/>
      <c r="BB99" s="1140"/>
      <c r="BC99" s="1140"/>
      <c r="BD99" s="1140"/>
      <c r="BE99" s="1140"/>
      <c r="BF99" s="1140"/>
    </row>
  </sheetData>
  <sheetProtection formatColumns="0" formatRows="0" autoFilter="0"/>
  <mergeCells count="36">
    <mergeCell ref="L99:AQ99"/>
    <mergeCell ref="L94:AQ94"/>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 ref="L56:M56"/>
    <mergeCell ref="L57:M57"/>
    <mergeCell ref="L58:M58"/>
    <mergeCell ref="L17:M17"/>
    <mergeCell ref="L18:M18"/>
    <mergeCell ref="L19:M19"/>
    <mergeCell ref="L20:M20"/>
    <mergeCell ref="L55:M5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M18" sqref="M18"/>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140"/>
      <c r="B1" s="1140"/>
      <c r="C1" s="1140"/>
      <c r="D1" s="1140"/>
      <c r="E1" s="1140"/>
      <c r="F1" s="1140"/>
      <c r="G1" s="1140"/>
      <c r="H1" s="1140"/>
      <c r="I1" s="1140"/>
      <c r="J1" s="1140"/>
      <c r="K1" s="1140"/>
      <c r="L1" s="123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row>
    <row r="2" spans="1:35" hidden="1">
      <c r="A2" s="1140"/>
      <c r="B2" s="1140"/>
      <c r="C2" s="1140"/>
      <c r="D2" s="1140"/>
      <c r="E2" s="1140"/>
      <c r="F2" s="1140"/>
      <c r="G2" s="1140"/>
      <c r="H2" s="1140"/>
      <c r="I2" s="1140"/>
      <c r="J2" s="1140"/>
      <c r="K2" s="1140"/>
      <c r="L2" s="123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row>
    <row r="3" spans="1:35" hidden="1">
      <c r="A3" s="1140"/>
      <c r="B3" s="1140"/>
      <c r="C3" s="1140"/>
      <c r="D3" s="1140"/>
      <c r="E3" s="1140"/>
      <c r="F3" s="1140"/>
      <c r="G3" s="1140"/>
      <c r="H3" s="1140"/>
      <c r="I3" s="1140"/>
      <c r="J3" s="1140"/>
      <c r="K3" s="1140"/>
      <c r="L3" s="1230"/>
      <c r="M3" s="1140"/>
      <c r="N3" s="1140"/>
      <c r="O3" s="1140"/>
      <c r="P3" s="1140"/>
      <c r="Q3" s="1140"/>
      <c r="R3" s="1140"/>
      <c r="S3" s="1140"/>
      <c r="T3" s="1140"/>
      <c r="U3" s="1140"/>
      <c r="V3" s="1140"/>
      <c r="W3" s="1140"/>
      <c r="X3" s="1140"/>
      <c r="Y3" s="1140"/>
      <c r="Z3" s="1140"/>
      <c r="AA3" s="1140"/>
      <c r="AB3" s="1140"/>
      <c r="AC3" s="1140"/>
      <c r="AD3" s="1140"/>
      <c r="AE3" s="1140"/>
      <c r="AF3" s="1140"/>
      <c r="AG3" s="1140"/>
      <c r="AH3" s="1140"/>
      <c r="AI3" s="1140"/>
    </row>
    <row r="4" spans="1:35" hidden="1">
      <c r="A4" s="1140"/>
      <c r="B4" s="1140"/>
      <c r="C4" s="1140"/>
      <c r="D4" s="1140"/>
      <c r="E4" s="1140"/>
      <c r="F4" s="1140"/>
      <c r="G4" s="1140"/>
      <c r="H4" s="1140"/>
      <c r="I4" s="1140"/>
      <c r="J4" s="1140"/>
      <c r="K4" s="1140"/>
      <c r="L4" s="123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row>
    <row r="5" spans="1:35" hidden="1">
      <c r="A5" s="1140"/>
      <c r="B5" s="1140"/>
      <c r="C5" s="1140"/>
      <c r="D5" s="1140"/>
      <c r="E5" s="1140"/>
      <c r="F5" s="1140"/>
      <c r="G5" s="1140"/>
      <c r="H5" s="1140"/>
      <c r="I5" s="1140"/>
      <c r="J5" s="1140"/>
      <c r="K5" s="1140"/>
      <c r="L5" s="1230"/>
      <c r="M5" s="1140"/>
      <c r="N5" s="1140"/>
      <c r="O5" s="1140"/>
      <c r="P5" s="1140"/>
      <c r="Q5" s="1140"/>
      <c r="R5" s="1140"/>
      <c r="S5" s="1140"/>
      <c r="T5" s="1140"/>
      <c r="U5" s="1140"/>
      <c r="V5" s="1140"/>
      <c r="W5" s="1140"/>
      <c r="X5" s="1140"/>
      <c r="Y5" s="1140"/>
      <c r="Z5" s="1140"/>
      <c r="AA5" s="1140"/>
      <c r="AB5" s="1140"/>
      <c r="AC5" s="1140"/>
      <c r="AD5" s="1140"/>
      <c r="AE5" s="1140"/>
      <c r="AF5" s="1140"/>
      <c r="AG5" s="1140"/>
      <c r="AH5" s="1140"/>
      <c r="AI5" s="1140"/>
    </row>
    <row r="6" spans="1:35" hidden="1">
      <c r="A6" s="1140"/>
      <c r="B6" s="1140"/>
      <c r="C6" s="1140"/>
      <c r="D6" s="1140"/>
      <c r="E6" s="1140"/>
      <c r="F6" s="1140"/>
      <c r="G6" s="1140"/>
      <c r="H6" s="1140"/>
      <c r="I6" s="1140"/>
      <c r="J6" s="1140"/>
      <c r="K6" s="1140"/>
      <c r="L6" s="1230"/>
      <c r="M6" s="1140"/>
      <c r="N6" s="1140"/>
      <c r="O6" s="1140"/>
      <c r="P6" s="1140"/>
      <c r="Q6" s="1140"/>
      <c r="R6" s="1140"/>
      <c r="S6" s="1140"/>
      <c r="T6" s="1140"/>
      <c r="U6" s="1140"/>
      <c r="V6" s="1140"/>
      <c r="W6" s="1140"/>
      <c r="X6" s="1140"/>
      <c r="Y6" s="1140"/>
      <c r="Z6" s="1140"/>
      <c r="AA6" s="1140"/>
      <c r="AB6" s="1140"/>
      <c r="AC6" s="1140"/>
      <c r="AD6" s="1140"/>
      <c r="AE6" s="1140"/>
      <c r="AF6" s="1140"/>
      <c r="AG6" s="1140"/>
      <c r="AH6" s="1140"/>
      <c r="AI6" s="1140"/>
    </row>
    <row r="7" spans="1:35" hidden="1">
      <c r="A7" s="1140"/>
      <c r="B7" s="1140"/>
      <c r="C7" s="1140"/>
      <c r="D7" s="1140"/>
      <c r="E7" s="1140"/>
      <c r="F7" s="1140"/>
      <c r="G7" s="1140"/>
      <c r="H7" s="1140"/>
      <c r="I7" s="1140"/>
      <c r="J7" s="1140"/>
      <c r="K7" s="1140"/>
      <c r="L7" s="1230"/>
      <c r="M7" s="1140"/>
      <c r="N7" s="1140"/>
      <c r="O7" s="1140"/>
      <c r="P7" s="1140"/>
      <c r="Q7" s="1140"/>
      <c r="R7" s="1140"/>
      <c r="S7" s="1140"/>
      <c r="T7" s="1140"/>
      <c r="U7" s="1140"/>
      <c r="V7" s="1140"/>
      <c r="W7" s="1140"/>
      <c r="X7" s="1140"/>
      <c r="Y7" s="1140"/>
      <c r="Z7" s="1140"/>
      <c r="AA7" s="1140"/>
      <c r="AB7" s="1140"/>
      <c r="AC7" s="1140"/>
      <c r="AD7" s="1140"/>
      <c r="AE7" s="1140"/>
      <c r="AF7" s="1140"/>
      <c r="AG7" s="1140"/>
      <c r="AH7" s="1140"/>
      <c r="AI7" s="1140"/>
    </row>
    <row r="8" spans="1:35" hidden="1">
      <c r="A8" s="1140"/>
      <c r="B8" s="1140"/>
      <c r="C8" s="1140"/>
      <c r="D8" s="1140"/>
      <c r="E8" s="1140"/>
      <c r="F8" s="1140"/>
      <c r="G8" s="1140"/>
      <c r="H8" s="1140"/>
      <c r="I8" s="1140"/>
      <c r="J8" s="1140"/>
      <c r="K8" s="1140"/>
      <c r="L8" s="1230"/>
      <c r="M8" s="1140"/>
      <c r="N8" s="1140"/>
      <c r="O8" s="1140"/>
      <c r="P8" s="1140"/>
      <c r="Q8" s="1140"/>
      <c r="R8" s="1140"/>
      <c r="S8" s="1140"/>
      <c r="T8" s="1140"/>
      <c r="U8" s="1140"/>
      <c r="V8" s="1140"/>
      <c r="W8" s="1140"/>
      <c r="X8" s="1140"/>
      <c r="Y8" s="1140"/>
      <c r="Z8" s="1140"/>
      <c r="AA8" s="1140"/>
      <c r="AB8" s="1140"/>
      <c r="AC8" s="1140"/>
      <c r="AD8" s="1140"/>
      <c r="AE8" s="1140"/>
      <c r="AF8" s="1140"/>
      <c r="AG8" s="1140"/>
      <c r="AH8" s="1140"/>
      <c r="AI8" s="1140"/>
    </row>
    <row r="9" spans="1:35" hidden="1">
      <c r="A9" s="1140"/>
      <c r="B9" s="1140"/>
      <c r="C9" s="1140"/>
      <c r="D9" s="1140"/>
      <c r="E9" s="1140"/>
      <c r="F9" s="1140"/>
      <c r="G9" s="1140"/>
      <c r="H9" s="1140"/>
      <c r="I9" s="1140"/>
      <c r="J9" s="1140"/>
      <c r="K9" s="1140"/>
      <c r="L9" s="1230"/>
      <c r="M9" s="1140"/>
      <c r="N9" s="1140"/>
      <c r="O9" s="1140"/>
      <c r="P9" s="1140"/>
      <c r="Q9" s="1140"/>
      <c r="R9" s="1140"/>
      <c r="S9" s="1140"/>
      <c r="T9" s="1140"/>
      <c r="U9" s="1140"/>
      <c r="V9" s="1140"/>
      <c r="W9" s="1140"/>
      <c r="X9" s="1140"/>
      <c r="Y9" s="1140"/>
      <c r="Z9" s="1140"/>
      <c r="AA9" s="1140"/>
      <c r="AB9" s="1140"/>
      <c r="AC9" s="1140"/>
      <c r="AD9" s="1140"/>
      <c r="AE9" s="1140"/>
      <c r="AF9" s="1140"/>
      <c r="AG9" s="1140"/>
      <c r="AH9" s="1140"/>
      <c r="AI9" s="1140"/>
    </row>
    <row r="10" spans="1:35" hidden="1">
      <c r="A10" s="1140"/>
      <c r="B10" s="1140"/>
      <c r="C10" s="1140"/>
      <c r="D10" s="1140"/>
      <c r="E10" s="1140"/>
      <c r="F10" s="1140"/>
      <c r="G10" s="1140"/>
      <c r="H10" s="1140"/>
      <c r="I10" s="1140"/>
      <c r="J10" s="1140"/>
      <c r="K10" s="1140"/>
      <c r="L10" s="1230"/>
      <c r="M10" s="1140"/>
      <c r="N10" s="1140"/>
      <c r="O10" s="1140"/>
      <c r="P10" s="1140"/>
      <c r="Q10" s="1140"/>
      <c r="R10" s="1140"/>
      <c r="S10" s="1140"/>
      <c r="T10" s="1140"/>
      <c r="U10" s="1140"/>
      <c r="V10" s="1140"/>
      <c r="W10" s="1140"/>
      <c r="X10" s="1140"/>
      <c r="Y10" s="1140"/>
      <c r="Z10" s="1140"/>
      <c r="AA10" s="1140"/>
      <c r="AB10" s="1140"/>
      <c r="AC10" s="1140"/>
      <c r="AD10" s="1140"/>
      <c r="AE10" s="1140"/>
      <c r="AF10" s="1140"/>
      <c r="AG10" s="1140"/>
      <c r="AH10" s="1140"/>
      <c r="AI10" s="1140"/>
    </row>
    <row r="11" spans="1:35" ht="15" hidden="1" customHeight="1">
      <c r="A11" s="1140"/>
      <c r="B11" s="1140"/>
      <c r="C11" s="1140"/>
      <c r="D11" s="1140"/>
      <c r="E11" s="1140"/>
      <c r="F11" s="1140"/>
      <c r="G11" s="1140"/>
      <c r="H11" s="1140"/>
      <c r="I11" s="1140"/>
      <c r="J11" s="1140"/>
      <c r="K11" s="1140"/>
      <c r="L11" s="1232"/>
      <c r="M11" s="1140"/>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row>
    <row r="12" spans="1:35" s="323" customFormat="1" ht="24" customHeight="1">
      <c r="A12" s="1009"/>
      <c r="B12" s="1009"/>
      <c r="C12" s="1009"/>
      <c r="D12" s="1009"/>
      <c r="E12" s="1009"/>
      <c r="F12" s="1009"/>
      <c r="G12" s="1009"/>
      <c r="H12" s="1009"/>
      <c r="I12" s="1009"/>
      <c r="J12" s="1009"/>
      <c r="K12" s="1009"/>
      <c r="L12" s="479" t="s">
        <v>1386</v>
      </c>
      <c r="M12" s="285"/>
      <c r="N12" s="285"/>
      <c r="O12" s="285"/>
      <c r="P12" s="285"/>
      <c r="Q12" s="285"/>
      <c r="R12" s="1009"/>
      <c r="S12" s="1009"/>
      <c r="T12" s="1009"/>
      <c r="U12" s="1009"/>
      <c r="V12" s="1009"/>
      <c r="W12" s="1009"/>
      <c r="X12" s="1009"/>
      <c r="Y12" s="1009"/>
      <c r="Z12" s="1009"/>
      <c r="AA12" s="1009"/>
      <c r="AB12" s="1009"/>
      <c r="AC12" s="1009"/>
      <c r="AD12" s="1009"/>
      <c r="AE12" s="1009"/>
      <c r="AF12" s="1009"/>
      <c r="AG12" s="1009"/>
      <c r="AH12" s="1009"/>
      <c r="AI12" s="1009"/>
    </row>
    <row r="13" spans="1:35">
      <c r="A13" s="1140"/>
      <c r="B13" s="1140"/>
      <c r="C13" s="1140"/>
      <c r="D13" s="1140"/>
      <c r="E13" s="1140"/>
      <c r="F13" s="1140"/>
      <c r="G13" s="1140"/>
      <c r="H13" s="1140"/>
      <c r="I13" s="1140"/>
      <c r="J13" s="1140"/>
      <c r="K13" s="1140"/>
      <c r="L13" s="1231"/>
      <c r="M13" s="1231"/>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231"/>
    </row>
    <row r="14" spans="1:35" s="324" customFormat="1" ht="39" customHeight="1">
      <c r="A14" s="1231"/>
      <c r="B14" s="1231"/>
      <c r="C14" s="1231"/>
      <c r="D14" s="1231"/>
      <c r="E14" s="1231"/>
      <c r="F14" s="1231"/>
      <c r="G14" s="1231"/>
      <c r="H14" s="1231"/>
      <c r="I14" s="1231"/>
      <c r="J14" s="1231"/>
      <c r="K14" s="1231"/>
      <c r="L14" s="1275" t="s">
        <v>14</v>
      </c>
      <c r="M14" s="1276" t="s">
        <v>701</v>
      </c>
      <c r="N14" s="1276" t="s">
        <v>306</v>
      </c>
      <c r="O14" s="1276" t="s">
        <v>702</v>
      </c>
      <c r="P14" s="1276" t="s">
        <v>703</v>
      </c>
      <c r="Q14" s="1276"/>
      <c r="R14" s="1231"/>
      <c r="S14" s="1231"/>
      <c r="T14" s="1231"/>
      <c r="U14" s="1231"/>
      <c r="V14" s="1231"/>
      <c r="W14" s="1231"/>
      <c r="X14" s="1231"/>
      <c r="Y14" s="1231"/>
      <c r="Z14" s="1231"/>
      <c r="AA14" s="1231"/>
      <c r="AB14" s="1231"/>
      <c r="AC14" s="1231"/>
      <c r="AD14" s="1231"/>
      <c r="AE14" s="1231"/>
      <c r="AF14" s="1231"/>
      <c r="AG14" s="1231"/>
      <c r="AH14" s="1231"/>
      <c r="AI14" s="1231"/>
    </row>
    <row r="15" spans="1:35" s="324" customFormat="1" ht="36" customHeight="1">
      <c r="A15" s="1231"/>
      <c r="B15" s="1231"/>
      <c r="C15" s="1231"/>
      <c r="D15" s="1231"/>
      <c r="E15" s="1231"/>
      <c r="F15" s="1231"/>
      <c r="G15" s="1231"/>
      <c r="H15" s="1231"/>
      <c r="I15" s="1231"/>
      <c r="J15" s="1231"/>
      <c r="K15" s="1231"/>
      <c r="L15" s="1277"/>
      <c r="M15" s="1276"/>
      <c r="N15" s="1276"/>
      <c r="O15" s="1276"/>
      <c r="P15" s="1278" t="s">
        <v>339</v>
      </c>
      <c r="Q15" s="1278" t="s">
        <v>704</v>
      </c>
      <c r="R15" s="1231"/>
      <c r="S15" s="1231"/>
      <c r="T15" s="1231"/>
      <c r="U15" s="1231"/>
      <c r="V15" s="1231"/>
      <c r="W15" s="1231"/>
      <c r="X15" s="1231"/>
      <c r="Y15" s="1231"/>
      <c r="Z15" s="1231"/>
      <c r="AA15" s="1231"/>
      <c r="AB15" s="1231"/>
      <c r="AC15" s="1231"/>
      <c r="AD15" s="1231"/>
      <c r="AE15" s="1231"/>
      <c r="AF15" s="1231"/>
      <c r="AG15" s="1231"/>
      <c r="AH15" s="1231"/>
      <c r="AI15" s="1231"/>
    </row>
    <row r="16" spans="1:35" s="325" customFormat="1">
      <c r="A16" s="1279"/>
      <c r="B16" s="1279"/>
      <c r="C16" s="1279"/>
      <c r="D16" s="1279"/>
      <c r="E16" s="1279"/>
      <c r="F16" s="1279"/>
      <c r="G16" s="1279"/>
      <c r="H16" s="1279"/>
      <c r="I16" s="1279"/>
      <c r="J16" s="1279"/>
      <c r="K16" s="1279"/>
      <c r="L16" s="1280"/>
      <c r="M16" s="1278" t="s">
        <v>369</v>
      </c>
      <c r="N16" s="1278" t="s">
        <v>145</v>
      </c>
      <c r="O16" s="1097" t="s">
        <v>145</v>
      </c>
      <c r="P16" s="1278" t="s">
        <v>145</v>
      </c>
      <c r="Q16" s="1278" t="s">
        <v>705</v>
      </c>
      <c r="R16" s="1279"/>
      <c r="S16" s="1279"/>
      <c r="T16" s="1279"/>
      <c r="U16" s="1279"/>
      <c r="V16" s="1279"/>
      <c r="W16" s="1279"/>
      <c r="X16" s="1279"/>
      <c r="Y16" s="1279"/>
      <c r="Z16" s="1279"/>
      <c r="AA16" s="1279"/>
      <c r="AB16" s="1279"/>
      <c r="AC16" s="1279"/>
      <c r="AD16" s="1279"/>
      <c r="AE16" s="1279"/>
      <c r="AF16" s="1279"/>
      <c r="AG16" s="1279"/>
      <c r="AH16" s="1279"/>
      <c r="AI16" s="1279"/>
    </row>
    <row r="17" spans="1:35" s="102" customFormat="1">
      <c r="A17" s="910" t="s">
        <v>18</v>
      </c>
      <c r="B17" s="1087"/>
      <c r="C17" s="1087"/>
      <c r="D17" s="1087"/>
      <c r="E17" s="1087"/>
      <c r="F17" s="1087"/>
      <c r="G17" s="1087"/>
      <c r="H17" s="1087"/>
      <c r="I17" s="1087"/>
      <c r="J17" s="1087"/>
      <c r="K17" s="1087"/>
      <c r="L17" s="1020" t="s">
        <v>2611</v>
      </c>
      <c r="M17" s="1104"/>
      <c r="N17" s="1104"/>
      <c r="O17" s="1104"/>
      <c r="P17" s="1104"/>
      <c r="Q17" s="1104"/>
      <c r="R17" s="1087"/>
      <c r="S17" s="1087"/>
      <c r="T17" s="1087"/>
      <c r="U17" s="1087"/>
      <c r="V17" s="1087"/>
      <c r="W17" s="1087"/>
      <c r="X17" s="1087"/>
      <c r="Y17" s="1087"/>
      <c r="Z17" s="1087"/>
      <c r="AA17" s="1087"/>
      <c r="AB17" s="1087"/>
      <c r="AC17" s="1087"/>
      <c r="AD17" s="1087"/>
      <c r="AE17" s="1087"/>
      <c r="AF17" s="1087"/>
      <c r="AG17" s="1087"/>
      <c r="AH17" s="1087"/>
      <c r="AI17" s="1087"/>
    </row>
    <row r="18" spans="1:35" s="108" customFormat="1">
      <c r="A18" s="1053">
        <v>1</v>
      </c>
      <c r="B18" s="1053"/>
      <c r="C18" s="1053"/>
      <c r="D18" s="1053"/>
      <c r="E18" s="1053"/>
      <c r="F18" s="1053">
        <v>2024</v>
      </c>
      <c r="G18" s="1053" t="b">
        <v>1</v>
      </c>
      <c r="H18" s="1053"/>
      <c r="I18" s="1053"/>
      <c r="J18" s="1053"/>
      <c r="K18" s="1053"/>
      <c r="L18" s="1281" t="s">
        <v>2618</v>
      </c>
      <c r="M18" s="1282">
        <v>1279.2</v>
      </c>
      <c r="N18" s="1283">
        <v>1</v>
      </c>
      <c r="O18" s="1282"/>
      <c r="P18" s="588"/>
      <c r="Q18" s="1283">
        <v>0</v>
      </c>
      <c r="R18" s="1053"/>
      <c r="S18" s="1053"/>
      <c r="T18" s="1053"/>
      <c r="U18" s="1053"/>
      <c r="V18" s="1053"/>
      <c r="W18" s="1053"/>
      <c r="X18" s="1053"/>
      <c r="Y18" s="1053"/>
      <c r="Z18" s="1053"/>
      <c r="AA18" s="1053"/>
      <c r="AB18" s="1053"/>
      <c r="AC18" s="1053"/>
      <c r="AD18" s="1053"/>
      <c r="AE18" s="1053"/>
      <c r="AF18" s="1053"/>
      <c r="AG18" s="1053"/>
      <c r="AH18" s="1053"/>
      <c r="AI18" s="1053"/>
    </row>
    <row r="19" spans="1:35" s="108" customFormat="1">
      <c r="A19" s="1053">
        <v>1</v>
      </c>
      <c r="B19" s="1053"/>
      <c r="C19" s="1053"/>
      <c r="D19" s="1053"/>
      <c r="E19" s="1053"/>
      <c r="F19" s="1053">
        <v>2025</v>
      </c>
      <c r="G19" s="1053" t="b">
        <v>1</v>
      </c>
      <c r="H19" s="1053"/>
      <c r="I19" s="1053"/>
      <c r="J19" s="1053"/>
      <c r="K19" s="1053"/>
      <c r="L19" s="1281" t="s">
        <v>2647</v>
      </c>
      <c r="M19" s="1282"/>
      <c r="N19" s="1283">
        <v>0</v>
      </c>
      <c r="O19" s="1282"/>
      <c r="P19" s="588"/>
      <c r="Q19" s="1283">
        <v>0</v>
      </c>
      <c r="R19" s="1053"/>
      <c r="S19" s="1053"/>
      <c r="T19" s="1053"/>
      <c r="U19" s="1053"/>
      <c r="V19" s="1053"/>
      <c r="W19" s="1053"/>
      <c r="X19" s="1053"/>
      <c r="Y19" s="1053"/>
      <c r="Z19" s="1053"/>
      <c r="AA19" s="1053"/>
      <c r="AB19" s="1053"/>
      <c r="AC19" s="1053"/>
      <c r="AD19" s="1053"/>
      <c r="AE19" s="1053"/>
      <c r="AF19" s="1053"/>
      <c r="AG19" s="1053"/>
      <c r="AH19" s="1053"/>
      <c r="AI19" s="1053"/>
    </row>
    <row r="20" spans="1:35" s="108" customFormat="1">
      <c r="A20" s="1053">
        <v>1</v>
      </c>
      <c r="B20" s="1053"/>
      <c r="C20" s="1053"/>
      <c r="D20" s="1053"/>
      <c r="E20" s="1053"/>
      <c r="F20" s="1053">
        <v>2026</v>
      </c>
      <c r="G20" s="1053" t="b">
        <v>1</v>
      </c>
      <c r="H20" s="1053"/>
      <c r="I20" s="1053"/>
      <c r="J20" s="1053"/>
      <c r="K20" s="1053"/>
      <c r="L20" s="1281" t="s">
        <v>2648</v>
      </c>
      <c r="M20" s="1282"/>
      <c r="N20" s="1283">
        <v>0</v>
      </c>
      <c r="O20" s="1282"/>
      <c r="P20" s="588"/>
      <c r="Q20" s="1283">
        <v>0</v>
      </c>
      <c r="R20" s="1053"/>
      <c r="S20" s="1053"/>
      <c r="T20" s="1053"/>
      <c r="U20" s="1053"/>
      <c r="V20" s="1053"/>
      <c r="W20" s="1053"/>
      <c r="X20" s="1053"/>
      <c r="Y20" s="1053"/>
      <c r="Z20" s="1053"/>
      <c r="AA20" s="1053"/>
      <c r="AB20" s="1053"/>
      <c r="AC20" s="1053"/>
      <c r="AD20" s="1053"/>
      <c r="AE20" s="1053"/>
      <c r="AF20" s="1053"/>
      <c r="AG20" s="1053"/>
      <c r="AH20" s="1053"/>
      <c r="AI20" s="1053"/>
    </row>
    <row r="21" spans="1:35" s="108" customFormat="1">
      <c r="A21" s="1053">
        <v>1</v>
      </c>
      <c r="B21" s="1053"/>
      <c r="C21" s="1053"/>
      <c r="D21" s="1053"/>
      <c r="E21" s="1053"/>
      <c r="F21" s="1053">
        <v>2027</v>
      </c>
      <c r="G21" s="1053" t="b">
        <v>1</v>
      </c>
      <c r="H21" s="1053"/>
      <c r="I21" s="1053"/>
      <c r="J21" s="1053"/>
      <c r="K21" s="1053"/>
      <c r="L21" s="1281" t="s">
        <v>2649</v>
      </c>
      <c r="M21" s="1282"/>
      <c r="N21" s="1283">
        <v>0</v>
      </c>
      <c r="O21" s="1282"/>
      <c r="P21" s="588"/>
      <c r="Q21" s="1283">
        <v>0</v>
      </c>
      <c r="R21" s="1053"/>
      <c r="S21" s="1053"/>
      <c r="T21" s="1053"/>
      <c r="U21" s="1053"/>
      <c r="V21" s="1053"/>
      <c r="W21" s="1053"/>
      <c r="X21" s="1053"/>
      <c r="Y21" s="1053"/>
      <c r="Z21" s="1053"/>
      <c r="AA21" s="1053"/>
      <c r="AB21" s="1053"/>
      <c r="AC21" s="1053"/>
      <c r="AD21" s="1053"/>
      <c r="AE21" s="1053"/>
      <c r="AF21" s="1053"/>
      <c r="AG21" s="1053"/>
      <c r="AH21" s="1053"/>
      <c r="AI21" s="1053"/>
    </row>
    <row r="22" spans="1:35" s="108" customFormat="1">
      <c r="A22" s="1053">
        <v>1</v>
      </c>
      <c r="B22" s="1053"/>
      <c r="C22" s="1053"/>
      <c r="D22" s="1053"/>
      <c r="E22" s="1053"/>
      <c r="F22" s="1053">
        <v>2028</v>
      </c>
      <c r="G22" s="1053" t="b">
        <v>1</v>
      </c>
      <c r="H22" s="1053"/>
      <c r="I22" s="1053"/>
      <c r="J22" s="1053"/>
      <c r="K22" s="1053"/>
      <c r="L22" s="1281" t="s">
        <v>2650</v>
      </c>
      <c r="M22" s="1282"/>
      <c r="N22" s="1283">
        <v>0</v>
      </c>
      <c r="O22" s="1282"/>
      <c r="P22" s="588"/>
      <c r="Q22" s="1283">
        <v>0</v>
      </c>
      <c r="R22" s="1053"/>
      <c r="S22" s="1053"/>
      <c r="T22" s="1053"/>
      <c r="U22" s="1053"/>
      <c r="V22" s="1053"/>
      <c r="W22" s="1053"/>
      <c r="X22" s="1053"/>
      <c r="Y22" s="1053"/>
      <c r="Z22" s="1053"/>
      <c r="AA22" s="1053"/>
      <c r="AB22" s="1053"/>
      <c r="AC22" s="1053"/>
      <c r="AD22" s="1053"/>
      <c r="AE22" s="1053"/>
      <c r="AF22" s="1053"/>
      <c r="AG22" s="1053"/>
      <c r="AH22" s="1053"/>
      <c r="AI22" s="1053"/>
    </row>
    <row r="23" spans="1:35" s="108" customFormat="1" ht="0.2" customHeight="1">
      <c r="A23" s="1053">
        <v>1</v>
      </c>
      <c r="B23" s="1053"/>
      <c r="C23" s="1053"/>
      <c r="D23" s="1053"/>
      <c r="E23" s="1053"/>
      <c r="F23" s="1053">
        <v>2029</v>
      </c>
      <c r="G23" s="1053" t="b">
        <v>0</v>
      </c>
      <c r="H23" s="1053"/>
      <c r="I23" s="1053"/>
      <c r="J23" s="1053"/>
      <c r="K23" s="1053"/>
      <c r="L23" s="1281" t="s">
        <v>2651</v>
      </c>
      <c r="M23" s="1282">
        <v>1279.2029047999999</v>
      </c>
      <c r="N23" s="1283">
        <v>0</v>
      </c>
      <c r="O23" s="1282"/>
      <c r="P23" s="588"/>
      <c r="Q23" s="1283">
        <v>0</v>
      </c>
      <c r="R23" s="1053"/>
      <c r="S23" s="1053"/>
      <c r="T23" s="1053"/>
      <c r="U23" s="1053"/>
      <c r="V23" s="1053"/>
      <c r="W23" s="1053"/>
      <c r="X23" s="1053"/>
      <c r="Y23" s="1053"/>
      <c r="Z23" s="1053"/>
      <c r="AA23" s="1053"/>
      <c r="AB23" s="1053"/>
      <c r="AC23" s="1053"/>
      <c r="AD23" s="1053"/>
      <c r="AE23" s="1053"/>
      <c r="AF23" s="1053"/>
      <c r="AG23" s="1053"/>
      <c r="AH23" s="1053"/>
      <c r="AI23" s="1053"/>
    </row>
    <row r="24" spans="1:35" s="108" customFormat="1" ht="0.2" customHeight="1">
      <c r="A24" s="1053">
        <v>1</v>
      </c>
      <c r="B24" s="1053"/>
      <c r="C24" s="1053"/>
      <c r="D24" s="1053"/>
      <c r="E24" s="1053"/>
      <c r="F24" s="1053">
        <v>2030</v>
      </c>
      <c r="G24" s="1053" t="b">
        <v>0</v>
      </c>
      <c r="H24" s="1053"/>
      <c r="I24" s="1053"/>
      <c r="J24" s="1053"/>
      <c r="K24" s="1053"/>
      <c r="L24" s="1281" t="s">
        <v>2652</v>
      </c>
      <c r="M24" s="1282">
        <v>1279.2029047999999</v>
      </c>
      <c r="N24" s="1283">
        <v>0</v>
      </c>
      <c r="O24" s="1282"/>
      <c r="P24" s="588"/>
      <c r="Q24" s="1283">
        <v>0</v>
      </c>
      <c r="R24" s="1053"/>
      <c r="S24" s="1053"/>
      <c r="T24" s="1053"/>
      <c r="U24" s="1053"/>
      <c r="V24" s="1053"/>
      <c r="W24" s="1053"/>
      <c r="X24" s="1053"/>
      <c r="Y24" s="1053"/>
      <c r="Z24" s="1053"/>
      <c r="AA24" s="1053"/>
      <c r="AB24" s="1053"/>
      <c r="AC24" s="1053"/>
      <c r="AD24" s="1053"/>
      <c r="AE24" s="1053"/>
      <c r="AF24" s="1053"/>
      <c r="AG24" s="1053"/>
      <c r="AH24" s="1053"/>
      <c r="AI24" s="1053"/>
    </row>
    <row r="25" spans="1:35" s="108" customFormat="1" ht="0.2" customHeight="1">
      <c r="A25" s="1053">
        <v>1</v>
      </c>
      <c r="B25" s="1053"/>
      <c r="C25" s="1053"/>
      <c r="D25" s="1053"/>
      <c r="E25" s="1053"/>
      <c r="F25" s="1053">
        <v>2031</v>
      </c>
      <c r="G25" s="1053" t="b">
        <v>0</v>
      </c>
      <c r="H25" s="1053"/>
      <c r="I25" s="1053"/>
      <c r="J25" s="1053"/>
      <c r="K25" s="1053"/>
      <c r="L25" s="1281" t="s">
        <v>2653</v>
      </c>
      <c r="M25" s="1282">
        <v>1279.2029047999999</v>
      </c>
      <c r="N25" s="1283">
        <v>0</v>
      </c>
      <c r="O25" s="1282"/>
      <c r="P25" s="588"/>
      <c r="Q25" s="1283">
        <v>0</v>
      </c>
      <c r="R25" s="1053"/>
      <c r="S25" s="1053"/>
      <c r="T25" s="1053"/>
      <c r="U25" s="1053"/>
      <c r="V25" s="1053"/>
      <c r="W25" s="1053"/>
      <c r="X25" s="1053"/>
      <c r="Y25" s="1053"/>
      <c r="Z25" s="1053"/>
      <c r="AA25" s="1053"/>
      <c r="AB25" s="1053"/>
      <c r="AC25" s="1053"/>
      <c r="AD25" s="1053"/>
      <c r="AE25" s="1053"/>
      <c r="AF25" s="1053"/>
      <c r="AG25" s="1053"/>
      <c r="AH25" s="1053"/>
      <c r="AI25" s="1053"/>
    </row>
    <row r="26" spans="1:35" s="108" customFormat="1" ht="0.2" customHeight="1">
      <c r="A26" s="1053">
        <v>1</v>
      </c>
      <c r="B26" s="1053"/>
      <c r="C26" s="1053"/>
      <c r="D26" s="1053"/>
      <c r="E26" s="1053"/>
      <c r="F26" s="1053">
        <v>2032</v>
      </c>
      <c r="G26" s="1053" t="b">
        <v>0</v>
      </c>
      <c r="H26" s="1053"/>
      <c r="I26" s="1053"/>
      <c r="J26" s="1053"/>
      <c r="K26" s="1053"/>
      <c r="L26" s="1281" t="s">
        <v>2654</v>
      </c>
      <c r="M26" s="1282">
        <v>1279.2029047999999</v>
      </c>
      <c r="N26" s="1283">
        <v>0</v>
      </c>
      <c r="O26" s="1282"/>
      <c r="P26" s="588"/>
      <c r="Q26" s="1283">
        <v>0</v>
      </c>
      <c r="R26" s="1053"/>
      <c r="S26" s="1053"/>
      <c r="T26" s="1053"/>
      <c r="U26" s="1053"/>
      <c r="V26" s="1053"/>
      <c r="W26" s="1053"/>
      <c r="X26" s="1053"/>
      <c r="Y26" s="1053"/>
      <c r="Z26" s="1053"/>
      <c r="AA26" s="1053"/>
      <c r="AB26" s="1053"/>
      <c r="AC26" s="1053"/>
      <c r="AD26" s="1053"/>
      <c r="AE26" s="1053"/>
      <c r="AF26" s="1053"/>
      <c r="AG26" s="1053"/>
      <c r="AH26" s="1053"/>
      <c r="AI26" s="1053"/>
    </row>
    <row r="27" spans="1:35" s="108" customFormat="1" ht="0.2" customHeight="1">
      <c r="A27" s="1053">
        <v>1</v>
      </c>
      <c r="B27" s="1053"/>
      <c r="C27" s="1053"/>
      <c r="D27" s="1053"/>
      <c r="E27" s="1053"/>
      <c r="F27" s="1053">
        <v>2033</v>
      </c>
      <c r="G27" s="1053" t="b">
        <v>0</v>
      </c>
      <c r="H27" s="1053"/>
      <c r="I27" s="1053"/>
      <c r="J27" s="1053"/>
      <c r="K27" s="1053"/>
      <c r="L27" s="1281" t="s">
        <v>2655</v>
      </c>
      <c r="M27" s="1282">
        <v>1279.2029047999999</v>
      </c>
      <c r="N27" s="1283">
        <v>0</v>
      </c>
      <c r="O27" s="1282"/>
      <c r="P27" s="588"/>
      <c r="Q27" s="1283">
        <v>0</v>
      </c>
      <c r="R27" s="1053"/>
      <c r="S27" s="1053"/>
      <c r="T27" s="1053"/>
      <c r="U27" s="1053"/>
      <c r="V27" s="1053"/>
      <c r="W27" s="1053"/>
      <c r="X27" s="1053"/>
      <c r="Y27" s="1053"/>
      <c r="Z27" s="1053"/>
      <c r="AA27" s="1053"/>
      <c r="AB27" s="1053"/>
      <c r="AC27" s="1053"/>
      <c r="AD27" s="1053"/>
      <c r="AE27" s="1053"/>
      <c r="AF27" s="1053"/>
      <c r="AG27" s="1053"/>
      <c r="AH27" s="1053"/>
      <c r="AI27" s="1053"/>
    </row>
    <row r="28" spans="1:35" s="102" customFormat="1">
      <c r="A28" s="910" t="s">
        <v>102</v>
      </c>
      <c r="B28" s="1087"/>
      <c r="C28" s="1087"/>
      <c r="D28" s="1087"/>
      <c r="E28" s="1087"/>
      <c r="F28" s="1087"/>
      <c r="G28" s="1087"/>
      <c r="H28" s="1087"/>
      <c r="I28" s="1087"/>
      <c r="J28" s="1087"/>
      <c r="K28" s="1087"/>
      <c r="L28" s="1020" t="s">
        <v>2615</v>
      </c>
      <c r="M28" s="1104"/>
      <c r="N28" s="1104"/>
      <c r="O28" s="1104"/>
      <c r="P28" s="1104"/>
      <c r="Q28" s="1104"/>
      <c r="R28" s="1087"/>
      <c r="S28" s="1087"/>
      <c r="T28" s="1087"/>
      <c r="U28" s="1087"/>
      <c r="V28" s="1087"/>
      <c r="W28" s="1087"/>
      <c r="X28" s="1087"/>
      <c r="Y28" s="1087"/>
      <c r="Z28" s="1087"/>
      <c r="AA28" s="1087"/>
      <c r="AB28" s="1087"/>
      <c r="AC28" s="1087"/>
      <c r="AD28" s="1087"/>
      <c r="AE28" s="1087"/>
      <c r="AF28" s="1087"/>
      <c r="AG28" s="1087"/>
      <c r="AH28" s="1087"/>
      <c r="AI28" s="1087"/>
    </row>
    <row r="29" spans="1:35" s="108" customFormat="1">
      <c r="A29" s="1053">
        <v>2</v>
      </c>
      <c r="B29" s="1053"/>
      <c r="C29" s="1053"/>
      <c r="D29" s="1053"/>
      <c r="E29" s="1053"/>
      <c r="F29" s="1053">
        <v>2024</v>
      </c>
      <c r="G29" s="1053" t="b">
        <v>1</v>
      </c>
      <c r="H29" s="1053"/>
      <c r="I29" s="1053"/>
      <c r="J29" s="1053"/>
      <c r="K29" s="1053"/>
      <c r="L29" s="1281" t="s">
        <v>2618</v>
      </c>
      <c r="M29" s="1282">
        <v>960.07</v>
      </c>
      <c r="N29" s="1283">
        <v>1</v>
      </c>
      <c r="O29" s="1282"/>
      <c r="P29" s="588"/>
      <c r="Q29" s="1283">
        <v>0</v>
      </c>
      <c r="R29" s="1053"/>
      <c r="S29" s="1053"/>
      <c r="T29" s="1053"/>
      <c r="U29" s="1053"/>
      <c r="V29" s="1053"/>
      <c r="W29" s="1053"/>
      <c r="X29" s="1053"/>
      <c r="Y29" s="1053"/>
      <c r="Z29" s="1053"/>
      <c r="AA29" s="1053"/>
      <c r="AB29" s="1053"/>
      <c r="AC29" s="1053"/>
      <c r="AD29" s="1053"/>
      <c r="AE29" s="1053"/>
      <c r="AF29" s="1053"/>
      <c r="AG29" s="1053"/>
      <c r="AH29" s="1053"/>
      <c r="AI29" s="1053"/>
    </row>
    <row r="30" spans="1:35" s="108" customFormat="1">
      <c r="A30" s="1053">
        <v>2</v>
      </c>
      <c r="B30" s="1053"/>
      <c r="C30" s="1053"/>
      <c r="D30" s="1053"/>
      <c r="E30" s="1053"/>
      <c r="F30" s="1053">
        <v>2025</v>
      </c>
      <c r="G30" s="1053" t="b">
        <v>1</v>
      </c>
      <c r="H30" s="1053"/>
      <c r="I30" s="1053"/>
      <c r="J30" s="1053"/>
      <c r="K30" s="1053"/>
      <c r="L30" s="1281" t="s">
        <v>2647</v>
      </c>
      <c r="M30" s="1282"/>
      <c r="N30" s="1283">
        <v>0</v>
      </c>
      <c r="O30" s="1282"/>
      <c r="P30" s="588"/>
      <c r="Q30" s="1283">
        <v>0</v>
      </c>
      <c r="R30" s="1053"/>
      <c r="S30" s="1053"/>
      <c r="T30" s="1053"/>
      <c r="U30" s="1053"/>
      <c r="V30" s="1053"/>
      <c r="W30" s="1053"/>
      <c r="X30" s="1053"/>
      <c r="Y30" s="1053"/>
      <c r="Z30" s="1053"/>
      <c r="AA30" s="1053"/>
      <c r="AB30" s="1053"/>
      <c r="AC30" s="1053"/>
      <c r="AD30" s="1053"/>
      <c r="AE30" s="1053"/>
      <c r="AF30" s="1053"/>
      <c r="AG30" s="1053"/>
      <c r="AH30" s="1053"/>
      <c r="AI30" s="1053"/>
    </row>
    <row r="31" spans="1:35" s="108" customFormat="1">
      <c r="A31" s="1053">
        <v>2</v>
      </c>
      <c r="B31" s="1053"/>
      <c r="C31" s="1053"/>
      <c r="D31" s="1053"/>
      <c r="E31" s="1053"/>
      <c r="F31" s="1053">
        <v>2026</v>
      </c>
      <c r="G31" s="1053" t="b">
        <v>1</v>
      </c>
      <c r="H31" s="1053"/>
      <c r="I31" s="1053"/>
      <c r="J31" s="1053"/>
      <c r="K31" s="1053"/>
      <c r="L31" s="1281" t="s">
        <v>2648</v>
      </c>
      <c r="M31" s="1282"/>
      <c r="N31" s="1283">
        <v>0</v>
      </c>
      <c r="O31" s="1282"/>
      <c r="P31" s="588"/>
      <c r="Q31" s="1283">
        <v>0</v>
      </c>
      <c r="R31" s="1053"/>
      <c r="S31" s="1053"/>
      <c r="T31" s="1053"/>
      <c r="U31" s="1053"/>
      <c r="V31" s="1053"/>
      <c r="W31" s="1053"/>
      <c r="X31" s="1053"/>
      <c r="Y31" s="1053"/>
      <c r="Z31" s="1053"/>
      <c r="AA31" s="1053"/>
      <c r="AB31" s="1053"/>
      <c r="AC31" s="1053"/>
      <c r="AD31" s="1053"/>
      <c r="AE31" s="1053"/>
      <c r="AF31" s="1053"/>
      <c r="AG31" s="1053"/>
      <c r="AH31" s="1053"/>
      <c r="AI31" s="1053"/>
    </row>
    <row r="32" spans="1:35" s="108" customFormat="1">
      <c r="A32" s="1053">
        <v>2</v>
      </c>
      <c r="B32" s="1053"/>
      <c r="C32" s="1053"/>
      <c r="D32" s="1053"/>
      <c r="E32" s="1053"/>
      <c r="F32" s="1053">
        <v>2027</v>
      </c>
      <c r="G32" s="1053" t="b">
        <v>1</v>
      </c>
      <c r="H32" s="1053"/>
      <c r="I32" s="1053"/>
      <c r="J32" s="1053"/>
      <c r="K32" s="1053"/>
      <c r="L32" s="1281" t="s">
        <v>2649</v>
      </c>
      <c r="M32" s="1282"/>
      <c r="N32" s="1283">
        <v>0</v>
      </c>
      <c r="O32" s="1282"/>
      <c r="P32" s="588"/>
      <c r="Q32" s="1283">
        <v>0</v>
      </c>
      <c r="R32" s="1053"/>
      <c r="S32" s="1053"/>
      <c r="T32" s="1053"/>
      <c r="U32" s="1053"/>
      <c r="V32" s="1053"/>
      <c r="W32" s="1053"/>
      <c r="X32" s="1053"/>
      <c r="Y32" s="1053"/>
      <c r="Z32" s="1053"/>
      <c r="AA32" s="1053"/>
      <c r="AB32" s="1053"/>
      <c r="AC32" s="1053"/>
      <c r="AD32" s="1053"/>
      <c r="AE32" s="1053"/>
      <c r="AF32" s="1053"/>
      <c r="AG32" s="1053"/>
      <c r="AH32" s="1053"/>
      <c r="AI32" s="1053"/>
    </row>
    <row r="33" spans="1:35" s="108" customFormat="1">
      <c r="A33" s="1053">
        <v>2</v>
      </c>
      <c r="B33" s="1053"/>
      <c r="C33" s="1053"/>
      <c r="D33" s="1053"/>
      <c r="E33" s="1053"/>
      <c r="F33" s="1053">
        <v>2028</v>
      </c>
      <c r="G33" s="1053" t="b">
        <v>1</v>
      </c>
      <c r="H33" s="1053"/>
      <c r="I33" s="1053"/>
      <c r="J33" s="1053"/>
      <c r="K33" s="1053"/>
      <c r="L33" s="1281" t="s">
        <v>2650</v>
      </c>
      <c r="M33" s="1282"/>
      <c r="N33" s="1283">
        <v>0</v>
      </c>
      <c r="O33" s="1282"/>
      <c r="P33" s="588"/>
      <c r="Q33" s="1283">
        <v>0</v>
      </c>
      <c r="R33" s="1053"/>
      <c r="S33" s="1053"/>
      <c r="T33" s="1053"/>
      <c r="U33" s="1053"/>
      <c r="V33" s="1053"/>
      <c r="W33" s="1053"/>
      <c r="X33" s="1053"/>
      <c r="Y33" s="1053"/>
      <c r="Z33" s="1053"/>
      <c r="AA33" s="1053"/>
      <c r="AB33" s="1053"/>
      <c r="AC33" s="1053"/>
      <c r="AD33" s="1053"/>
      <c r="AE33" s="1053"/>
      <c r="AF33" s="1053"/>
      <c r="AG33" s="1053"/>
      <c r="AH33" s="1053"/>
      <c r="AI33" s="1053"/>
    </row>
    <row r="34" spans="1:35" s="108" customFormat="1" ht="0.2" customHeight="1">
      <c r="A34" s="1053">
        <v>2</v>
      </c>
      <c r="B34" s="1053"/>
      <c r="C34" s="1053"/>
      <c r="D34" s="1053"/>
      <c r="E34" s="1053"/>
      <c r="F34" s="1053">
        <v>2029</v>
      </c>
      <c r="G34" s="1053" t="b">
        <v>0</v>
      </c>
      <c r="H34" s="1053"/>
      <c r="I34" s="1053"/>
      <c r="J34" s="1053"/>
      <c r="K34" s="1053"/>
      <c r="L34" s="1281" t="s">
        <v>2651</v>
      </c>
      <c r="M34" s="1282">
        <v>960.07129201599514</v>
      </c>
      <c r="N34" s="1283">
        <v>0</v>
      </c>
      <c r="O34" s="1282"/>
      <c r="P34" s="588"/>
      <c r="Q34" s="1283">
        <v>0</v>
      </c>
      <c r="R34" s="1053"/>
      <c r="S34" s="1053"/>
      <c r="T34" s="1053"/>
      <c r="U34" s="1053"/>
      <c r="V34" s="1053"/>
      <c r="W34" s="1053"/>
      <c r="X34" s="1053"/>
      <c r="Y34" s="1053"/>
      <c r="Z34" s="1053"/>
      <c r="AA34" s="1053"/>
      <c r="AB34" s="1053"/>
      <c r="AC34" s="1053"/>
      <c r="AD34" s="1053"/>
      <c r="AE34" s="1053"/>
      <c r="AF34" s="1053"/>
      <c r="AG34" s="1053"/>
      <c r="AH34" s="1053"/>
      <c r="AI34" s="1053"/>
    </row>
    <row r="35" spans="1:35" s="108" customFormat="1" ht="0.2" customHeight="1">
      <c r="A35" s="1053">
        <v>2</v>
      </c>
      <c r="B35" s="1053"/>
      <c r="C35" s="1053"/>
      <c r="D35" s="1053"/>
      <c r="E35" s="1053"/>
      <c r="F35" s="1053">
        <v>2030</v>
      </c>
      <c r="G35" s="1053" t="b">
        <v>0</v>
      </c>
      <c r="H35" s="1053"/>
      <c r="I35" s="1053"/>
      <c r="J35" s="1053"/>
      <c r="K35" s="1053"/>
      <c r="L35" s="1281" t="s">
        <v>2652</v>
      </c>
      <c r="M35" s="1282">
        <v>960.07129201599514</v>
      </c>
      <c r="N35" s="1283">
        <v>0</v>
      </c>
      <c r="O35" s="1282"/>
      <c r="P35" s="588"/>
      <c r="Q35" s="1283">
        <v>0</v>
      </c>
      <c r="R35" s="1053"/>
      <c r="S35" s="1053"/>
      <c r="T35" s="1053"/>
      <c r="U35" s="1053"/>
      <c r="V35" s="1053"/>
      <c r="W35" s="1053"/>
      <c r="X35" s="1053"/>
      <c r="Y35" s="1053"/>
      <c r="Z35" s="1053"/>
      <c r="AA35" s="1053"/>
      <c r="AB35" s="1053"/>
      <c r="AC35" s="1053"/>
      <c r="AD35" s="1053"/>
      <c r="AE35" s="1053"/>
      <c r="AF35" s="1053"/>
      <c r="AG35" s="1053"/>
      <c r="AH35" s="1053"/>
      <c r="AI35" s="1053"/>
    </row>
    <row r="36" spans="1:35" s="108" customFormat="1" ht="0.2" customHeight="1">
      <c r="A36" s="1053">
        <v>2</v>
      </c>
      <c r="B36" s="1053"/>
      <c r="C36" s="1053"/>
      <c r="D36" s="1053"/>
      <c r="E36" s="1053"/>
      <c r="F36" s="1053">
        <v>2031</v>
      </c>
      <c r="G36" s="1053" t="b">
        <v>0</v>
      </c>
      <c r="H36" s="1053"/>
      <c r="I36" s="1053"/>
      <c r="J36" s="1053"/>
      <c r="K36" s="1053"/>
      <c r="L36" s="1281" t="s">
        <v>2653</v>
      </c>
      <c r="M36" s="1282">
        <v>960.07129201599514</v>
      </c>
      <c r="N36" s="1283">
        <v>0</v>
      </c>
      <c r="O36" s="1282"/>
      <c r="P36" s="588"/>
      <c r="Q36" s="1283">
        <v>0</v>
      </c>
      <c r="R36" s="1053"/>
      <c r="S36" s="1053"/>
      <c r="T36" s="1053"/>
      <c r="U36" s="1053"/>
      <c r="V36" s="1053"/>
      <c r="W36" s="1053"/>
      <c r="X36" s="1053"/>
      <c r="Y36" s="1053"/>
      <c r="Z36" s="1053"/>
      <c r="AA36" s="1053"/>
      <c r="AB36" s="1053"/>
      <c r="AC36" s="1053"/>
      <c r="AD36" s="1053"/>
      <c r="AE36" s="1053"/>
      <c r="AF36" s="1053"/>
      <c r="AG36" s="1053"/>
      <c r="AH36" s="1053"/>
      <c r="AI36" s="1053"/>
    </row>
    <row r="37" spans="1:35" s="108" customFormat="1" ht="0.2" customHeight="1">
      <c r="A37" s="1053">
        <v>2</v>
      </c>
      <c r="B37" s="1053"/>
      <c r="C37" s="1053"/>
      <c r="D37" s="1053"/>
      <c r="E37" s="1053"/>
      <c r="F37" s="1053">
        <v>2032</v>
      </c>
      <c r="G37" s="1053" t="b">
        <v>0</v>
      </c>
      <c r="H37" s="1053"/>
      <c r="I37" s="1053"/>
      <c r="J37" s="1053"/>
      <c r="K37" s="1053"/>
      <c r="L37" s="1281" t="s">
        <v>2654</v>
      </c>
      <c r="M37" s="1282">
        <v>960.07129201599514</v>
      </c>
      <c r="N37" s="1283">
        <v>0</v>
      </c>
      <c r="O37" s="1282"/>
      <c r="P37" s="588"/>
      <c r="Q37" s="1283">
        <v>0</v>
      </c>
      <c r="R37" s="1053"/>
      <c r="S37" s="1053"/>
      <c r="T37" s="1053"/>
      <c r="U37" s="1053"/>
      <c r="V37" s="1053"/>
      <c r="W37" s="1053"/>
      <c r="X37" s="1053"/>
      <c r="Y37" s="1053"/>
      <c r="Z37" s="1053"/>
      <c r="AA37" s="1053"/>
      <c r="AB37" s="1053"/>
      <c r="AC37" s="1053"/>
      <c r="AD37" s="1053"/>
      <c r="AE37" s="1053"/>
      <c r="AF37" s="1053"/>
      <c r="AG37" s="1053"/>
      <c r="AH37" s="1053"/>
      <c r="AI37" s="1053"/>
    </row>
    <row r="38" spans="1:35" s="108" customFormat="1" ht="0.2" customHeight="1">
      <c r="A38" s="1053">
        <v>2</v>
      </c>
      <c r="B38" s="1053"/>
      <c r="C38" s="1053"/>
      <c r="D38" s="1053"/>
      <c r="E38" s="1053"/>
      <c r="F38" s="1053">
        <v>2033</v>
      </c>
      <c r="G38" s="1053" t="b">
        <v>0</v>
      </c>
      <c r="H38" s="1053"/>
      <c r="I38" s="1053"/>
      <c r="J38" s="1053"/>
      <c r="K38" s="1053"/>
      <c r="L38" s="1281" t="s">
        <v>2655</v>
      </c>
      <c r="M38" s="1282">
        <v>960.07129201599514</v>
      </c>
      <c r="N38" s="1283">
        <v>0</v>
      </c>
      <c r="O38" s="1282"/>
      <c r="P38" s="588"/>
      <c r="Q38" s="1283">
        <v>0</v>
      </c>
      <c r="R38" s="1053"/>
      <c r="S38" s="1053"/>
      <c r="T38" s="1053"/>
      <c r="U38" s="1053"/>
      <c r="V38" s="1053"/>
      <c r="W38" s="1053"/>
      <c r="X38" s="1053"/>
      <c r="Y38" s="1053"/>
      <c r="Z38" s="1053"/>
      <c r="AA38" s="1053"/>
      <c r="AB38" s="1053"/>
      <c r="AC38" s="1053"/>
      <c r="AD38" s="1053"/>
      <c r="AE38" s="1053"/>
      <c r="AF38" s="1053"/>
      <c r="AG38" s="1053"/>
      <c r="AH38" s="1053"/>
      <c r="AI38" s="1053"/>
    </row>
    <row r="39" spans="1:35">
      <c r="A39" s="1140"/>
      <c r="B39" s="1140"/>
      <c r="C39" s="1140"/>
      <c r="D39" s="1140"/>
      <c r="E39" s="1140"/>
      <c r="F39" s="1140"/>
      <c r="G39" s="1140"/>
      <c r="H39" s="1140"/>
      <c r="I39" s="1140"/>
      <c r="J39" s="1140"/>
      <c r="K39" s="1140"/>
      <c r="L39" s="123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1140"/>
      <c r="AI39" s="1140"/>
    </row>
    <row r="40" spans="1:35" ht="15" customHeight="1">
      <c r="A40" s="1140"/>
      <c r="B40" s="1140"/>
      <c r="C40" s="1140"/>
      <c r="D40" s="1140"/>
      <c r="E40" s="1140"/>
      <c r="F40" s="1140"/>
      <c r="G40" s="1140"/>
      <c r="H40" s="1140"/>
      <c r="I40" s="1140"/>
      <c r="J40" s="1140"/>
      <c r="K40" s="1140"/>
      <c r="L40" s="1284" t="s">
        <v>1469</v>
      </c>
      <c r="M40" s="1284"/>
      <c r="N40" s="1284"/>
      <c r="O40" s="1284"/>
      <c r="P40" s="1284"/>
      <c r="Q40" s="1284"/>
      <c r="R40" s="1140"/>
      <c r="S40" s="1140"/>
      <c r="T40" s="1140"/>
      <c r="U40" s="1140"/>
      <c r="V40" s="1140"/>
      <c r="W40" s="1140"/>
      <c r="X40" s="1140"/>
      <c r="Y40" s="1140"/>
      <c r="Z40" s="1140"/>
      <c r="AA40" s="1140"/>
      <c r="AB40" s="1140"/>
      <c r="AC40" s="1140"/>
      <c r="AD40" s="1140"/>
      <c r="AE40" s="1140"/>
      <c r="AF40" s="1140"/>
      <c r="AG40" s="1140"/>
      <c r="AH40" s="1140"/>
      <c r="AI40" s="1140"/>
    </row>
    <row r="41" spans="1:35" ht="15" customHeight="1">
      <c r="A41" s="1140"/>
      <c r="B41" s="1140"/>
      <c r="C41" s="1140"/>
      <c r="D41" s="1140"/>
      <c r="E41" s="1140"/>
      <c r="F41" s="1140"/>
      <c r="G41" s="1140"/>
      <c r="H41" s="1140"/>
      <c r="I41" s="1140"/>
      <c r="J41" s="1140"/>
      <c r="K41" s="780"/>
      <c r="L41" s="1285"/>
      <c r="M41" s="1285"/>
      <c r="N41" s="1285"/>
      <c r="O41" s="1285"/>
      <c r="P41" s="1285"/>
      <c r="Q41" s="1285"/>
      <c r="R41" s="1140"/>
      <c r="S41" s="1140"/>
      <c r="T41" s="1140"/>
      <c r="U41" s="1140"/>
      <c r="V41" s="1140"/>
      <c r="W41" s="1140"/>
      <c r="X41" s="1140"/>
      <c r="Y41" s="1140"/>
      <c r="Z41" s="1140"/>
      <c r="AA41" s="1140"/>
      <c r="AB41" s="1140"/>
      <c r="AC41" s="1140"/>
      <c r="AD41" s="1140"/>
      <c r="AE41" s="1140"/>
      <c r="AF41" s="1140"/>
      <c r="AG41" s="1140"/>
      <c r="AH41" s="1140"/>
      <c r="AI41" s="1140"/>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L23" sqref="L23:Q23"/>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140"/>
      <c r="B1" s="1140"/>
      <c r="C1" s="1140"/>
      <c r="D1" s="1140"/>
      <c r="E1" s="1140"/>
      <c r="F1" s="1140"/>
      <c r="G1" s="1140"/>
      <c r="H1" s="1140"/>
      <c r="I1" s="1140"/>
      <c r="J1" s="1140"/>
      <c r="K1" s="1140"/>
      <c r="L1" s="123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row>
    <row r="2" spans="1:35" hidden="1">
      <c r="A2" s="1140"/>
      <c r="B2" s="1140"/>
      <c r="C2" s="1140"/>
      <c r="D2" s="1140"/>
      <c r="E2" s="1140"/>
      <c r="F2" s="1140"/>
      <c r="G2" s="1140"/>
      <c r="H2" s="1140"/>
      <c r="I2" s="1140"/>
      <c r="J2" s="1140"/>
      <c r="K2" s="1140"/>
      <c r="L2" s="123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row>
    <row r="3" spans="1:35" hidden="1">
      <c r="A3" s="1140"/>
      <c r="B3" s="1140"/>
      <c r="C3" s="1140"/>
      <c r="D3" s="1140"/>
      <c r="E3" s="1140"/>
      <c r="F3" s="1140"/>
      <c r="G3" s="1140"/>
      <c r="H3" s="1140"/>
      <c r="I3" s="1140"/>
      <c r="J3" s="1140"/>
      <c r="K3" s="1140"/>
      <c r="L3" s="1230"/>
      <c r="M3" s="1140"/>
      <c r="N3" s="1140"/>
      <c r="O3" s="1140"/>
      <c r="P3" s="1140"/>
      <c r="Q3" s="1140"/>
      <c r="R3" s="1140"/>
      <c r="S3" s="1140"/>
      <c r="T3" s="1140"/>
      <c r="U3" s="1140"/>
      <c r="V3" s="1140"/>
      <c r="W3" s="1140"/>
      <c r="X3" s="1140"/>
      <c r="Y3" s="1140"/>
      <c r="Z3" s="1140"/>
      <c r="AA3" s="1140"/>
      <c r="AB3" s="1140"/>
      <c r="AC3" s="1140"/>
      <c r="AD3" s="1140"/>
      <c r="AE3" s="1140"/>
      <c r="AF3" s="1140"/>
      <c r="AG3" s="1140"/>
      <c r="AH3" s="1140"/>
      <c r="AI3" s="1140"/>
    </row>
    <row r="4" spans="1:35" hidden="1">
      <c r="A4" s="1140"/>
      <c r="B4" s="1140"/>
      <c r="C4" s="1140"/>
      <c r="D4" s="1140"/>
      <c r="E4" s="1140"/>
      <c r="F4" s="1140"/>
      <c r="G4" s="1140"/>
      <c r="H4" s="1140"/>
      <c r="I4" s="1140"/>
      <c r="J4" s="1140"/>
      <c r="K4" s="1140"/>
      <c r="L4" s="123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row>
    <row r="5" spans="1:35" hidden="1">
      <c r="A5" s="1140"/>
      <c r="B5" s="1140"/>
      <c r="C5" s="1140"/>
      <c r="D5" s="1140"/>
      <c r="E5" s="1140"/>
      <c r="F5" s="1140"/>
      <c r="G5" s="1140"/>
      <c r="H5" s="1140"/>
      <c r="I5" s="1140"/>
      <c r="J5" s="1140"/>
      <c r="K5" s="1140"/>
      <c r="L5" s="1230"/>
      <c r="M5" s="1140"/>
      <c r="N5" s="1140"/>
      <c r="O5" s="1140"/>
      <c r="P5" s="1140"/>
      <c r="Q5" s="1140"/>
      <c r="R5" s="1140"/>
      <c r="S5" s="1140"/>
      <c r="T5" s="1140"/>
      <c r="U5" s="1140"/>
      <c r="V5" s="1140"/>
      <c r="W5" s="1140"/>
      <c r="X5" s="1140"/>
      <c r="Y5" s="1140"/>
      <c r="Z5" s="1140"/>
      <c r="AA5" s="1140"/>
      <c r="AB5" s="1140"/>
      <c r="AC5" s="1140"/>
      <c r="AD5" s="1140"/>
      <c r="AE5" s="1140"/>
      <c r="AF5" s="1140"/>
      <c r="AG5" s="1140"/>
      <c r="AH5" s="1140"/>
      <c r="AI5" s="1140"/>
    </row>
    <row r="6" spans="1:35" hidden="1">
      <c r="A6" s="1140"/>
      <c r="B6" s="1140"/>
      <c r="C6" s="1140"/>
      <c r="D6" s="1140"/>
      <c r="E6" s="1140"/>
      <c r="F6" s="1140"/>
      <c r="G6" s="1140"/>
      <c r="H6" s="1140"/>
      <c r="I6" s="1140"/>
      <c r="J6" s="1140"/>
      <c r="K6" s="1140"/>
      <c r="L6" s="1230"/>
      <c r="M6" s="1140"/>
      <c r="N6" s="1140"/>
      <c r="O6" s="1140"/>
      <c r="P6" s="1140"/>
      <c r="Q6" s="1140"/>
      <c r="R6" s="1140"/>
      <c r="S6" s="1140"/>
      <c r="T6" s="1140"/>
      <c r="U6" s="1140"/>
      <c r="V6" s="1140"/>
      <c r="W6" s="1140"/>
      <c r="X6" s="1140"/>
      <c r="Y6" s="1140"/>
      <c r="Z6" s="1140"/>
      <c r="AA6" s="1140"/>
      <c r="AB6" s="1140"/>
      <c r="AC6" s="1140"/>
      <c r="AD6" s="1140"/>
      <c r="AE6" s="1140"/>
      <c r="AF6" s="1140"/>
      <c r="AG6" s="1140"/>
      <c r="AH6" s="1140"/>
      <c r="AI6" s="1140"/>
    </row>
    <row r="7" spans="1:35" hidden="1">
      <c r="A7" s="1140"/>
      <c r="B7" s="1140"/>
      <c r="C7" s="1140"/>
      <c r="D7" s="1140"/>
      <c r="E7" s="1140"/>
      <c r="F7" s="1140"/>
      <c r="G7" s="1140"/>
      <c r="H7" s="1140"/>
      <c r="I7" s="1140"/>
      <c r="J7" s="1140"/>
      <c r="K7" s="1140"/>
      <c r="L7" s="1230"/>
      <c r="M7" s="1140"/>
      <c r="N7" s="1140"/>
      <c r="O7" s="1140"/>
      <c r="P7" s="1140"/>
      <c r="Q7" s="1140"/>
      <c r="R7" s="1140"/>
      <c r="S7" s="1140"/>
      <c r="T7" s="1140"/>
      <c r="U7" s="1140"/>
      <c r="V7" s="1140"/>
      <c r="W7" s="1140"/>
      <c r="X7" s="1140"/>
      <c r="Y7" s="1140"/>
      <c r="Z7" s="1140"/>
      <c r="AA7" s="1140"/>
      <c r="AB7" s="1140"/>
      <c r="AC7" s="1140"/>
      <c r="AD7" s="1140"/>
      <c r="AE7" s="1140"/>
      <c r="AF7" s="1140"/>
      <c r="AG7" s="1140"/>
      <c r="AH7" s="1140"/>
      <c r="AI7" s="1140"/>
    </row>
    <row r="8" spans="1:35" hidden="1">
      <c r="A8" s="1140"/>
      <c r="B8" s="1140"/>
      <c r="C8" s="1140"/>
      <c r="D8" s="1140"/>
      <c r="E8" s="1140"/>
      <c r="F8" s="1140"/>
      <c r="G8" s="1140"/>
      <c r="H8" s="1140"/>
      <c r="I8" s="1140"/>
      <c r="J8" s="1140"/>
      <c r="K8" s="1140"/>
      <c r="L8" s="1230"/>
      <c r="M8" s="1140"/>
      <c r="N8" s="1140"/>
      <c r="O8" s="1140"/>
      <c r="P8" s="1140"/>
      <c r="Q8" s="1140"/>
      <c r="R8" s="1140"/>
      <c r="S8" s="1140"/>
      <c r="T8" s="1140"/>
      <c r="U8" s="1140"/>
      <c r="V8" s="1140"/>
      <c r="W8" s="1140"/>
      <c r="X8" s="1140"/>
      <c r="Y8" s="1140"/>
      <c r="Z8" s="1140"/>
      <c r="AA8" s="1140"/>
      <c r="AB8" s="1140"/>
      <c r="AC8" s="1140"/>
      <c r="AD8" s="1140"/>
      <c r="AE8" s="1140"/>
      <c r="AF8" s="1140"/>
      <c r="AG8" s="1140"/>
      <c r="AH8" s="1140"/>
      <c r="AI8" s="1140"/>
    </row>
    <row r="9" spans="1:35" hidden="1">
      <c r="A9" s="1140"/>
      <c r="B9" s="1140"/>
      <c r="C9" s="1140"/>
      <c r="D9" s="1140"/>
      <c r="E9" s="1140"/>
      <c r="F9" s="1140"/>
      <c r="G9" s="1140"/>
      <c r="H9" s="1140"/>
      <c r="I9" s="1140"/>
      <c r="J9" s="1140"/>
      <c r="K9" s="1140"/>
      <c r="L9" s="1230"/>
      <c r="M9" s="1140"/>
      <c r="N9" s="1140"/>
      <c r="O9" s="1140"/>
      <c r="P9" s="1140"/>
      <c r="Q9" s="1140"/>
      <c r="R9" s="1140"/>
      <c r="S9" s="1140"/>
      <c r="T9" s="1140"/>
      <c r="U9" s="1140"/>
      <c r="V9" s="1140"/>
      <c r="W9" s="1140"/>
      <c r="X9" s="1140"/>
      <c r="Y9" s="1140"/>
      <c r="Z9" s="1140"/>
      <c r="AA9" s="1140"/>
      <c r="AB9" s="1140"/>
      <c r="AC9" s="1140"/>
      <c r="AD9" s="1140"/>
      <c r="AE9" s="1140"/>
      <c r="AF9" s="1140"/>
      <c r="AG9" s="1140"/>
      <c r="AH9" s="1140"/>
      <c r="AI9" s="1140"/>
    </row>
    <row r="10" spans="1:35" hidden="1">
      <c r="A10" s="1140"/>
      <c r="B10" s="1140"/>
      <c r="C10" s="1140"/>
      <c r="D10" s="1140"/>
      <c r="E10" s="1140"/>
      <c r="F10" s="1140"/>
      <c r="G10" s="1140"/>
      <c r="H10" s="1140"/>
      <c r="I10" s="1140"/>
      <c r="J10" s="1140"/>
      <c r="K10" s="1140"/>
      <c r="L10" s="1230"/>
      <c r="M10" s="1140"/>
      <c r="N10" s="1140"/>
      <c r="O10" s="1140"/>
      <c r="P10" s="1140"/>
      <c r="Q10" s="1140"/>
      <c r="R10" s="1140"/>
      <c r="S10" s="1140"/>
      <c r="T10" s="1140"/>
      <c r="U10" s="1140"/>
      <c r="V10" s="1140"/>
      <c r="W10" s="1140"/>
      <c r="X10" s="1140"/>
      <c r="Y10" s="1140"/>
      <c r="Z10" s="1140"/>
      <c r="AA10" s="1140"/>
      <c r="AB10" s="1140"/>
      <c r="AC10" s="1140"/>
      <c r="AD10" s="1140"/>
      <c r="AE10" s="1140"/>
      <c r="AF10" s="1140"/>
      <c r="AG10" s="1140"/>
      <c r="AH10" s="1140"/>
      <c r="AI10" s="1140"/>
    </row>
    <row r="11" spans="1:35" ht="15" hidden="1" customHeight="1">
      <c r="A11" s="1140"/>
      <c r="B11" s="1140"/>
      <c r="C11" s="1140"/>
      <c r="D11" s="1140"/>
      <c r="E11" s="1140"/>
      <c r="F11" s="1140"/>
      <c r="G11" s="1140"/>
      <c r="H11" s="1140"/>
      <c r="I11" s="1140"/>
      <c r="J11" s="1140"/>
      <c r="K11" s="1140"/>
      <c r="L11" s="1232"/>
      <c r="M11" s="1140"/>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row>
    <row r="12" spans="1:35" s="323" customFormat="1" ht="24" customHeight="1">
      <c r="A12" s="1009"/>
      <c r="B12" s="1009"/>
      <c r="C12" s="1009"/>
      <c r="D12" s="1009"/>
      <c r="E12" s="1009"/>
      <c r="F12" s="1009"/>
      <c r="G12" s="1009"/>
      <c r="H12" s="1009"/>
      <c r="I12" s="1009"/>
      <c r="J12" s="1009"/>
      <c r="K12" s="1009"/>
      <c r="L12" s="479" t="s">
        <v>1387</v>
      </c>
      <c r="M12" s="285"/>
      <c r="N12" s="285"/>
      <c r="O12" s="285"/>
      <c r="P12" s="285"/>
      <c r="Q12" s="285"/>
      <c r="R12" s="1009"/>
      <c r="S12" s="1009"/>
      <c r="T12" s="1009"/>
      <c r="U12" s="1009"/>
      <c r="V12" s="1009"/>
      <c r="W12" s="1009"/>
      <c r="X12" s="1009"/>
      <c r="Y12" s="1009"/>
      <c r="Z12" s="1009"/>
      <c r="AA12" s="1009"/>
      <c r="AB12" s="1009"/>
      <c r="AC12" s="1009"/>
      <c r="AD12" s="1009"/>
      <c r="AE12" s="1009"/>
      <c r="AF12" s="1009"/>
      <c r="AG12" s="1009"/>
      <c r="AH12" s="1009"/>
      <c r="AI12" s="1009"/>
    </row>
    <row r="13" spans="1:35">
      <c r="A13" s="1140"/>
      <c r="B13" s="1140"/>
      <c r="C13" s="1140"/>
      <c r="D13" s="1140"/>
      <c r="E13" s="1140"/>
      <c r="F13" s="1140"/>
      <c r="G13" s="1140"/>
      <c r="H13" s="1140"/>
      <c r="I13" s="1140"/>
      <c r="J13" s="1140"/>
      <c r="K13" s="1140"/>
      <c r="L13" s="1231"/>
      <c r="M13" s="1231"/>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231"/>
    </row>
    <row r="14" spans="1:35" s="324" customFormat="1" ht="39" customHeight="1">
      <c r="A14" s="1231"/>
      <c r="B14" s="1231"/>
      <c r="C14" s="1231"/>
      <c r="D14" s="1231"/>
      <c r="E14" s="1231"/>
      <c r="F14" s="1231"/>
      <c r="G14" s="1231"/>
      <c r="H14" s="1231"/>
      <c r="I14" s="1231"/>
      <c r="J14" s="1231"/>
      <c r="K14" s="1231"/>
      <c r="L14" s="1275" t="s">
        <v>14</v>
      </c>
      <c r="M14" s="1276" t="s">
        <v>701</v>
      </c>
      <c r="N14" s="1276" t="s">
        <v>306</v>
      </c>
      <c r="O14" s="1276" t="s">
        <v>702</v>
      </c>
      <c r="P14" s="1276" t="s">
        <v>703</v>
      </c>
      <c r="Q14" s="1276"/>
      <c r="R14" s="1231"/>
      <c r="S14" s="1231"/>
      <c r="T14" s="1231"/>
      <c r="U14" s="1231"/>
      <c r="V14" s="1231"/>
      <c r="W14" s="1231"/>
      <c r="X14" s="1231"/>
      <c r="Y14" s="1231"/>
      <c r="Z14" s="1231"/>
      <c r="AA14" s="1231"/>
      <c r="AB14" s="1231"/>
      <c r="AC14" s="1231"/>
      <c r="AD14" s="1231"/>
      <c r="AE14" s="1231"/>
      <c r="AF14" s="1231"/>
      <c r="AG14" s="1231"/>
      <c r="AH14" s="1231"/>
      <c r="AI14" s="1231"/>
    </row>
    <row r="15" spans="1:35" s="324" customFormat="1" ht="36" customHeight="1">
      <c r="A15" s="1231"/>
      <c r="B15" s="1231"/>
      <c r="C15" s="1231"/>
      <c r="D15" s="1231"/>
      <c r="E15" s="1231"/>
      <c r="F15" s="1231"/>
      <c r="G15" s="1231"/>
      <c r="H15" s="1231"/>
      <c r="I15" s="1231"/>
      <c r="J15" s="1231"/>
      <c r="K15" s="1231"/>
      <c r="L15" s="1277"/>
      <c r="M15" s="1276"/>
      <c r="N15" s="1276"/>
      <c r="O15" s="1276"/>
      <c r="P15" s="1278" t="s">
        <v>339</v>
      </c>
      <c r="Q15" s="1278" t="s">
        <v>704</v>
      </c>
      <c r="R15" s="1231"/>
      <c r="S15" s="1231"/>
      <c r="T15" s="1231"/>
      <c r="U15" s="1231"/>
      <c r="V15" s="1231"/>
      <c r="W15" s="1231"/>
      <c r="X15" s="1231"/>
      <c r="Y15" s="1231"/>
      <c r="Z15" s="1231"/>
      <c r="AA15" s="1231"/>
      <c r="AB15" s="1231"/>
      <c r="AC15" s="1231"/>
      <c r="AD15" s="1231"/>
      <c r="AE15" s="1231"/>
      <c r="AF15" s="1231"/>
      <c r="AG15" s="1231"/>
      <c r="AH15" s="1231"/>
      <c r="AI15" s="1231"/>
    </row>
    <row r="16" spans="1:35" s="325" customFormat="1">
      <c r="A16" s="1279"/>
      <c r="B16" s="1279"/>
      <c r="C16" s="1279"/>
      <c r="D16" s="1279"/>
      <c r="E16" s="1279"/>
      <c r="F16" s="1279"/>
      <c r="G16" s="1279"/>
      <c r="H16" s="1279"/>
      <c r="I16" s="1279"/>
      <c r="J16" s="1279"/>
      <c r="K16" s="1279"/>
      <c r="L16" s="1280"/>
      <c r="M16" s="1278" t="s">
        <v>369</v>
      </c>
      <c r="N16" s="1278" t="s">
        <v>145</v>
      </c>
      <c r="O16" s="1097" t="s">
        <v>145</v>
      </c>
      <c r="P16" s="1278" t="s">
        <v>145</v>
      </c>
      <c r="Q16" s="1278" t="s">
        <v>705</v>
      </c>
      <c r="R16" s="1279"/>
      <c r="S16" s="1279"/>
      <c r="T16" s="1279"/>
      <c r="U16" s="1279"/>
      <c r="V16" s="1279"/>
      <c r="W16" s="1279"/>
      <c r="X16" s="1279"/>
      <c r="Y16" s="1279"/>
      <c r="Z16" s="1279"/>
      <c r="AA16" s="1279"/>
      <c r="AB16" s="1279"/>
      <c r="AC16" s="1279"/>
      <c r="AD16" s="1279"/>
      <c r="AE16" s="1279"/>
      <c r="AF16" s="1279"/>
      <c r="AG16" s="1279"/>
      <c r="AH16" s="1279"/>
      <c r="AI16" s="1279"/>
    </row>
    <row r="17" spans="1:35" s="102" customFormat="1">
      <c r="A17" s="910" t="s">
        <v>18</v>
      </c>
      <c r="B17" s="1087"/>
      <c r="C17" s="1087"/>
      <c r="D17" s="1087"/>
      <c r="E17" s="1087"/>
      <c r="F17" s="1087"/>
      <c r="G17" s="1087"/>
      <c r="H17" s="1087"/>
      <c r="I17" s="1087"/>
      <c r="J17" s="1087"/>
      <c r="K17" s="1087"/>
      <c r="L17" s="1020" t="s">
        <v>2611</v>
      </c>
      <c r="M17" s="1104"/>
      <c r="N17" s="1104"/>
      <c r="O17" s="1104"/>
      <c r="P17" s="1104"/>
      <c r="Q17" s="1104"/>
      <c r="R17" s="1087"/>
      <c r="S17" s="1087"/>
      <c r="T17" s="1087"/>
      <c r="U17" s="1087"/>
      <c r="V17" s="1087"/>
      <c r="W17" s="1087"/>
      <c r="X17" s="1087"/>
      <c r="Y17" s="1087"/>
      <c r="Z17" s="1087"/>
      <c r="AA17" s="1087"/>
      <c r="AB17" s="1087"/>
      <c r="AC17" s="1087"/>
      <c r="AD17" s="1087"/>
      <c r="AE17" s="1087"/>
      <c r="AF17" s="1087"/>
      <c r="AG17" s="1087"/>
      <c r="AH17" s="1087"/>
      <c r="AI17" s="1087"/>
    </row>
    <row r="18" spans="1:35" s="102" customFormat="1">
      <c r="A18" s="910" t="s">
        <v>102</v>
      </c>
      <c r="B18" s="1087"/>
      <c r="C18" s="1087"/>
      <c r="D18" s="1087"/>
      <c r="E18" s="1087"/>
      <c r="F18" s="1087"/>
      <c r="G18" s="1087"/>
      <c r="H18" s="1087"/>
      <c r="I18" s="1087"/>
      <c r="J18" s="1087"/>
      <c r="K18" s="1087"/>
      <c r="L18" s="1020" t="s">
        <v>2615</v>
      </c>
      <c r="M18" s="1104"/>
      <c r="N18" s="1104"/>
      <c r="O18" s="1104"/>
      <c r="P18" s="1104"/>
      <c r="Q18" s="1104"/>
      <c r="R18" s="1087"/>
      <c r="S18" s="1087"/>
      <c r="T18" s="1087"/>
      <c r="U18" s="1087"/>
      <c r="V18" s="1087"/>
      <c r="W18" s="1087"/>
      <c r="X18" s="1087"/>
      <c r="Y18" s="1087"/>
      <c r="Z18" s="1087"/>
      <c r="AA18" s="1087"/>
      <c r="AB18" s="1087"/>
      <c r="AC18" s="1087"/>
      <c r="AD18" s="1087"/>
      <c r="AE18" s="1087"/>
      <c r="AF18" s="1087"/>
      <c r="AG18" s="1087"/>
      <c r="AH18" s="1087"/>
      <c r="AI18" s="1087"/>
    </row>
    <row r="19" spans="1:35">
      <c r="A19" s="1140"/>
      <c r="B19" s="1140"/>
      <c r="C19" s="1140"/>
      <c r="D19" s="1140"/>
      <c r="E19" s="1140"/>
      <c r="F19" s="1140"/>
      <c r="G19" s="1140"/>
      <c r="H19" s="1140"/>
      <c r="I19" s="1140"/>
      <c r="J19" s="1140"/>
      <c r="K19" s="1140"/>
      <c r="L19" s="1230"/>
      <c r="M19" s="1140"/>
      <c r="N19" s="1140"/>
      <c r="O19" s="1140"/>
      <c r="P19" s="1140"/>
      <c r="Q19" s="1140"/>
      <c r="R19" s="1140"/>
      <c r="S19" s="1140"/>
      <c r="T19" s="1140"/>
      <c r="U19" s="1140"/>
      <c r="V19" s="1140"/>
      <c r="W19" s="1140"/>
      <c r="X19" s="1140"/>
      <c r="Y19" s="1140"/>
      <c r="Z19" s="1140"/>
      <c r="AA19" s="1140"/>
      <c r="AB19" s="1140"/>
      <c r="AC19" s="1140"/>
      <c r="AD19" s="1140"/>
      <c r="AE19" s="1140"/>
      <c r="AF19" s="1140"/>
      <c r="AG19" s="1140"/>
      <c r="AH19" s="1140"/>
      <c r="AI19" s="1140"/>
    </row>
    <row r="20" spans="1:35" ht="15" customHeight="1">
      <c r="A20" s="1140"/>
      <c r="B20" s="1140"/>
      <c r="C20" s="1140"/>
      <c r="D20" s="1140"/>
      <c r="E20" s="1140"/>
      <c r="F20" s="1140"/>
      <c r="G20" s="1140"/>
      <c r="H20" s="1140"/>
      <c r="I20" s="1140"/>
      <c r="J20" s="1140"/>
      <c r="K20" s="1140"/>
      <c r="L20" s="1284" t="s">
        <v>1469</v>
      </c>
      <c r="M20" s="1284"/>
      <c r="N20" s="1284"/>
      <c r="O20" s="1284"/>
      <c r="P20" s="1284"/>
      <c r="Q20" s="1284"/>
      <c r="R20" s="1140"/>
      <c r="S20" s="1140"/>
      <c r="T20" s="1140"/>
      <c r="U20" s="1140"/>
      <c r="V20" s="1140"/>
      <c r="W20" s="1140"/>
      <c r="X20" s="1140"/>
      <c r="Y20" s="1140"/>
      <c r="Z20" s="1140"/>
      <c r="AA20" s="1140"/>
      <c r="AB20" s="1140"/>
      <c r="AC20" s="1140"/>
      <c r="AD20" s="1140"/>
      <c r="AE20" s="1140"/>
      <c r="AF20" s="1140"/>
      <c r="AG20" s="1140"/>
      <c r="AH20" s="1140"/>
      <c r="AI20" s="1140"/>
    </row>
    <row r="21" spans="1:35" ht="48.75" customHeight="1">
      <c r="A21" s="1140"/>
      <c r="B21" s="1140"/>
      <c r="C21" s="1140"/>
      <c r="D21" s="1140"/>
      <c r="E21" s="1140"/>
      <c r="F21" s="1140"/>
      <c r="G21" s="1140"/>
      <c r="H21" s="1140"/>
      <c r="I21" s="1140"/>
      <c r="J21" s="1140"/>
      <c r="K21" s="780"/>
      <c r="L21" s="1286" t="s">
        <v>2586</v>
      </c>
      <c r="M21" s="1285"/>
      <c r="N21" s="1285"/>
      <c r="O21" s="1285"/>
      <c r="P21" s="1285"/>
      <c r="Q21" s="1285"/>
      <c r="R21" s="1140"/>
      <c r="S21" s="1140"/>
      <c r="T21" s="1140"/>
      <c r="U21" s="1140"/>
      <c r="V21" s="1140"/>
      <c r="W21" s="1140"/>
      <c r="X21" s="1140"/>
      <c r="Y21" s="1140"/>
      <c r="Z21" s="1140"/>
      <c r="AA21" s="1140"/>
      <c r="AB21" s="1140"/>
      <c r="AC21" s="1140"/>
      <c r="AD21" s="1140"/>
      <c r="AE21" s="1140"/>
      <c r="AF21" s="1140"/>
      <c r="AG21" s="1140"/>
      <c r="AH21" s="1140"/>
      <c r="AI21" s="1140"/>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8" customWidth="1"/>
    <col min="2" max="2" width="6.7109375" style="118" customWidth="1"/>
    <col min="3" max="3" width="40.7109375" style="118" customWidth="1"/>
    <col min="4" max="6" width="3.7109375" style="118" customWidth="1"/>
    <col min="7" max="7" width="23.7109375" style="118" customWidth="1"/>
    <col min="8" max="9" width="3.7109375" style="118" customWidth="1"/>
    <col min="10" max="10" width="4.7109375" style="118" customWidth="1"/>
    <col min="11" max="11" width="40.7109375" style="118" customWidth="1"/>
    <col min="12" max="12" width="4.7109375" style="118" customWidth="1"/>
    <col min="13" max="13" width="18.5703125" style="118" bestFit="1" customWidth="1"/>
    <col min="14" max="15" width="4.7109375" style="118" customWidth="1"/>
    <col min="16" max="16" width="5.7109375" style="118" customWidth="1"/>
    <col min="17" max="18" width="12.5703125" style="118" customWidth="1"/>
    <col min="19" max="19" width="14.5703125" style="118" customWidth="1"/>
    <col min="20" max="20" width="18.85546875" style="118" customWidth="1"/>
    <col min="21" max="21" width="19.28515625" style="118" customWidth="1"/>
    <col min="22" max="22" width="39.140625" style="118" customWidth="1"/>
    <col min="23" max="23" width="41.7109375" style="118" customWidth="1"/>
    <col min="24" max="24" width="54.85546875" style="118" customWidth="1"/>
    <col min="25" max="26" width="22.85546875" style="118" customWidth="1"/>
    <col min="27" max="16384" width="9.1406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3"/>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654">
        <v>45071.671342592592</v>
      </c>
      <c r="B3" s="41" t="s">
        <v>1510</v>
      </c>
      <c r="C3" s="41" t="s">
        <v>1511</v>
      </c>
    </row>
    <row r="4" spans="1:4">
      <c r="A4" s="654">
        <v>45071.671365740738</v>
      </c>
      <c r="B4" s="41" t="s">
        <v>1512</v>
      </c>
      <c r="C4" s="41" t="s">
        <v>1511</v>
      </c>
    </row>
    <row r="5" spans="1:4">
      <c r="A5" s="654">
        <v>45071.672025462962</v>
      </c>
      <c r="B5" s="41" t="s">
        <v>1510</v>
      </c>
      <c r="C5" s="41" t="s">
        <v>1511</v>
      </c>
    </row>
    <row r="6" spans="1:4">
      <c r="A6" s="654">
        <v>45071.672037037039</v>
      </c>
      <c r="B6" s="41" t="s">
        <v>1512</v>
      </c>
      <c r="C6" s="41" t="s">
        <v>1511</v>
      </c>
    </row>
    <row r="7" spans="1:4">
      <c r="A7" s="654">
        <v>45084.31591435185</v>
      </c>
      <c r="B7" s="41" t="s">
        <v>1510</v>
      </c>
      <c r="C7" s="41" t="s">
        <v>1511</v>
      </c>
    </row>
    <row r="8" spans="1:4">
      <c r="A8" s="654">
        <v>45084.315925925926</v>
      </c>
      <c r="B8" s="41" t="s">
        <v>1512</v>
      </c>
      <c r="C8" s="41" t="s">
        <v>1511</v>
      </c>
    </row>
    <row r="9" spans="1:4">
      <c r="A9" s="654">
        <v>45090.55777777778</v>
      </c>
      <c r="B9" s="41" t="s">
        <v>1510</v>
      </c>
      <c r="C9" s="41" t="s">
        <v>1511</v>
      </c>
    </row>
    <row r="10" spans="1:4">
      <c r="A10" s="654">
        <v>45090.557789351849</v>
      </c>
      <c r="B10" s="41" t="s">
        <v>1512</v>
      </c>
      <c r="C10" s="41" t="s">
        <v>1511</v>
      </c>
    </row>
    <row r="11" spans="1:4">
      <c r="A11" s="654">
        <v>45091.533680555556</v>
      </c>
      <c r="B11" s="41" t="s">
        <v>1510</v>
      </c>
      <c r="C11" s="41" t="s">
        <v>1511</v>
      </c>
    </row>
    <row r="12" spans="1:4">
      <c r="A12" s="654">
        <v>45091.533703703702</v>
      </c>
      <c r="B12" s="41" t="s">
        <v>1512</v>
      </c>
      <c r="C12" s="41" t="s">
        <v>1511</v>
      </c>
    </row>
    <row r="13" spans="1:4">
      <c r="A13" s="654">
        <v>45092.610555555555</v>
      </c>
      <c r="B13" s="41" t="s">
        <v>1510</v>
      </c>
      <c r="C13" s="41" t="s">
        <v>1511</v>
      </c>
    </row>
    <row r="14" spans="1:4">
      <c r="A14" s="654">
        <v>45092.610567129632</v>
      </c>
      <c r="B14" s="41" t="s">
        <v>1512</v>
      </c>
      <c r="C14" s="41" t="s">
        <v>1511</v>
      </c>
    </row>
    <row r="15" spans="1:4">
      <c r="A15" s="654">
        <v>45096.400983796295</v>
      </c>
      <c r="B15" s="41" t="s">
        <v>1510</v>
      </c>
      <c r="C15" s="41" t="s">
        <v>1511</v>
      </c>
    </row>
    <row r="16" spans="1:4">
      <c r="A16" s="654">
        <v>45096.401006944441</v>
      </c>
      <c r="B16" s="41" t="s">
        <v>1512</v>
      </c>
      <c r="C16" s="41" t="s">
        <v>1511</v>
      </c>
    </row>
    <row r="17" spans="1:3">
      <c r="A17" s="654">
        <v>45097.449537037035</v>
      </c>
      <c r="B17" s="41" t="s">
        <v>1510</v>
      </c>
      <c r="C17" s="41" t="s">
        <v>1511</v>
      </c>
    </row>
    <row r="18" spans="1:3">
      <c r="A18" s="654">
        <v>45097.449548611112</v>
      </c>
      <c r="B18" s="41" t="s">
        <v>1512</v>
      </c>
      <c r="C18" s="41" t="s">
        <v>1511</v>
      </c>
    </row>
    <row r="19" spans="1:3">
      <c r="A19" s="654">
        <v>45097.58488425926</v>
      </c>
      <c r="B19" s="41" t="s">
        <v>1510</v>
      </c>
      <c r="C19" s="41" t="s">
        <v>1511</v>
      </c>
    </row>
    <row r="20" spans="1:3">
      <c r="A20" s="654">
        <v>45097.584965277776</v>
      </c>
      <c r="B20" s="41" t="s">
        <v>1512</v>
      </c>
      <c r="C20" s="41" t="s">
        <v>1511</v>
      </c>
    </row>
    <row r="21" spans="1:3">
      <c r="A21" s="654">
        <v>45097.714398148149</v>
      </c>
      <c r="B21" s="41" t="s">
        <v>1510</v>
      </c>
      <c r="C21" s="41" t="s">
        <v>1511</v>
      </c>
    </row>
    <row r="22" spans="1:3">
      <c r="A22" s="654">
        <v>45097.714409722219</v>
      </c>
      <c r="B22" s="41" t="s">
        <v>1512</v>
      </c>
      <c r="C22" s="41" t="s">
        <v>1511</v>
      </c>
    </row>
    <row r="23" spans="1:3">
      <c r="A23" s="654">
        <v>45303.416921296295</v>
      </c>
      <c r="B23" s="41" t="s">
        <v>1510</v>
      </c>
      <c r="C23" s="41" t="s">
        <v>1511</v>
      </c>
    </row>
    <row r="24" spans="1:3">
      <c r="A24" s="654">
        <v>45303.491793981484</v>
      </c>
      <c r="B24" s="41" t="s">
        <v>1510</v>
      </c>
      <c r="C24" s="41" t="s">
        <v>1511</v>
      </c>
    </row>
    <row r="25" spans="1:3">
      <c r="A25" s="654">
        <v>45303.491805555554</v>
      </c>
      <c r="B25" s="41" t="s">
        <v>1512</v>
      </c>
      <c r="C25" s="41" t="s">
        <v>1511</v>
      </c>
    </row>
    <row r="26" spans="1:3">
      <c r="A26" s="654">
        <v>45303.532997685186</v>
      </c>
      <c r="B26" s="41" t="s">
        <v>1510</v>
      </c>
      <c r="C26" s="41" t="s">
        <v>1511</v>
      </c>
    </row>
    <row r="27" spans="1:3">
      <c r="A27" s="654">
        <v>45303.533020833333</v>
      </c>
      <c r="B27" s="41" t="s">
        <v>1512</v>
      </c>
      <c r="C27" s="41" t="s">
        <v>1511</v>
      </c>
    </row>
    <row r="28" spans="1:3">
      <c r="A28" s="654">
        <v>45303.548634259256</v>
      </c>
      <c r="B28" s="41" t="s">
        <v>1510</v>
      </c>
      <c r="C28" s="41" t="s">
        <v>1511</v>
      </c>
    </row>
    <row r="29" spans="1:3">
      <c r="A29" s="654">
        <v>45303.548657407409</v>
      </c>
      <c r="B29" s="41" t="s">
        <v>1512</v>
      </c>
      <c r="C29" s="41" t="s">
        <v>1511</v>
      </c>
    </row>
    <row r="30" spans="1:3">
      <c r="A30" s="654">
        <v>45303.552430555559</v>
      </c>
      <c r="B30" s="41" t="s">
        <v>1510</v>
      </c>
      <c r="C30" s="41" t="s">
        <v>1511</v>
      </c>
    </row>
    <row r="31" spans="1:3">
      <c r="A31" s="654">
        <v>45303.552453703705</v>
      </c>
      <c r="B31" s="41" t="s">
        <v>1512</v>
      </c>
      <c r="C31" s="41" t="s">
        <v>1511</v>
      </c>
    </row>
    <row r="32" spans="1:3">
      <c r="A32" s="654">
        <v>45303.691817129627</v>
      </c>
      <c r="B32" s="41" t="s">
        <v>1510</v>
      </c>
      <c r="C32" s="41" t="s">
        <v>1511</v>
      </c>
    </row>
    <row r="33" spans="1:3">
      <c r="A33" s="654">
        <v>45303.691828703704</v>
      </c>
      <c r="B33" s="41" t="s">
        <v>1512</v>
      </c>
      <c r="C33"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F12" sqref="F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287"/>
      <c r="B1" s="1287"/>
      <c r="C1" s="1287"/>
      <c r="D1" s="1287"/>
    </row>
    <row r="2" spans="1:4" hidden="1">
      <c r="A2" s="1287"/>
      <c r="B2" s="1287"/>
      <c r="C2" s="1287"/>
      <c r="D2" s="1287"/>
    </row>
    <row r="3" spans="1:4" hidden="1">
      <c r="A3" s="1287"/>
      <c r="B3" s="1287"/>
      <c r="C3" s="1287"/>
      <c r="D3" s="1287"/>
    </row>
    <row r="4" spans="1:4" hidden="1">
      <c r="A4" s="1287"/>
      <c r="B4" s="1287"/>
      <c r="C4" s="1287"/>
      <c r="D4" s="1287"/>
    </row>
    <row r="5" spans="1:4" hidden="1">
      <c r="A5" s="1287"/>
      <c r="B5" s="1287"/>
      <c r="C5" s="1287"/>
      <c r="D5" s="1287"/>
    </row>
    <row r="6" spans="1:4">
      <c r="A6" s="1287"/>
      <c r="B6" s="1287"/>
      <c r="C6" s="1288"/>
      <c r="D6" s="1288"/>
    </row>
    <row r="7" spans="1:4" ht="20.100000000000001" customHeight="1">
      <c r="A7" s="1287"/>
      <c r="B7" s="1287"/>
      <c r="C7" s="1288"/>
      <c r="D7" s="1289" t="s">
        <v>109</v>
      </c>
    </row>
    <row r="8" spans="1:4">
      <c r="A8" s="1287"/>
      <c r="B8" s="1287"/>
      <c r="C8" s="1288"/>
      <c r="D8" s="1288"/>
    </row>
    <row r="9" spans="1:4" ht="20.100000000000001" customHeight="1">
      <c r="A9" s="1287"/>
      <c r="B9" s="1287"/>
      <c r="C9" s="1288"/>
      <c r="D9" s="1290" t="s">
        <v>2592</v>
      </c>
    </row>
    <row r="10" spans="1:4" ht="41.25" customHeight="1">
      <c r="A10" s="1287"/>
      <c r="B10" s="1287"/>
      <c r="C10" s="1288"/>
      <c r="D10" s="1290" t="s">
        <v>2594</v>
      </c>
    </row>
    <row r="11" spans="1:4" ht="111.75" customHeight="1">
      <c r="A11" s="1287"/>
      <c r="B11" s="1287"/>
      <c r="C11" s="1288"/>
      <c r="D11" s="1290" t="s">
        <v>2595</v>
      </c>
    </row>
    <row r="12" spans="1:4" ht="175.5" customHeight="1">
      <c r="A12" s="1287"/>
      <c r="B12" s="1287"/>
      <c r="C12" s="1288"/>
      <c r="D12" s="1290" t="s">
        <v>2601</v>
      </c>
    </row>
    <row r="13" spans="1:4" ht="159.75" customHeight="1">
      <c r="A13" s="1287"/>
      <c r="B13" s="1287"/>
      <c r="C13" s="1288"/>
      <c r="D13" s="1290" t="s">
        <v>2596</v>
      </c>
    </row>
    <row r="14" spans="1:4" ht="195" customHeight="1">
      <c r="A14" s="1287"/>
      <c r="B14" s="1287"/>
      <c r="C14" s="1288"/>
      <c r="D14" s="1290" t="s">
        <v>2593</v>
      </c>
    </row>
    <row r="15" spans="1:4" ht="20.100000000000001" customHeight="1">
      <c r="A15" s="1287"/>
      <c r="B15" s="1287"/>
      <c r="C15" s="1288"/>
      <c r="D15" s="1291"/>
    </row>
    <row r="16" spans="1:4" ht="20.100000000000001" customHeight="1">
      <c r="A16" s="1287"/>
      <c r="B16" s="1287"/>
      <c r="C16" s="1288"/>
      <c r="D16" s="1291"/>
    </row>
    <row r="17" spans="1:4" ht="20.100000000000001" customHeight="1">
      <c r="A17" s="1287"/>
      <c r="B17" s="1287"/>
      <c r="C17" s="1288"/>
      <c r="D17" s="1291"/>
    </row>
    <row r="18" spans="1:4" ht="20.100000000000001" customHeight="1">
      <c r="A18" s="1287"/>
      <c r="B18" s="1287"/>
      <c r="C18" s="1288"/>
      <c r="D18" s="1291"/>
    </row>
    <row r="19" spans="1:4">
      <c r="A19" s="1287"/>
      <c r="B19" s="1287"/>
      <c r="C19" s="1288"/>
      <c r="D19" s="128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5"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292" t="s">
        <v>110</v>
      </c>
      <c r="C2" s="1292"/>
      <c r="D2" s="1292"/>
      <c r="E2" s="1292"/>
    </row>
    <row r="3" spans="2:5">
      <c r="B3" s="1293"/>
      <c r="C3" s="1293"/>
      <c r="D3" s="1293"/>
      <c r="E3" s="1293"/>
    </row>
    <row r="4" spans="2:5" ht="21.75" customHeight="1" thickBot="1">
      <c r="B4" s="1294" t="s">
        <v>1147</v>
      </c>
      <c r="C4" s="1294" t="s">
        <v>1148</v>
      </c>
      <c r="D4" s="1294" t="s">
        <v>15</v>
      </c>
      <c r="E4" s="1295" t="s">
        <v>163</v>
      </c>
    </row>
    <row r="5" spans="2:5" ht="12" thickTop="1">
      <c r="B5" s="1293"/>
      <c r="C5" s="1293"/>
      <c r="D5" s="1293"/>
      <c r="E5" s="1293"/>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3.75">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3"/>
  <sheetViews>
    <sheetView showGridLines="0" zoomScaleNormal="100" workbookViewId="0"/>
  </sheetViews>
  <sheetFormatPr defaultRowHeight="11.25"/>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сведения'!$H$149="",1,0)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IF('Общие сведения'!$H$129="",1,0)</f>
        <v>0</v>
      </c>
    </row>
    <row r="35" spans="1:1">
      <c r="A35" s="583">
        <f>IF('Общие сведения'!$H$130="",1,0)</f>
        <v>0</v>
      </c>
    </row>
    <row r="36" spans="1:1">
      <c r="A36" s="583">
        <f>IF('Общие сведения'!$H$132="",1,0)</f>
        <v>0</v>
      </c>
    </row>
    <row r="37" spans="1:1">
      <c r="A37" s="583">
        <f>IF('Список территорий'!$M$18="",1,0)</f>
        <v>0</v>
      </c>
    </row>
    <row r="38" spans="1:1">
      <c r="A38" s="583">
        <f>IF('Список территорий'!$N$18="",1,0)</f>
        <v>0</v>
      </c>
    </row>
    <row r="39" spans="1:1">
      <c r="A39" s="583">
        <f>IF(ЭЭ!$M$34="",1,0)</f>
        <v>0</v>
      </c>
    </row>
    <row r="40" spans="1:1">
      <c r="A40" s="583">
        <f>IF(ФОТ!$M$19="",1,0)</f>
        <v>0</v>
      </c>
    </row>
    <row r="41" spans="1:1">
      <c r="A41" s="583">
        <f>IF(ФОТ!$M$28="",1,0)</f>
        <v>0</v>
      </c>
    </row>
    <row r="42" spans="1:1">
      <c r="A42" s="583">
        <f>IF(ФОТ!$M$38="",1,0)</f>
        <v>0</v>
      </c>
    </row>
    <row r="43" spans="1:1">
      <c r="A43" s="583">
        <f>IF(ФОТ!$M$47="",1,0)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election activeCell="N19" sqref="N19"/>
    </sheetView>
  </sheetViews>
  <sheetFormatPr defaultRowHeight="12.75"/>
  <cols>
    <col min="1" max="10" width="0" style="480" hidden="1" customWidth="1"/>
    <col min="11" max="11" width="3.7109375" style="480" customWidth="1"/>
    <col min="12" max="12" width="11.7109375" style="480" customWidth="1"/>
    <col min="13" max="13" width="32.85546875" style="480" customWidth="1"/>
    <col min="14" max="14" width="116.140625" style="480" customWidth="1"/>
    <col min="15" max="15" width="9.140625" style="481" customWidth="1"/>
    <col min="16" max="16384" width="9.1406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5" customHeight="1">
      <c r="L12" s="482" t="s">
        <v>1253</v>
      </c>
      <c r="M12" s="483"/>
      <c r="N12" s="483"/>
    </row>
    <row r="13" spans="12:15" ht="16.5" customHeight="1">
      <c r="L13" s="711" t="s">
        <v>1281</v>
      </c>
      <c r="M13" s="481"/>
      <c r="N13" s="481"/>
    </row>
    <row r="14" spans="12:15" ht="27.95" customHeight="1">
      <c r="L14" s="712" t="s">
        <v>1250</v>
      </c>
      <c r="M14" s="713" t="s">
        <v>1105</v>
      </c>
      <c r="N14" s="714" t="s">
        <v>1280</v>
      </c>
      <c r="O14" s="484"/>
    </row>
    <row r="15" spans="12:15" ht="27.95" customHeight="1">
      <c r="L15" s="712" t="s">
        <v>1250</v>
      </c>
      <c r="M15" s="713" t="s">
        <v>1251</v>
      </c>
      <c r="N15" s="714" t="s">
        <v>1269</v>
      </c>
      <c r="O15" s="484"/>
    </row>
    <row r="16" spans="12:15" ht="27.95" customHeight="1">
      <c r="L16" s="712" t="s">
        <v>1250</v>
      </c>
      <c r="M16" s="713" t="s">
        <v>1254</v>
      </c>
      <c r="N16" s="714" t="s">
        <v>1279</v>
      </c>
      <c r="O16" s="484"/>
    </row>
    <row r="17" spans="12:15" ht="27.95" customHeight="1">
      <c r="L17" s="712" t="s">
        <v>1250</v>
      </c>
      <c r="M17" s="713" t="s">
        <v>1255</v>
      </c>
      <c r="N17" s="714" t="s">
        <v>1272</v>
      </c>
      <c r="O17" s="484"/>
    </row>
    <row r="18" spans="12:15" ht="27.95" customHeight="1">
      <c r="L18" s="712" t="s">
        <v>1250</v>
      </c>
      <c r="M18" s="713" t="s">
        <v>1256</v>
      </c>
      <c r="N18" s="714" t="s">
        <v>1273</v>
      </c>
      <c r="O18" s="484"/>
    </row>
    <row r="19" spans="12:15" ht="27.95" customHeight="1">
      <c r="L19" s="712" t="s">
        <v>1250</v>
      </c>
      <c r="M19" s="713" t="s">
        <v>1257</v>
      </c>
      <c r="N19" s="714" t="s">
        <v>1274</v>
      </c>
      <c r="O19" s="484"/>
    </row>
    <row r="20" spans="12:15" ht="27.95" customHeight="1">
      <c r="L20" s="712" t="s">
        <v>1250</v>
      </c>
      <c r="M20" s="713" t="s">
        <v>1258</v>
      </c>
      <c r="N20" s="714" t="s">
        <v>1275</v>
      </c>
      <c r="O20" s="484"/>
    </row>
    <row r="21" spans="12:15" ht="27.95" customHeight="1">
      <c r="L21" s="712" t="s">
        <v>1250</v>
      </c>
      <c r="M21" s="713" t="s">
        <v>1252</v>
      </c>
      <c r="N21" s="714" t="s">
        <v>1276</v>
      </c>
      <c r="O21" s="484"/>
    </row>
    <row r="22" spans="12:15" ht="27.95" customHeight="1">
      <c r="L22" s="712" t="s">
        <v>1250</v>
      </c>
      <c r="M22" s="713" t="s">
        <v>300</v>
      </c>
      <c r="N22" s="714" t="s">
        <v>1277</v>
      </c>
      <c r="O22" s="484"/>
    </row>
    <row r="23" spans="12:15" ht="27.95" customHeight="1">
      <c r="L23" s="712" t="s">
        <v>1250</v>
      </c>
      <c r="M23" s="713" t="s">
        <v>1259</v>
      </c>
      <c r="N23" s="714" t="s">
        <v>1278</v>
      </c>
      <c r="O23" s="484"/>
    </row>
    <row r="24" spans="12:15" ht="27.95" customHeight="1">
      <c r="L24" s="712" t="s">
        <v>1250</v>
      </c>
      <c r="M24" s="713" t="s">
        <v>1320</v>
      </c>
      <c r="N24" s="715" t="s">
        <v>1374</v>
      </c>
      <c r="O24" s="484"/>
    </row>
    <row r="25" spans="12:15" ht="27.95" customHeight="1">
      <c r="L25" s="712" t="s">
        <v>1250</v>
      </c>
      <c r="M25" s="713" t="s">
        <v>1338</v>
      </c>
      <c r="N25" s="715" t="s">
        <v>1375</v>
      </c>
      <c r="O25" s="484"/>
    </row>
    <row r="26" spans="12:15" ht="27.95" customHeight="1">
      <c r="L26" s="712" t="s">
        <v>1250</v>
      </c>
      <c r="M26" s="713" t="s">
        <v>1356</v>
      </c>
      <c r="N26" s="715" t="s">
        <v>1376</v>
      </c>
      <c r="O26" s="484"/>
    </row>
    <row r="27" spans="12:15" ht="27.95" customHeight="1">
      <c r="L27" s="712" t="s">
        <v>1250</v>
      </c>
      <c r="M27" s="713" t="s">
        <v>1260</v>
      </c>
      <c r="N27" s="714" t="s">
        <v>1377</v>
      </c>
      <c r="O27" s="484"/>
    </row>
    <row r="28" spans="12:15" ht="27.95" customHeight="1">
      <c r="L28" s="712" t="s">
        <v>1250</v>
      </c>
      <c r="M28" s="713" t="s">
        <v>1261</v>
      </c>
      <c r="N28" s="714" t="s">
        <v>1378</v>
      </c>
      <c r="O28" s="484"/>
    </row>
    <row r="29" spans="12:15" ht="27.95" customHeight="1">
      <c r="L29" s="712" t="s">
        <v>1250</v>
      </c>
      <c r="M29" s="713" t="s">
        <v>1262</v>
      </c>
      <c r="N29" s="714" t="s">
        <v>1379</v>
      </c>
      <c r="O29" s="484"/>
    </row>
    <row r="30" spans="12:15" ht="27.95" customHeight="1">
      <c r="L30" s="712" t="s">
        <v>1250</v>
      </c>
      <c r="M30" s="713" t="s">
        <v>1263</v>
      </c>
      <c r="N30" s="714" t="s">
        <v>1380</v>
      </c>
      <c r="O30" s="484"/>
    </row>
    <row r="31" spans="12:15" ht="27.95" customHeight="1">
      <c r="L31" s="712" t="s">
        <v>1250</v>
      </c>
      <c r="M31" s="713" t="s">
        <v>1264</v>
      </c>
      <c r="N31" s="714" t="s">
        <v>1381</v>
      </c>
      <c r="O31" s="484"/>
    </row>
    <row r="32" spans="12:15" ht="27.95" customHeight="1">
      <c r="L32" s="712" t="s">
        <v>1250</v>
      </c>
      <c r="M32" s="713" t="s">
        <v>1265</v>
      </c>
      <c r="N32" s="714" t="s">
        <v>1382</v>
      </c>
      <c r="O32" s="484"/>
    </row>
    <row r="33" spans="12:15" ht="27.95" customHeight="1">
      <c r="L33" s="712" t="s">
        <v>1250</v>
      </c>
      <c r="M33" s="713" t="s">
        <v>1266</v>
      </c>
      <c r="N33" s="714" t="s">
        <v>1383</v>
      </c>
      <c r="O33" s="484"/>
    </row>
    <row r="34" spans="12:15" ht="27.95" customHeight="1">
      <c r="L34" s="712" t="s">
        <v>1250</v>
      </c>
      <c r="M34" s="713" t="s">
        <v>1267</v>
      </c>
      <c r="N34" s="714" t="s">
        <v>1386</v>
      </c>
      <c r="O34" s="484"/>
    </row>
    <row r="35" spans="12:15" ht="27.95" customHeight="1">
      <c r="L35" s="712" t="s">
        <v>1250</v>
      </c>
      <c r="M35" s="713" t="s">
        <v>1268</v>
      </c>
      <c r="N35" s="714"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3"/>
  <sheetViews>
    <sheetView showGridLines="0" tabSelected="1" view="pageBreakPreview" topLeftCell="D110" zoomScale="80" zoomScaleNormal="100" zoomScaleSheetLayoutView="80" workbookViewId="0">
      <selection activeCell="E94" sqref="E94:H9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717"/>
      <c r="B1" s="717"/>
      <c r="C1" s="717"/>
      <c r="D1" s="717"/>
      <c r="E1" s="717"/>
      <c r="F1" s="717"/>
      <c r="G1" s="717"/>
      <c r="H1" s="717"/>
      <c r="I1" s="717"/>
      <c r="J1" s="717"/>
      <c r="K1" s="717"/>
      <c r="L1" s="717"/>
      <c r="M1" s="717"/>
      <c r="N1" s="717"/>
      <c r="O1" s="717"/>
      <c r="P1" s="717"/>
    </row>
    <row r="2" spans="1:16" hidden="1">
      <c r="A2" s="717"/>
      <c r="B2" s="717"/>
      <c r="C2" s="717"/>
      <c r="D2" s="717"/>
      <c r="E2" s="717"/>
      <c r="F2" s="717"/>
      <c r="G2" s="717"/>
      <c r="H2" s="717"/>
      <c r="I2" s="717"/>
      <c r="J2" s="717"/>
      <c r="K2" s="717"/>
      <c r="L2" s="717"/>
      <c r="M2" s="717"/>
      <c r="N2" s="717"/>
      <c r="O2" s="717"/>
      <c r="P2" s="717"/>
    </row>
    <row r="3" spans="1:16" hidden="1">
      <c r="A3" s="717"/>
      <c r="B3" s="717"/>
      <c r="C3" s="717"/>
      <c r="D3" s="717"/>
      <c r="E3" s="717"/>
      <c r="F3" s="717"/>
      <c r="G3" s="717"/>
      <c r="H3" s="717"/>
      <c r="I3" s="717"/>
      <c r="J3" s="717"/>
      <c r="K3" s="717"/>
      <c r="L3" s="717"/>
      <c r="M3" s="717"/>
      <c r="N3" s="717"/>
      <c r="O3" s="717"/>
      <c r="P3" s="717"/>
    </row>
    <row r="4" spans="1:16" hidden="1">
      <c r="A4" s="717"/>
      <c r="B4" s="717"/>
      <c r="C4" s="717"/>
      <c r="D4" s="717"/>
      <c r="E4" s="717"/>
      <c r="F4" s="717"/>
      <c r="G4" s="717"/>
      <c r="H4" s="717"/>
      <c r="I4" s="717"/>
      <c r="J4" s="717"/>
      <c r="K4" s="717"/>
      <c r="L4" s="717"/>
      <c r="M4" s="717"/>
      <c r="N4" s="717"/>
      <c r="O4" s="717"/>
      <c r="P4" s="717"/>
    </row>
    <row r="5" spans="1:16" hidden="1">
      <c r="A5" s="717"/>
      <c r="B5" s="717"/>
      <c r="C5" s="717"/>
      <c r="D5" s="717"/>
      <c r="E5" s="717"/>
      <c r="F5" s="717"/>
      <c r="G5" s="717"/>
      <c r="H5" s="717"/>
      <c r="I5" s="717"/>
      <c r="J5" s="717"/>
      <c r="K5" s="717"/>
      <c r="L5" s="717"/>
      <c r="M5" s="717"/>
      <c r="N5" s="717"/>
      <c r="O5" s="717"/>
      <c r="P5" s="717"/>
    </row>
    <row r="6" spans="1:16">
      <c r="A6" s="717"/>
      <c r="B6" s="717"/>
      <c r="C6" s="717"/>
      <c r="D6" s="717"/>
      <c r="E6" s="717"/>
      <c r="F6" s="717"/>
      <c r="G6" s="717"/>
      <c r="H6" s="717"/>
      <c r="I6" s="717"/>
      <c r="J6" s="717"/>
      <c r="K6" s="717"/>
      <c r="L6" s="717"/>
      <c r="M6" s="717"/>
      <c r="N6" s="717"/>
      <c r="O6" s="717"/>
      <c r="P6" s="717"/>
    </row>
    <row r="7" spans="1:16" ht="16.5" customHeight="1">
      <c r="A7" s="717"/>
      <c r="B7" s="717"/>
      <c r="C7" s="716"/>
      <c r="D7" s="717"/>
      <c r="E7" s="685" t="s">
        <v>105</v>
      </c>
      <c r="F7" s="686"/>
      <c r="G7" s="687"/>
      <c r="H7" s="718" t="s">
        <v>19</v>
      </c>
      <c r="I7" s="717" t="s">
        <v>832</v>
      </c>
      <c r="J7" s="717"/>
      <c r="K7" s="717"/>
      <c r="L7" s="717"/>
      <c r="M7" s="717"/>
      <c r="N7" s="717"/>
      <c r="O7" s="717"/>
      <c r="P7" s="717"/>
    </row>
    <row r="8" spans="1:16" ht="16.5" customHeight="1">
      <c r="A8" s="717"/>
      <c r="B8" s="717"/>
      <c r="C8" s="716"/>
      <c r="D8" s="717"/>
      <c r="E8" s="685" t="s">
        <v>106</v>
      </c>
      <c r="F8" s="686"/>
      <c r="G8" s="687"/>
      <c r="H8" s="719">
        <v>2024</v>
      </c>
      <c r="I8" s="720"/>
      <c r="J8" s="717"/>
      <c r="K8" s="717"/>
      <c r="L8" s="717"/>
      <c r="M8" s="717"/>
      <c r="N8" s="717"/>
      <c r="O8" s="717"/>
      <c r="P8" s="717"/>
    </row>
    <row r="9" spans="1:16" ht="16.5" customHeight="1">
      <c r="A9" s="717"/>
      <c r="B9" s="717"/>
      <c r="C9" s="716"/>
      <c r="D9" s="717"/>
      <c r="E9" s="685" t="s">
        <v>922</v>
      </c>
      <c r="F9" s="686"/>
      <c r="G9" s="687"/>
      <c r="H9" s="721">
        <v>2024</v>
      </c>
      <c r="I9" s="720">
        <v>2028</v>
      </c>
      <c r="J9" s="716">
        <v>2028</v>
      </c>
      <c r="K9" s="717"/>
      <c r="L9" s="717"/>
      <c r="M9" s="717"/>
      <c r="N9" s="717"/>
      <c r="O9" s="717"/>
      <c r="P9" s="717"/>
    </row>
    <row r="10" spans="1:16" ht="16.5" customHeight="1">
      <c r="A10" s="717"/>
      <c r="B10" s="717"/>
      <c r="C10" s="716"/>
      <c r="D10" s="717"/>
      <c r="E10" s="685" t="s">
        <v>269</v>
      </c>
      <c r="F10" s="686"/>
      <c r="G10" s="687"/>
      <c r="H10" s="719">
        <v>5</v>
      </c>
      <c r="I10" s="720"/>
      <c r="J10" s="717"/>
      <c r="K10" s="717"/>
      <c r="L10" s="717"/>
      <c r="M10" s="717"/>
      <c r="N10" s="717"/>
      <c r="O10" s="717"/>
      <c r="P10" s="717"/>
    </row>
    <row r="11" spans="1:16" ht="16.5" hidden="1" customHeight="1">
      <c r="A11" s="717"/>
      <c r="B11" s="717"/>
      <c r="C11" s="716"/>
      <c r="D11" s="717"/>
      <c r="E11" s="685" t="s">
        <v>1200</v>
      </c>
      <c r="F11" s="686"/>
      <c r="G11" s="687"/>
      <c r="H11" s="719">
        <v>5</v>
      </c>
      <c r="I11" s="720"/>
      <c r="J11" s="717"/>
      <c r="K11" s="717"/>
      <c r="L11" s="717"/>
      <c r="M11" s="717"/>
      <c r="N11" s="717"/>
      <c r="O11" s="717"/>
      <c r="P11" s="717"/>
    </row>
    <row r="12" spans="1:16">
      <c r="A12" s="717"/>
      <c r="B12" s="717"/>
      <c r="C12" s="716"/>
      <c r="D12" s="717"/>
      <c r="E12" s="717"/>
      <c r="F12" s="717"/>
      <c r="G12" s="717"/>
      <c r="H12" s="717"/>
      <c r="I12" s="717"/>
      <c r="J12" s="717"/>
      <c r="K12" s="717"/>
      <c r="L12" s="717"/>
      <c r="M12" s="717"/>
      <c r="N12" s="717"/>
      <c r="O12" s="717"/>
      <c r="P12" s="717"/>
    </row>
    <row r="13" spans="1:16">
      <c r="A13" s="717"/>
      <c r="B13" s="717"/>
      <c r="C13" s="716"/>
      <c r="D13" s="717"/>
      <c r="E13" s="717"/>
      <c r="F13" s="717"/>
      <c r="G13" s="717"/>
      <c r="H13" s="717"/>
      <c r="I13" s="717"/>
      <c r="J13" s="717"/>
      <c r="K13" s="717"/>
      <c r="L13" s="717"/>
      <c r="M13" s="717"/>
      <c r="N13" s="717"/>
      <c r="O13" s="717"/>
      <c r="P13" s="717"/>
    </row>
    <row r="14" spans="1:16" ht="15" customHeight="1">
      <c r="A14" s="717"/>
      <c r="B14" s="717"/>
      <c r="C14" s="716"/>
      <c r="D14" s="717"/>
      <c r="E14" s="722" t="s">
        <v>204</v>
      </c>
      <c r="F14" s="722"/>
      <c r="G14" s="722"/>
      <c r="H14" s="722"/>
      <c r="I14" s="723"/>
      <c r="J14" s="723"/>
      <c r="K14" s="723"/>
      <c r="L14" s="723"/>
      <c r="M14" s="723"/>
      <c r="N14" s="723"/>
      <c r="O14" s="723"/>
      <c r="P14" s="723"/>
    </row>
    <row r="15" spans="1:16" ht="15" customHeight="1">
      <c r="A15" s="717"/>
      <c r="B15" s="717"/>
      <c r="C15" s="716"/>
      <c r="D15" s="717"/>
      <c r="E15" s="724" t="s">
        <v>913</v>
      </c>
      <c r="F15" s="724"/>
      <c r="G15" s="724"/>
      <c r="H15" s="724"/>
      <c r="I15" s="723"/>
      <c r="J15" s="723"/>
      <c r="K15" s="723"/>
      <c r="L15" s="723"/>
      <c r="M15" s="723"/>
      <c r="N15" s="723"/>
      <c r="O15" s="723"/>
      <c r="P15" s="723"/>
    </row>
    <row r="16" spans="1:16" ht="15" customHeight="1">
      <c r="A16" s="717"/>
      <c r="B16" s="717"/>
      <c r="C16" s="716"/>
      <c r="D16" s="717"/>
      <c r="E16" s="722" t="s">
        <v>205</v>
      </c>
      <c r="F16" s="722"/>
      <c r="G16" s="722"/>
      <c r="H16" s="722"/>
      <c r="I16" s="723"/>
      <c r="J16" s="723"/>
      <c r="K16" s="723"/>
      <c r="L16" s="723"/>
      <c r="M16" s="723"/>
      <c r="N16" s="723"/>
      <c r="O16" s="723"/>
      <c r="P16" s="723"/>
    </row>
    <row r="17" spans="1:16" ht="15" customHeight="1">
      <c r="A17" s="717"/>
      <c r="B17" s="717"/>
      <c r="C17" s="716"/>
      <c r="D17" s="717">
        <v>30432724</v>
      </c>
      <c r="E17" s="725" t="s">
        <v>2064</v>
      </c>
      <c r="F17" s="725"/>
      <c r="G17" s="725"/>
      <c r="H17" s="725"/>
      <c r="I17" s="726"/>
      <c r="J17" s="723"/>
      <c r="K17" s="723"/>
      <c r="L17" s="723"/>
      <c r="M17" s="723"/>
      <c r="N17" s="723"/>
      <c r="O17" s="717" t="s">
        <v>2603</v>
      </c>
      <c r="P17" s="723"/>
    </row>
    <row r="18" spans="1:16" ht="15" customHeight="1">
      <c r="A18" s="717"/>
      <c r="B18" s="717"/>
      <c r="C18" s="716"/>
      <c r="D18" s="717"/>
      <c r="E18" s="727" t="s">
        <v>2604</v>
      </c>
      <c r="F18" s="727"/>
      <c r="G18" s="727"/>
      <c r="H18" s="727"/>
      <c r="I18" s="726"/>
      <c r="J18" s="723"/>
      <c r="K18" s="723"/>
      <c r="L18" s="723"/>
      <c r="M18" s="723"/>
      <c r="N18" s="723"/>
      <c r="O18" s="723"/>
      <c r="P18" s="723"/>
    </row>
    <row r="19" spans="1:16" ht="15" customHeight="1">
      <c r="A19" s="717"/>
      <c r="B19" s="717"/>
      <c r="C19" s="716"/>
      <c r="D19" s="717"/>
      <c r="E19" s="728" t="s">
        <v>2605</v>
      </c>
      <c r="F19" s="728"/>
      <c r="G19" s="728"/>
      <c r="H19" s="728"/>
      <c r="I19" s="729"/>
      <c r="J19" s="723"/>
      <c r="K19" s="723"/>
      <c r="L19" s="723"/>
      <c r="M19" s="723"/>
      <c r="N19" s="723"/>
      <c r="O19" s="723"/>
      <c r="P19" s="723"/>
    </row>
    <row r="20" spans="1:16" ht="11.25" customHeight="1">
      <c r="A20" s="717"/>
      <c r="B20" s="717"/>
      <c r="C20" s="716"/>
      <c r="D20" s="717"/>
      <c r="E20" s="730"/>
      <c r="F20" s="731"/>
      <c r="G20" s="731"/>
      <c r="H20" s="732"/>
      <c r="I20" s="733"/>
      <c r="J20" s="734"/>
      <c r="K20" s="735"/>
      <c r="L20" s="736"/>
      <c r="M20" s="736"/>
      <c r="N20" s="735"/>
      <c r="O20" s="734"/>
      <c r="P20" s="734"/>
    </row>
    <row r="21" spans="1:16" ht="11.25" customHeight="1">
      <c r="A21" s="717"/>
      <c r="B21" s="717"/>
      <c r="C21" s="716"/>
      <c r="D21" s="717"/>
      <c r="E21" s="737" t="s">
        <v>1248</v>
      </c>
      <c r="F21" s="737"/>
      <c r="G21" s="737"/>
      <c r="H21" s="737"/>
      <c r="I21" s="738"/>
      <c r="J21" s="739"/>
      <c r="K21" s="739"/>
      <c r="L21" s="739"/>
      <c r="M21" s="739"/>
      <c r="N21" s="739"/>
      <c r="O21" s="720"/>
      <c r="P21" s="720"/>
    </row>
    <row r="22" spans="1:16" ht="30.6" customHeight="1">
      <c r="A22" s="717"/>
      <c r="B22" s="717"/>
      <c r="C22" s="716"/>
      <c r="D22" s="717"/>
      <c r="E22" s="740" t="s">
        <v>206</v>
      </c>
      <c r="F22" s="740"/>
      <c r="G22" s="740"/>
      <c r="H22" s="741" t="s">
        <v>2569</v>
      </c>
      <c r="I22" s="742"/>
      <c r="J22" s="720"/>
      <c r="K22" s="720"/>
      <c r="L22" s="720"/>
      <c r="M22" s="717"/>
      <c r="N22" s="717"/>
      <c r="O22" s="717"/>
      <c r="P22" s="717"/>
    </row>
    <row r="23" spans="1:16" ht="21" customHeight="1">
      <c r="A23" s="717"/>
      <c r="B23" s="717"/>
      <c r="C23" s="716"/>
      <c r="D23" s="717"/>
      <c r="E23" s="740" t="s">
        <v>207</v>
      </c>
      <c r="F23" s="740"/>
      <c r="G23" s="740"/>
      <c r="H23" s="741" t="s">
        <v>2064</v>
      </c>
      <c r="I23" s="742"/>
      <c r="J23" s="717"/>
      <c r="K23" s="717"/>
      <c r="L23" s="717"/>
      <c r="M23" s="717"/>
      <c r="N23" s="717"/>
      <c r="O23" s="717"/>
      <c r="P23" s="717"/>
    </row>
    <row r="24" spans="1:16" ht="15.95" customHeight="1">
      <c r="A24" s="717"/>
      <c r="B24" s="717"/>
      <c r="C24" s="716"/>
      <c r="D24" s="717"/>
      <c r="E24" s="740" t="s">
        <v>208</v>
      </c>
      <c r="F24" s="740"/>
      <c r="G24" s="740"/>
      <c r="H24" s="743"/>
      <c r="I24" s="742"/>
      <c r="J24" s="717"/>
      <c r="K24" s="717"/>
      <c r="L24" s="717"/>
      <c r="M24" s="717"/>
      <c r="N24" s="717"/>
      <c r="O24" s="717"/>
      <c r="P24" s="717"/>
    </row>
    <row r="25" spans="1:16" ht="15.95" customHeight="1">
      <c r="A25" s="717"/>
      <c r="B25" s="717"/>
      <c r="C25" s="716"/>
      <c r="D25" s="717"/>
      <c r="E25" s="740" t="s">
        <v>209</v>
      </c>
      <c r="F25" s="740"/>
      <c r="G25" s="740"/>
      <c r="H25" s="744" t="s">
        <v>2570</v>
      </c>
      <c r="I25" s="742"/>
      <c r="J25" s="717"/>
      <c r="K25" s="717"/>
      <c r="L25" s="717"/>
      <c r="M25" s="717"/>
      <c r="N25" s="717"/>
      <c r="O25" s="717"/>
      <c r="P25" s="717"/>
    </row>
    <row r="26" spans="1:16" ht="15.95" customHeight="1">
      <c r="A26" s="717"/>
      <c r="B26" s="717"/>
      <c r="C26" s="716"/>
      <c r="D26" s="717"/>
      <c r="E26" s="740" t="s">
        <v>107</v>
      </c>
      <c r="F26" s="740"/>
      <c r="G26" s="740"/>
      <c r="H26" s="745" t="s">
        <v>2065</v>
      </c>
      <c r="I26" s="742"/>
      <c r="J26" s="717"/>
      <c r="K26" s="717"/>
      <c r="L26" s="717"/>
      <c r="M26" s="717"/>
      <c r="N26" s="717"/>
      <c r="O26" s="717"/>
      <c r="P26" s="717"/>
    </row>
    <row r="27" spans="1:16" ht="15.95" customHeight="1">
      <c r="A27" s="717"/>
      <c r="B27" s="717"/>
      <c r="C27" s="716"/>
      <c r="D27" s="717"/>
      <c r="E27" s="740" t="s">
        <v>108</v>
      </c>
      <c r="F27" s="740"/>
      <c r="G27" s="740"/>
      <c r="H27" s="745" t="s">
        <v>1571</v>
      </c>
      <c r="I27" s="742"/>
      <c r="J27" s="717"/>
      <c r="K27" s="717"/>
      <c r="L27" s="717"/>
      <c r="M27" s="717"/>
      <c r="N27" s="717"/>
      <c r="O27" s="717"/>
      <c r="P27" s="717"/>
    </row>
    <row r="28" spans="1:16" ht="15.95" customHeight="1">
      <c r="A28" s="717"/>
      <c r="B28" s="717"/>
      <c r="C28" s="716"/>
      <c r="D28" s="717"/>
      <c r="E28" s="740" t="s">
        <v>210</v>
      </c>
      <c r="F28" s="740"/>
      <c r="G28" s="740"/>
      <c r="H28" s="743"/>
      <c r="I28" s="742"/>
      <c r="J28" s="717"/>
      <c r="K28" s="717"/>
      <c r="L28" s="717"/>
      <c r="M28" s="717"/>
      <c r="N28" s="717"/>
      <c r="O28" s="717"/>
      <c r="P28" s="717"/>
    </row>
    <row r="29" spans="1:16" ht="15.95" customHeight="1">
      <c r="A29" s="717"/>
      <c r="B29" s="717"/>
      <c r="C29" s="716"/>
      <c r="D29" s="717"/>
      <c r="E29" s="740" t="s">
        <v>211</v>
      </c>
      <c r="F29" s="740"/>
      <c r="G29" s="740"/>
      <c r="H29" s="746" t="s">
        <v>929</v>
      </c>
      <c r="I29" s="742"/>
      <c r="J29" s="717"/>
      <c r="K29" s="717"/>
      <c r="L29" s="717"/>
      <c r="M29" s="717"/>
      <c r="N29" s="717"/>
      <c r="O29" s="717"/>
      <c r="P29" s="717"/>
    </row>
    <row r="30" spans="1:16" ht="15.95" customHeight="1">
      <c r="A30" s="717"/>
      <c r="B30" s="717"/>
      <c r="C30" s="716"/>
      <c r="D30" s="717"/>
      <c r="E30" s="740" t="s">
        <v>212</v>
      </c>
      <c r="F30" s="740"/>
      <c r="G30" s="740"/>
      <c r="H30" s="747" t="s">
        <v>2564</v>
      </c>
      <c r="I30" s="726"/>
      <c r="J30" s="717"/>
      <c r="K30" s="717"/>
      <c r="L30" s="717"/>
      <c r="M30" s="717"/>
      <c r="N30" s="717"/>
      <c r="O30" s="717"/>
      <c r="P30" s="717"/>
    </row>
    <row r="31" spans="1:16" ht="15.95" customHeight="1">
      <c r="A31" s="717"/>
      <c r="B31" s="717"/>
      <c r="C31" s="716"/>
      <c r="D31" s="717"/>
      <c r="E31" s="740" t="s">
        <v>213</v>
      </c>
      <c r="F31" s="740"/>
      <c r="G31" s="740"/>
      <c r="H31" s="747" t="s">
        <v>2564</v>
      </c>
      <c r="I31" s="726"/>
      <c r="J31" s="717"/>
      <c r="K31" s="717"/>
      <c r="L31" s="717"/>
      <c r="M31" s="717"/>
      <c r="N31" s="717"/>
      <c r="O31" s="717"/>
      <c r="P31" s="717"/>
    </row>
    <row r="32" spans="1:16" ht="15.95" customHeight="1">
      <c r="A32" s="717"/>
      <c r="B32" s="717"/>
      <c r="C32" s="716"/>
      <c r="D32" s="717"/>
      <c r="E32" s="740" t="s">
        <v>214</v>
      </c>
      <c r="F32" s="740"/>
      <c r="G32" s="740"/>
      <c r="H32" s="747" t="s">
        <v>2565</v>
      </c>
      <c r="I32" s="726"/>
      <c r="J32" s="717"/>
      <c r="K32" s="717"/>
      <c r="L32" s="717"/>
      <c r="M32" s="717"/>
      <c r="N32" s="717"/>
      <c r="O32" s="717"/>
      <c r="P32" s="717"/>
    </row>
    <row r="33" spans="1:16" ht="15.95" customHeight="1">
      <c r="A33" s="717"/>
      <c r="B33" s="717"/>
      <c r="C33" s="716"/>
      <c r="D33" s="717"/>
      <c r="E33" s="740" t="s">
        <v>164</v>
      </c>
      <c r="F33" s="740"/>
      <c r="G33" s="740"/>
      <c r="H33" s="747" t="s">
        <v>2566</v>
      </c>
      <c r="I33" s="726"/>
      <c r="J33" s="717"/>
      <c r="K33" s="717"/>
      <c r="L33" s="717"/>
      <c r="M33" s="717"/>
      <c r="N33" s="717"/>
      <c r="O33" s="717"/>
      <c r="P33" s="717"/>
    </row>
    <row r="34" spans="1:16" ht="15.95" customHeight="1">
      <c r="A34" s="717"/>
      <c r="B34" s="717"/>
      <c r="C34" s="716"/>
      <c r="D34" s="717"/>
      <c r="E34" s="740" t="s">
        <v>215</v>
      </c>
      <c r="F34" s="740"/>
      <c r="G34" s="740"/>
      <c r="H34" s="747" t="s">
        <v>2589</v>
      </c>
      <c r="I34" s="726"/>
      <c r="J34" s="717"/>
      <c r="K34" s="717"/>
      <c r="L34" s="717"/>
      <c r="M34" s="717"/>
      <c r="N34" s="717"/>
      <c r="O34" s="717"/>
      <c r="P34" s="717"/>
    </row>
    <row r="35" spans="1:16" ht="15.95" customHeight="1">
      <c r="A35" s="717"/>
      <c r="B35" s="717"/>
      <c r="C35" s="716"/>
      <c r="D35" s="717"/>
      <c r="E35" s="740" t="s">
        <v>216</v>
      </c>
      <c r="F35" s="740"/>
      <c r="G35" s="740"/>
      <c r="H35" s="747" t="s">
        <v>2567</v>
      </c>
      <c r="I35" s="726"/>
      <c r="J35" s="717"/>
      <c r="K35" s="717"/>
      <c r="L35" s="717"/>
      <c r="M35" s="717"/>
      <c r="N35" s="717"/>
      <c r="O35" s="717"/>
      <c r="P35" s="717"/>
    </row>
    <row r="36" spans="1:16" ht="15.95" customHeight="1">
      <c r="A36" s="717"/>
      <c r="B36" s="717"/>
      <c r="C36" s="716"/>
      <c r="D36" s="717"/>
      <c r="E36" s="740" t="s">
        <v>217</v>
      </c>
      <c r="F36" s="740"/>
      <c r="G36" s="740"/>
      <c r="H36" s="747" t="s">
        <v>2568</v>
      </c>
      <c r="I36" s="726"/>
      <c r="J36" s="717"/>
      <c r="K36" s="717"/>
      <c r="L36" s="717"/>
      <c r="M36" s="717"/>
      <c r="N36" s="717"/>
      <c r="O36" s="717"/>
      <c r="P36" s="717"/>
    </row>
    <row r="37" spans="1:16" ht="15.95" customHeight="1">
      <c r="A37" s="717"/>
      <c r="B37" s="717"/>
      <c r="C37" s="716"/>
      <c r="D37" s="717"/>
      <c r="E37" s="740" t="s">
        <v>218</v>
      </c>
      <c r="F37" s="740"/>
      <c r="G37" s="748" t="s">
        <v>219</v>
      </c>
      <c r="H37" s="749" t="s">
        <v>21</v>
      </c>
      <c r="I37" s="726"/>
      <c r="J37" s="717"/>
      <c r="K37" s="717"/>
      <c r="L37" s="717"/>
      <c r="M37" s="717"/>
      <c r="N37" s="717"/>
      <c r="O37" s="717"/>
      <c r="P37" s="717"/>
    </row>
    <row r="38" spans="1:16" ht="15.95" customHeight="1">
      <c r="A38" s="717"/>
      <c r="B38" s="717"/>
      <c r="C38" s="716"/>
      <c r="D38" s="717"/>
      <c r="E38" s="740"/>
      <c r="F38" s="740"/>
      <c r="G38" s="748" t="s">
        <v>220</v>
      </c>
      <c r="H38" s="750" t="s">
        <v>2574</v>
      </c>
      <c r="I38" s="726"/>
      <c r="J38" s="717"/>
      <c r="K38" s="717"/>
      <c r="L38" s="717"/>
      <c r="M38" s="717"/>
      <c r="N38" s="717"/>
      <c r="O38" s="717"/>
      <c r="P38" s="717"/>
    </row>
    <row r="39" spans="1:16" ht="15.95" customHeight="1">
      <c r="A39" s="717"/>
      <c r="B39" s="717"/>
      <c r="C39" s="716"/>
      <c r="D39" s="717"/>
      <c r="E39" s="740"/>
      <c r="F39" s="740"/>
      <c r="G39" s="748" t="s">
        <v>221</v>
      </c>
      <c r="H39" s="750" t="s">
        <v>752</v>
      </c>
      <c r="I39" s="726"/>
      <c r="J39" s="717"/>
      <c r="K39" s="717"/>
      <c r="L39" s="717"/>
      <c r="M39" s="717"/>
      <c r="N39" s="717"/>
      <c r="O39" s="717"/>
      <c r="P39" s="717"/>
    </row>
    <row r="40" spans="1:16" ht="20.25" customHeight="1">
      <c r="A40" s="717"/>
      <c r="B40" s="717"/>
      <c r="C40" s="716"/>
      <c r="D40" s="717"/>
      <c r="E40" s="740" t="s">
        <v>222</v>
      </c>
      <c r="F40" s="740"/>
      <c r="G40" s="740"/>
      <c r="H40" s="749" t="s">
        <v>20</v>
      </c>
      <c r="I40" s="726"/>
      <c r="J40" s="717"/>
      <c r="K40" s="717"/>
      <c r="L40" s="717"/>
      <c r="M40" s="717"/>
      <c r="N40" s="717"/>
      <c r="O40" s="717"/>
      <c r="P40" s="717"/>
    </row>
    <row r="41" spans="1:16" ht="15.95" customHeight="1">
      <c r="A41" s="717"/>
      <c r="B41" s="717"/>
      <c r="C41" s="716"/>
      <c r="D41" s="717"/>
      <c r="E41" s="740" t="s">
        <v>223</v>
      </c>
      <c r="F41" s="740"/>
      <c r="G41" s="740"/>
      <c r="H41" s="749" t="s">
        <v>20</v>
      </c>
      <c r="I41" s="726"/>
      <c r="J41" s="717"/>
      <c r="K41" s="717"/>
      <c r="L41" s="717"/>
      <c r="M41" s="717"/>
      <c r="N41" s="717"/>
      <c r="O41" s="717"/>
      <c r="P41" s="717"/>
    </row>
    <row r="42" spans="1:16" ht="21.75" customHeight="1">
      <c r="A42" s="717"/>
      <c r="B42" s="717"/>
      <c r="C42" s="716"/>
      <c r="D42" s="717"/>
      <c r="E42" s="740" t="s">
        <v>224</v>
      </c>
      <c r="F42" s="740"/>
      <c r="G42" s="740"/>
      <c r="H42" s="749" t="s">
        <v>21</v>
      </c>
      <c r="I42" s="726"/>
      <c r="J42" s="717"/>
      <c r="K42" s="717"/>
      <c r="L42" s="717"/>
      <c r="M42" s="717"/>
      <c r="N42" s="717"/>
      <c r="O42" s="717"/>
      <c r="P42" s="717"/>
    </row>
    <row r="43" spans="1:16" ht="15.95" customHeight="1">
      <c r="A43" s="717" t="s">
        <v>1443</v>
      </c>
      <c r="B43" s="717"/>
      <c r="C43" s="716"/>
      <c r="D43" s="717"/>
      <c r="E43" s="740" t="s">
        <v>225</v>
      </c>
      <c r="F43" s="740"/>
      <c r="G43" s="740"/>
      <c r="H43" s="749" t="s">
        <v>21</v>
      </c>
      <c r="I43" s="726"/>
      <c r="J43" s="717"/>
      <c r="K43" s="717"/>
      <c r="L43" s="717"/>
      <c r="M43" s="717"/>
      <c r="N43" s="717"/>
      <c r="O43" s="717"/>
      <c r="P43" s="717"/>
    </row>
    <row r="44" spans="1:16" ht="15.95" hidden="1" customHeight="1">
      <c r="A44" s="717"/>
      <c r="B44" s="717"/>
      <c r="C44" s="716"/>
      <c r="D44" s="717"/>
      <c r="E44" s="683" t="s">
        <v>226</v>
      </c>
      <c r="F44" s="683"/>
      <c r="G44" s="683"/>
      <c r="H44" s="751" t="s">
        <v>1152</v>
      </c>
      <c r="I44" s="726"/>
      <c r="J44" s="752"/>
      <c r="K44" s="717"/>
      <c r="L44" s="717"/>
      <c r="M44" s="717"/>
      <c r="N44" s="717"/>
      <c r="O44" s="717"/>
      <c r="P44" s="717"/>
    </row>
    <row r="45" spans="1:16" ht="15.95" customHeight="1">
      <c r="A45" s="717"/>
      <c r="B45" s="717"/>
      <c r="C45" s="716"/>
      <c r="D45" s="717"/>
      <c r="E45" s="740" t="s">
        <v>227</v>
      </c>
      <c r="F45" s="740"/>
      <c r="G45" s="740"/>
      <c r="H45" s="749" t="s">
        <v>20</v>
      </c>
      <c r="I45" s="726"/>
      <c r="J45" s="717"/>
      <c r="K45" s="717"/>
      <c r="L45" s="717"/>
      <c r="M45" s="717"/>
      <c r="N45" s="717"/>
      <c r="O45" s="717"/>
      <c r="P45" s="717"/>
    </row>
    <row r="46" spans="1:16" ht="15.95" customHeight="1">
      <c r="A46" s="717" t="s">
        <v>1444</v>
      </c>
      <c r="B46" s="717"/>
      <c r="C46" s="716"/>
      <c r="D46" s="717"/>
      <c r="E46" s="740" t="s">
        <v>228</v>
      </c>
      <c r="F46" s="740"/>
      <c r="G46" s="740"/>
      <c r="H46" s="749" t="s">
        <v>21</v>
      </c>
      <c r="I46" s="726"/>
      <c r="J46" s="717"/>
      <c r="K46" s="717"/>
      <c r="L46" s="717"/>
      <c r="M46" s="717"/>
      <c r="N46" s="717"/>
      <c r="O46" s="717"/>
      <c r="P46" s="717"/>
    </row>
    <row r="47" spans="1:16" ht="15.95" hidden="1" customHeight="1">
      <c r="A47" s="717"/>
      <c r="B47" s="717"/>
      <c r="C47" s="716"/>
      <c r="D47" s="717"/>
      <c r="E47" s="753" t="s">
        <v>229</v>
      </c>
      <c r="F47" s="740" t="s">
        <v>230</v>
      </c>
      <c r="G47" s="740"/>
      <c r="H47" s="754" t="s">
        <v>1152</v>
      </c>
      <c r="I47" s="726"/>
      <c r="J47" s="717"/>
      <c r="K47" s="717"/>
      <c r="L47" s="717"/>
      <c r="M47" s="717"/>
      <c r="N47" s="717"/>
      <c r="O47" s="717"/>
      <c r="P47" s="717"/>
    </row>
    <row r="48" spans="1:16" ht="15.95" hidden="1" customHeight="1">
      <c r="A48" s="717"/>
      <c r="B48" s="717"/>
      <c r="C48" s="716"/>
      <c r="D48" s="717"/>
      <c r="E48" s="753"/>
      <c r="F48" s="740" t="s">
        <v>231</v>
      </c>
      <c r="G48" s="740"/>
      <c r="H48" s="755" t="s">
        <v>1152</v>
      </c>
      <c r="I48" s="726"/>
      <c r="J48" s="717"/>
      <c r="K48" s="717"/>
      <c r="L48" s="717"/>
      <c r="M48" s="717"/>
      <c r="N48" s="717"/>
      <c r="O48" s="717"/>
      <c r="P48" s="717"/>
    </row>
    <row r="49" spans="1:16" ht="15.95" hidden="1" customHeight="1">
      <c r="A49" s="717"/>
      <c r="B49" s="717"/>
      <c r="C49" s="716"/>
      <c r="D49" s="717"/>
      <c r="E49" s="753"/>
      <c r="F49" s="740" t="s">
        <v>232</v>
      </c>
      <c r="G49" s="740"/>
      <c r="H49" s="754" t="s">
        <v>1152</v>
      </c>
      <c r="I49" s="726"/>
      <c r="J49" s="717"/>
      <c r="K49" s="717"/>
      <c r="L49" s="717"/>
      <c r="M49" s="717"/>
      <c r="N49" s="717"/>
      <c r="O49" s="717"/>
      <c r="P49" s="717"/>
    </row>
    <row r="50" spans="1:16" ht="15.95" hidden="1" customHeight="1">
      <c r="A50" s="717"/>
      <c r="B50" s="717"/>
      <c r="C50" s="716"/>
      <c r="D50" s="717"/>
      <c r="E50" s="753"/>
      <c r="F50" s="740" t="s">
        <v>233</v>
      </c>
      <c r="G50" s="740"/>
      <c r="H50" s="756"/>
      <c r="I50" s="726"/>
      <c r="J50" s="717"/>
      <c r="K50" s="717"/>
      <c r="L50" s="717"/>
      <c r="M50" s="717"/>
      <c r="N50" s="717"/>
      <c r="O50" s="717"/>
      <c r="P50" s="717"/>
    </row>
    <row r="51" spans="1:16" ht="15.95" hidden="1" customHeight="1">
      <c r="A51" s="717"/>
      <c r="B51" s="717"/>
      <c r="C51" s="716"/>
      <c r="D51" s="717"/>
      <c r="E51" s="753"/>
      <c r="F51" s="683" t="s">
        <v>234</v>
      </c>
      <c r="G51" s="683"/>
      <c r="H51" s="751" t="s">
        <v>1152</v>
      </c>
      <c r="I51" s="726"/>
      <c r="J51" s="752"/>
      <c r="K51" s="717"/>
      <c r="L51" s="717"/>
      <c r="M51" s="717"/>
      <c r="N51" s="717"/>
      <c r="O51" s="717"/>
      <c r="P51" s="717"/>
    </row>
    <row r="52" spans="1:16" ht="15.95" customHeight="1">
      <c r="A52" s="717" t="s">
        <v>1445</v>
      </c>
      <c r="B52" s="717"/>
      <c r="C52" s="716"/>
      <c r="D52" s="717"/>
      <c r="E52" s="740" t="s">
        <v>235</v>
      </c>
      <c r="F52" s="740"/>
      <c r="G52" s="740"/>
      <c r="H52" s="749" t="s">
        <v>21</v>
      </c>
      <c r="I52" s="726"/>
      <c r="J52" s="717"/>
      <c r="K52" s="717"/>
      <c r="L52" s="717"/>
      <c r="M52" s="717"/>
      <c r="N52" s="717"/>
      <c r="O52" s="717"/>
      <c r="P52" s="717"/>
    </row>
    <row r="53" spans="1:16" ht="15.95" hidden="1" customHeight="1">
      <c r="A53" s="717"/>
      <c r="B53" s="717"/>
      <c r="C53" s="716"/>
      <c r="D53" s="717"/>
      <c r="E53" s="753" t="s">
        <v>229</v>
      </c>
      <c r="F53" s="740" t="s">
        <v>230</v>
      </c>
      <c r="G53" s="740"/>
      <c r="H53" s="754" t="s">
        <v>1152</v>
      </c>
      <c r="I53" s="726"/>
      <c r="J53" s="717"/>
      <c r="K53" s="717"/>
      <c r="L53" s="717"/>
      <c r="M53" s="717"/>
      <c r="N53" s="717"/>
      <c r="O53" s="717"/>
      <c r="P53" s="717"/>
    </row>
    <row r="54" spans="1:16" ht="15.95" hidden="1" customHeight="1">
      <c r="A54" s="717"/>
      <c r="B54" s="717"/>
      <c r="C54" s="716"/>
      <c r="D54" s="717"/>
      <c r="E54" s="753"/>
      <c r="F54" s="740" t="s">
        <v>231</v>
      </c>
      <c r="G54" s="740"/>
      <c r="H54" s="755" t="s">
        <v>1152</v>
      </c>
      <c r="I54" s="726"/>
      <c r="J54" s="717"/>
      <c r="K54" s="717"/>
      <c r="L54" s="717"/>
      <c r="M54" s="717"/>
      <c r="N54" s="717"/>
      <c r="O54" s="717"/>
      <c r="P54" s="717"/>
    </row>
    <row r="55" spans="1:16" ht="15.95" hidden="1" customHeight="1">
      <c r="A55" s="717"/>
      <c r="B55" s="717"/>
      <c r="C55" s="716"/>
      <c r="D55" s="717"/>
      <c r="E55" s="753"/>
      <c r="F55" s="740" t="s">
        <v>232</v>
      </c>
      <c r="G55" s="740"/>
      <c r="H55" s="754" t="s">
        <v>1152</v>
      </c>
      <c r="I55" s="726"/>
      <c r="J55" s="717"/>
      <c r="K55" s="717"/>
      <c r="L55" s="717"/>
      <c r="M55" s="717"/>
      <c r="N55" s="717"/>
      <c r="O55" s="717"/>
      <c r="P55" s="717"/>
    </row>
    <row r="56" spans="1:16" ht="15.95" hidden="1" customHeight="1">
      <c r="A56" s="717"/>
      <c r="B56" s="717"/>
      <c r="C56" s="716"/>
      <c r="D56" s="717"/>
      <c r="E56" s="753"/>
      <c r="F56" s="740" t="s">
        <v>233</v>
      </c>
      <c r="G56" s="740"/>
      <c r="H56" s="756"/>
      <c r="I56" s="726"/>
      <c r="J56" s="717"/>
      <c r="K56" s="717"/>
      <c r="L56" s="717"/>
      <c r="M56" s="717"/>
      <c r="N56" s="717"/>
      <c r="O56" s="717"/>
      <c r="P56" s="717"/>
    </row>
    <row r="57" spans="1:16" ht="15.95" hidden="1" customHeight="1">
      <c r="A57" s="717"/>
      <c r="B57" s="717"/>
      <c r="C57" s="716"/>
      <c r="D57" s="717"/>
      <c r="E57" s="753"/>
      <c r="F57" s="683" t="s">
        <v>234</v>
      </c>
      <c r="G57" s="683"/>
      <c r="H57" s="751" t="s">
        <v>1152</v>
      </c>
      <c r="I57" s="726"/>
      <c r="J57" s="752"/>
      <c r="K57" s="717"/>
      <c r="L57" s="717"/>
      <c r="M57" s="717"/>
      <c r="N57" s="717"/>
      <c r="O57" s="717"/>
      <c r="P57" s="717"/>
    </row>
    <row r="58" spans="1:16" ht="15.95" customHeight="1">
      <c r="A58" s="717" t="s">
        <v>1446</v>
      </c>
      <c r="B58" s="717"/>
      <c r="C58" s="716"/>
      <c r="D58" s="717"/>
      <c r="E58" s="740" t="s">
        <v>236</v>
      </c>
      <c r="F58" s="740"/>
      <c r="G58" s="740"/>
      <c r="H58" s="749" t="s">
        <v>21</v>
      </c>
      <c r="I58" s="726"/>
      <c r="J58" s="717"/>
      <c r="K58" s="717"/>
      <c r="L58" s="717"/>
      <c r="M58" s="717"/>
      <c r="N58" s="717"/>
      <c r="O58" s="717"/>
      <c r="P58" s="717"/>
    </row>
    <row r="59" spans="1:16" ht="15.95" hidden="1" customHeight="1">
      <c r="A59" s="717"/>
      <c r="B59" s="717"/>
      <c r="C59" s="716"/>
      <c r="D59" s="717"/>
      <c r="E59" s="753" t="s">
        <v>229</v>
      </c>
      <c r="F59" s="740" t="s">
        <v>230</v>
      </c>
      <c r="G59" s="740"/>
      <c r="H59" s="754" t="s">
        <v>1152</v>
      </c>
      <c r="I59" s="726"/>
      <c r="J59" s="717"/>
      <c r="K59" s="717"/>
      <c r="L59" s="717"/>
      <c r="M59" s="717"/>
      <c r="N59" s="717"/>
      <c r="O59" s="717"/>
      <c r="P59" s="717"/>
    </row>
    <row r="60" spans="1:16" ht="15.95" hidden="1" customHeight="1">
      <c r="A60" s="717"/>
      <c r="B60" s="717"/>
      <c r="C60" s="716"/>
      <c r="D60" s="717"/>
      <c r="E60" s="753"/>
      <c r="F60" s="740" t="s">
        <v>231</v>
      </c>
      <c r="G60" s="740"/>
      <c r="H60" s="755" t="s">
        <v>1152</v>
      </c>
      <c r="I60" s="726"/>
      <c r="J60" s="717"/>
      <c r="K60" s="717"/>
      <c r="L60" s="717"/>
      <c r="M60" s="717"/>
      <c r="N60" s="717"/>
      <c r="O60" s="717"/>
      <c r="P60" s="717"/>
    </row>
    <row r="61" spans="1:16" ht="15.95" hidden="1" customHeight="1">
      <c r="A61" s="717"/>
      <c r="B61" s="717"/>
      <c r="C61" s="716"/>
      <c r="D61" s="717"/>
      <c r="E61" s="753"/>
      <c r="F61" s="740" t="s">
        <v>232</v>
      </c>
      <c r="G61" s="740"/>
      <c r="H61" s="754" t="s">
        <v>1152</v>
      </c>
      <c r="I61" s="726"/>
      <c r="J61" s="717"/>
      <c r="K61" s="717"/>
      <c r="L61" s="717"/>
      <c r="M61" s="717"/>
      <c r="N61" s="717"/>
      <c r="O61" s="717"/>
      <c r="P61" s="717"/>
    </row>
    <row r="62" spans="1:16" ht="15.95" hidden="1" customHeight="1">
      <c r="A62" s="717"/>
      <c r="B62" s="717"/>
      <c r="C62" s="716"/>
      <c r="D62" s="717"/>
      <c r="E62" s="753"/>
      <c r="F62" s="740" t="s">
        <v>233</v>
      </c>
      <c r="G62" s="740"/>
      <c r="H62" s="756"/>
      <c r="I62" s="726"/>
      <c r="J62" s="717"/>
      <c r="K62" s="717"/>
      <c r="L62" s="717"/>
      <c r="M62" s="717"/>
      <c r="N62" s="717"/>
      <c r="O62" s="717"/>
      <c r="P62" s="717"/>
    </row>
    <row r="63" spans="1:16" ht="15.95" hidden="1" customHeight="1">
      <c r="A63" s="717"/>
      <c r="B63" s="717"/>
      <c r="C63" s="716"/>
      <c r="D63" s="717"/>
      <c r="E63" s="753"/>
      <c r="F63" s="683" t="s">
        <v>234</v>
      </c>
      <c r="G63" s="683"/>
      <c r="H63" s="751" t="s">
        <v>1152</v>
      </c>
      <c r="I63" s="726"/>
      <c r="J63" s="752"/>
      <c r="K63" s="717"/>
      <c r="L63" s="717"/>
      <c r="M63" s="717"/>
      <c r="N63" s="717"/>
      <c r="O63" s="717"/>
      <c r="P63" s="717"/>
    </row>
    <row r="64" spans="1:16" ht="21.95" customHeight="1">
      <c r="A64" s="717" t="s">
        <v>1447</v>
      </c>
      <c r="B64" s="717"/>
      <c r="C64" s="716"/>
      <c r="D64" s="717"/>
      <c r="E64" s="740" t="s">
        <v>2606</v>
      </c>
      <c r="F64" s="740"/>
      <c r="G64" s="740"/>
      <c r="H64" s="749" t="s">
        <v>21</v>
      </c>
      <c r="I64" s="726"/>
      <c r="J64" s="752"/>
      <c r="K64" s="717"/>
      <c r="L64" s="717"/>
      <c r="M64" s="717"/>
      <c r="N64" s="717"/>
      <c r="O64" s="717"/>
      <c r="P64" s="717"/>
    </row>
    <row r="65" spans="1:16" ht="15.95" hidden="1" customHeight="1">
      <c r="A65" s="717"/>
      <c r="B65" s="717"/>
      <c r="C65" s="716"/>
      <c r="D65" s="717"/>
      <c r="E65" s="753" t="s">
        <v>229</v>
      </c>
      <c r="F65" s="740" t="s">
        <v>230</v>
      </c>
      <c r="G65" s="740"/>
      <c r="H65" s="754" t="s">
        <v>1152</v>
      </c>
      <c r="I65" s="726"/>
      <c r="J65" s="717"/>
      <c r="K65" s="717"/>
      <c r="L65" s="717"/>
      <c r="M65" s="717"/>
      <c r="N65" s="717"/>
      <c r="O65" s="717"/>
      <c r="P65" s="717"/>
    </row>
    <row r="66" spans="1:16" ht="15.95" hidden="1" customHeight="1">
      <c r="A66" s="717"/>
      <c r="B66" s="717"/>
      <c r="C66" s="716"/>
      <c r="D66" s="717"/>
      <c r="E66" s="753"/>
      <c r="F66" s="740" t="s">
        <v>231</v>
      </c>
      <c r="G66" s="740"/>
      <c r="H66" s="755" t="s">
        <v>1152</v>
      </c>
      <c r="I66" s="726"/>
      <c r="J66" s="717"/>
      <c r="K66" s="717"/>
      <c r="L66" s="717"/>
      <c r="M66" s="717"/>
      <c r="N66" s="717"/>
      <c r="O66" s="717"/>
      <c r="P66" s="717"/>
    </row>
    <row r="67" spans="1:16" ht="15.95" hidden="1" customHeight="1">
      <c r="A67" s="717"/>
      <c r="B67" s="717"/>
      <c r="C67" s="716"/>
      <c r="D67" s="717"/>
      <c r="E67" s="753"/>
      <c r="F67" s="740" t="s">
        <v>232</v>
      </c>
      <c r="G67" s="740"/>
      <c r="H67" s="754" t="s">
        <v>1152</v>
      </c>
      <c r="I67" s="726"/>
      <c r="J67" s="717"/>
      <c r="K67" s="717"/>
      <c r="L67" s="717"/>
      <c r="M67" s="717"/>
      <c r="N67" s="717"/>
      <c r="O67" s="717"/>
      <c r="P67" s="717"/>
    </row>
    <row r="68" spans="1:16" ht="15.95" hidden="1" customHeight="1">
      <c r="A68" s="717"/>
      <c r="B68" s="717"/>
      <c r="C68" s="716"/>
      <c r="D68" s="717"/>
      <c r="E68" s="753"/>
      <c r="F68" s="740" t="s">
        <v>233</v>
      </c>
      <c r="G68" s="740"/>
      <c r="H68" s="756"/>
      <c r="I68" s="726"/>
      <c r="J68" s="717"/>
      <c r="K68" s="717"/>
      <c r="L68" s="717"/>
      <c r="M68" s="717"/>
      <c r="N68" s="717"/>
      <c r="O68" s="717"/>
      <c r="P68" s="717"/>
    </row>
    <row r="69" spans="1:16" ht="15.95" hidden="1" customHeight="1">
      <c r="A69" s="717"/>
      <c r="B69" s="717"/>
      <c r="C69" s="716"/>
      <c r="D69" s="717"/>
      <c r="E69" s="753"/>
      <c r="F69" s="740" t="s">
        <v>237</v>
      </c>
      <c r="G69" s="740"/>
      <c r="H69" s="756"/>
      <c r="I69" s="726"/>
      <c r="J69" s="717"/>
      <c r="K69" s="717"/>
      <c r="L69" s="717"/>
      <c r="M69" s="717"/>
      <c r="N69" s="717"/>
      <c r="O69" s="717"/>
      <c r="P69" s="717"/>
    </row>
    <row r="70" spans="1:16" ht="15.95" hidden="1" customHeight="1">
      <c r="A70" s="717"/>
      <c r="B70" s="717"/>
      <c r="C70" s="716"/>
      <c r="D70" s="717"/>
      <c r="E70" s="753"/>
      <c r="F70" s="740" t="s">
        <v>238</v>
      </c>
      <c r="G70" s="740"/>
      <c r="H70" s="756"/>
      <c r="I70" s="726"/>
      <c r="J70" s="717"/>
      <c r="K70" s="717"/>
      <c r="L70" s="717"/>
      <c r="M70" s="717"/>
      <c r="N70" s="717"/>
      <c r="O70" s="717"/>
      <c r="P70" s="717"/>
    </row>
    <row r="71" spans="1:16" ht="21.95" customHeight="1">
      <c r="A71" s="717" t="s">
        <v>1448</v>
      </c>
      <c r="B71" s="717"/>
      <c r="C71" s="716"/>
      <c r="D71" s="717"/>
      <c r="E71" s="740" t="s">
        <v>2607</v>
      </c>
      <c r="F71" s="740"/>
      <c r="G71" s="740"/>
      <c r="H71" s="749" t="s">
        <v>21</v>
      </c>
      <c r="I71" s="726"/>
      <c r="J71" s="717"/>
      <c r="K71" s="717"/>
      <c r="L71" s="717"/>
      <c r="M71" s="717"/>
      <c r="N71" s="717"/>
      <c r="O71" s="717"/>
      <c r="P71" s="717"/>
    </row>
    <row r="72" spans="1:16" ht="15.95" hidden="1" customHeight="1">
      <c r="A72" s="717"/>
      <c r="B72" s="717"/>
      <c r="C72" s="716"/>
      <c r="D72" s="717"/>
      <c r="E72" s="753" t="s">
        <v>229</v>
      </c>
      <c r="F72" s="740" t="s">
        <v>230</v>
      </c>
      <c r="G72" s="740"/>
      <c r="H72" s="754" t="s">
        <v>1152</v>
      </c>
      <c r="I72" s="726"/>
      <c r="J72" s="717"/>
      <c r="K72" s="717"/>
      <c r="L72" s="717"/>
      <c r="M72" s="717"/>
      <c r="N72" s="717"/>
      <c r="O72" s="717"/>
      <c r="P72" s="717"/>
    </row>
    <row r="73" spans="1:16" ht="15.95" hidden="1" customHeight="1">
      <c r="A73" s="717"/>
      <c r="B73" s="717"/>
      <c r="C73" s="716"/>
      <c r="D73" s="717"/>
      <c r="E73" s="753"/>
      <c r="F73" s="740" t="s">
        <v>231</v>
      </c>
      <c r="G73" s="740"/>
      <c r="H73" s="755" t="s">
        <v>1152</v>
      </c>
      <c r="I73" s="726"/>
      <c r="J73" s="717"/>
      <c r="K73" s="717"/>
      <c r="L73" s="717"/>
      <c r="M73" s="717"/>
      <c r="N73" s="717"/>
      <c r="O73" s="717"/>
      <c r="P73" s="717"/>
    </row>
    <row r="74" spans="1:16" ht="15.95" hidden="1" customHeight="1">
      <c r="A74" s="717"/>
      <c r="B74" s="717"/>
      <c r="C74" s="716"/>
      <c r="D74" s="717"/>
      <c r="E74" s="753"/>
      <c r="F74" s="740" t="s">
        <v>232</v>
      </c>
      <c r="G74" s="740"/>
      <c r="H74" s="754" t="s">
        <v>1152</v>
      </c>
      <c r="I74" s="726"/>
      <c r="J74" s="717"/>
      <c r="K74" s="717"/>
      <c r="L74" s="717"/>
      <c r="M74" s="717"/>
      <c r="N74" s="717"/>
      <c r="O74" s="717"/>
      <c r="P74" s="717"/>
    </row>
    <row r="75" spans="1:16" ht="15.95" hidden="1" customHeight="1">
      <c r="A75" s="717"/>
      <c r="B75" s="717"/>
      <c r="C75" s="716"/>
      <c r="D75" s="717"/>
      <c r="E75" s="753"/>
      <c r="F75" s="740" t="s">
        <v>233</v>
      </c>
      <c r="G75" s="740"/>
      <c r="H75" s="756"/>
      <c r="I75" s="726"/>
      <c r="J75" s="717"/>
      <c r="K75" s="717"/>
      <c r="L75" s="717"/>
      <c r="M75" s="717"/>
      <c r="N75" s="717"/>
      <c r="O75" s="717"/>
      <c r="P75" s="717"/>
    </row>
    <row r="76" spans="1:16" ht="15.95" hidden="1" customHeight="1">
      <c r="A76" s="717"/>
      <c r="B76" s="717"/>
      <c r="C76" s="716"/>
      <c r="D76" s="717"/>
      <c r="E76" s="753"/>
      <c r="F76" s="740" t="s">
        <v>237</v>
      </c>
      <c r="G76" s="740"/>
      <c r="H76" s="756"/>
      <c r="I76" s="726"/>
      <c r="J76" s="717"/>
      <c r="K76" s="717"/>
      <c r="L76" s="717"/>
      <c r="M76" s="717"/>
      <c r="N76" s="717"/>
      <c r="O76" s="717"/>
      <c r="P76" s="717"/>
    </row>
    <row r="77" spans="1:16" ht="15.95" hidden="1" customHeight="1">
      <c r="A77" s="717"/>
      <c r="B77" s="717"/>
      <c r="C77" s="716"/>
      <c r="D77" s="717"/>
      <c r="E77" s="753"/>
      <c r="F77" s="740" t="s">
        <v>238</v>
      </c>
      <c r="G77" s="740"/>
      <c r="H77" s="756"/>
      <c r="I77" s="726"/>
      <c r="J77" s="717"/>
      <c r="K77" s="717"/>
      <c r="L77" s="717"/>
      <c r="M77" s="717"/>
      <c r="N77" s="717"/>
      <c r="O77" s="717"/>
      <c r="P77" s="717"/>
    </row>
    <row r="78" spans="1:16" ht="21.95" customHeight="1">
      <c r="A78" s="717" t="s">
        <v>1449</v>
      </c>
      <c r="B78" s="717"/>
      <c r="C78" s="716"/>
      <c r="D78" s="717"/>
      <c r="E78" s="740" t="s">
        <v>2608</v>
      </c>
      <c r="F78" s="740"/>
      <c r="G78" s="740"/>
      <c r="H78" s="749" t="s">
        <v>21</v>
      </c>
      <c r="I78" s="726"/>
      <c r="J78" s="717"/>
      <c r="K78" s="717"/>
      <c r="L78" s="717"/>
      <c r="M78" s="717"/>
      <c r="N78" s="717"/>
      <c r="O78" s="717"/>
      <c r="P78" s="717"/>
    </row>
    <row r="79" spans="1:16" ht="15.95" hidden="1" customHeight="1">
      <c r="A79" s="717"/>
      <c r="B79" s="717"/>
      <c r="C79" s="716"/>
      <c r="D79" s="717"/>
      <c r="E79" s="753" t="s">
        <v>229</v>
      </c>
      <c r="F79" s="740" t="s">
        <v>230</v>
      </c>
      <c r="G79" s="740"/>
      <c r="H79" s="754" t="s">
        <v>1152</v>
      </c>
      <c r="I79" s="726"/>
      <c r="J79" s="717"/>
      <c r="K79" s="717"/>
      <c r="L79" s="717"/>
      <c r="M79" s="717"/>
      <c r="N79" s="717"/>
      <c r="O79" s="717"/>
      <c r="P79" s="717"/>
    </row>
    <row r="80" spans="1:16" ht="15.95" hidden="1" customHeight="1">
      <c r="A80" s="717"/>
      <c r="B80" s="717"/>
      <c r="C80" s="716"/>
      <c r="D80" s="717"/>
      <c r="E80" s="753"/>
      <c r="F80" s="740" t="s">
        <v>231</v>
      </c>
      <c r="G80" s="740"/>
      <c r="H80" s="755" t="s">
        <v>1152</v>
      </c>
      <c r="I80" s="726"/>
      <c r="J80" s="717"/>
      <c r="K80" s="717"/>
      <c r="L80" s="717"/>
      <c r="M80" s="717"/>
      <c r="N80" s="717"/>
      <c r="O80" s="717"/>
      <c r="P80" s="717"/>
    </row>
    <row r="81" spans="1:16" ht="15.95" hidden="1" customHeight="1">
      <c r="A81" s="717"/>
      <c r="B81" s="717"/>
      <c r="C81" s="716"/>
      <c r="D81" s="717"/>
      <c r="E81" s="753"/>
      <c r="F81" s="740" t="s">
        <v>232</v>
      </c>
      <c r="G81" s="740"/>
      <c r="H81" s="754" t="s">
        <v>1152</v>
      </c>
      <c r="I81" s="726"/>
      <c r="J81" s="717"/>
      <c r="K81" s="717"/>
      <c r="L81" s="717"/>
      <c r="M81" s="717"/>
      <c r="N81" s="717"/>
      <c r="O81" s="717"/>
      <c r="P81" s="717"/>
    </row>
    <row r="82" spans="1:16" ht="15.95" hidden="1" customHeight="1">
      <c r="A82" s="717"/>
      <c r="B82" s="717"/>
      <c r="C82" s="716"/>
      <c r="D82" s="717"/>
      <c r="E82" s="753"/>
      <c r="F82" s="740" t="s">
        <v>233</v>
      </c>
      <c r="G82" s="740"/>
      <c r="H82" s="756"/>
      <c r="I82" s="726"/>
      <c r="J82" s="717"/>
      <c r="K82" s="717"/>
      <c r="L82" s="717"/>
      <c r="M82" s="717"/>
      <c r="N82" s="717"/>
      <c r="O82" s="717"/>
      <c r="P82" s="717"/>
    </row>
    <row r="83" spans="1:16" ht="15.95" hidden="1" customHeight="1">
      <c r="A83" s="717"/>
      <c r="B83" s="717"/>
      <c r="C83" s="716"/>
      <c r="D83" s="717"/>
      <c r="E83" s="753"/>
      <c r="F83" s="740" t="s">
        <v>239</v>
      </c>
      <c r="G83" s="740"/>
      <c r="H83" s="756"/>
      <c r="I83" s="726"/>
      <c r="J83" s="717"/>
      <c r="K83" s="717"/>
      <c r="L83" s="717"/>
      <c r="M83" s="717"/>
      <c r="N83" s="717"/>
      <c r="O83" s="717"/>
      <c r="P83" s="717"/>
    </row>
    <row r="84" spans="1:16" ht="15.95" hidden="1" customHeight="1">
      <c r="A84" s="717"/>
      <c r="B84" s="717"/>
      <c r="C84" s="716"/>
      <c r="D84" s="717"/>
      <c r="E84" s="753"/>
      <c r="F84" s="740" t="s">
        <v>1144</v>
      </c>
      <c r="G84" s="740"/>
      <c r="H84" s="756"/>
      <c r="I84" s="726"/>
      <c r="J84" s="717"/>
      <c r="K84" s="717"/>
      <c r="L84" s="717"/>
      <c r="M84" s="717"/>
      <c r="N84" s="717"/>
      <c r="O84" s="717"/>
      <c r="P84" s="717"/>
    </row>
    <row r="85" spans="1:16" ht="15.95" customHeight="1">
      <c r="A85" s="717"/>
      <c r="B85" s="717"/>
      <c r="C85" s="716"/>
      <c r="D85" s="717"/>
      <c r="E85" s="740" t="s">
        <v>240</v>
      </c>
      <c r="F85" s="740"/>
      <c r="G85" s="740"/>
      <c r="H85" s="757"/>
      <c r="I85" s="726"/>
      <c r="J85" s="717"/>
      <c r="K85" s="717"/>
      <c r="L85" s="717"/>
      <c r="M85" s="717"/>
      <c r="N85" s="717"/>
      <c r="O85" s="717"/>
      <c r="P85" s="717"/>
    </row>
    <row r="86" spans="1:16" ht="11.25" customHeight="1">
      <c r="A86" s="717"/>
      <c r="B86" s="717"/>
      <c r="C86" s="716"/>
      <c r="D86" s="717"/>
      <c r="E86" s="717"/>
      <c r="F86" s="717"/>
      <c r="G86" s="717"/>
      <c r="H86" s="716"/>
      <c r="I86" s="726"/>
      <c r="J86" s="717"/>
      <c r="K86" s="717"/>
      <c r="L86" s="717"/>
      <c r="M86" s="717"/>
      <c r="N86" s="717"/>
      <c r="O86" s="717"/>
      <c r="P86" s="717"/>
    </row>
    <row r="87" spans="1:16" ht="15.95" customHeight="1">
      <c r="A87" s="717"/>
      <c r="B87" s="717"/>
      <c r="C87" s="716"/>
      <c r="D87" s="717"/>
      <c r="E87" s="740" t="s">
        <v>241</v>
      </c>
      <c r="F87" s="740"/>
      <c r="G87" s="748" t="s">
        <v>242</v>
      </c>
      <c r="H87" s="743" t="s">
        <v>2575</v>
      </c>
      <c r="I87" s="726"/>
      <c r="J87" s="717"/>
      <c r="K87" s="717"/>
      <c r="L87" s="717"/>
      <c r="M87" s="717"/>
      <c r="N87" s="717"/>
      <c r="O87" s="717"/>
      <c r="P87" s="717"/>
    </row>
    <row r="88" spans="1:16" ht="15.95" customHeight="1">
      <c r="A88" s="717"/>
      <c r="B88" s="717"/>
      <c r="C88" s="716"/>
      <c r="D88" s="717"/>
      <c r="E88" s="740"/>
      <c r="F88" s="740"/>
      <c r="G88" s="748" t="s">
        <v>243</v>
      </c>
      <c r="H88" s="743" t="s">
        <v>2576</v>
      </c>
      <c r="I88" s="726"/>
      <c r="J88" s="717"/>
      <c r="K88" s="717"/>
      <c r="L88" s="717"/>
      <c r="M88" s="717"/>
      <c r="N88" s="717"/>
      <c r="O88" s="717"/>
      <c r="P88" s="717"/>
    </row>
    <row r="89" spans="1:16" ht="15.95" customHeight="1">
      <c r="A89" s="717"/>
      <c r="B89" s="717"/>
      <c r="C89" s="716"/>
      <c r="D89" s="717"/>
      <c r="E89" s="740"/>
      <c r="F89" s="740"/>
      <c r="G89" s="748" t="s">
        <v>244</v>
      </c>
      <c r="H89" s="743" t="s">
        <v>2577</v>
      </c>
      <c r="I89" s="726"/>
      <c r="J89" s="717"/>
      <c r="K89" s="717"/>
      <c r="L89" s="717"/>
      <c r="M89" s="717"/>
      <c r="N89" s="717"/>
      <c r="O89" s="717"/>
      <c r="P89" s="717"/>
    </row>
    <row r="90" spans="1:16" ht="15.95" customHeight="1">
      <c r="A90" s="717"/>
      <c r="B90" s="717"/>
      <c r="C90" s="716"/>
      <c r="D90" s="717"/>
      <c r="E90" s="740"/>
      <c r="F90" s="740"/>
      <c r="G90" s="748" t="s">
        <v>245</v>
      </c>
      <c r="H90" s="743" t="s">
        <v>2578</v>
      </c>
      <c r="I90" s="726"/>
      <c r="J90" s="717"/>
      <c r="K90" s="717"/>
      <c r="L90" s="717"/>
      <c r="M90" s="717"/>
      <c r="N90" s="717"/>
      <c r="O90" s="717"/>
      <c r="P90" s="717"/>
    </row>
    <row r="91" spans="1:16" ht="11.25" customHeight="1">
      <c r="A91" s="717"/>
      <c r="B91" s="717"/>
      <c r="C91" s="716"/>
      <c r="D91" s="717"/>
      <c r="E91" s="739"/>
      <c r="F91" s="739"/>
      <c r="G91" s="739"/>
      <c r="H91" s="758"/>
      <c r="I91" s="726"/>
      <c r="J91" s="717"/>
      <c r="K91" s="717"/>
      <c r="L91" s="717"/>
      <c r="M91" s="717"/>
      <c r="N91" s="717"/>
      <c r="O91" s="717"/>
      <c r="P91" s="717"/>
    </row>
    <row r="92" spans="1:16" ht="11.25" customHeight="1">
      <c r="A92" s="717"/>
      <c r="B92" s="717"/>
      <c r="C92" s="716"/>
      <c r="D92" s="717"/>
      <c r="E92" s="759" t="s">
        <v>246</v>
      </c>
      <c r="F92" s="759"/>
      <c r="G92" s="759"/>
      <c r="H92" s="759"/>
      <c r="I92" s="726"/>
      <c r="J92" s="717"/>
      <c r="K92" s="717"/>
      <c r="L92" s="717"/>
      <c r="M92" s="717"/>
      <c r="N92" s="717"/>
      <c r="O92" s="717"/>
      <c r="P92" s="717"/>
    </row>
    <row r="93" spans="1:16" ht="11.25" customHeight="1">
      <c r="A93" s="717"/>
      <c r="B93" s="717"/>
      <c r="C93" s="716"/>
      <c r="D93" s="717"/>
      <c r="E93" s="760" t="s">
        <v>247</v>
      </c>
      <c r="F93" s="760"/>
      <c r="G93" s="760"/>
      <c r="H93" s="760"/>
      <c r="I93" s="726"/>
      <c r="J93" s="717"/>
      <c r="K93" s="717"/>
      <c r="L93" s="717"/>
      <c r="M93" s="717"/>
      <c r="N93" s="717"/>
      <c r="O93" s="717"/>
      <c r="P93" s="717"/>
    </row>
    <row r="94" spans="1:16" ht="11.25" customHeight="1">
      <c r="A94" s="717"/>
      <c r="B94" s="717"/>
      <c r="C94" s="716"/>
      <c r="D94" s="717"/>
      <c r="E94" s="760" t="s">
        <v>248</v>
      </c>
      <c r="F94" s="760"/>
      <c r="G94" s="760"/>
      <c r="H94" s="760"/>
      <c r="I94" s="726"/>
      <c r="J94" s="717"/>
      <c r="K94" s="717"/>
      <c r="L94" s="717"/>
      <c r="M94" s="717"/>
      <c r="N94" s="717"/>
      <c r="O94" s="717"/>
      <c r="P94" s="717"/>
    </row>
    <row r="95" spans="1:16" ht="11.25" customHeight="1">
      <c r="A95" s="717"/>
      <c r="B95" s="717"/>
      <c r="C95" s="716"/>
      <c r="D95" s="717"/>
      <c r="E95" s="760" t="s">
        <v>249</v>
      </c>
      <c r="F95" s="760"/>
      <c r="G95" s="760"/>
      <c r="H95" s="760"/>
      <c r="I95" s="726"/>
      <c r="J95" s="717"/>
      <c r="K95" s="717"/>
      <c r="L95" s="717"/>
      <c r="M95" s="717"/>
      <c r="N95" s="717"/>
      <c r="O95" s="717"/>
      <c r="P95" s="717"/>
    </row>
    <row r="96" spans="1:16" ht="11.25" customHeight="1">
      <c r="A96" s="717"/>
      <c r="B96" s="717"/>
      <c r="C96" s="716"/>
      <c r="D96" s="717"/>
      <c r="E96" s="760" t="s">
        <v>250</v>
      </c>
      <c r="F96" s="760"/>
      <c r="G96" s="760"/>
      <c r="H96" s="760"/>
      <c r="I96" s="726"/>
      <c r="J96" s="717"/>
      <c r="K96" s="717"/>
      <c r="L96" s="717"/>
      <c r="M96" s="717"/>
      <c r="N96" s="717"/>
      <c r="O96" s="717"/>
      <c r="P96" s="717"/>
    </row>
    <row r="97" spans="1:16" ht="11.25" customHeight="1">
      <c r="A97" s="717"/>
      <c r="B97" s="717"/>
      <c r="C97" s="716"/>
      <c r="D97" s="717"/>
      <c r="E97" s="760" t="s">
        <v>251</v>
      </c>
      <c r="F97" s="760"/>
      <c r="G97" s="760"/>
      <c r="H97" s="760"/>
      <c r="I97" s="726"/>
      <c r="J97" s="717"/>
      <c r="K97" s="717"/>
      <c r="L97" s="717"/>
      <c r="M97" s="717"/>
      <c r="N97" s="717"/>
      <c r="O97" s="717"/>
      <c r="P97" s="717"/>
    </row>
    <row r="98" spans="1:16" ht="22.9" customHeight="1">
      <c r="A98" s="717"/>
      <c r="B98" s="717"/>
      <c r="C98" s="716"/>
      <c r="D98" s="717"/>
      <c r="E98" s="760" t="s">
        <v>252</v>
      </c>
      <c r="F98" s="760"/>
      <c r="G98" s="760"/>
      <c r="H98" s="760"/>
      <c r="I98" s="726"/>
      <c r="J98" s="717"/>
      <c r="K98" s="717"/>
      <c r="L98" s="717"/>
      <c r="M98" s="717"/>
      <c r="N98" s="717"/>
      <c r="O98" s="717"/>
      <c r="P98" s="717"/>
    </row>
    <row r="99" spans="1:16" ht="11.25" customHeight="1">
      <c r="A99" s="717"/>
      <c r="B99" s="717"/>
      <c r="C99" s="716"/>
      <c r="D99" s="717"/>
      <c r="E99" s="760" t="s">
        <v>253</v>
      </c>
      <c r="F99" s="760"/>
      <c r="G99" s="760"/>
      <c r="H99" s="760"/>
      <c r="I99" s="726"/>
      <c r="J99" s="717"/>
      <c r="K99" s="717"/>
      <c r="L99" s="717"/>
      <c r="M99" s="717"/>
      <c r="N99" s="717"/>
      <c r="O99" s="717"/>
      <c r="P99" s="717"/>
    </row>
    <row r="100" spans="1:16" ht="19.899999999999999" customHeight="1">
      <c r="A100" s="717"/>
      <c r="B100" s="717"/>
      <c r="C100" s="716"/>
      <c r="D100" s="717"/>
      <c r="E100" s="760" t="s">
        <v>254</v>
      </c>
      <c r="F100" s="760"/>
      <c r="G100" s="760"/>
      <c r="H100" s="760"/>
      <c r="I100" s="726"/>
      <c r="J100" s="717"/>
      <c r="K100" s="717"/>
      <c r="L100" s="717"/>
      <c r="M100" s="717"/>
      <c r="N100" s="717"/>
      <c r="O100" s="717"/>
      <c r="P100" s="717"/>
    </row>
    <row r="101" spans="1:16" ht="15" customHeight="1">
      <c r="A101" s="717"/>
      <c r="B101" s="717"/>
      <c r="C101" s="716"/>
      <c r="D101" s="717"/>
      <c r="E101" s="760" t="s">
        <v>255</v>
      </c>
      <c r="F101" s="760"/>
      <c r="G101" s="760"/>
      <c r="H101" s="760"/>
      <c r="I101" s="726"/>
      <c r="J101" s="717"/>
      <c r="K101" s="717"/>
      <c r="L101" s="717"/>
      <c r="M101" s="717"/>
      <c r="N101" s="717"/>
      <c r="O101" s="717"/>
      <c r="P101" s="717"/>
    </row>
    <row r="102" spans="1:16" ht="13.15" customHeight="1">
      <c r="A102" s="717"/>
      <c r="B102" s="717"/>
      <c r="C102" s="716"/>
      <c r="D102" s="717"/>
      <c r="E102" s="760" t="s">
        <v>256</v>
      </c>
      <c r="F102" s="760"/>
      <c r="G102" s="760"/>
      <c r="H102" s="760"/>
      <c r="I102" s="726"/>
      <c r="J102" s="717"/>
      <c r="K102" s="717"/>
      <c r="L102" s="717"/>
      <c r="M102" s="717"/>
      <c r="N102" s="717"/>
      <c r="O102" s="717"/>
      <c r="P102" s="717"/>
    </row>
    <row r="103" spans="1:16" ht="27" customHeight="1">
      <c r="A103" s="717"/>
      <c r="B103" s="717"/>
      <c r="C103" s="716"/>
      <c r="D103" s="717"/>
      <c r="E103" s="760" t="s">
        <v>257</v>
      </c>
      <c r="F103" s="760"/>
      <c r="G103" s="760"/>
      <c r="H103" s="760"/>
      <c r="I103" s="726"/>
      <c r="J103" s="717"/>
      <c r="K103" s="717"/>
      <c r="L103" s="717"/>
      <c r="M103" s="717"/>
      <c r="N103" s="717"/>
      <c r="O103" s="717"/>
      <c r="P103" s="717"/>
    </row>
    <row r="104" spans="1:16" ht="38.25" customHeight="1">
      <c r="A104" s="717"/>
      <c r="B104" s="717"/>
      <c r="C104" s="716"/>
      <c r="D104" s="717"/>
      <c r="E104" s="760" t="s">
        <v>258</v>
      </c>
      <c r="F104" s="760"/>
      <c r="G104" s="760"/>
      <c r="H104" s="760"/>
      <c r="I104" s="726"/>
      <c r="J104" s="717"/>
      <c r="K104" s="717"/>
      <c r="L104" s="717"/>
      <c r="M104" s="717"/>
      <c r="N104" s="717"/>
      <c r="O104" s="717"/>
      <c r="P104" s="717"/>
    </row>
    <row r="105" spans="1:16" ht="12.6" customHeight="1">
      <c r="A105" s="717"/>
      <c r="B105" s="717"/>
      <c r="C105" s="716"/>
      <c r="D105" s="717"/>
      <c r="E105" s="760" t="s">
        <v>259</v>
      </c>
      <c r="F105" s="760"/>
      <c r="G105" s="760"/>
      <c r="H105" s="760"/>
      <c r="I105" s="726"/>
      <c r="J105" s="717"/>
      <c r="K105" s="717"/>
      <c r="L105" s="717"/>
      <c r="M105" s="717"/>
      <c r="N105" s="717"/>
      <c r="O105" s="717"/>
      <c r="P105" s="717"/>
    </row>
    <row r="106" spans="1:16" ht="15" customHeight="1">
      <c r="A106" s="717"/>
      <c r="B106" s="717"/>
      <c r="C106" s="716"/>
      <c r="D106" s="717"/>
      <c r="E106" s="760" t="s">
        <v>260</v>
      </c>
      <c r="F106" s="760"/>
      <c r="G106" s="760"/>
      <c r="H106" s="760"/>
      <c r="I106" s="726"/>
      <c r="J106" s="717"/>
      <c r="K106" s="717"/>
      <c r="L106" s="717"/>
      <c r="M106" s="717"/>
      <c r="N106" s="717"/>
      <c r="O106" s="717"/>
      <c r="P106" s="717"/>
    </row>
    <row r="107" spans="1:16">
      <c r="A107" s="717"/>
      <c r="B107" s="717"/>
      <c r="C107" s="716"/>
      <c r="D107" s="717"/>
      <c r="E107" s="717"/>
      <c r="F107" s="717"/>
      <c r="G107" s="717"/>
      <c r="H107" s="717"/>
      <c r="I107" s="717"/>
      <c r="J107" s="717"/>
      <c r="K107" s="717"/>
      <c r="L107" s="717"/>
      <c r="M107" s="717"/>
      <c r="N107" s="717"/>
      <c r="O107" s="717"/>
      <c r="P107" s="717"/>
    </row>
    <row r="108" spans="1:16" ht="11.25" customHeight="1">
      <c r="A108" s="717"/>
      <c r="B108" s="717"/>
      <c r="C108" s="716"/>
      <c r="D108" s="717"/>
      <c r="E108" s="761" t="s">
        <v>1249</v>
      </c>
      <c r="F108" s="761"/>
      <c r="G108" s="762"/>
      <c r="H108" s="762"/>
      <c r="I108" s="738"/>
      <c r="J108" s="739"/>
      <c r="K108" s="739"/>
      <c r="L108" s="739"/>
      <c r="M108" s="739"/>
      <c r="N108" s="739"/>
      <c r="O108" s="720"/>
      <c r="P108" s="720"/>
    </row>
    <row r="109" spans="1:16" ht="20.25" customHeight="1">
      <c r="A109" s="717"/>
      <c r="B109" s="717"/>
      <c r="C109" s="716"/>
      <c r="D109" s="717"/>
      <c r="E109" s="763" t="s">
        <v>261</v>
      </c>
      <c r="F109" s="764"/>
      <c r="G109" s="765" t="s">
        <v>1397</v>
      </c>
      <c r="H109" s="766" t="s">
        <v>21</v>
      </c>
      <c r="I109" s="726"/>
      <c r="J109" s="739"/>
      <c r="K109" s="739"/>
      <c r="L109" s="739"/>
      <c r="M109" s="739"/>
      <c r="N109" s="739"/>
      <c r="O109" s="720"/>
      <c r="P109" s="720"/>
    </row>
    <row r="110" spans="1:16" ht="15.95" customHeight="1">
      <c r="A110" s="717"/>
      <c r="B110" s="717"/>
      <c r="C110" s="716"/>
      <c r="D110" s="717"/>
      <c r="E110" s="763"/>
      <c r="F110" s="764"/>
      <c r="G110" s="765" t="s">
        <v>231</v>
      </c>
      <c r="H110" s="767" t="s">
        <v>796</v>
      </c>
      <c r="I110" s="726"/>
      <c r="J110" s="739"/>
      <c r="K110" s="739"/>
      <c r="L110" s="739"/>
      <c r="M110" s="739"/>
      <c r="N110" s="739"/>
      <c r="O110" s="720"/>
      <c r="P110" s="720"/>
    </row>
    <row r="111" spans="1:16" ht="15.95" customHeight="1">
      <c r="A111" s="717"/>
      <c r="B111" s="717"/>
      <c r="C111" s="716"/>
      <c r="D111" s="717"/>
      <c r="E111" s="764"/>
      <c r="F111" s="764"/>
      <c r="G111" s="765" t="s">
        <v>232</v>
      </c>
      <c r="H111" s="768" t="s">
        <v>2579</v>
      </c>
      <c r="I111" s="726"/>
      <c r="J111" s="717"/>
      <c r="K111" s="717"/>
      <c r="L111" s="717"/>
      <c r="M111" s="717"/>
      <c r="N111" s="717"/>
      <c r="O111" s="717"/>
      <c r="P111" s="717"/>
    </row>
    <row r="112" spans="1:16" ht="15.95" customHeight="1">
      <c r="A112" s="717"/>
      <c r="B112" s="717"/>
      <c r="C112" s="716"/>
      <c r="D112" s="717"/>
      <c r="E112" s="764"/>
      <c r="F112" s="764"/>
      <c r="G112" s="765" t="s">
        <v>233</v>
      </c>
      <c r="H112" s="769">
        <v>44890</v>
      </c>
      <c r="I112" s="726"/>
      <c r="J112" s="717"/>
      <c r="K112" s="717"/>
      <c r="L112" s="717"/>
      <c r="M112" s="717"/>
      <c r="N112" s="717"/>
      <c r="O112" s="717"/>
      <c r="P112" s="717"/>
    </row>
    <row r="113" spans="1:16" ht="15" customHeight="1">
      <c r="A113" s="717"/>
      <c r="B113" s="717"/>
      <c r="C113" s="716"/>
      <c r="D113" s="770" t="s">
        <v>1051</v>
      </c>
      <c r="E113" s="771" t="s">
        <v>2609</v>
      </c>
      <c r="F113" s="772"/>
      <c r="G113" s="773"/>
      <c r="H113" s="774"/>
      <c r="I113" s="717"/>
      <c r="J113" s="717"/>
      <c r="K113" s="717"/>
      <c r="L113" s="775"/>
      <c r="M113" s="717"/>
      <c r="N113" s="717"/>
      <c r="O113" s="717"/>
      <c r="P113" s="717"/>
    </row>
    <row r="114" spans="1:16" ht="14.25">
      <c r="A114" s="776"/>
      <c r="B114" s="717"/>
      <c r="C114" s="716"/>
      <c r="D114" s="777" t="s">
        <v>18</v>
      </c>
      <c r="E114" s="771"/>
      <c r="F114" s="772"/>
      <c r="G114" s="778" t="s">
        <v>2610</v>
      </c>
      <c r="H114" s="779" t="s">
        <v>1021</v>
      </c>
      <c r="I114" s="780"/>
      <c r="J114" s="717" t="s">
        <v>2611</v>
      </c>
      <c r="K114" s="717" t="s">
        <v>1420</v>
      </c>
      <c r="L114" s="775" t="s">
        <v>1130</v>
      </c>
      <c r="M114" s="717">
        <v>0</v>
      </c>
      <c r="N114" s="717" t="s">
        <v>1023</v>
      </c>
      <c r="O114" s="717"/>
      <c r="P114" s="717"/>
    </row>
    <row r="115" spans="1:16" ht="12.75">
      <c r="A115" s="776"/>
      <c r="B115" s="717"/>
      <c r="C115" s="716"/>
      <c r="D115" s="781"/>
      <c r="E115" s="771"/>
      <c r="F115" s="772"/>
      <c r="G115" s="782" t="s">
        <v>1241</v>
      </c>
      <c r="H115" s="750" t="s">
        <v>2572</v>
      </c>
      <c r="I115" s="333"/>
      <c r="J115" s="717"/>
      <c r="K115" s="717"/>
      <c r="L115" s="717"/>
      <c r="M115" s="717"/>
      <c r="N115" s="717"/>
      <c r="O115" s="717"/>
      <c r="P115" s="717"/>
    </row>
    <row r="116" spans="1:16" ht="12.75">
      <c r="A116" s="776"/>
      <c r="B116" s="717"/>
      <c r="C116" s="716"/>
      <c r="D116" s="781"/>
      <c r="E116" s="771"/>
      <c r="F116" s="772"/>
      <c r="G116" s="782" t="s">
        <v>262</v>
      </c>
      <c r="H116" s="766" t="s">
        <v>1130</v>
      </c>
      <c r="I116" s="333"/>
      <c r="J116" s="717"/>
      <c r="K116" s="717"/>
      <c r="L116" s="717"/>
      <c r="M116" s="717"/>
      <c r="N116" s="717"/>
      <c r="O116" s="717"/>
      <c r="P116" s="717"/>
    </row>
    <row r="117" spans="1:16" ht="12.75">
      <c r="A117" s="776"/>
      <c r="B117" s="717"/>
      <c r="C117" s="716"/>
      <c r="D117" s="781"/>
      <c r="E117" s="771"/>
      <c r="F117" s="772"/>
      <c r="G117" s="782" t="s">
        <v>263</v>
      </c>
      <c r="H117" s="766" t="s">
        <v>1023</v>
      </c>
      <c r="I117" s="333"/>
      <c r="J117" s="717"/>
      <c r="K117" s="717"/>
      <c r="L117" s="717"/>
      <c r="M117" s="717"/>
      <c r="N117" s="717"/>
      <c r="O117" s="717"/>
      <c r="P117" s="717"/>
    </row>
    <row r="118" spans="1:16" ht="12.75">
      <c r="A118" s="776"/>
      <c r="B118" s="717"/>
      <c r="C118" s="716"/>
      <c r="D118" s="781"/>
      <c r="E118" s="771"/>
      <c r="F118" s="772"/>
      <c r="G118" s="782" t="s">
        <v>264</v>
      </c>
      <c r="H118" s="750" t="s">
        <v>2571</v>
      </c>
      <c r="I118" s="716"/>
      <c r="J118" s="717"/>
      <c r="K118" s="717"/>
      <c r="L118" s="717"/>
      <c r="M118" s="717"/>
      <c r="N118" s="717"/>
      <c r="O118" s="717"/>
      <c r="P118" s="717"/>
    </row>
    <row r="119" spans="1:16" ht="12.75">
      <c r="A119" s="776"/>
      <c r="B119" s="717"/>
      <c r="C119" s="716"/>
      <c r="D119" s="781"/>
      <c r="E119" s="771"/>
      <c r="F119" s="772"/>
      <c r="G119" s="783" t="s">
        <v>2612</v>
      </c>
      <c r="H119" s="766" t="s">
        <v>1420</v>
      </c>
      <c r="I119" s="333"/>
      <c r="J119" s="717"/>
      <c r="K119" s="717"/>
      <c r="L119" s="717"/>
      <c r="M119" s="717"/>
      <c r="N119" s="717"/>
      <c r="O119" s="717"/>
      <c r="P119" s="717"/>
    </row>
    <row r="120" spans="1:16" ht="12.75">
      <c r="A120" s="776"/>
      <c r="B120" s="717"/>
      <c r="C120" s="716"/>
      <c r="D120" s="781"/>
      <c r="E120" s="771"/>
      <c r="F120" s="772"/>
      <c r="G120" s="783" t="s">
        <v>1028</v>
      </c>
      <c r="H120" s="766"/>
      <c r="I120" s="333"/>
      <c r="J120" s="717"/>
      <c r="K120" s="717"/>
      <c r="L120" s="717"/>
      <c r="M120" s="717"/>
      <c r="N120" s="717"/>
      <c r="O120" s="717"/>
      <c r="P120" s="717"/>
    </row>
    <row r="121" spans="1:16" ht="12.75">
      <c r="A121" s="776"/>
      <c r="B121" s="717" t="b">
        <v>1</v>
      </c>
      <c r="C121" s="716"/>
      <c r="D121" s="781"/>
      <c r="E121" s="771"/>
      <c r="F121" s="772"/>
      <c r="G121" s="782" t="s">
        <v>265</v>
      </c>
      <c r="H121" s="784"/>
      <c r="I121" s="333"/>
      <c r="J121" s="717"/>
      <c r="K121" s="717"/>
      <c r="L121" s="717"/>
      <c r="M121" s="717"/>
      <c r="N121" s="717"/>
      <c r="O121" s="717"/>
      <c r="P121" s="717"/>
    </row>
    <row r="122" spans="1:16" ht="12.75">
      <c r="A122" s="776"/>
      <c r="B122" s="717" t="b">
        <v>1</v>
      </c>
      <c r="C122" s="716"/>
      <c r="D122" s="781"/>
      <c r="E122" s="771"/>
      <c r="F122" s="772"/>
      <c r="G122" s="782" t="s">
        <v>266</v>
      </c>
      <c r="H122" s="769"/>
      <c r="I122" s="333"/>
      <c r="J122" s="717"/>
      <c r="K122" s="717"/>
      <c r="L122" s="717"/>
      <c r="M122" s="717"/>
      <c r="N122" s="717"/>
      <c r="O122" s="717"/>
      <c r="P122" s="717"/>
    </row>
    <row r="123" spans="1:16" ht="12.75">
      <c r="A123" s="776"/>
      <c r="B123" s="717" t="b">
        <v>1</v>
      </c>
      <c r="C123" s="716"/>
      <c r="D123" s="781"/>
      <c r="E123" s="771"/>
      <c r="F123" s="772"/>
      <c r="G123" s="782" t="s">
        <v>1182</v>
      </c>
      <c r="H123" s="784"/>
      <c r="I123" s="333"/>
      <c r="J123" s="717"/>
      <c r="K123" s="717"/>
      <c r="L123" s="717"/>
      <c r="M123" s="717"/>
      <c r="N123" s="717"/>
      <c r="O123" s="717"/>
      <c r="P123" s="717"/>
    </row>
    <row r="124" spans="1:16" ht="12.75">
      <c r="A124" s="776"/>
      <c r="B124" s="717" t="b">
        <v>1</v>
      </c>
      <c r="C124" s="716"/>
      <c r="D124" s="781"/>
      <c r="E124" s="771"/>
      <c r="F124" s="772"/>
      <c r="G124" s="782" t="s">
        <v>267</v>
      </c>
      <c r="H124" s="749" t="s">
        <v>781</v>
      </c>
      <c r="I124" s="333"/>
      <c r="J124" s="717"/>
      <c r="K124" s="717"/>
      <c r="L124" s="717"/>
      <c r="M124" s="717"/>
      <c r="N124" s="717"/>
      <c r="O124" s="717"/>
      <c r="P124" s="717"/>
    </row>
    <row r="125" spans="1:16" ht="21">
      <c r="A125" s="776"/>
      <c r="B125" s="717" t="b">
        <v>1</v>
      </c>
      <c r="C125" s="716"/>
      <c r="D125" s="781"/>
      <c r="E125" s="771"/>
      <c r="F125" s="772"/>
      <c r="G125" s="748" t="s">
        <v>2613</v>
      </c>
      <c r="H125" s="766">
        <v>2024</v>
      </c>
      <c r="I125" s="333"/>
      <c r="J125" s="717"/>
      <c r="K125" s="717"/>
      <c r="L125" s="717"/>
      <c r="M125" s="717"/>
      <c r="N125" s="717"/>
      <c r="O125" s="717"/>
      <c r="P125" s="717"/>
    </row>
    <row r="126" spans="1:16" ht="12.75">
      <c r="A126" s="776"/>
      <c r="B126" s="717" t="b">
        <v>1</v>
      </c>
      <c r="C126" s="716"/>
      <c r="D126" s="781"/>
      <c r="E126" s="771"/>
      <c r="F126" s="772"/>
      <c r="G126" s="782" t="s">
        <v>269</v>
      </c>
      <c r="H126" s="785">
        <v>5</v>
      </c>
      <c r="I126" s="333"/>
      <c r="J126" s="717"/>
      <c r="K126" s="717"/>
      <c r="L126" s="717"/>
      <c r="M126" s="717"/>
      <c r="N126" s="717"/>
      <c r="O126" s="717"/>
      <c r="P126" s="717"/>
    </row>
    <row r="127" spans="1:16" ht="14.25">
      <c r="A127" s="776"/>
      <c r="B127" s="717"/>
      <c r="C127" s="716"/>
      <c r="D127" s="777" t="s">
        <v>102</v>
      </c>
      <c r="E127" s="771"/>
      <c r="F127" s="772"/>
      <c r="G127" s="778" t="s">
        <v>2614</v>
      </c>
      <c r="H127" s="779" t="s">
        <v>1021</v>
      </c>
      <c r="I127" s="780"/>
      <c r="J127" s="717" t="s">
        <v>2615</v>
      </c>
      <c r="K127" s="717" t="s">
        <v>1419</v>
      </c>
      <c r="L127" s="775" t="s">
        <v>1130</v>
      </c>
      <c r="M127" s="717">
        <v>0</v>
      </c>
      <c r="N127" s="717" t="s">
        <v>1023</v>
      </c>
      <c r="O127" s="717"/>
      <c r="P127" s="717"/>
    </row>
    <row r="128" spans="1:16" ht="12.75">
      <c r="A128" s="776"/>
      <c r="B128" s="717"/>
      <c r="C128" s="716"/>
      <c r="D128" s="781"/>
      <c r="E128" s="771"/>
      <c r="F128" s="772"/>
      <c r="G128" s="782" t="s">
        <v>1241</v>
      </c>
      <c r="H128" s="750" t="s">
        <v>2573</v>
      </c>
      <c r="I128" s="333"/>
      <c r="J128" s="717"/>
      <c r="K128" s="717"/>
      <c r="L128" s="717"/>
      <c r="M128" s="717"/>
      <c r="N128" s="717"/>
      <c r="O128" s="717"/>
      <c r="P128" s="717"/>
    </row>
    <row r="129" spans="1:16" ht="12.75">
      <c r="A129" s="776"/>
      <c r="B129" s="717"/>
      <c r="C129" s="716"/>
      <c r="D129" s="781"/>
      <c r="E129" s="771"/>
      <c r="F129" s="772"/>
      <c r="G129" s="782" t="s">
        <v>262</v>
      </c>
      <c r="H129" s="766" t="s">
        <v>1130</v>
      </c>
      <c r="I129" s="333"/>
      <c r="J129" s="717"/>
      <c r="K129" s="717"/>
      <c r="L129" s="717"/>
      <c r="M129" s="717"/>
      <c r="N129" s="717"/>
      <c r="O129" s="717"/>
      <c r="P129" s="717"/>
    </row>
    <row r="130" spans="1:16" ht="12.75">
      <c r="A130" s="776"/>
      <c r="B130" s="717"/>
      <c r="C130" s="716"/>
      <c r="D130" s="781"/>
      <c r="E130" s="771"/>
      <c r="F130" s="772"/>
      <c r="G130" s="782" t="s">
        <v>263</v>
      </c>
      <c r="H130" s="766" t="s">
        <v>1023</v>
      </c>
      <c r="I130" s="333"/>
      <c r="J130" s="717"/>
      <c r="K130" s="717"/>
      <c r="L130" s="717"/>
      <c r="M130" s="717"/>
      <c r="N130" s="717"/>
      <c r="O130" s="717"/>
      <c r="P130" s="717"/>
    </row>
    <row r="131" spans="1:16" ht="12.75">
      <c r="A131" s="776"/>
      <c r="B131" s="717"/>
      <c r="C131" s="716"/>
      <c r="D131" s="781"/>
      <c r="E131" s="771"/>
      <c r="F131" s="772"/>
      <c r="G131" s="782" t="s">
        <v>264</v>
      </c>
      <c r="H131" s="750" t="s">
        <v>2571</v>
      </c>
      <c r="I131" s="716"/>
      <c r="J131" s="717"/>
      <c r="K131" s="717"/>
      <c r="L131" s="717"/>
      <c r="M131" s="717"/>
      <c r="N131" s="717"/>
      <c r="O131" s="717"/>
      <c r="P131" s="717"/>
    </row>
    <row r="132" spans="1:16" ht="12.75">
      <c r="A132" s="776"/>
      <c r="B132" s="717"/>
      <c r="C132" s="716"/>
      <c r="D132" s="781"/>
      <c r="E132" s="771"/>
      <c r="F132" s="772"/>
      <c r="G132" s="783" t="s">
        <v>2612</v>
      </c>
      <c r="H132" s="766" t="s">
        <v>1419</v>
      </c>
      <c r="I132" s="333"/>
      <c r="J132" s="717"/>
      <c r="K132" s="717"/>
      <c r="L132" s="717"/>
      <c r="M132" s="717"/>
      <c r="N132" s="717"/>
      <c r="O132" s="717"/>
      <c r="P132" s="717"/>
    </row>
    <row r="133" spans="1:16" ht="12.75">
      <c r="A133" s="776"/>
      <c r="B133" s="717"/>
      <c r="C133" s="716"/>
      <c r="D133" s="781"/>
      <c r="E133" s="771"/>
      <c r="F133" s="772"/>
      <c r="G133" s="783" t="s">
        <v>1028</v>
      </c>
      <c r="H133" s="766"/>
      <c r="I133" s="333"/>
      <c r="J133" s="717"/>
      <c r="K133" s="717"/>
      <c r="L133" s="717"/>
      <c r="M133" s="717"/>
      <c r="N133" s="717"/>
      <c r="O133" s="717"/>
      <c r="P133" s="717"/>
    </row>
    <row r="134" spans="1:16" ht="12.75">
      <c r="A134" s="776"/>
      <c r="B134" s="717" t="b">
        <v>1</v>
      </c>
      <c r="C134" s="716"/>
      <c r="D134" s="781"/>
      <c r="E134" s="771"/>
      <c r="F134" s="772"/>
      <c r="G134" s="782" t="s">
        <v>265</v>
      </c>
      <c r="H134" s="784"/>
      <c r="I134" s="333"/>
      <c r="J134" s="717"/>
      <c r="K134" s="717"/>
      <c r="L134" s="717"/>
      <c r="M134" s="717"/>
      <c r="N134" s="717"/>
      <c r="O134" s="717"/>
      <c r="P134" s="717"/>
    </row>
    <row r="135" spans="1:16" ht="12.75">
      <c r="A135" s="776"/>
      <c r="B135" s="717" t="b">
        <v>1</v>
      </c>
      <c r="C135" s="716"/>
      <c r="D135" s="781"/>
      <c r="E135" s="771"/>
      <c r="F135" s="772"/>
      <c r="G135" s="782" t="s">
        <v>266</v>
      </c>
      <c r="H135" s="769"/>
      <c r="I135" s="333"/>
      <c r="J135" s="717"/>
      <c r="K135" s="717"/>
      <c r="L135" s="717"/>
      <c r="M135" s="717"/>
      <c r="N135" s="717"/>
      <c r="O135" s="717"/>
      <c r="P135" s="717"/>
    </row>
    <row r="136" spans="1:16" ht="12.75">
      <c r="A136" s="776"/>
      <c r="B136" s="717" t="b">
        <v>1</v>
      </c>
      <c r="C136" s="716"/>
      <c r="D136" s="781"/>
      <c r="E136" s="771"/>
      <c r="F136" s="772"/>
      <c r="G136" s="782" t="s">
        <v>1182</v>
      </c>
      <c r="H136" s="784"/>
      <c r="I136" s="333"/>
      <c r="J136" s="717"/>
      <c r="K136" s="717"/>
      <c r="L136" s="717"/>
      <c r="M136" s="717"/>
      <c r="N136" s="717"/>
      <c r="O136" s="717"/>
      <c r="P136" s="717"/>
    </row>
    <row r="137" spans="1:16" ht="12.75">
      <c r="A137" s="776"/>
      <c r="B137" s="717" t="b">
        <v>1</v>
      </c>
      <c r="C137" s="716"/>
      <c r="D137" s="781"/>
      <c r="E137" s="771"/>
      <c r="F137" s="772"/>
      <c r="G137" s="782" t="s">
        <v>267</v>
      </c>
      <c r="H137" s="749" t="s">
        <v>781</v>
      </c>
      <c r="I137" s="333"/>
      <c r="J137" s="717"/>
      <c r="K137" s="717"/>
      <c r="L137" s="717"/>
      <c r="M137" s="717"/>
      <c r="N137" s="717"/>
      <c r="O137" s="717"/>
      <c r="P137" s="717"/>
    </row>
    <row r="138" spans="1:16" ht="21">
      <c r="A138" s="776"/>
      <c r="B138" s="717" t="b">
        <v>1</v>
      </c>
      <c r="C138" s="716"/>
      <c r="D138" s="781"/>
      <c r="E138" s="771"/>
      <c r="F138" s="772"/>
      <c r="G138" s="748" t="s">
        <v>2613</v>
      </c>
      <c r="H138" s="766">
        <v>2024</v>
      </c>
      <c r="I138" s="333"/>
      <c r="J138" s="717"/>
      <c r="K138" s="717"/>
      <c r="L138" s="717"/>
      <c r="M138" s="717"/>
      <c r="N138" s="717"/>
      <c r="O138" s="717"/>
      <c r="P138" s="717"/>
    </row>
    <row r="139" spans="1:16" ht="12.75">
      <c r="A139" s="776"/>
      <c r="B139" s="717" t="b">
        <v>1</v>
      </c>
      <c r="C139" s="716"/>
      <c r="D139" s="781"/>
      <c r="E139" s="771"/>
      <c r="F139" s="772"/>
      <c r="G139" s="782" t="s">
        <v>269</v>
      </c>
      <c r="H139" s="785">
        <v>5</v>
      </c>
      <c r="I139" s="333"/>
      <c r="J139" s="717"/>
      <c r="K139" s="717"/>
      <c r="L139" s="717"/>
      <c r="M139" s="717"/>
      <c r="N139" s="717"/>
      <c r="O139" s="717"/>
      <c r="P139" s="717"/>
    </row>
    <row r="140" spans="1:16" ht="15.95" customHeight="1">
      <c r="A140" s="717"/>
      <c r="B140" s="717"/>
      <c r="C140" s="716"/>
      <c r="D140" s="717"/>
      <c r="E140" s="786" t="s">
        <v>270</v>
      </c>
      <c r="F140" s="787"/>
      <c r="G140" s="782" t="s">
        <v>271</v>
      </c>
      <c r="H140" s="768" t="s">
        <v>2580</v>
      </c>
      <c r="I140" s="726"/>
      <c r="J140" s="717"/>
      <c r="K140" s="717"/>
      <c r="L140" s="717"/>
      <c r="M140" s="717"/>
      <c r="N140" s="717"/>
      <c r="O140" s="717"/>
      <c r="P140" s="717"/>
    </row>
    <row r="141" spans="1:16" ht="15.95" customHeight="1">
      <c r="A141" s="717"/>
      <c r="B141" s="717"/>
      <c r="C141" s="716"/>
      <c r="D141" s="717"/>
      <c r="E141" s="786"/>
      <c r="F141" s="787"/>
      <c r="G141" s="782" t="s">
        <v>272</v>
      </c>
      <c r="H141" s="757"/>
      <c r="I141" s="726"/>
      <c r="J141" s="717"/>
      <c r="K141" s="717"/>
      <c r="L141" s="717"/>
      <c r="M141" s="717"/>
      <c r="N141" s="717"/>
      <c r="O141" s="717"/>
      <c r="P141" s="717"/>
    </row>
    <row r="142" spans="1:16" ht="15.95" customHeight="1">
      <c r="A142" s="717"/>
      <c r="B142" s="717"/>
      <c r="C142" s="716"/>
      <c r="D142" s="717"/>
      <c r="E142" s="786"/>
      <c r="F142" s="787"/>
      <c r="G142" s="782" t="s">
        <v>273</v>
      </c>
      <c r="H142" s="757"/>
      <c r="I142" s="726"/>
      <c r="J142" s="717"/>
      <c r="K142" s="717"/>
      <c r="L142" s="717"/>
      <c r="M142" s="717"/>
      <c r="N142" s="717"/>
      <c r="O142" s="717"/>
      <c r="P142" s="717"/>
    </row>
    <row r="143" spans="1:16" ht="15.95" customHeight="1">
      <c r="A143" s="717"/>
      <c r="B143" s="717"/>
      <c r="C143" s="716"/>
      <c r="D143" s="717"/>
      <c r="E143" s="786"/>
      <c r="F143" s="787"/>
      <c r="G143" s="782" t="s">
        <v>274</v>
      </c>
      <c r="H143" s="757"/>
      <c r="I143" s="726"/>
      <c r="J143" s="717"/>
      <c r="K143" s="717"/>
      <c r="L143" s="717"/>
      <c r="M143" s="717"/>
      <c r="N143" s="717"/>
      <c r="O143" s="717"/>
      <c r="P143" s="717"/>
    </row>
    <row r="144" spans="1:16" ht="15.95" customHeight="1">
      <c r="A144" s="717"/>
      <c r="B144" s="717"/>
      <c r="C144" s="716"/>
      <c r="D144" s="717"/>
      <c r="E144" s="786"/>
      <c r="F144" s="787"/>
      <c r="G144" s="782" t="s">
        <v>275</v>
      </c>
      <c r="H144" s="757"/>
      <c r="I144" s="726"/>
      <c r="J144" s="717"/>
      <c r="K144" s="717"/>
      <c r="L144" s="717"/>
      <c r="M144" s="717"/>
      <c r="N144" s="717"/>
      <c r="O144" s="717"/>
      <c r="P144" s="717"/>
    </row>
    <row r="145" spans="1:16" ht="15.95" customHeight="1">
      <c r="A145" s="717"/>
      <c r="B145" s="717"/>
      <c r="C145" s="716"/>
      <c r="D145" s="717"/>
      <c r="E145" s="786"/>
      <c r="F145" s="787"/>
      <c r="G145" s="782" t="s">
        <v>276</v>
      </c>
      <c r="H145" s="788" t="s">
        <v>781</v>
      </c>
      <c r="I145" s="726"/>
      <c r="J145" s="717"/>
      <c r="K145" s="717"/>
      <c r="L145" s="717"/>
      <c r="M145" s="717"/>
      <c r="N145" s="717"/>
      <c r="O145" s="717"/>
      <c r="P145" s="717"/>
    </row>
    <row r="146" spans="1:16" ht="15.95" customHeight="1">
      <c r="A146" s="717"/>
      <c r="B146" s="717"/>
      <c r="C146" s="716"/>
      <c r="D146" s="717"/>
      <c r="E146" s="786"/>
      <c r="F146" s="787"/>
      <c r="G146" s="782" t="s">
        <v>106</v>
      </c>
      <c r="H146" s="789">
        <v>2024</v>
      </c>
      <c r="I146" s="726"/>
      <c r="J146" s="717"/>
      <c r="K146" s="717"/>
      <c r="L146" s="717"/>
      <c r="M146" s="717"/>
      <c r="N146" s="717"/>
      <c r="O146" s="717"/>
      <c r="P146" s="717"/>
    </row>
    <row r="147" spans="1:16" ht="15.95" customHeight="1">
      <c r="A147" s="717"/>
      <c r="B147" s="717"/>
      <c r="C147" s="716"/>
      <c r="D147" s="717"/>
      <c r="E147" s="786"/>
      <c r="F147" s="787"/>
      <c r="G147" s="782" t="s">
        <v>922</v>
      </c>
      <c r="H147" s="789">
        <v>2024</v>
      </c>
      <c r="I147" s="726"/>
      <c r="J147" s="717"/>
      <c r="K147" s="717"/>
      <c r="L147" s="717"/>
      <c r="M147" s="717"/>
      <c r="N147" s="717"/>
      <c r="O147" s="717"/>
      <c r="P147" s="717"/>
    </row>
    <row r="148" spans="1:16" ht="15.95" customHeight="1">
      <c r="A148" s="717"/>
      <c r="B148" s="717"/>
      <c r="C148" s="716"/>
      <c r="D148" s="717"/>
      <c r="E148" s="790"/>
      <c r="F148" s="791"/>
      <c r="G148" s="782" t="s">
        <v>269</v>
      </c>
      <c r="H148" s="789">
        <v>5</v>
      </c>
      <c r="I148" s="726"/>
      <c r="J148" s="717"/>
      <c r="K148" s="717"/>
      <c r="L148" s="717"/>
      <c r="M148" s="717"/>
      <c r="N148" s="717"/>
      <c r="O148" s="717"/>
      <c r="P148" s="717"/>
    </row>
    <row r="149" spans="1:16" ht="33" customHeight="1">
      <c r="A149" s="717"/>
      <c r="B149" s="717"/>
      <c r="C149" s="716"/>
      <c r="D149" s="717"/>
      <c r="E149" s="792" t="s">
        <v>277</v>
      </c>
      <c r="F149" s="793"/>
      <c r="G149" s="794"/>
      <c r="H149" s="749" t="s">
        <v>20</v>
      </c>
      <c r="I149" s="726"/>
      <c r="J149" s="717"/>
      <c r="K149" s="717"/>
      <c r="L149" s="717"/>
      <c r="M149" s="717"/>
      <c r="N149" s="717"/>
      <c r="O149" s="717"/>
      <c r="P149" s="717"/>
    </row>
    <row r="150" spans="1:16">
      <c r="A150" s="717"/>
      <c r="B150" s="717"/>
      <c r="C150" s="716"/>
      <c r="D150" s="717"/>
      <c r="E150" s="717"/>
      <c r="F150" s="717"/>
      <c r="G150" s="717"/>
      <c r="H150" s="717"/>
      <c r="I150" s="717"/>
      <c r="J150" s="717"/>
      <c r="K150" s="717"/>
      <c r="L150" s="717"/>
      <c r="M150" s="717"/>
      <c r="N150" s="717"/>
      <c r="O150" s="717"/>
      <c r="P150" s="717"/>
    </row>
    <row r="152" spans="1:16">
      <c r="E152" s="1300">
        <f>$H$142</f>
        <v>0</v>
      </c>
      <c r="F152" s="1296"/>
      <c r="G152" s="1299">
        <f>$H$141</f>
        <v>0</v>
      </c>
      <c r="H152" s="1298"/>
    </row>
    <row r="153" spans="1:16">
      <c r="E153" s="1297" t="s">
        <v>2685</v>
      </c>
      <c r="G153" s="656" t="s">
        <v>2686</v>
      </c>
      <c r="H153" s="656" t="s">
        <v>2687</v>
      </c>
    </row>
  </sheetData>
  <sheetProtection formatColumns="0" formatRows="0" autoFilter="0"/>
  <mergeCells count="105">
    <mergeCell ref="E140:F148"/>
    <mergeCell ref="E149:G14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39"/>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F67:G67"/>
    <mergeCell ref="F68:G68"/>
    <mergeCell ref="F69:G69"/>
    <mergeCell ref="F70:G70"/>
    <mergeCell ref="E58:G58"/>
    <mergeCell ref="E59:E63"/>
    <mergeCell ref="F59:G59"/>
    <mergeCell ref="F60:G60"/>
    <mergeCell ref="F61:G61"/>
    <mergeCell ref="F62:G62"/>
    <mergeCell ref="F63:G63"/>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D114:D126"/>
    <mergeCell ref="D127:D139"/>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s>
  <dataValidations count="25">
    <dataValidation type="list" allowBlank="1" showInputMessage="1" showErrorMessage="1" errorTitle="Внимание" error="Пожалуйста, выберите значение из списка!" sqref="H37 H64 H52 H58 H71 H78 H40:H43 H45:H46 H149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38">
      <formula1>YEAR_LIST</formula1>
    </dataValidation>
    <dataValidation type="list" showDropDown="1" sqref="C10 C126 C139">
      <formula1>period_list</formula1>
    </dataValidation>
    <dataValidation type="textLength" operator="lessThanOrEqual" allowBlank="1" showInputMessage="1" showErrorMessage="1" sqref="C30:C36 C47 C49 C24 C53 C55 C111 C59 C61 C65 C67 C72 C74 C79 C81 C85 C87:C90 C136 C120:C121 C123 C133:C134 C140:C144">
      <formula1>990</formula1>
    </dataValidation>
    <dataValidation type="list" showDropDown="1" sqref="C29">
      <formula1>okopf_list</formula1>
    </dataValidation>
    <dataValidation type="list" showDropDown="1" sqref="C37 C40:C43 C45:C46 C52 C58 C64 C71 C78 C149:C150">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3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30">
      <formula1>tariff_type_list</formula1>
    </dataValidation>
    <dataValidation type="list" allowBlank="1" showInputMessage="1" showErrorMessage="1" errorTitle="Ошибка" error="Выберите значение из списка" prompt="Выберите значение из списка" sqref="H125 H138">
      <formula1>YEAR_LIST</formula1>
    </dataValidation>
    <dataValidation type="list" showDropDown="1" showInputMessage="1" showErrorMessage="1" errorTitle="Внимание" error="Пожалуйста, выберите значение из списка!" sqref="C124 C137">
      <formula1>TARIFF_CALC_METHOD</formula1>
    </dataValidation>
    <dataValidation type="list" allowBlank="1" showInputMessage="1" showErrorMessage="1" errorTitle="Ошибка" error="Выберите значение из списка" prompt="Выберите значение из списка" sqref="H126 H139">
      <formula1>period_list</formula1>
    </dataValidation>
    <dataValidation type="list" allowBlank="1" showInputMessage="1" showErrorMessage="1" errorTitle="Ошибка" error="Выберите значение из списка" prompt="Выберите значение из списка" sqref="H116 H129">
      <formula1>VOTV_VTARIFF</formula1>
    </dataValidation>
    <dataValidation type="list" allowBlank="1" showInputMessage="1" showErrorMessage="1" errorTitle="Внимание" error="Пожалуйста, выберите значение из списка!" sqref="H124 H137">
      <formula1>TARIFF_CALC_METHOD</formula1>
    </dataValidation>
    <dataValidation type="list" allowBlank="1" showInputMessage="1" showErrorMessage="1" errorTitle="Ошибка" error="Выберите значение из списка" prompt="Выберите значение из списка" sqref="H117 H130">
      <formula1>tariff_type_list</formula1>
    </dataValidation>
    <dataValidation type="list" allowBlank="1" showInputMessage="1" showErrorMessage="1" errorTitle="Ошибка" error="Выберите значение из списка" prompt="Выберите значение из списка" sqref="H119 H132">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M19" sqref="M1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95"/>
      <c r="B1" s="796"/>
      <c r="C1" s="796"/>
      <c r="D1" s="797"/>
      <c r="E1" s="796"/>
      <c r="F1" s="796"/>
      <c r="G1" s="796"/>
      <c r="H1" s="796"/>
      <c r="I1" s="796"/>
      <c r="J1" s="796"/>
      <c r="K1" s="796"/>
      <c r="L1" s="796"/>
      <c r="M1" s="796" t="s">
        <v>1034</v>
      </c>
      <c r="N1" s="796" t="s">
        <v>1035</v>
      </c>
      <c r="O1" s="796" t="s">
        <v>1036</v>
      </c>
      <c r="P1" s="796"/>
    </row>
    <row r="2" spans="1:16" ht="12" hidden="1" customHeight="1">
      <c r="A2" s="795"/>
      <c r="B2" s="796"/>
      <c r="C2" s="796"/>
      <c r="D2" s="797"/>
      <c r="E2" s="796"/>
      <c r="F2" s="796"/>
      <c r="G2" s="796"/>
      <c r="H2" s="796"/>
      <c r="I2" s="796"/>
      <c r="J2" s="796"/>
      <c r="K2" s="796"/>
      <c r="L2" s="796"/>
      <c r="M2" s="796"/>
      <c r="N2" s="796"/>
      <c r="O2" s="796"/>
      <c r="P2" s="796"/>
    </row>
    <row r="3" spans="1:16" ht="12" hidden="1" customHeight="1">
      <c r="A3" s="795"/>
      <c r="B3" s="796"/>
      <c r="C3" s="796"/>
      <c r="D3" s="797"/>
      <c r="E3" s="796"/>
      <c r="F3" s="796"/>
      <c r="G3" s="796"/>
      <c r="H3" s="796"/>
      <c r="I3" s="796"/>
      <c r="J3" s="796"/>
      <c r="K3" s="796"/>
      <c r="L3" s="796"/>
      <c r="M3" s="796"/>
      <c r="N3" s="796"/>
      <c r="O3" s="796"/>
      <c r="P3" s="796"/>
    </row>
    <row r="4" spans="1:16" ht="12" hidden="1" customHeight="1">
      <c r="A4" s="795"/>
      <c r="B4" s="796"/>
      <c r="C4" s="796"/>
      <c r="D4" s="797"/>
      <c r="E4" s="796"/>
      <c r="F4" s="796"/>
      <c r="G4" s="796"/>
      <c r="H4" s="796"/>
      <c r="I4" s="796"/>
      <c r="J4" s="796"/>
      <c r="K4" s="796"/>
      <c r="L4" s="796"/>
      <c r="M4" s="796"/>
      <c r="N4" s="796"/>
      <c r="O4" s="796"/>
      <c r="P4" s="796"/>
    </row>
    <row r="5" spans="1:16" ht="12" hidden="1" customHeight="1">
      <c r="A5" s="795"/>
      <c r="B5" s="796"/>
      <c r="C5" s="796"/>
      <c r="D5" s="797"/>
      <c r="E5" s="796"/>
      <c r="F5" s="796"/>
      <c r="G5" s="796"/>
      <c r="H5" s="796"/>
      <c r="I5" s="796"/>
      <c r="J5" s="796"/>
      <c r="K5" s="796"/>
      <c r="L5" s="796"/>
      <c r="M5" s="796"/>
      <c r="N5" s="796"/>
      <c r="O5" s="796"/>
      <c r="P5" s="796"/>
    </row>
    <row r="6" spans="1:16" ht="12" hidden="1" customHeight="1">
      <c r="A6" s="795"/>
      <c r="B6" s="796"/>
      <c r="C6" s="796"/>
      <c r="D6" s="797"/>
      <c r="E6" s="796"/>
      <c r="F6" s="796"/>
      <c r="G6" s="796"/>
      <c r="H6" s="796"/>
      <c r="I6" s="796"/>
      <c r="J6" s="796"/>
      <c r="K6" s="796"/>
      <c r="L6" s="796"/>
      <c r="M6" s="796"/>
      <c r="N6" s="796"/>
      <c r="O6" s="796"/>
      <c r="P6" s="796"/>
    </row>
    <row r="7" spans="1:16" ht="12" hidden="1" customHeight="1">
      <c r="A7" s="795"/>
      <c r="B7" s="796"/>
      <c r="C7" s="796"/>
      <c r="D7" s="797"/>
      <c r="E7" s="796"/>
      <c r="F7" s="796"/>
      <c r="G7" s="796"/>
      <c r="H7" s="796"/>
      <c r="I7" s="796"/>
      <c r="J7" s="796"/>
      <c r="K7" s="796"/>
      <c r="L7" s="796"/>
      <c r="M7" s="796"/>
      <c r="N7" s="796"/>
      <c r="O7" s="796"/>
      <c r="P7" s="796"/>
    </row>
    <row r="8" spans="1:16" ht="12" hidden="1" customHeight="1">
      <c r="A8" s="795"/>
      <c r="B8" s="796"/>
      <c r="C8" s="796"/>
      <c r="D8" s="797"/>
      <c r="E8" s="796"/>
      <c r="F8" s="796"/>
      <c r="G8" s="796"/>
      <c r="H8" s="796"/>
      <c r="I8" s="796"/>
      <c r="J8" s="796"/>
      <c r="K8" s="796"/>
      <c r="L8" s="796"/>
      <c r="M8" s="796"/>
      <c r="N8" s="796"/>
      <c r="O8" s="796"/>
      <c r="P8" s="796"/>
    </row>
    <row r="9" spans="1:16" ht="12" hidden="1" customHeight="1">
      <c r="A9" s="795"/>
      <c r="B9" s="796"/>
      <c r="C9" s="796"/>
      <c r="D9" s="797"/>
      <c r="E9" s="796"/>
      <c r="F9" s="796"/>
      <c r="G9" s="796"/>
      <c r="H9" s="796"/>
      <c r="I9" s="796"/>
      <c r="J9" s="796"/>
      <c r="K9" s="796"/>
      <c r="L9" s="796"/>
      <c r="M9" s="796"/>
      <c r="N9" s="796"/>
      <c r="O9" s="796"/>
      <c r="P9" s="796"/>
    </row>
    <row r="10" spans="1:16" ht="12" hidden="1" customHeight="1">
      <c r="A10" s="795"/>
      <c r="B10" s="796"/>
      <c r="C10" s="796"/>
      <c r="D10" s="797"/>
      <c r="E10" s="796"/>
      <c r="F10" s="796"/>
      <c r="G10" s="796"/>
      <c r="H10" s="796"/>
      <c r="I10" s="796"/>
      <c r="J10" s="796"/>
      <c r="K10" s="796"/>
      <c r="L10" s="796"/>
      <c r="M10" s="796"/>
      <c r="N10" s="796"/>
      <c r="O10" s="796"/>
      <c r="P10" s="796"/>
    </row>
    <row r="11" spans="1:16" ht="15" hidden="1" customHeight="1">
      <c r="A11" s="795"/>
      <c r="B11" s="796"/>
      <c r="C11" s="796"/>
      <c r="D11" s="797"/>
      <c r="E11" s="797"/>
      <c r="F11" s="797"/>
      <c r="G11" s="797"/>
      <c r="H11" s="797"/>
      <c r="I11" s="797"/>
      <c r="J11" s="797"/>
      <c r="K11" s="797"/>
      <c r="L11" s="798"/>
      <c r="M11" s="799"/>
      <c r="N11" s="798"/>
      <c r="O11" s="798"/>
      <c r="P11" s="796"/>
    </row>
    <row r="12" spans="1:16" ht="30" customHeight="1">
      <c r="A12" s="795"/>
      <c r="B12" s="796"/>
      <c r="C12" s="797"/>
      <c r="D12" s="797"/>
      <c r="E12" s="797"/>
      <c r="F12" s="797"/>
      <c r="G12" s="797"/>
      <c r="H12" s="797"/>
      <c r="I12" s="797"/>
      <c r="J12" s="797"/>
      <c r="K12" s="797"/>
      <c r="L12" s="688" t="s">
        <v>1269</v>
      </c>
      <c r="M12" s="689"/>
      <c r="N12" s="689"/>
      <c r="O12" s="689"/>
      <c r="P12" s="689"/>
    </row>
    <row r="13" spans="1:16">
      <c r="A13" s="795"/>
      <c r="B13" s="796"/>
      <c r="C13" s="796"/>
      <c r="D13" s="797"/>
      <c r="E13" s="800"/>
      <c r="F13" s="800"/>
      <c r="G13" s="800"/>
      <c r="H13" s="800"/>
      <c r="I13" s="800"/>
      <c r="J13" s="800"/>
      <c r="K13" s="800"/>
      <c r="L13" s="800"/>
      <c r="M13" s="800"/>
      <c r="N13" s="800"/>
      <c r="O13" s="801"/>
      <c r="P13" s="801"/>
    </row>
    <row r="14" spans="1:16" ht="28.5" customHeight="1">
      <c r="A14" s="802"/>
      <c r="B14" s="796"/>
      <c r="C14" s="796"/>
      <c r="D14" s="797"/>
      <c r="E14" s="800"/>
      <c r="F14" s="800"/>
      <c r="G14" s="800"/>
      <c r="H14" s="800"/>
      <c r="I14" s="800"/>
      <c r="J14" s="800"/>
      <c r="K14" s="800"/>
      <c r="L14" s="803" t="s">
        <v>16</v>
      </c>
      <c r="M14" s="804" t="s">
        <v>278</v>
      </c>
      <c r="N14" s="804" t="s">
        <v>279</v>
      </c>
      <c r="O14" s="804" t="s">
        <v>280</v>
      </c>
      <c r="P14" s="805" t="s">
        <v>1030</v>
      </c>
    </row>
    <row r="15" spans="1:16">
      <c r="A15" s="806" t="s">
        <v>18</v>
      </c>
      <c r="B15" s="796"/>
      <c r="C15" s="796"/>
      <c r="D15" s="797"/>
      <c r="E15" s="807"/>
      <c r="F15" s="807"/>
      <c r="G15" s="807"/>
      <c r="H15" s="807"/>
      <c r="I15" s="807"/>
      <c r="J15" s="807"/>
      <c r="K15" s="807"/>
      <c r="L15" s="808" t="s">
        <v>2611</v>
      </c>
      <c r="M15" s="809"/>
      <c r="N15" s="809"/>
      <c r="O15" s="809"/>
      <c r="P15" s="809"/>
    </row>
    <row r="16" spans="1:16" ht="12.75">
      <c r="A16" s="810">
        <v>1</v>
      </c>
      <c r="B16" s="796"/>
      <c r="C16" s="796"/>
      <c r="D16" s="811"/>
      <c r="E16" s="812"/>
      <c r="F16" s="812"/>
      <c r="G16" s="812"/>
      <c r="H16" s="812"/>
      <c r="I16" s="812"/>
      <c r="J16" s="812"/>
      <c r="K16" s="812"/>
      <c r="L16" s="813" t="s">
        <v>18</v>
      </c>
      <c r="M16" s="814" t="s">
        <v>2537</v>
      </c>
      <c r="N16" s="814" t="s">
        <v>2537</v>
      </c>
      <c r="O16" s="815" t="s">
        <v>2538</v>
      </c>
      <c r="P16" s="816"/>
    </row>
    <row r="17" spans="1:16">
      <c r="A17" s="806" t="s">
        <v>102</v>
      </c>
      <c r="B17" s="796"/>
      <c r="C17" s="796"/>
      <c r="D17" s="797"/>
      <c r="E17" s="807"/>
      <c r="F17" s="807"/>
      <c r="G17" s="807"/>
      <c r="H17" s="807"/>
      <c r="I17" s="807"/>
      <c r="J17" s="807"/>
      <c r="K17" s="807"/>
      <c r="L17" s="808" t="s">
        <v>2615</v>
      </c>
      <c r="M17" s="809"/>
      <c r="N17" s="809"/>
      <c r="O17" s="809"/>
      <c r="P17" s="809"/>
    </row>
    <row r="18" spans="1:16" ht="12.75">
      <c r="A18" s="810">
        <v>2</v>
      </c>
      <c r="B18" s="796"/>
      <c r="C18" s="796"/>
      <c r="D18" s="811"/>
      <c r="E18" s="812"/>
      <c r="F18" s="812"/>
      <c r="G18" s="812"/>
      <c r="H18" s="812"/>
      <c r="I18" s="812"/>
      <c r="J18" s="812"/>
      <c r="K18" s="812"/>
      <c r="L18" s="813" t="s">
        <v>18</v>
      </c>
      <c r="M18" s="814" t="s">
        <v>2537</v>
      </c>
      <c r="N18" s="814" t="s">
        <v>2537</v>
      </c>
      <c r="O18" s="815" t="s">
        <v>2538</v>
      </c>
      <c r="P18" s="816"/>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N18">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9"/>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25" sqref="O25:S25"/>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96"/>
      <c r="B1" s="796"/>
      <c r="C1" s="797"/>
      <c r="D1" s="797"/>
      <c r="E1" s="797"/>
      <c r="F1" s="797"/>
      <c r="G1" s="797"/>
      <c r="H1" s="797"/>
      <c r="I1" s="797"/>
      <c r="J1" s="797"/>
      <c r="K1" s="796"/>
      <c r="L1" s="796"/>
      <c r="M1" s="796"/>
      <c r="N1" s="796"/>
      <c r="O1" s="796"/>
      <c r="P1" s="796"/>
      <c r="Q1" s="796"/>
      <c r="R1" s="796"/>
      <c r="S1" s="796"/>
    </row>
    <row r="2" spans="1:19" ht="12" hidden="1" customHeight="1">
      <c r="A2" s="796"/>
      <c r="B2" s="796"/>
      <c r="C2" s="797"/>
      <c r="D2" s="797"/>
      <c r="E2" s="797"/>
      <c r="F2" s="797"/>
      <c r="G2" s="797"/>
      <c r="H2" s="797"/>
      <c r="I2" s="797"/>
      <c r="J2" s="797"/>
      <c r="K2" s="797"/>
      <c r="L2" s="797"/>
      <c r="M2" s="817"/>
      <c r="N2" s="817"/>
      <c r="O2" s="817"/>
      <c r="P2" s="817"/>
      <c r="Q2" s="796"/>
      <c r="R2" s="796"/>
      <c r="S2" s="817"/>
    </row>
    <row r="3" spans="1:19" ht="12" hidden="1" customHeight="1">
      <c r="A3" s="796"/>
      <c r="B3" s="796"/>
      <c r="C3" s="797"/>
      <c r="D3" s="797"/>
      <c r="E3" s="797"/>
      <c r="F3" s="797"/>
      <c r="G3" s="797"/>
      <c r="H3" s="797"/>
      <c r="I3" s="797"/>
      <c r="J3" s="797"/>
      <c r="K3" s="797"/>
      <c r="L3" s="797"/>
      <c r="M3" s="817"/>
      <c r="N3" s="817"/>
      <c r="O3" s="817"/>
      <c r="P3" s="817"/>
      <c r="Q3" s="796"/>
      <c r="R3" s="796"/>
      <c r="S3" s="817"/>
    </row>
    <row r="4" spans="1:19" ht="12" hidden="1" customHeight="1">
      <c r="A4" s="796"/>
      <c r="B4" s="796"/>
      <c r="C4" s="797"/>
      <c r="D4" s="797"/>
      <c r="E4" s="797"/>
      <c r="F4" s="797"/>
      <c r="G4" s="797"/>
      <c r="H4" s="797"/>
      <c r="I4" s="797"/>
      <c r="J4" s="797"/>
      <c r="K4" s="797"/>
      <c r="L4" s="797"/>
      <c r="M4" s="817"/>
      <c r="N4" s="817"/>
      <c r="O4" s="817"/>
      <c r="P4" s="817"/>
      <c r="Q4" s="796"/>
      <c r="R4" s="796"/>
      <c r="S4" s="817"/>
    </row>
    <row r="5" spans="1:19" ht="12" hidden="1" customHeight="1">
      <c r="A5" s="796"/>
      <c r="B5" s="796"/>
      <c r="C5" s="797"/>
      <c r="D5" s="797"/>
      <c r="E5" s="797"/>
      <c r="F5" s="797"/>
      <c r="G5" s="797"/>
      <c r="H5" s="797"/>
      <c r="I5" s="797"/>
      <c r="J5" s="797"/>
      <c r="K5" s="797"/>
      <c r="L5" s="797"/>
      <c r="M5" s="817"/>
      <c r="N5" s="817"/>
      <c r="O5" s="817"/>
      <c r="P5" s="817"/>
      <c r="Q5" s="796"/>
      <c r="R5" s="796"/>
      <c r="S5" s="817"/>
    </row>
    <row r="6" spans="1:19" ht="12" hidden="1" customHeight="1">
      <c r="A6" s="796"/>
      <c r="B6" s="796"/>
      <c r="C6" s="797"/>
      <c r="D6" s="797"/>
      <c r="E6" s="797"/>
      <c r="F6" s="797"/>
      <c r="G6" s="797"/>
      <c r="H6" s="797"/>
      <c r="I6" s="797"/>
      <c r="J6" s="797"/>
      <c r="K6" s="797"/>
      <c r="L6" s="797"/>
      <c r="M6" s="817"/>
      <c r="N6" s="817"/>
      <c r="O6" s="817"/>
      <c r="P6" s="817"/>
      <c r="Q6" s="796"/>
      <c r="R6" s="796"/>
      <c r="S6" s="817"/>
    </row>
    <row r="7" spans="1:19" ht="12" hidden="1" customHeight="1">
      <c r="A7" s="796"/>
      <c r="B7" s="796"/>
      <c r="C7" s="797"/>
      <c r="D7" s="797"/>
      <c r="E7" s="797"/>
      <c r="F7" s="797"/>
      <c r="G7" s="797"/>
      <c r="H7" s="797"/>
      <c r="I7" s="797"/>
      <c r="J7" s="797"/>
      <c r="K7" s="797"/>
      <c r="L7" s="797"/>
      <c r="M7" s="817"/>
      <c r="N7" s="817"/>
      <c r="O7" s="817"/>
      <c r="P7" s="817"/>
      <c r="Q7" s="796"/>
      <c r="R7" s="796"/>
      <c r="S7" s="817"/>
    </row>
    <row r="8" spans="1:19" ht="12" hidden="1" customHeight="1">
      <c r="A8" s="796"/>
      <c r="B8" s="796"/>
      <c r="C8" s="797"/>
      <c r="D8" s="797"/>
      <c r="E8" s="797"/>
      <c r="F8" s="797"/>
      <c r="G8" s="797"/>
      <c r="H8" s="797"/>
      <c r="I8" s="797"/>
      <c r="J8" s="797"/>
      <c r="K8" s="797"/>
      <c r="L8" s="797"/>
      <c r="M8" s="817"/>
      <c r="N8" s="817"/>
      <c r="O8" s="817"/>
      <c r="P8" s="817"/>
      <c r="Q8" s="796"/>
      <c r="R8" s="796"/>
      <c r="S8" s="817"/>
    </row>
    <row r="9" spans="1:19" ht="12" hidden="1" customHeight="1">
      <c r="A9" s="796"/>
      <c r="B9" s="796"/>
      <c r="C9" s="797"/>
      <c r="D9" s="797"/>
      <c r="E9" s="797"/>
      <c r="F9" s="797"/>
      <c r="G9" s="797"/>
      <c r="H9" s="797"/>
      <c r="I9" s="797"/>
      <c r="J9" s="797"/>
      <c r="K9" s="797"/>
      <c r="L9" s="797"/>
      <c r="M9" s="817"/>
      <c r="N9" s="817"/>
      <c r="O9" s="817"/>
      <c r="P9" s="817"/>
      <c r="Q9" s="796"/>
      <c r="R9" s="796"/>
      <c r="S9" s="817"/>
    </row>
    <row r="10" spans="1:19" ht="12" hidden="1" customHeight="1">
      <c r="A10" s="796"/>
      <c r="B10" s="796"/>
      <c r="C10" s="797"/>
      <c r="D10" s="797"/>
      <c r="E10" s="797"/>
      <c r="F10" s="797"/>
      <c r="G10" s="797"/>
      <c r="H10" s="797"/>
      <c r="I10" s="797"/>
      <c r="J10" s="797"/>
      <c r="K10" s="797"/>
      <c r="L10" s="797"/>
      <c r="M10" s="817"/>
      <c r="N10" s="817"/>
      <c r="O10" s="817"/>
      <c r="P10" s="817"/>
      <c r="Q10" s="796"/>
      <c r="R10" s="796"/>
      <c r="S10" s="817"/>
    </row>
    <row r="11" spans="1:19" ht="15" hidden="1" customHeight="1">
      <c r="A11" s="796"/>
      <c r="B11" s="796"/>
      <c r="C11" s="797"/>
      <c r="D11" s="797"/>
      <c r="E11" s="797"/>
      <c r="F11" s="797"/>
      <c r="G11" s="797"/>
      <c r="H11" s="797"/>
      <c r="I11" s="797"/>
      <c r="J11" s="797"/>
      <c r="K11" s="818"/>
      <c r="L11" s="818"/>
      <c r="M11" s="799"/>
      <c r="N11" s="818"/>
      <c r="O11" s="818"/>
      <c r="P11" s="818"/>
      <c r="Q11" s="796"/>
      <c r="R11" s="796"/>
      <c r="S11" s="818"/>
    </row>
    <row r="12" spans="1:19" ht="21" customHeight="1">
      <c r="A12" s="796"/>
      <c r="B12" s="797"/>
      <c r="C12" s="797"/>
      <c r="D12" s="797"/>
      <c r="E12" s="797"/>
      <c r="F12" s="797"/>
      <c r="G12" s="797"/>
      <c r="H12" s="797"/>
      <c r="I12" s="797"/>
      <c r="J12" s="797"/>
      <c r="K12" s="797"/>
      <c r="L12" s="690" t="s">
        <v>1270</v>
      </c>
      <c r="M12" s="691"/>
      <c r="N12" s="691"/>
      <c r="O12" s="691"/>
      <c r="P12" s="691"/>
      <c r="Q12" s="691"/>
      <c r="R12" s="691"/>
      <c r="S12" s="691"/>
    </row>
    <row r="13" spans="1:19" ht="9" customHeight="1">
      <c r="A13" s="796"/>
      <c r="B13" s="796"/>
      <c r="C13" s="797"/>
      <c r="D13" s="797"/>
      <c r="E13" s="797"/>
      <c r="F13" s="797"/>
      <c r="G13" s="797"/>
      <c r="H13" s="797"/>
      <c r="I13" s="797"/>
      <c r="J13" s="797"/>
      <c r="K13" s="800"/>
      <c r="L13" s="800"/>
      <c r="M13" s="800"/>
      <c r="N13" s="800"/>
      <c r="O13" s="800"/>
      <c r="P13" s="819"/>
      <c r="Q13" s="819"/>
      <c r="R13" s="820"/>
      <c r="S13" s="820"/>
    </row>
    <row r="14" spans="1:19" ht="21" customHeight="1">
      <c r="A14" s="796"/>
      <c r="B14" s="796"/>
      <c r="C14" s="797"/>
      <c r="D14" s="797"/>
      <c r="E14" s="797"/>
      <c r="F14" s="797"/>
      <c r="G14" s="797"/>
      <c r="H14" s="797"/>
      <c r="I14" s="797"/>
      <c r="J14" s="797"/>
      <c r="K14" s="800"/>
      <c r="L14" s="821" t="s">
        <v>16</v>
      </c>
      <c r="M14" s="821" t="s">
        <v>121</v>
      </c>
      <c r="N14" s="821" t="s">
        <v>143</v>
      </c>
      <c r="O14" s="822" t="s">
        <v>2616</v>
      </c>
      <c r="P14" s="823" t="s">
        <v>2617</v>
      </c>
      <c r="Q14" s="823" t="s">
        <v>2618</v>
      </c>
      <c r="R14" s="823" t="s">
        <v>2618</v>
      </c>
      <c r="S14" s="823" t="s">
        <v>2618</v>
      </c>
    </row>
    <row r="15" spans="1:19" s="67" customFormat="1" ht="36" customHeight="1">
      <c r="A15" s="824" t="s">
        <v>1151</v>
      </c>
      <c r="B15" s="824"/>
      <c r="C15" s="824"/>
      <c r="D15" s="824"/>
      <c r="E15" s="824"/>
      <c r="F15" s="824"/>
      <c r="G15" s="824"/>
      <c r="H15" s="824"/>
      <c r="I15" s="824"/>
      <c r="J15" s="824"/>
      <c r="K15" s="824"/>
      <c r="L15" s="821"/>
      <c r="M15" s="821"/>
      <c r="N15" s="821"/>
      <c r="O15" s="823" t="s">
        <v>285</v>
      </c>
      <c r="P15" s="823" t="s">
        <v>285</v>
      </c>
      <c r="Q15" s="823" t="s">
        <v>286</v>
      </c>
      <c r="R15" s="823" t="s">
        <v>285</v>
      </c>
      <c r="S15" s="157" t="s">
        <v>109</v>
      </c>
    </row>
    <row r="16" spans="1:19" s="67" customFormat="1">
      <c r="A16" s="825" t="s">
        <v>18</v>
      </c>
      <c r="B16" s="824"/>
      <c r="C16" s="824"/>
      <c r="D16" s="824"/>
      <c r="E16" s="824"/>
      <c r="F16" s="824"/>
      <c r="G16" s="824"/>
      <c r="H16" s="824"/>
      <c r="I16" s="824"/>
      <c r="J16" s="824"/>
      <c r="K16" s="824"/>
      <c r="L16" s="826" t="s">
        <v>2611</v>
      </c>
      <c r="M16" s="808"/>
      <c r="N16" s="809"/>
      <c r="O16" s="809"/>
      <c r="P16" s="809"/>
      <c r="Q16" s="809"/>
      <c r="R16" s="809"/>
      <c r="S16" s="809"/>
    </row>
    <row r="17" spans="1:19" s="67" customFormat="1">
      <c r="A17" s="825" t="s">
        <v>18</v>
      </c>
      <c r="B17" s="824"/>
      <c r="C17" s="824"/>
      <c r="D17" s="824"/>
      <c r="E17" s="824"/>
      <c r="F17" s="824"/>
      <c r="G17" s="824"/>
      <c r="H17" s="824"/>
      <c r="I17" s="824"/>
      <c r="J17" s="824"/>
      <c r="K17" s="824"/>
      <c r="L17" s="827">
        <v>1</v>
      </c>
      <c r="M17" s="828" t="s">
        <v>294</v>
      </c>
      <c r="N17" s="829" t="s">
        <v>288</v>
      </c>
      <c r="O17" s="830"/>
      <c r="P17" s="831"/>
      <c r="Q17" s="831"/>
      <c r="R17" s="831"/>
      <c r="S17" s="832"/>
    </row>
    <row r="18" spans="1:19" s="67" customFormat="1">
      <c r="A18" s="825" t="s">
        <v>18</v>
      </c>
      <c r="B18" s="824"/>
      <c r="C18" s="824"/>
      <c r="D18" s="824"/>
      <c r="E18" s="824"/>
      <c r="F18" s="824"/>
      <c r="G18" s="824"/>
      <c r="H18" s="824"/>
      <c r="I18" s="824"/>
      <c r="J18" s="824"/>
      <c r="K18" s="824"/>
      <c r="L18" s="827">
        <v>2</v>
      </c>
      <c r="M18" s="828" t="s">
        <v>295</v>
      </c>
      <c r="N18" s="829" t="s">
        <v>288</v>
      </c>
      <c r="O18" s="830">
        <v>2</v>
      </c>
      <c r="P18" s="830">
        <v>2</v>
      </c>
      <c r="Q18" s="830">
        <v>2</v>
      </c>
      <c r="R18" s="830">
        <v>2</v>
      </c>
      <c r="S18" s="830"/>
    </row>
    <row r="19" spans="1:19" s="67" customFormat="1">
      <c r="A19" s="825" t="s">
        <v>18</v>
      </c>
      <c r="B19" s="824"/>
      <c r="C19" s="824"/>
      <c r="D19" s="824"/>
      <c r="E19" s="824"/>
      <c r="F19" s="824"/>
      <c r="G19" s="824"/>
      <c r="H19" s="824"/>
      <c r="I19" s="824"/>
      <c r="J19" s="824"/>
      <c r="K19" s="824"/>
      <c r="L19" s="827">
        <v>3</v>
      </c>
      <c r="M19" s="828" t="s">
        <v>296</v>
      </c>
      <c r="N19" s="829" t="s">
        <v>293</v>
      </c>
      <c r="O19" s="833">
        <v>5.74</v>
      </c>
      <c r="P19" s="833">
        <v>5.74</v>
      </c>
      <c r="Q19" s="833">
        <v>5.74</v>
      </c>
      <c r="R19" s="833">
        <v>5.74</v>
      </c>
      <c r="S19" s="833"/>
    </row>
    <row r="20" spans="1:19" s="67" customFormat="1">
      <c r="A20" s="825" t="s">
        <v>18</v>
      </c>
      <c r="B20" s="824"/>
      <c r="C20" s="824"/>
      <c r="D20" s="824"/>
      <c r="E20" s="824"/>
      <c r="F20" s="824"/>
      <c r="G20" s="824"/>
      <c r="H20" s="824"/>
      <c r="I20" s="824"/>
      <c r="J20" s="824"/>
      <c r="K20" s="824"/>
      <c r="L20" s="827"/>
      <c r="M20" s="828" t="s">
        <v>1228</v>
      </c>
      <c r="N20" s="829"/>
      <c r="O20" s="834"/>
      <c r="P20" s="835"/>
      <c r="Q20" s="835"/>
      <c r="R20" s="835"/>
      <c r="S20" s="836"/>
    </row>
    <row r="21" spans="1:19" s="67" customFormat="1">
      <c r="A21" s="825" t="s">
        <v>102</v>
      </c>
      <c r="B21" s="824"/>
      <c r="C21" s="824"/>
      <c r="D21" s="824"/>
      <c r="E21" s="824"/>
      <c r="F21" s="824"/>
      <c r="G21" s="824"/>
      <c r="H21" s="824"/>
      <c r="I21" s="824"/>
      <c r="J21" s="824"/>
      <c r="K21" s="824"/>
      <c r="L21" s="826" t="s">
        <v>2615</v>
      </c>
      <c r="M21" s="808"/>
      <c r="N21" s="809"/>
      <c r="O21" s="809"/>
      <c r="P21" s="809"/>
      <c r="Q21" s="809"/>
      <c r="R21" s="809"/>
      <c r="S21" s="809"/>
    </row>
    <row r="22" spans="1:19" s="67" customFormat="1">
      <c r="A22" s="825" t="s">
        <v>102</v>
      </c>
      <c r="B22" s="824"/>
      <c r="C22" s="824"/>
      <c r="D22" s="824"/>
      <c r="E22" s="824"/>
      <c r="F22" s="824"/>
      <c r="G22" s="824"/>
      <c r="H22" s="824"/>
      <c r="I22" s="824"/>
      <c r="J22" s="824"/>
      <c r="K22" s="824"/>
      <c r="L22" s="827">
        <v>1</v>
      </c>
      <c r="M22" s="828" t="s">
        <v>294</v>
      </c>
      <c r="N22" s="829" t="s">
        <v>288</v>
      </c>
      <c r="O22" s="830"/>
      <c r="P22" s="831"/>
      <c r="Q22" s="831"/>
      <c r="R22" s="831"/>
      <c r="S22" s="832"/>
    </row>
    <row r="23" spans="1:19" s="67" customFormat="1">
      <c r="A23" s="825" t="s">
        <v>102</v>
      </c>
      <c r="B23" s="824"/>
      <c r="C23" s="824"/>
      <c r="D23" s="824"/>
      <c r="E23" s="824"/>
      <c r="F23" s="824"/>
      <c r="G23" s="824"/>
      <c r="H23" s="824"/>
      <c r="I23" s="824"/>
      <c r="J23" s="824"/>
      <c r="K23" s="824"/>
      <c r="L23" s="827">
        <v>2</v>
      </c>
      <c r="M23" s="828" t="s">
        <v>295</v>
      </c>
      <c r="N23" s="829" t="s">
        <v>288</v>
      </c>
      <c r="O23" s="830">
        <v>2</v>
      </c>
      <c r="P23" s="830">
        <v>2</v>
      </c>
      <c r="Q23" s="830">
        <v>2</v>
      </c>
      <c r="R23" s="830">
        <v>2</v>
      </c>
      <c r="S23" s="830"/>
    </row>
    <row r="24" spans="1:19" s="67" customFormat="1">
      <c r="A24" s="825" t="s">
        <v>102</v>
      </c>
      <c r="B24" s="824"/>
      <c r="C24" s="824"/>
      <c r="D24" s="824"/>
      <c r="E24" s="824"/>
      <c r="F24" s="824"/>
      <c r="G24" s="824"/>
      <c r="H24" s="824"/>
      <c r="I24" s="824"/>
      <c r="J24" s="824"/>
      <c r="K24" s="824"/>
      <c r="L24" s="827">
        <v>3</v>
      </c>
      <c r="M24" s="828" t="s">
        <v>296</v>
      </c>
      <c r="N24" s="829" t="s">
        <v>293</v>
      </c>
      <c r="O24" s="833">
        <v>6.97</v>
      </c>
      <c r="P24" s="833">
        <v>6.97</v>
      </c>
      <c r="Q24" s="833">
        <v>6.97</v>
      </c>
      <c r="R24" s="833">
        <v>6.97</v>
      </c>
      <c r="S24" s="833"/>
    </row>
    <row r="25" spans="1:19" s="67" customFormat="1">
      <c r="A25" s="825" t="s">
        <v>102</v>
      </c>
      <c r="B25" s="824"/>
      <c r="C25" s="824"/>
      <c r="D25" s="824"/>
      <c r="E25" s="824"/>
      <c r="F25" s="824"/>
      <c r="G25" s="824"/>
      <c r="H25" s="824"/>
      <c r="I25" s="824"/>
      <c r="J25" s="824"/>
      <c r="K25" s="824"/>
      <c r="L25" s="827"/>
      <c r="M25" s="828" t="s">
        <v>1228</v>
      </c>
      <c r="N25" s="829"/>
      <c r="O25" s="834"/>
      <c r="P25" s="835"/>
      <c r="Q25" s="835"/>
      <c r="R25" s="835"/>
      <c r="S25" s="836"/>
    </row>
    <row r="26" spans="1:19" s="67" customFormat="1">
      <c r="A26" s="824"/>
      <c r="B26" s="824"/>
      <c r="C26" s="824"/>
      <c r="D26" s="824"/>
      <c r="E26" s="824"/>
      <c r="F26" s="824"/>
      <c r="G26" s="824"/>
      <c r="H26" s="824"/>
      <c r="I26" s="824"/>
      <c r="J26" s="824"/>
      <c r="K26" s="824"/>
      <c r="L26" s="824"/>
      <c r="M26" s="824"/>
      <c r="N26" s="824"/>
      <c r="O26" s="824"/>
      <c r="P26" s="824"/>
      <c r="Q26" s="824"/>
      <c r="R26" s="824"/>
      <c r="S26" s="824"/>
    </row>
    <row r="27" spans="1:19" s="67" customFormat="1" ht="24" customHeight="1">
      <c r="A27" s="824"/>
      <c r="B27" s="824"/>
      <c r="C27" s="824"/>
      <c r="D27" s="824"/>
      <c r="E27" s="824"/>
      <c r="F27" s="824"/>
      <c r="G27" s="824"/>
      <c r="H27" s="824"/>
      <c r="I27" s="824"/>
      <c r="J27" s="824"/>
      <c r="K27" s="824"/>
      <c r="L27" s="837" t="s">
        <v>1271</v>
      </c>
      <c r="M27" s="838"/>
      <c r="N27" s="838"/>
      <c r="O27" s="838"/>
      <c r="P27" s="838"/>
      <c r="Q27" s="838"/>
      <c r="R27" s="838"/>
      <c r="S27" s="838"/>
    </row>
    <row r="28" spans="1:19" s="67" customFormat="1">
      <c r="A28" s="824"/>
      <c r="B28" s="824"/>
      <c r="C28" s="824"/>
      <c r="D28" s="824"/>
      <c r="E28" s="824"/>
      <c r="F28" s="824"/>
      <c r="G28" s="824"/>
      <c r="H28" s="824"/>
      <c r="I28" s="824"/>
      <c r="J28" s="824"/>
      <c r="K28" s="824"/>
      <c r="L28" s="839"/>
      <c r="M28" s="840"/>
      <c r="N28" s="840"/>
      <c r="O28" s="840"/>
      <c r="P28" s="840"/>
      <c r="Q28" s="840"/>
      <c r="R28" s="840"/>
      <c r="S28" s="840"/>
    </row>
    <row r="29" spans="1:19" s="67" customFormat="1" ht="45.75" customHeight="1">
      <c r="A29" s="824" t="s">
        <v>1151</v>
      </c>
      <c r="B29" s="824"/>
      <c r="C29" s="824"/>
      <c r="D29" s="824"/>
      <c r="E29" s="824"/>
      <c r="F29" s="824"/>
      <c r="G29" s="824"/>
      <c r="H29" s="824"/>
      <c r="I29" s="824"/>
      <c r="J29" s="824"/>
      <c r="K29" s="824"/>
      <c r="L29" s="841" t="s">
        <v>16</v>
      </c>
      <c r="M29" s="842" t="s">
        <v>297</v>
      </c>
      <c r="N29" s="842" t="s">
        <v>298</v>
      </c>
      <c r="O29" s="843" t="s">
        <v>1201</v>
      </c>
      <c r="P29" s="843"/>
      <c r="Q29" s="843"/>
      <c r="R29" s="842" t="s">
        <v>1202</v>
      </c>
      <c r="S29" s="842" t="s">
        <v>299</v>
      </c>
    </row>
  </sheetData>
  <sheetProtection formatColumns="0" formatRows="0" autoFilter="0"/>
  <mergeCells count="9">
    <mergeCell ref="L12:S12"/>
    <mergeCell ref="L14:L15"/>
    <mergeCell ref="L27:S27"/>
    <mergeCell ref="O29:Q29"/>
    <mergeCell ref="P13:Q13"/>
    <mergeCell ref="M14:M15"/>
    <mergeCell ref="N14:N15"/>
    <mergeCell ref="O20:S20"/>
    <mergeCell ref="O25:S25"/>
  </mergeCells>
  <dataValidations count="2">
    <dataValidation type="decimal" allowBlank="1" showErrorMessage="1" errorTitle="Ошибка" error="Допускается ввод только неотрицательных чисел!" sqref="O19:R19 O24:R24">
      <formula1>0</formula1>
      <formula2>9.99999999999999E+23</formula2>
    </dataValidation>
    <dataValidation type="whole" allowBlank="1" showErrorMessage="1" errorTitle="Ошибка" error="Допускается ввод только неотрицательных целых чисел!" sqref="O17:R18 O22:R23">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23" sqref="O23:U23"/>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32" width="15.7109375" style="72" customWidth="1"/>
    <col min="33" max="42" width="15.7109375" style="72" hidden="1" customWidth="1"/>
    <col min="43" max="16384" width="9.140625" style="72"/>
  </cols>
  <sheetData>
    <row r="1" spans="1:42" hidden="1">
      <c r="A1" s="844"/>
      <c r="B1" s="844"/>
      <c r="C1" s="844"/>
      <c r="D1" s="844"/>
      <c r="E1" s="844"/>
      <c r="F1" s="844"/>
      <c r="G1" s="844"/>
      <c r="H1" s="844"/>
      <c r="I1" s="844"/>
      <c r="J1" s="844"/>
      <c r="K1" s="844"/>
      <c r="L1" s="845"/>
      <c r="M1" s="846"/>
      <c r="N1" s="844"/>
      <c r="O1" s="844">
        <v>2022</v>
      </c>
      <c r="P1" s="844">
        <v>2022</v>
      </c>
      <c r="Q1" s="844">
        <v>2022</v>
      </c>
      <c r="R1" s="844">
        <v>2022</v>
      </c>
      <c r="S1" s="844">
        <v>2023</v>
      </c>
      <c r="T1" s="844">
        <v>2024</v>
      </c>
      <c r="U1" s="844">
        <v>2024</v>
      </c>
      <c r="V1" s="844">
        <v>2024</v>
      </c>
      <c r="W1" s="844">
        <v>2024</v>
      </c>
      <c r="X1" s="844">
        <v>2024</v>
      </c>
      <c r="Y1" s="844">
        <v>2025</v>
      </c>
      <c r="Z1" s="844">
        <v>2025</v>
      </c>
      <c r="AA1" s="844">
        <v>2026</v>
      </c>
      <c r="AB1" s="844">
        <v>2026</v>
      </c>
      <c r="AC1" s="844">
        <v>2027</v>
      </c>
      <c r="AD1" s="844">
        <v>2027</v>
      </c>
      <c r="AE1" s="844">
        <v>2028</v>
      </c>
      <c r="AF1" s="844">
        <v>2028</v>
      </c>
      <c r="AG1" s="844">
        <v>2029</v>
      </c>
      <c r="AH1" s="844">
        <v>2029</v>
      </c>
      <c r="AI1" s="844">
        <v>2030</v>
      </c>
      <c r="AJ1" s="844">
        <v>2030</v>
      </c>
      <c r="AK1" s="844">
        <v>2031</v>
      </c>
      <c r="AL1" s="844">
        <v>2031</v>
      </c>
      <c r="AM1" s="844">
        <v>2032</v>
      </c>
      <c r="AN1" s="844">
        <v>2032</v>
      </c>
      <c r="AO1" s="844">
        <v>2033</v>
      </c>
      <c r="AP1" s="844">
        <v>2033</v>
      </c>
    </row>
    <row r="2" spans="1:42" hidden="1">
      <c r="A2" s="844"/>
      <c r="B2" s="844"/>
      <c r="C2" s="844"/>
      <c r="D2" s="844"/>
      <c r="E2" s="844"/>
      <c r="F2" s="844"/>
      <c r="G2" s="844"/>
      <c r="H2" s="844"/>
      <c r="I2" s="844"/>
      <c r="J2" s="844"/>
      <c r="K2" s="844"/>
      <c r="L2" s="845"/>
      <c r="M2" s="846"/>
      <c r="N2" s="844"/>
      <c r="O2" s="844" t="s">
        <v>285</v>
      </c>
      <c r="P2" s="844" t="s">
        <v>323</v>
      </c>
      <c r="Q2" s="844" t="s">
        <v>303</v>
      </c>
      <c r="R2" s="844" t="s">
        <v>109</v>
      </c>
      <c r="S2" s="844" t="s">
        <v>285</v>
      </c>
      <c r="T2" s="844" t="s">
        <v>286</v>
      </c>
      <c r="U2" s="844" t="s">
        <v>285</v>
      </c>
      <c r="V2" s="844" t="s">
        <v>304</v>
      </c>
      <c r="W2" s="844" t="s">
        <v>305</v>
      </c>
      <c r="X2" s="844" t="s">
        <v>109</v>
      </c>
      <c r="Y2" s="844" t="s">
        <v>286</v>
      </c>
      <c r="Z2" s="844" t="s">
        <v>285</v>
      </c>
      <c r="AA2" s="844" t="s">
        <v>286</v>
      </c>
      <c r="AB2" s="844" t="s">
        <v>285</v>
      </c>
      <c r="AC2" s="844" t="s">
        <v>286</v>
      </c>
      <c r="AD2" s="844" t="s">
        <v>285</v>
      </c>
      <c r="AE2" s="844" t="s">
        <v>286</v>
      </c>
      <c r="AF2" s="844" t="s">
        <v>285</v>
      </c>
      <c r="AG2" s="844" t="s">
        <v>286</v>
      </c>
      <c r="AH2" s="844" t="s">
        <v>285</v>
      </c>
      <c r="AI2" s="844" t="s">
        <v>286</v>
      </c>
      <c r="AJ2" s="844" t="s">
        <v>285</v>
      </c>
      <c r="AK2" s="844" t="s">
        <v>286</v>
      </c>
      <c r="AL2" s="844" t="s">
        <v>285</v>
      </c>
      <c r="AM2" s="844" t="s">
        <v>286</v>
      </c>
      <c r="AN2" s="844" t="s">
        <v>285</v>
      </c>
      <c r="AO2" s="844" t="s">
        <v>286</v>
      </c>
      <c r="AP2" s="844" t="s">
        <v>285</v>
      </c>
    </row>
    <row r="3" spans="1:42" hidden="1">
      <c r="A3" s="844"/>
      <c r="B3" s="844"/>
      <c r="C3" s="844"/>
      <c r="D3" s="844"/>
      <c r="E3" s="844"/>
      <c r="F3" s="844"/>
      <c r="G3" s="844"/>
      <c r="H3" s="844"/>
      <c r="I3" s="844"/>
      <c r="J3" s="844"/>
      <c r="K3" s="844"/>
      <c r="L3" s="845"/>
      <c r="M3" s="846"/>
      <c r="N3" s="844"/>
      <c r="O3" s="844" t="s">
        <v>2619</v>
      </c>
      <c r="P3" s="844" t="s">
        <v>2620</v>
      </c>
      <c r="Q3" s="844" t="s">
        <v>2621</v>
      </c>
      <c r="R3" s="844" t="s">
        <v>2622</v>
      </c>
      <c r="S3" s="844" t="s">
        <v>2623</v>
      </c>
      <c r="T3" s="844" t="s">
        <v>2624</v>
      </c>
      <c r="U3" s="844" t="s">
        <v>2625</v>
      </c>
      <c r="V3" s="844" t="s">
        <v>2626</v>
      </c>
      <c r="W3" s="844" t="s">
        <v>2627</v>
      </c>
      <c r="X3" s="844" t="s">
        <v>2628</v>
      </c>
      <c r="Y3" s="844" t="s">
        <v>2629</v>
      </c>
      <c r="Z3" s="844" t="s">
        <v>2630</v>
      </c>
      <c r="AA3" s="844" t="s">
        <v>2631</v>
      </c>
      <c r="AB3" s="844" t="s">
        <v>2632</v>
      </c>
      <c r="AC3" s="844" t="s">
        <v>2633</v>
      </c>
      <c r="AD3" s="844" t="s">
        <v>2634</v>
      </c>
      <c r="AE3" s="844" t="s">
        <v>2635</v>
      </c>
      <c r="AF3" s="844" t="s">
        <v>2636</v>
      </c>
      <c r="AG3" s="844" t="s">
        <v>2637</v>
      </c>
      <c r="AH3" s="844" t="s">
        <v>2638</v>
      </c>
      <c r="AI3" s="844" t="s">
        <v>2639</v>
      </c>
      <c r="AJ3" s="844" t="s">
        <v>2640</v>
      </c>
      <c r="AK3" s="844" t="s">
        <v>2641</v>
      </c>
      <c r="AL3" s="844" t="s">
        <v>2642</v>
      </c>
      <c r="AM3" s="844" t="s">
        <v>2643</v>
      </c>
      <c r="AN3" s="844" t="s">
        <v>2644</v>
      </c>
      <c r="AO3" s="844" t="s">
        <v>2645</v>
      </c>
      <c r="AP3" s="844" t="s">
        <v>2646</v>
      </c>
    </row>
    <row r="4" spans="1:42" hidden="1">
      <c r="A4" s="844"/>
      <c r="B4" s="844"/>
      <c r="C4" s="844"/>
      <c r="D4" s="844"/>
      <c r="E4" s="844"/>
      <c r="F4" s="844"/>
      <c r="G4" s="844"/>
      <c r="H4" s="844"/>
      <c r="I4" s="844"/>
      <c r="J4" s="844"/>
      <c r="K4" s="844"/>
      <c r="L4" s="845"/>
      <c r="M4" s="846"/>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row>
    <row r="5" spans="1:42" hidden="1">
      <c r="A5" s="844"/>
      <c r="B5" s="844"/>
      <c r="C5" s="844"/>
      <c r="D5" s="844"/>
      <c r="E5" s="844"/>
      <c r="F5" s="844"/>
      <c r="G5" s="844"/>
      <c r="H5" s="844"/>
      <c r="I5" s="844"/>
      <c r="J5" s="844"/>
      <c r="K5" s="844"/>
      <c r="L5" s="845"/>
      <c r="M5" s="846"/>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row>
    <row r="6" spans="1:42" hidden="1">
      <c r="A6" s="844"/>
      <c r="B6" s="844"/>
      <c r="C6" s="844"/>
      <c r="D6" s="844"/>
      <c r="E6" s="844"/>
      <c r="F6" s="844"/>
      <c r="G6" s="844"/>
      <c r="H6" s="844"/>
      <c r="I6" s="844"/>
      <c r="J6" s="844"/>
      <c r="K6" s="844"/>
      <c r="L6" s="845"/>
      <c r="M6" s="846"/>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row>
    <row r="7" spans="1:42" hidden="1">
      <c r="A7" s="844"/>
      <c r="B7" s="844"/>
      <c r="C7" s="844"/>
      <c r="D7" s="844"/>
      <c r="E7" s="844"/>
      <c r="F7" s="844"/>
      <c r="G7" s="844"/>
      <c r="H7" s="844"/>
      <c r="I7" s="844"/>
      <c r="J7" s="844"/>
      <c r="K7" s="844"/>
      <c r="L7" s="845"/>
      <c r="M7" s="846"/>
      <c r="N7" s="844"/>
      <c r="O7" s="844"/>
      <c r="P7" s="844"/>
      <c r="Q7" s="844"/>
      <c r="R7" s="844"/>
      <c r="S7" s="844"/>
      <c r="T7" s="844"/>
      <c r="U7" s="844"/>
      <c r="V7" s="844"/>
      <c r="W7" s="844"/>
      <c r="X7" s="844"/>
      <c r="Y7" s="844" t="b">
        <v>1</v>
      </c>
      <c r="Z7" s="844" t="b">
        <v>1</v>
      </c>
      <c r="AA7" s="844" t="b">
        <v>1</v>
      </c>
      <c r="AB7" s="844" t="b">
        <v>1</v>
      </c>
      <c r="AC7" s="844" t="b">
        <v>1</v>
      </c>
      <c r="AD7" s="844" t="b">
        <v>1</v>
      </c>
      <c r="AE7" s="844" t="b">
        <v>1</v>
      </c>
      <c r="AF7" s="844" t="b">
        <v>1</v>
      </c>
      <c r="AG7" s="844" t="b">
        <v>0</v>
      </c>
      <c r="AH7" s="844" t="b">
        <v>0</v>
      </c>
      <c r="AI7" s="844" t="b">
        <v>0</v>
      </c>
      <c r="AJ7" s="844" t="b">
        <v>0</v>
      </c>
      <c r="AK7" s="844" t="b">
        <v>0</v>
      </c>
      <c r="AL7" s="844" t="b">
        <v>0</v>
      </c>
      <c r="AM7" s="844" t="b">
        <v>0</v>
      </c>
      <c r="AN7" s="844" t="b">
        <v>0</v>
      </c>
      <c r="AO7" s="844" t="b">
        <v>0</v>
      </c>
      <c r="AP7" s="844" t="b">
        <v>0</v>
      </c>
    </row>
    <row r="8" spans="1:42" hidden="1">
      <c r="A8" s="844"/>
      <c r="B8" s="844"/>
      <c r="C8" s="844"/>
      <c r="D8" s="844"/>
      <c r="E8" s="844"/>
      <c r="F8" s="844"/>
      <c r="G8" s="844"/>
      <c r="H8" s="844"/>
      <c r="I8" s="844"/>
      <c r="J8" s="844"/>
      <c r="K8" s="844"/>
      <c r="L8" s="845"/>
      <c r="M8" s="846"/>
      <c r="N8" s="844"/>
      <c r="O8" s="844"/>
      <c r="P8" s="844"/>
      <c r="Q8" s="844"/>
      <c r="R8" s="844"/>
      <c r="S8" s="844"/>
      <c r="T8" s="844"/>
      <c r="U8" s="844"/>
      <c r="V8" s="844"/>
      <c r="W8" s="844"/>
      <c r="X8" s="844"/>
      <c r="Y8" s="844"/>
      <c r="Z8" s="844"/>
      <c r="AA8" s="844"/>
      <c r="AB8" s="844"/>
      <c r="AC8" s="844"/>
      <c r="AD8" s="844"/>
      <c r="AE8" s="844"/>
      <c r="AF8" s="844"/>
      <c r="AG8" s="844"/>
      <c r="AH8" s="844"/>
      <c r="AI8" s="844"/>
      <c r="AJ8" s="844"/>
      <c r="AK8" s="844"/>
      <c r="AL8" s="844"/>
      <c r="AM8" s="844"/>
      <c r="AN8" s="844"/>
      <c r="AO8" s="844"/>
      <c r="AP8" s="844"/>
    </row>
    <row r="9" spans="1:42" hidden="1">
      <c r="A9" s="844"/>
      <c r="B9" s="844"/>
      <c r="C9" s="844"/>
      <c r="D9" s="844"/>
      <c r="E9" s="844"/>
      <c r="F9" s="844"/>
      <c r="G9" s="844"/>
      <c r="H9" s="844"/>
      <c r="I9" s="844"/>
      <c r="J9" s="844"/>
      <c r="K9" s="844"/>
      <c r="L9" s="845"/>
      <c r="M9" s="846"/>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row>
    <row r="10" spans="1:42" hidden="1">
      <c r="A10" s="844"/>
      <c r="B10" s="844"/>
      <c r="C10" s="844"/>
      <c r="D10" s="844"/>
      <c r="E10" s="844"/>
      <c r="F10" s="844"/>
      <c r="G10" s="844"/>
      <c r="H10" s="844"/>
      <c r="I10" s="844"/>
      <c r="J10" s="844"/>
      <c r="K10" s="844"/>
      <c r="L10" s="845"/>
      <c r="M10" s="846"/>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row>
    <row r="11" spans="1:42" s="71" customFormat="1" ht="15" hidden="1" customHeight="1">
      <c r="A11" s="847"/>
      <c r="B11" s="847"/>
      <c r="C11" s="847"/>
      <c r="D11" s="847"/>
      <c r="E11" s="847"/>
      <c r="F11" s="847"/>
      <c r="G11" s="847"/>
      <c r="H11" s="847"/>
      <c r="I11" s="847"/>
      <c r="J11" s="847"/>
      <c r="K11" s="848"/>
      <c r="L11" s="849"/>
      <c r="M11" s="850"/>
      <c r="N11" s="851"/>
      <c r="O11" s="852"/>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7"/>
    </row>
    <row r="12" spans="1:42" ht="22.5" customHeight="1">
      <c r="A12" s="844"/>
      <c r="B12" s="844"/>
      <c r="C12" s="844"/>
      <c r="D12" s="844"/>
      <c r="E12" s="844"/>
      <c r="F12" s="844"/>
      <c r="G12" s="844"/>
      <c r="H12" s="844"/>
      <c r="I12" s="844"/>
      <c r="J12" s="844"/>
      <c r="K12" s="844"/>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853"/>
      <c r="B13" s="853"/>
      <c r="C13" s="853"/>
      <c r="D13" s="853"/>
      <c r="E13" s="853"/>
      <c r="F13" s="853"/>
      <c r="G13" s="853"/>
      <c r="H13" s="853"/>
      <c r="I13" s="853"/>
      <c r="J13" s="853"/>
      <c r="K13" s="854"/>
      <c r="L13" s="855"/>
      <c r="M13" s="856"/>
      <c r="N13" s="857"/>
      <c r="O13" s="858"/>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3"/>
      <c r="AM13" s="853"/>
      <c r="AN13" s="853"/>
      <c r="AO13" s="853"/>
      <c r="AP13" s="853"/>
    </row>
    <row r="14" spans="1:42" ht="15" customHeight="1">
      <c r="A14" s="844"/>
      <c r="B14" s="844"/>
      <c r="C14" s="844"/>
      <c r="D14" s="844"/>
      <c r="E14" s="844"/>
      <c r="F14" s="844"/>
      <c r="G14" s="844"/>
      <c r="H14" s="844"/>
      <c r="I14" s="844"/>
      <c r="J14" s="844"/>
      <c r="K14" s="844"/>
      <c r="L14" s="859" t="s">
        <v>16</v>
      </c>
      <c r="M14" s="859" t="s">
        <v>302</v>
      </c>
      <c r="N14" s="859" t="s">
        <v>143</v>
      </c>
      <c r="O14" s="860" t="s">
        <v>2616</v>
      </c>
      <c r="P14" s="860" t="s">
        <v>2616</v>
      </c>
      <c r="Q14" s="860" t="s">
        <v>2616</v>
      </c>
      <c r="R14" s="860" t="s">
        <v>2616</v>
      </c>
      <c r="S14" s="860" t="s">
        <v>2617</v>
      </c>
      <c r="T14" s="860" t="s">
        <v>2618</v>
      </c>
      <c r="U14" s="860" t="s">
        <v>2618</v>
      </c>
      <c r="V14" s="860" t="s">
        <v>2618</v>
      </c>
      <c r="W14" s="860" t="s">
        <v>2618</v>
      </c>
      <c r="X14" s="860" t="s">
        <v>2618</v>
      </c>
      <c r="Y14" s="860" t="s">
        <v>2647</v>
      </c>
      <c r="Z14" s="860" t="s">
        <v>2647</v>
      </c>
      <c r="AA14" s="860" t="s">
        <v>2648</v>
      </c>
      <c r="AB14" s="860" t="s">
        <v>2648</v>
      </c>
      <c r="AC14" s="860" t="s">
        <v>2649</v>
      </c>
      <c r="AD14" s="860" t="s">
        <v>2649</v>
      </c>
      <c r="AE14" s="860" t="s">
        <v>2650</v>
      </c>
      <c r="AF14" s="860" t="s">
        <v>2650</v>
      </c>
      <c r="AG14" s="860" t="s">
        <v>2651</v>
      </c>
      <c r="AH14" s="860" t="s">
        <v>2651</v>
      </c>
      <c r="AI14" s="860" t="s">
        <v>2652</v>
      </c>
      <c r="AJ14" s="860" t="s">
        <v>2652</v>
      </c>
      <c r="AK14" s="860" t="s">
        <v>2653</v>
      </c>
      <c r="AL14" s="860" t="s">
        <v>2653</v>
      </c>
      <c r="AM14" s="860" t="s">
        <v>2654</v>
      </c>
      <c r="AN14" s="860" t="s">
        <v>2654</v>
      </c>
      <c r="AO14" s="860" t="s">
        <v>2655</v>
      </c>
      <c r="AP14" s="860" t="s">
        <v>2655</v>
      </c>
    </row>
    <row r="15" spans="1:42" ht="69" customHeight="1">
      <c r="A15" s="844" t="s">
        <v>1151</v>
      </c>
      <c r="B15" s="844"/>
      <c r="C15" s="844"/>
      <c r="D15" s="844"/>
      <c r="E15" s="844"/>
      <c r="F15" s="844"/>
      <c r="G15" s="844"/>
      <c r="H15" s="844"/>
      <c r="I15" s="844"/>
      <c r="J15" s="844"/>
      <c r="K15" s="844"/>
      <c r="L15" s="859"/>
      <c r="M15" s="859"/>
      <c r="N15" s="859"/>
      <c r="O15" s="171" t="s">
        <v>285</v>
      </c>
      <c r="P15" s="861"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825" t="s">
        <v>18</v>
      </c>
      <c r="B16" s="862"/>
      <c r="C16" s="862"/>
      <c r="D16" s="862"/>
      <c r="E16" s="862"/>
      <c r="F16" s="862"/>
      <c r="G16" s="862"/>
      <c r="H16" s="862"/>
      <c r="I16" s="862"/>
      <c r="J16" s="862"/>
      <c r="K16" s="862"/>
      <c r="L16" s="826" t="s">
        <v>2611</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63"/>
      <c r="AN16" s="863"/>
      <c r="AO16" s="863"/>
      <c r="AP16" s="863"/>
    </row>
    <row r="17" spans="1:42">
      <c r="A17" s="864" t="s">
        <v>18</v>
      </c>
      <c r="B17" s="844" t="s">
        <v>1227</v>
      </c>
      <c r="C17" s="844"/>
      <c r="D17" s="844"/>
      <c r="E17" s="844"/>
      <c r="F17" s="844"/>
      <c r="G17" s="844"/>
      <c r="H17" s="844"/>
      <c r="I17" s="844"/>
      <c r="J17" s="844"/>
      <c r="K17" s="844"/>
      <c r="L17" s="865"/>
      <c r="M17" s="866" t="s">
        <v>161</v>
      </c>
      <c r="N17" s="867"/>
      <c r="O17" s="867"/>
      <c r="P17" s="867"/>
      <c r="Q17" s="867"/>
      <c r="R17" s="867"/>
      <c r="S17" s="868">
        <v>0.99</v>
      </c>
      <c r="T17" s="868">
        <v>0.99</v>
      </c>
      <c r="U17" s="868">
        <v>0.99</v>
      </c>
      <c r="V17" s="867"/>
      <c r="W17" s="867"/>
      <c r="X17" s="867"/>
      <c r="Y17" s="868">
        <v>1</v>
      </c>
      <c r="Z17" s="868">
        <v>1</v>
      </c>
      <c r="AA17" s="868">
        <v>1</v>
      </c>
      <c r="AB17" s="868">
        <v>1</v>
      </c>
      <c r="AC17" s="868">
        <v>1</v>
      </c>
      <c r="AD17" s="868">
        <v>1</v>
      </c>
      <c r="AE17" s="868">
        <v>1</v>
      </c>
      <c r="AF17" s="868">
        <v>1</v>
      </c>
      <c r="AG17" s="868">
        <v>1</v>
      </c>
      <c r="AH17" s="868">
        <v>1</v>
      </c>
      <c r="AI17" s="868">
        <v>1</v>
      </c>
      <c r="AJ17" s="868">
        <v>1</v>
      </c>
      <c r="AK17" s="868">
        <v>1</v>
      </c>
      <c r="AL17" s="868">
        <v>1</v>
      </c>
      <c r="AM17" s="868">
        <v>1</v>
      </c>
      <c r="AN17" s="868">
        <v>1</v>
      </c>
      <c r="AO17" s="868">
        <v>1</v>
      </c>
      <c r="AP17" s="868">
        <v>1</v>
      </c>
    </row>
    <row r="18" spans="1:42" ht="22.5">
      <c r="A18" s="864" t="s">
        <v>18</v>
      </c>
      <c r="B18" s="844" t="s">
        <v>1224</v>
      </c>
      <c r="C18" s="844"/>
      <c r="D18" s="844"/>
      <c r="E18" s="844"/>
      <c r="F18" s="844"/>
      <c r="G18" s="844"/>
      <c r="H18" s="844"/>
      <c r="I18" s="844"/>
      <c r="J18" s="844"/>
      <c r="K18" s="844"/>
      <c r="L18" s="869">
        <v>1</v>
      </c>
      <c r="M18" s="870" t="s">
        <v>306</v>
      </c>
      <c r="N18" s="871" t="s">
        <v>145</v>
      </c>
      <c r="O18" s="872">
        <v>1</v>
      </c>
      <c r="P18" s="872">
        <v>1</v>
      </c>
      <c r="Q18" s="872">
        <v>1</v>
      </c>
      <c r="R18" s="872">
        <v>1</v>
      </c>
      <c r="S18" s="872">
        <v>1</v>
      </c>
      <c r="T18" s="872">
        <v>1</v>
      </c>
      <c r="U18" s="872">
        <v>1</v>
      </c>
      <c r="V18" s="371">
        <v>1</v>
      </c>
      <c r="W18" s="366">
        <v>0</v>
      </c>
      <c r="X18" s="872"/>
      <c r="Y18" s="872"/>
      <c r="Z18" s="872"/>
      <c r="AA18" s="872"/>
      <c r="AB18" s="872"/>
      <c r="AC18" s="872"/>
      <c r="AD18" s="872"/>
      <c r="AE18" s="872"/>
      <c r="AF18" s="872"/>
      <c r="AG18" s="872"/>
      <c r="AH18" s="872"/>
      <c r="AI18" s="872"/>
      <c r="AJ18" s="872"/>
      <c r="AK18" s="872"/>
      <c r="AL18" s="872"/>
      <c r="AM18" s="872"/>
      <c r="AN18" s="872"/>
      <c r="AO18" s="872"/>
      <c r="AP18" s="872"/>
    </row>
    <row r="19" spans="1:42">
      <c r="A19" s="864" t="s">
        <v>18</v>
      </c>
      <c r="B19" s="844" t="s">
        <v>1225</v>
      </c>
      <c r="C19" s="844"/>
      <c r="D19" s="844"/>
      <c r="E19" s="844"/>
      <c r="F19" s="844"/>
      <c r="G19" s="844"/>
      <c r="H19" s="844"/>
      <c r="I19" s="844"/>
      <c r="J19" s="844"/>
      <c r="K19" s="844"/>
      <c r="L19" s="869">
        <v>2</v>
      </c>
      <c r="M19" s="873" t="s">
        <v>162</v>
      </c>
      <c r="N19" s="871" t="s">
        <v>145</v>
      </c>
      <c r="O19" s="872"/>
      <c r="P19" s="872"/>
      <c r="Q19" s="872"/>
      <c r="R19" s="872"/>
      <c r="S19" s="872"/>
      <c r="T19" s="872"/>
      <c r="U19" s="872"/>
      <c r="V19" s="371">
        <v>0</v>
      </c>
      <c r="W19" s="366">
        <v>0</v>
      </c>
      <c r="X19" s="872"/>
      <c r="Y19" s="872"/>
      <c r="Z19" s="872"/>
      <c r="AA19" s="872"/>
      <c r="AB19" s="872"/>
      <c r="AC19" s="872"/>
      <c r="AD19" s="872"/>
      <c r="AE19" s="872"/>
      <c r="AF19" s="872"/>
      <c r="AG19" s="872"/>
      <c r="AH19" s="872"/>
      <c r="AI19" s="872"/>
      <c r="AJ19" s="872"/>
      <c r="AK19" s="872"/>
      <c r="AL19" s="872"/>
      <c r="AM19" s="872"/>
      <c r="AN19" s="872"/>
      <c r="AO19" s="872"/>
      <c r="AP19" s="872"/>
    </row>
    <row r="20" spans="1:42">
      <c r="A20" s="864" t="s">
        <v>18</v>
      </c>
      <c r="B20" s="844"/>
      <c r="C20" s="844"/>
      <c r="D20" s="844"/>
      <c r="E20" s="844"/>
      <c r="F20" s="844"/>
      <c r="G20" s="844"/>
      <c r="H20" s="844"/>
      <c r="I20" s="844"/>
      <c r="J20" s="844"/>
      <c r="K20" s="844"/>
      <c r="L20" s="869">
        <v>3</v>
      </c>
      <c r="M20" s="870" t="s">
        <v>307</v>
      </c>
      <c r="N20" s="871" t="s">
        <v>145</v>
      </c>
      <c r="O20" s="872"/>
      <c r="P20" s="872"/>
      <c r="Q20" s="872"/>
      <c r="R20" s="872"/>
      <c r="S20" s="872"/>
      <c r="T20" s="872"/>
      <c r="U20" s="872"/>
      <c r="V20" s="371">
        <v>0</v>
      </c>
      <c r="W20" s="366">
        <v>0</v>
      </c>
      <c r="X20" s="872"/>
      <c r="Y20" s="872"/>
      <c r="Z20" s="872"/>
      <c r="AA20" s="872"/>
      <c r="AB20" s="872"/>
      <c r="AC20" s="872"/>
      <c r="AD20" s="872"/>
      <c r="AE20" s="872"/>
      <c r="AF20" s="872"/>
      <c r="AG20" s="872"/>
      <c r="AH20" s="872"/>
      <c r="AI20" s="872"/>
      <c r="AJ20" s="872"/>
      <c r="AK20" s="872"/>
      <c r="AL20" s="872"/>
      <c r="AM20" s="872"/>
      <c r="AN20" s="872"/>
      <c r="AO20" s="872"/>
      <c r="AP20" s="872"/>
    </row>
    <row r="21" spans="1:42">
      <c r="A21" s="864" t="s">
        <v>18</v>
      </c>
      <c r="B21" s="844" t="s">
        <v>1226</v>
      </c>
      <c r="C21" s="844"/>
      <c r="D21" s="844"/>
      <c r="E21" s="844"/>
      <c r="F21" s="844"/>
      <c r="G21" s="844"/>
      <c r="H21" s="844"/>
      <c r="I21" s="844"/>
      <c r="J21" s="844"/>
      <c r="K21" s="844"/>
      <c r="L21" s="869">
        <v>4</v>
      </c>
      <c r="M21" s="873" t="s">
        <v>308</v>
      </c>
      <c r="N21" s="871" t="s">
        <v>145</v>
      </c>
      <c r="O21" s="872"/>
      <c r="P21" s="872"/>
      <c r="Q21" s="872"/>
      <c r="R21" s="872"/>
      <c r="S21" s="872"/>
      <c r="T21" s="872"/>
      <c r="U21" s="872"/>
      <c r="V21" s="371">
        <v>0</v>
      </c>
      <c r="W21" s="366">
        <v>0</v>
      </c>
      <c r="X21" s="872"/>
      <c r="Y21" s="872"/>
      <c r="Z21" s="872"/>
      <c r="AA21" s="872"/>
      <c r="AB21" s="872"/>
      <c r="AC21" s="872"/>
      <c r="AD21" s="872"/>
      <c r="AE21" s="872"/>
      <c r="AF21" s="872"/>
      <c r="AG21" s="872"/>
      <c r="AH21" s="872"/>
      <c r="AI21" s="872"/>
      <c r="AJ21" s="872"/>
      <c r="AK21" s="872"/>
      <c r="AL21" s="872"/>
      <c r="AM21" s="872"/>
      <c r="AN21" s="872"/>
      <c r="AO21" s="872"/>
      <c r="AP21" s="872"/>
    </row>
    <row r="22" spans="1:42">
      <c r="A22" s="864" t="s">
        <v>18</v>
      </c>
      <c r="B22" s="844"/>
      <c r="C22" s="844"/>
      <c r="D22" s="844"/>
      <c r="E22" s="844"/>
      <c r="F22" s="844"/>
      <c r="G22" s="844"/>
      <c r="H22" s="844"/>
      <c r="I22" s="844"/>
      <c r="J22" s="844"/>
      <c r="K22" s="844"/>
      <c r="L22" s="865"/>
      <c r="M22" s="866" t="s">
        <v>309</v>
      </c>
      <c r="N22" s="867"/>
      <c r="O22" s="874"/>
      <c r="P22" s="874"/>
      <c r="Q22" s="874"/>
      <c r="R22" s="875"/>
      <c r="S22" s="874"/>
      <c r="T22" s="874"/>
      <c r="U22" s="874"/>
      <c r="V22" s="876"/>
      <c r="W22" s="874"/>
      <c r="X22" s="875"/>
      <c r="Y22" s="874"/>
      <c r="Z22" s="874"/>
      <c r="AA22" s="874"/>
      <c r="AB22" s="874"/>
      <c r="AC22" s="874"/>
      <c r="AD22" s="874"/>
      <c r="AE22" s="874"/>
      <c r="AF22" s="874"/>
      <c r="AG22" s="874"/>
      <c r="AH22" s="874"/>
      <c r="AI22" s="874"/>
      <c r="AJ22" s="874"/>
      <c r="AK22" s="874"/>
      <c r="AL22" s="874"/>
      <c r="AM22" s="874"/>
      <c r="AN22" s="874"/>
      <c r="AO22" s="874"/>
      <c r="AP22" s="877"/>
    </row>
    <row r="23" spans="1:42">
      <c r="A23" s="864" t="s">
        <v>18</v>
      </c>
      <c r="B23" s="844" t="s">
        <v>1229</v>
      </c>
      <c r="C23" s="844"/>
      <c r="D23" s="844"/>
      <c r="E23" s="844"/>
      <c r="F23" s="844"/>
      <c r="G23" s="844"/>
      <c r="H23" s="844"/>
      <c r="I23" s="844"/>
      <c r="J23" s="844"/>
      <c r="K23" s="844"/>
      <c r="L23" s="869">
        <v>1</v>
      </c>
      <c r="M23" s="873" t="s">
        <v>310</v>
      </c>
      <c r="N23" s="871" t="s">
        <v>145</v>
      </c>
      <c r="O23" s="872">
        <v>30</v>
      </c>
      <c r="P23" s="872">
        <v>30</v>
      </c>
      <c r="Q23" s="872">
        <v>30</v>
      </c>
      <c r="R23" s="872">
        <v>30</v>
      </c>
      <c r="S23" s="872">
        <v>30</v>
      </c>
      <c r="T23" s="872">
        <v>30</v>
      </c>
      <c r="U23" s="872">
        <v>30</v>
      </c>
      <c r="V23" s="371">
        <v>1</v>
      </c>
      <c r="W23" s="366">
        <v>0</v>
      </c>
      <c r="X23" s="878"/>
      <c r="Y23" s="878"/>
      <c r="Z23" s="878"/>
      <c r="AA23" s="878"/>
      <c r="AB23" s="878"/>
      <c r="AC23" s="878"/>
      <c r="AD23" s="878"/>
      <c r="AE23" s="878"/>
      <c r="AF23" s="879"/>
      <c r="AG23" s="879"/>
      <c r="AH23" s="879"/>
      <c r="AI23" s="879"/>
      <c r="AJ23" s="879"/>
      <c r="AK23" s="879"/>
      <c r="AL23" s="879"/>
      <c r="AM23" s="879"/>
      <c r="AN23" s="879"/>
      <c r="AO23" s="879"/>
      <c r="AP23" s="879"/>
    </row>
    <row r="24" spans="1:42">
      <c r="A24" s="864" t="s">
        <v>18</v>
      </c>
      <c r="B24" s="844"/>
      <c r="C24" s="844"/>
      <c r="D24" s="844"/>
      <c r="E24" s="844"/>
      <c r="F24" s="844"/>
      <c r="G24" s="844"/>
      <c r="H24" s="844"/>
      <c r="I24" s="844"/>
      <c r="J24" s="844"/>
      <c r="K24" s="844"/>
      <c r="L24" s="869">
        <v>2</v>
      </c>
      <c r="M24" s="873" t="s">
        <v>311</v>
      </c>
      <c r="N24" s="871" t="s">
        <v>145</v>
      </c>
      <c r="O24" s="879">
        <v>20</v>
      </c>
      <c r="P24" s="879">
        <v>20</v>
      </c>
      <c r="Q24" s="879">
        <v>20</v>
      </c>
      <c r="R24" s="879"/>
      <c r="S24" s="879">
        <v>20</v>
      </c>
      <c r="T24" s="879">
        <v>20</v>
      </c>
      <c r="U24" s="879">
        <v>20</v>
      </c>
      <c r="V24" s="371">
        <v>1</v>
      </c>
      <c r="W24" s="366">
        <v>0</v>
      </c>
      <c r="X24" s="878"/>
      <c r="Y24" s="878"/>
      <c r="Z24" s="878"/>
      <c r="AA24" s="878"/>
      <c r="AB24" s="878"/>
      <c r="AC24" s="878"/>
      <c r="AD24" s="878"/>
      <c r="AE24" s="878"/>
      <c r="AF24" s="879"/>
      <c r="AG24" s="879"/>
      <c r="AH24" s="879"/>
      <c r="AI24" s="879"/>
      <c r="AJ24" s="879"/>
      <c r="AK24" s="879"/>
      <c r="AL24" s="879"/>
      <c r="AM24" s="879"/>
      <c r="AN24" s="879"/>
      <c r="AO24" s="879"/>
      <c r="AP24" s="879"/>
    </row>
    <row r="25" spans="1:42">
      <c r="A25" s="864" t="s">
        <v>18</v>
      </c>
      <c r="B25" s="844"/>
      <c r="C25" s="844"/>
      <c r="D25" s="844"/>
      <c r="E25" s="844"/>
      <c r="F25" s="844"/>
      <c r="G25" s="844"/>
      <c r="H25" s="844"/>
      <c r="I25" s="844"/>
      <c r="J25" s="844"/>
      <c r="K25" s="844"/>
      <c r="L25" s="176">
        <v>3</v>
      </c>
      <c r="M25" s="177" t="s">
        <v>312</v>
      </c>
      <c r="N25" s="880"/>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5">
      <c r="A26" s="864" t="s">
        <v>18</v>
      </c>
      <c r="B26" s="844"/>
      <c r="C26" s="844"/>
      <c r="D26" s="844"/>
      <c r="E26" s="844"/>
      <c r="F26" s="844"/>
      <c r="G26" s="844"/>
      <c r="H26" s="844"/>
      <c r="I26" s="844"/>
      <c r="J26" s="844"/>
      <c r="K26" s="844"/>
      <c r="L26" s="881" t="s">
        <v>1042</v>
      </c>
      <c r="M26" s="882" t="s">
        <v>313</v>
      </c>
      <c r="N26" s="880" t="s">
        <v>314</v>
      </c>
      <c r="O26" s="872"/>
      <c r="P26" s="872"/>
      <c r="Q26" s="872"/>
      <c r="R26" s="872"/>
      <c r="S26" s="872"/>
      <c r="T26" s="872"/>
      <c r="U26" s="872"/>
      <c r="V26" s="371">
        <v>0</v>
      </c>
      <c r="W26" s="366">
        <v>0</v>
      </c>
      <c r="X26" s="872"/>
      <c r="Y26" s="872"/>
      <c r="Z26" s="872"/>
      <c r="AA26" s="872"/>
      <c r="AB26" s="872"/>
      <c r="AC26" s="872"/>
      <c r="AD26" s="872"/>
      <c r="AE26" s="872"/>
      <c r="AF26" s="872"/>
      <c r="AG26" s="872"/>
      <c r="AH26" s="872"/>
      <c r="AI26" s="872"/>
      <c r="AJ26" s="872"/>
      <c r="AK26" s="872"/>
      <c r="AL26" s="872"/>
      <c r="AM26" s="872"/>
      <c r="AN26" s="872"/>
      <c r="AO26" s="872"/>
      <c r="AP26" s="872"/>
    </row>
    <row r="27" spans="1:42" ht="22.5">
      <c r="A27" s="864" t="s">
        <v>18</v>
      </c>
      <c r="B27" s="844"/>
      <c r="C27" s="844"/>
      <c r="D27" s="844"/>
      <c r="E27" s="844"/>
      <c r="F27" s="844"/>
      <c r="G27" s="844"/>
      <c r="H27" s="844"/>
      <c r="I27" s="844"/>
      <c r="J27" s="844"/>
      <c r="K27" s="844"/>
      <c r="L27" s="881" t="s">
        <v>1043</v>
      </c>
      <c r="M27" s="882" t="s">
        <v>315</v>
      </c>
      <c r="N27" s="880" t="s">
        <v>314</v>
      </c>
      <c r="O27" s="872"/>
      <c r="P27" s="872"/>
      <c r="Q27" s="872"/>
      <c r="R27" s="872"/>
      <c r="S27" s="872"/>
      <c r="T27" s="872"/>
      <c r="U27" s="872"/>
      <c r="V27" s="371">
        <v>0</v>
      </c>
      <c r="W27" s="366">
        <v>0</v>
      </c>
      <c r="X27" s="872"/>
      <c r="Y27" s="872"/>
      <c r="Z27" s="872"/>
      <c r="AA27" s="872"/>
      <c r="AB27" s="872"/>
      <c r="AC27" s="872"/>
      <c r="AD27" s="872"/>
      <c r="AE27" s="872"/>
      <c r="AF27" s="872"/>
      <c r="AG27" s="872"/>
      <c r="AH27" s="872"/>
      <c r="AI27" s="872"/>
      <c r="AJ27" s="872"/>
      <c r="AK27" s="872"/>
      <c r="AL27" s="872"/>
      <c r="AM27" s="872"/>
      <c r="AN27" s="872"/>
      <c r="AO27" s="872"/>
      <c r="AP27" s="872"/>
    </row>
    <row r="28" spans="1:42" ht="22.5">
      <c r="A28" s="864" t="s">
        <v>18</v>
      </c>
      <c r="B28" s="844"/>
      <c r="C28" s="844"/>
      <c r="D28" s="844"/>
      <c r="E28" s="844"/>
      <c r="F28" s="844"/>
      <c r="G28" s="844"/>
      <c r="H28" s="844"/>
      <c r="I28" s="844"/>
      <c r="J28" s="844"/>
      <c r="K28" s="844"/>
      <c r="L28" s="881" t="s">
        <v>1044</v>
      </c>
      <c r="M28" s="882" t="s">
        <v>316</v>
      </c>
      <c r="N28" s="880" t="s">
        <v>314</v>
      </c>
      <c r="O28" s="872"/>
      <c r="P28" s="872"/>
      <c r="Q28" s="872"/>
      <c r="R28" s="872"/>
      <c r="S28" s="872"/>
      <c r="T28" s="872"/>
      <c r="U28" s="872"/>
      <c r="V28" s="371">
        <v>0</v>
      </c>
      <c r="W28" s="366">
        <v>0</v>
      </c>
      <c r="X28" s="872"/>
      <c r="Y28" s="872"/>
      <c r="Z28" s="872"/>
      <c r="AA28" s="872"/>
      <c r="AB28" s="872"/>
      <c r="AC28" s="872"/>
      <c r="AD28" s="872"/>
      <c r="AE28" s="872"/>
      <c r="AF28" s="872"/>
      <c r="AG28" s="872"/>
      <c r="AH28" s="872"/>
      <c r="AI28" s="872"/>
      <c r="AJ28" s="872"/>
      <c r="AK28" s="872"/>
      <c r="AL28" s="872"/>
      <c r="AM28" s="872"/>
      <c r="AN28" s="872"/>
      <c r="AO28" s="872"/>
      <c r="AP28" s="872"/>
    </row>
    <row r="29" spans="1:42" ht="22.5">
      <c r="A29" s="864" t="s">
        <v>18</v>
      </c>
      <c r="B29" s="844"/>
      <c r="C29" s="844"/>
      <c r="D29" s="844"/>
      <c r="E29" s="844"/>
      <c r="F29" s="844"/>
      <c r="G29" s="844"/>
      <c r="H29" s="844"/>
      <c r="I29" s="844"/>
      <c r="J29" s="844"/>
      <c r="K29" s="844"/>
      <c r="L29" s="881" t="s">
        <v>1045</v>
      </c>
      <c r="M29" s="882" t="s">
        <v>317</v>
      </c>
      <c r="N29" s="880" t="s">
        <v>314</v>
      </c>
      <c r="O29" s="872"/>
      <c r="P29" s="872"/>
      <c r="Q29" s="872"/>
      <c r="R29" s="872"/>
      <c r="S29" s="872"/>
      <c r="T29" s="872"/>
      <c r="U29" s="872"/>
      <c r="V29" s="371">
        <v>0</v>
      </c>
      <c r="W29" s="366">
        <v>0</v>
      </c>
      <c r="X29" s="872"/>
      <c r="Y29" s="872"/>
      <c r="Z29" s="872"/>
      <c r="AA29" s="872"/>
      <c r="AB29" s="872"/>
      <c r="AC29" s="872"/>
      <c r="AD29" s="872"/>
      <c r="AE29" s="872"/>
      <c r="AF29" s="872"/>
      <c r="AG29" s="872"/>
      <c r="AH29" s="872"/>
      <c r="AI29" s="872"/>
      <c r="AJ29" s="872"/>
      <c r="AK29" s="872"/>
      <c r="AL29" s="872"/>
      <c r="AM29" s="872"/>
      <c r="AN29" s="872"/>
      <c r="AO29" s="872"/>
      <c r="AP29" s="872"/>
    </row>
    <row r="30" spans="1:42">
      <c r="A30" s="864" t="s">
        <v>18</v>
      </c>
      <c r="B30" s="844"/>
      <c r="C30" s="844"/>
      <c r="D30" s="844"/>
      <c r="E30" s="844"/>
      <c r="F30" s="844"/>
      <c r="G30" s="844"/>
      <c r="H30" s="844"/>
      <c r="I30" s="844"/>
      <c r="J30" s="844"/>
      <c r="K30" s="844"/>
      <c r="L30" s="869">
        <v>4</v>
      </c>
      <c r="M30" s="883" t="s">
        <v>318</v>
      </c>
      <c r="N30" s="871" t="s">
        <v>145</v>
      </c>
      <c r="O30" s="872"/>
      <c r="P30" s="872"/>
      <c r="Q30" s="872"/>
      <c r="R30" s="872"/>
      <c r="S30" s="872"/>
      <c r="T30" s="872"/>
      <c r="U30" s="872"/>
      <c r="V30" s="371">
        <v>0</v>
      </c>
      <c r="W30" s="366">
        <v>0</v>
      </c>
      <c r="X30" s="872"/>
      <c r="Y30" s="872"/>
      <c r="Z30" s="872"/>
      <c r="AA30" s="872"/>
      <c r="AB30" s="872"/>
      <c r="AC30" s="872"/>
      <c r="AD30" s="872"/>
      <c r="AE30" s="872"/>
      <c r="AF30" s="872"/>
      <c r="AG30" s="872"/>
      <c r="AH30" s="872"/>
      <c r="AI30" s="872"/>
      <c r="AJ30" s="872"/>
      <c r="AK30" s="872"/>
      <c r="AL30" s="872"/>
      <c r="AM30" s="872"/>
      <c r="AN30" s="872"/>
      <c r="AO30" s="872"/>
      <c r="AP30" s="872"/>
    </row>
    <row r="31" spans="1:42">
      <c r="A31" s="864" t="s">
        <v>18</v>
      </c>
      <c r="B31" s="844"/>
      <c r="C31" s="844"/>
      <c r="D31" s="844"/>
      <c r="E31" s="844"/>
      <c r="F31" s="844"/>
      <c r="G31" s="844"/>
      <c r="H31" s="844"/>
      <c r="I31" s="844"/>
      <c r="J31" s="844"/>
      <c r="K31" s="844"/>
      <c r="L31" s="869">
        <v>5</v>
      </c>
      <c r="M31" s="883" t="s">
        <v>319</v>
      </c>
      <c r="N31" s="871" t="s">
        <v>145</v>
      </c>
      <c r="O31" s="872"/>
      <c r="P31" s="872"/>
      <c r="Q31" s="872"/>
      <c r="R31" s="872"/>
      <c r="S31" s="872"/>
      <c r="T31" s="872"/>
      <c r="U31" s="872"/>
      <c r="V31" s="371">
        <v>0</v>
      </c>
      <c r="W31" s="366">
        <v>0</v>
      </c>
      <c r="X31" s="872"/>
      <c r="Y31" s="872"/>
      <c r="Z31" s="872"/>
      <c r="AA31" s="872"/>
      <c r="AB31" s="872"/>
      <c r="AC31" s="872"/>
      <c r="AD31" s="872"/>
      <c r="AE31" s="872"/>
      <c r="AF31" s="872"/>
      <c r="AG31" s="872"/>
      <c r="AH31" s="872"/>
      <c r="AI31" s="872"/>
      <c r="AJ31" s="872"/>
      <c r="AK31" s="872"/>
      <c r="AL31" s="872"/>
      <c r="AM31" s="872"/>
      <c r="AN31" s="872"/>
      <c r="AO31" s="872"/>
      <c r="AP31" s="872"/>
    </row>
    <row r="32" spans="1:42" s="82" customFormat="1">
      <c r="A32" s="864" t="s">
        <v>18</v>
      </c>
      <c r="B32" s="884"/>
      <c r="C32" s="884"/>
      <c r="D32" s="884"/>
      <c r="E32" s="884"/>
      <c r="F32" s="884"/>
      <c r="G32" s="884"/>
      <c r="H32" s="884"/>
      <c r="I32" s="884"/>
      <c r="J32" s="884"/>
      <c r="K32" s="884"/>
      <c r="L32" s="885" t="s">
        <v>124</v>
      </c>
      <c r="M32" s="886" t="s">
        <v>320</v>
      </c>
      <c r="N32" s="871"/>
      <c r="O32" s="887"/>
      <c r="P32" s="887"/>
      <c r="Q32" s="887"/>
      <c r="R32" s="887"/>
      <c r="S32" s="887"/>
      <c r="T32" s="887"/>
      <c r="U32" s="887"/>
      <c r="V32" s="371">
        <v>0</v>
      </c>
      <c r="W32" s="366">
        <v>0</v>
      </c>
      <c r="X32" s="887"/>
      <c r="Y32" s="887"/>
      <c r="Z32" s="887"/>
      <c r="AA32" s="887"/>
      <c r="AB32" s="887"/>
      <c r="AC32" s="887"/>
      <c r="AD32" s="887"/>
      <c r="AE32" s="887"/>
      <c r="AF32" s="887"/>
      <c r="AG32" s="887"/>
      <c r="AH32" s="887"/>
      <c r="AI32" s="887"/>
      <c r="AJ32" s="887"/>
      <c r="AK32" s="887"/>
      <c r="AL32" s="887"/>
      <c r="AM32" s="887"/>
      <c r="AN32" s="887"/>
      <c r="AO32" s="887"/>
      <c r="AP32" s="887"/>
    </row>
    <row r="33" spans="1:42" s="82" customFormat="1">
      <c r="A33" s="864" t="s">
        <v>18</v>
      </c>
      <c r="B33" s="884"/>
      <c r="C33" s="884"/>
      <c r="D33" s="884"/>
      <c r="E33" s="884"/>
      <c r="F33" s="884"/>
      <c r="G33" s="884"/>
      <c r="H33" s="884"/>
      <c r="I33" s="884"/>
      <c r="J33" s="884"/>
      <c r="K33" s="884"/>
      <c r="L33" s="885" t="s">
        <v>125</v>
      </c>
      <c r="M33" s="870" t="s">
        <v>321</v>
      </c>
      <c r="N33" s="871"/>
      <c r="O33" s="887"/>
      <c r="P33" s="887"/>
      <c r="Q33" s="887"/>
      <c r="R33" s="887"/>
      <c r="S33" s="887"/>
      <c r="T33" s="887"/>
      <c r="U33" s="887"/>
      <c r="V33" s="371">
        <v>0</v>
      </c>
      <c r="W33" s="366">
        <v>0</v>
      </c>
      <c r="X33" s="887"/>
      <c r="Y33" s="887"/>
      <c r="Z33" s="887"/>
      <c r="AA33" s="887"/>
      <c r="AB33" s="887"/>
      <c r="AC33" s="887"/>
      <c r="AD33" s="887"/>
      <c r="AE33" s="887"/>
      <c r="AF33" s="887"/>
      <c r="AG33" s="887"/>
      <c r="AH33" s="887"/>
      <c r="AI33" s="887"/>
      <c r="AJ33" s="887"/>
      <c r="AK33" s="887"/>
      <c r="AL33" s="887"/>
      <c r="AM33" s="887"/>
      <c r="AN33" s="887"/>
      <c r="AO33" s="887"/>
      <c r="AP33" s="887"/>
    </row>
    <row r="34" spans="1:42" s="90" customFormat="1">
      <c r="A34" s="825" t="s">
        <v>102</v>
      </c>
      <c r="B34" s="862"/>
      <c r="C34" s="862"/>
      <c r="D34" s="862"/>
      <c r="E34" s="862"/>
      <c r="F34" s="862"/>
      <c r="G34" s="862"/>
      <c r="H34" s="862"/>
      <c r="I34" s="862"/>
      <c r="J34" s="862"/>
      <c r="K34" s="862"/>
      <c r="L34" s="826" t="s">
        <v>2615</v>
      </c>
      <c r="M34" s="808"/>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63"/>
      <c r="AN34" s="863"/>
      <c r="AO34" s="863"/>
      <c r="AP34" s="863"/>
    </row>
    <row r="35" spans="1:42">
      <c r="A35" s="864" t="s">
        <v>102</v>
      </c>
      <c r="B35" s="844" t="s">
        <v>1227</v>
      </c>
      <c r="C35" s="844"/>
      <c r="D35" s="844"/>
      <c r="E35" s="844"/>
      <c r="F35" s="844"/>
      <c r="G35" s="844"/>
      <c r="H35" s="844"/>
      <c r="I35" s="844"/>
      <c r="J35" s="844"/>
      <c r="K35" s="844"/>
      <c r="L35" s="865"/>
      <c r="M35" s="866" t="s">
        <v>161</v>
      </c>
      <c r="N35" s="867"/>
      <c r="O35" s="867"/>
      <c r="P35" s="867"/>
      <c r="Q35" s="867"/>
      <c r="R35" s="867"/>
      <c r="S35" s="868">
        <v>0.99</v>
      </c>
      <c r="T35" s="868">
        <v>0.99</v>
      </c>
      <c r="U35" s="868">
        <v>0.99</v>
      </c>
      <c r="V35" s="867"/>
      <c r="W35" s="867"/>
      <c r="X35" s="867"/>
      <c r="Y35" s="868">
        <v>1</v>
      </c>
      <c r="Z35" s="868">
        <v>1</v>
      </c>
      <c r="AA35" s="868">
        <v>1</v>
      </c>
      <c r="AB35" s="868">
        <v>1</v>
      </c>
      <c r="AC35" s="868">
        <v>1</v>
      </c>
      <c r="AD35" s="868">
        <v>1</v>
      </c>
      <c r="AE35" s="868">
        <v>1</v>
      </c>
      <c r="AF35" s="868">
        <v>1</v>
      </c>
      <c r="AG35" s="868">
        <v>1</v>
      </c>
      <c r="AH35" s="868">
        <v>1</v>
      </c>
      <c r="AI35" s="868">
        <v>1</v>
      </c>
      <c r="AJ35" s="868">
        <v>1</v>
      </c>
      <c r="AK35" s="868">
        <v>1</v>
      </c>
      <c r="AL35" s="868">
        <v>1</v>
      </c>
      <c r="AM35" s="868">
        <v>1</v>
      </c>
      <c r="AN35" s="868">
        <v>1</v>
      </c>
      <c r="AO35" s="868">
        <v>1</v>
      </c>
      <c r="AP35" s="868">
        <v>1</v>
      </c>
    </row>
    <row r="36" spans="1:42" ht="22.5">
      <c r="A36" s="864" t="s">
        <v>102</v>
      </c>
      <c r="B36" s="844" t="s">
        <v>1224</v>
      </c>
      <c r="C36" s="844"/>
      <c r="D36" s="844"/>
      <c r="E36" s="844"/>
      <c r="F36" s="844"/>
      <c r="G36" s="844"/>
      <c r="H36" s="844"/>
      <c r="I36" s="844"/>
      <c r="J36" s="844"/>
      <c r="K36" s="844"/>
      <c r="L36" s="869">
        <v>1</v>
      </c>
      <c r="M36" s="870" t="s">
        <v>306</v>
      </c>
      <c r="N36" s="871" t="s">
        <v>145</v>
      </c>
      <c r="O36" s="872">
        <v>1</v>
      </c>
      <c r="P36" s="872">
        <v>1</v>
      </c>
      <c r="Q36" s="872">
        <v>1</v>
      </c>
      <c r="R36" s="872">
        <v>1</v>
      </c>
      <c r="S36" s="872">
        <v>1</v>
      </c>
      <c r="T36" s="872">
        <v>1</v>
      </c>
      <c r="U36" s="872">
        <v>1</v>
      </c>
      <c r="V36" s="371">
        <v>1</v>
      </c>
      <c r="W36" s="366">
        <v>0</v>
      </c>
      <c r="X36" s="878"/>
      <c r="Y36" s="872"/>
      <c r="Z36" s="872"/>
      <c r="AA36" s="872"/>
      <c r="AB36" s="872"/>
      <c r="AC36" s="872"/>
      <c r="AD36" s="872"/>
      <c r="AE36" s="872"/>
      <c r="AF36" s="872"/>
      <c r="AG36" s="872"/>
      <c r="AH36" s="872"/>
      <c r="AI36" s="872"/>
      <c r="AJ36" s="872"/>
      <c r="AK36" s="872"/>
      <c r="AL36" s="872"/>
      <c r="AM36" s="872"/>
      <c r="AN36" s="872"/>
      <c r="AO36" s="872"/>
      <c r="AP36" s="872"/>
    </row>
    <row r="37" spans="1:42">
      <c r="A37" s="864" t="s">
        <v>102</v>
      </c>
      <c r="B37" s="844" t="s">
        <v>1225</v>
      </c>
      <c r="C37" s="844"/>
      <c r="D37" s="844"/>
      <c r="E37" s="844"/>
      <c r="F37" s="844"/>
      <c r="G37" s="844"/>
      <c r="H37" s="844"/>
      <c r="I37" s="844"/>
      <c r="J37" s="844"/>
      <c r="K37" s="844"/>
      <c r="L37" s="869">
        <v>2</v>
      </c>
      <c r="M37" s="873" t="s">
        <v>162</v>
      </c>
      <c r="N37" s="871" t="s">
        <v>145</v>
      </c>
      <c r="O37" s="872"/>
      <c r="P37" s="872"/>
      <c r="Q37" s="872"/>
      <c r="R37" s="872"/>
      <c r="S37" s="872"/>
      <c r="T37" s="872"/>
      <c r="U37" s="872"/>
      <c r="V37" s="371">
        <v>0</v>
      </c>
      <c r="W37" s="366">
        <v>0</v>
      </c>
      <c r="X37" s="872"/>
      <c r="Y37" s="872"/>
      <c r="Z37" s="872"/>
      <c r="AA37" s="872"/>
      <c r="AB37" s="872"/>
      <c r="AC37" s="872"/>
      <c r="AD37" s="872"/>
      <c r="AE37" s="872"/>
      <c r="AF37" s="872"/>
      <c r="AG37" s="872"/>
      <c r="AH37" s="872"/>
      <c r="AI37" s="872"/>
      <c r="AJ37" s="872"/>
      <c r="AK37" s="872"/>
      <c r="AL37" s="872"/>
      <c r="AM37" s="872"/>
      <c r="AN37" s="872"/>
      <c r="AO37" s="872"/>
      <c r="AP37" s="872"/>
    </row>
    <row r="38" spans="1:42">
      <c r="A38" s="864" t="s">
        <v>102</v>
      </c>
      <c r="B38" s="844"/>
      <c r="C38" s="844"/>
      <c r="D38" s="844"/>
      <c r="E38" s="844"/>
      <c r="F38" s="844"/>
      <c r="G38" s="844"/>
      <c r="H38" s="844"/>
      <c r="I38" s="844"/>
      <c r="J38" s="844"/>
      <c r="K38" s="844"/>
      <c r="L38" s="869">
        <v>3</v>
      </c>
      <c r="M38" s="870" t="s">
        <v>307</v>
      </c>
      <c r="N38" s="871" t="s">
        <v>145</v>
      </c>
      <c r="O38" s="872"/>
      <c r="P38" s="872"/>
      <c r="Q38" s="872"/>
      <c r="R38" s="878"/>
      <c r="S38" s="872"/>
      <c r="T38" s="872"/>
      <c r="U38" s="872"/>
      <c r="V38" s="371">
        <v>0</v>
      </c>
      <c r="W38" s="366">
        <v>0</v>
      </c>
      <c r="X38" s="878"/>
      <c r="Y38" s="872"/>
      <c r="Z38" s="872"/>
      <c r="AA38" s="872"/>
      <c r="AB38" s="872"/>
      <c r="AC38" s="872"/>
      <c r="AD38" s="872"/>
      <c r="AE38" s="872"/>
      <c r="AF38" s="872"/>
      <c r="AG38" s="872"/>
      <c r="AH38" s="872"/>
      <c r="AI38" s="872"/>
      <c r="AJ38" s="872"/>
      <c r="AK38" s="872"/>
      <c r="AL38" s="872"/>
      <c r="AM38" s="872"/>
      <c r="AN38" s="872"/>
      <c r="AO38" s="872"/>
      <c r="AP38" s="872"/>
    </row>
    <row r="39" spans="1:42">
      <c r="A39" s="864" t="s">
        <v>102</v>
      </c>
      <c r="B39" s="844" t="s">
        <v>1226</v>
      </c>
      <c r="C39" s="844"/>
      <c r="D39" s="844"/>
      <c r="E39" s="844"/>
      <c r="F39" s="844"/>
      <c r="G39" s="844"/>
      <c r="H39" s="844"/>
      <c r="I39" s="844"/>
      <c r="J39" s="844"/>
      <c r="K39" s="844"/>
      <c r="L39" s="869">
        <v>4</v>
      </c>
      <c r="M39" s="873" t="s">
        <v>308</v>
      </c>
      <c r="N39" s="871" t="s">
        <v>145</v>
      </c>
      <c r="O39" s="872"/>
      <c r="P39" s="879"/>
      <c r="Q39" s="888"/>
      <c r="R39" s="878"/>
      <c r="S39" s="872"/>
      <c r="T39" s="879"/>
      <c r="U39" s="879"/>
      <c r="V39" s="371">
        <v>0</v>
      </c>
      <c r="W39" s="366">
        <v>0</v>
      </c>
      <c r="X39" s="878"/>
      <c r="Y39" s="872"/>
      <c r="Z39" s="872"/>
      <c r="AA39" s="872"/>
      <c r="AB39" s="872"/>
      <c r="AC39" s="872"/>
      <c r="AD39" s="872"/>
      <c r="AE39" s="872"/>
      <c r="AF39" s="872"/>
      <c r="AG39" s="872"/>
      <c r="AH39" s="872"/>
      <c r="AI39" s="872"/>
      <c r="AJ39" s="872"/>
      <c r="AK39" s="872"/>
      <c r="AL39" s="872"/>
      <c r="AM39" s="872"/>
      <c r="AN39" s="872"/>
      <c r="AO39" s="872"/>
      <c r="AP39" s="872"/>
    </row>
    <row r="40" spans="1:42">
      <c r="A40" s="864" t="s">
        <v>102</v>
      </c>
      <c r="B40" s="844"/>
      <c r="C40" s="844"/>
      <c r="D40" s="844"/>
      <c r="E40" s="844"/>
      <c r="F40" s="844"/>
      <c r="G40" s="844"/>
      <c r="H40" s="844"/>
      <c r="I40" s="844"/>
      <c r="J40" s="844"/>
      <c r="K40" s="844"/>
      <c r="L40" s="865"/>
      <c r="M40" s="866" t="s">
        <v>309</v>
      </c>
      <c r="N40" s="867"/>
      <c r="O40" s="874"/>
      <c r="P40" s="874"/>
      <c r="Q40" s="874"/>
      <c r="R40" s="875"/>
      <c r="S40" s="874"/>
      <c r="T40" s="874"/>
      <c r="U40" s="874"/>
      <c r="V40" s="876"/>
      <c r="W40" s="874"/>
      <c r="X40" s="875"/>
      <c r="Y40" s="874"/>
      <c r="Z40" s="874"/>
      <c r="AA40" s="874"/>
      <c r="AB40" s="874"/>
      <c r="AC40" s="874"/>
      <c r="AD40" s="874"/>
      <c r="AE40" s="874"/>
      <c r="AF40" s="874"/>
      <c r="AG40" s="874"/>
      <c r="AH40" s="874"/>
      <c r="AI40" s="874"/>
      <c r="AJ40" s="874"/>
      <c r="AK40" s="874"/>
      <c r="AL40" s="874"/>
      <c r="AM40" s="874"/>
      <c r="AN40" s="874"/>
      <c r="AO40" s="874"/>
      <c r="AP40" s="877"/>
    </row>
    <row r="41" spans="1:42">
      <c r="A41" s="864" t="s">
        <v>102</v>
      </c>
      <c r="B41" s="844" t="s">
        <v>1229</v>
      </c>
      <c r="C41" s="844"/>
      <c r="D41" s="844"/>
      <c r="E41" s="844"/>
      <c r="F41" s="844"/>
      <c r="G41" s="844"/>
      <c r="H41" s="844"/>
      <c r="I41" s="844"/>
      <c r="J41" s="844"/>
      <c r="K41" s="844"/>
      <c r="L41" s="869">
        <v>1</v>
      </c>
      <c r="M41" s="873" t="s">
        <v>310</v>
      </c>
      <c r="N41" s="871" t="s">
        <v>145</v>
      </c>
      <c r="O41" s="872">
        <v>30</v>
      </c>
      <c r="P41" s="872">
        <v>30</v>
      </c>
      <c r="Q41" s="872">
        <v>30</v>
      </c>
      <c r="R41" s="872">
        <v>30</v>
      </c>
      <c r="S41" s="872">
        <v>30</v>
      </c>
      <c r="T41" s="872">
        <v>30</v>
      </c>
      <c r="U41" s="872">
        <v>30</v>
      </c>
      <c r="V41" s="371">
        <v>1</v>
      </c>
      <c r="W41" s="366">
        <v>0</v>
      </c>
      <c r="X41" s="878"/>
      <c r="Y41" s="879"/>
      <c r="Z41" s="879"/>
      <c r="AA41" s="879"/>
      <c r="AB41" s="879"/>
      <c r="AC41" s="879"/>
      <c r="AD41" s="879"/>
      <c r="AE41" s="879"/>
      <c r="AF41" s="879"/>
      <c r="AG41" s="879"/>
      <c r="AH41" s="879"/>
      <c r="AI41" s="879"/>
      <c r="AJ41" s="879"/>
      <c r="AK41" s="879"/>
      <c r="AL41" s="879"/>
      <c r="AM41" s="879"/>
      <c r="AN41" s="879"/>
      <c r="AO41" s="879"/>
      <c r="AP41" s="879"/>
    </row>
    <row r="42" spans="1:42">
      <c r="A42" s="864" t="s">
        <v>102</v>
      </c>
      <c r="B42" s="844"/>
      <c r="C42" s="844"/>
      <c r="D42" s="844"/>
      <c r="E42" s="844"/>
      <c r="F42" s="844"/>
      <c r="G42" s="844"/>
      <c r="H42" s="844"/>
      <c r="I42" s="844"/>
      <c r="J42" s="844"/>
      <c r="K42" s="844"/>
      <c r="L42" s="869">
        <v>2</v>
      </c>
      <c r="M42" s="873" t="s">
        <v>311</v>
      </c>
      <c r="N42" s="871" t="s">
        <v>145</v>
      </c>
      <c r="O42" s="879">
        <v>20</v>
      </c>
      <c r="P42" s="879">
        <v>20</v>
      </c>
      <c r="Q42" s="879">
        <v>20</v>
      </c>
      <c r="R42" s="879"/>
      <c r="S42" s="879">
        <v>20</v>
      </c>
      <c r="T42" s="879">
        <v>20</v>
      </c>
      <c r="U42" s="879">
        <v>20</v>
      </c>
      <c r="V42" s="371">
        <v>1</v>
      </c>
      <c r="W42" s="366">
        <v>0</v>
      </c>
      <c r="X42" s="878"/>
      <c r="Y42" s="879"/>
      <c r="Z42" s="879"/>
      <c r="AA42" s="879"/>
      <c r="AB42" s="879"/>
      <c r="AC42" s="879"/>
      <c r="AD42" s="879"/>
      <c r="AE42" s="879"/>
      <c r="AF42" s="879"/>
      <c r="AG42" s="879"/>
      <c r="AH42" s="879"/>
      <c r="AI42" s="879"/>
      <c r="AJ42" s="879"/>
      <c r="AK42" s="879"/>
      <c r="AL42" s="879"/>
      <c r="AM42" s="879"/>
      <c r="AN42" s="879"/>
      <c r="AO42" s="879"/>
      <c r="AP42" s="879"/>
    </row>
    <row r="43" spans="1:42">
      <c r="A43" s="864" t="s">
        <v>102</v>
      </c>
      <c r="B43" s="844"/>
      <c r="C43" s="844"/>
      <c r="D43" s="844"/>
      <c r="E43" s="844"/>
      <c r="F43" s="844"/>
      <c r="G43" s="844"/>
      <c r="H43" s="844"/>
      <c r="I43" s="844"/>
      <c r="J43" s="844"/>
      <c r="K43" s="844"/>
      <c r="L43" s="176">
        <v>3</v>
      </c>
      <c r="M43" s="177" t="s">
        <v>312</v>
      </c>
      <c r="N43" s="880"/>
      <c r="O43" s="363"/>
      <c r="P43" s="366"/>
      <c r="Q43" s="368"/>
      <c r="R43" s="353"/>
      <c r="S43" s="363"/>
      <c r="T43" s="366"/>
      <c r="U43" s="366"/>
      <c r="V43" s="371"/>
      <c r="W43" s="366"/>
      <c r="X43" s="353"/>
      <c r="Y43" s="363"/>
      <c r="Z43" s="363"/>
      <c r="AA43" s="363"/>
      <c r="AB43" s="363"/>
      <c r="AC43" s="363"/>
      <c r="AD43" s="363"/>
      <c r="AE43" s="363"/>
      <c r="AF43" s="363"/>
      <c r="AG43" s="363"/>
      <c r="AH43" s="363"/>
      <c r="AI43" s="363"/>
      <c r="AJ43" s="363"/>
      <c r="AK43" s="363"/>
      <c r="AL43" s="363"/>
      <c r="AM43" s="363"/>
      <c r="AN43" s="363"/>
      <c r="AO43" s="363"/>
      <c r="AP43" s="363"/>
    </row>
    <row r="44" spans="1:42" ht="22.5">
      <c r="A44" s="864" t="s">
        <v>102</v>
      </c>
      <c r="B44" s="844"/>
      <c r="C44" s="844"/>
      <c r="D44" s="844"/>
      <c r="E44" s="844"/>
      <c r="F44" s="844"/>
      <c r="G44" s="844"/>
      <c r="H44" s="844"/>
      <c r="I44" s="844"/>
      <c r="J44" s="844"/>
      <c r="K44" s="844"/>
      <c r="L44" s="881" t="s">
        <v>1042</v>
      </c>
      <c r="M44" s="882" t="s">
        <v>313</v>
      </c>
      <c r="N44" s="880" t="s">
        <v>314</v>
      </c>
      <c r="O44" s="872"/>
      <c r="P44" s="879"/>
      <c r="Q44" s="888"/>
      <c r="R44" s="878"/>
      <c r="S44" s="872"/>
      <c r="T44" s="879"/>
      <c r="U44" s="879"/>
      <c r="V44" s="371">
        <v>0</v>
      </c>
      <c r="W44" s="366">
        <v>0</v>
      </c>
      <c r="X44" s="878"/>
      <c r="Y44" s="872"/>
      <c r="Z44" s="872"/>
      <c r="AA44" s="872"/>
      <c r="AB44" s="872"/>
      <c r="AC44" s="872"/>
      <c r="AD44" s="872"/>
      <c r="AE44" s="872"/>
      <c r="AF44" s="872"/>
      <c r="AG44" s="872"/>
      <c r="AH44" s="872"/>
      <c r="AI44" s="872"/>
      <c r="AJ44" s="872"/>
      <c r="AK44" s="872"/>
      <c r="AL44" s="872"/>
      <c r="AM44" s="872"/>
      <c r="AN44" s="872"/>
      <c r="AO44" s="872"/>
      <c r="AP44" s="872"/>
    </row>
    <row r="45" spans="1:42" ht="22.5">
      <c r="A45" s="864" t="s">
        <v>102</v>
      </c>
      <c r="B45" s="844"/>
      <c r="C45" s="844"/>
      <c r="D45" s="844"/>
      <c r="E45" s="844"/>
      <c r="F45" s="844"/>
      <c r="G45" s="844"/>
      <c r="H45" s="844"/>
      <c r="I45" s="844"/>
      <c r="J45" s="844"/>
      <c r="K45" s="844"/>
      <c r="L45" s="881" t="s">
        <v>1043</v>
      </c>
      <c r="M45" s="882" t="s">
        <v>315</v>
      </c>
      <c r="N45" s="880" t="s">
        <v>314</v>
      </c>
      <c r="O45" s="872"/>
      <c r="P45" s="879"/>
      <c r="Q45" s="888"/>
      <c r="R45" s="878"/>
      <c r="S45" s="872"/>
      <c r="T45" s="879"/>
      <c r="U45" s="879"/>
      <c r="V45" s="371">
        <v>0</v>
      </c>
      <c r="W45" s="366">
        <v>0</v>
      </c>
      <c r="X45" s="878"/>
      <c r="Y45" s="872"/>
      <c r="Z45" s="872"/>
      <c r="AA45" s="872"/>
      <c r="AB45" s="872"/>
      <c r="AC45" s="872"/>
      <c r="AD45" s="872"/>
      <c r="AE45" s="872"/>
      <c r="AF45" s="872"/>
      <c r="AG45" s="872"/>
      <c r="AH45" s="872"/>
      <c r="AI45" s="872"/>
      <c r="AJ45" s="872"/>
      <c r="AK45" s="872"/>
      <c r="AL45" s="872"/>
      <c r="AM45" s="872"/>
      <c r="AN45" s="872"/>
      <c r="AO45" s="872"/>
      <c r="AP45" s="872"/>
    </row>
    <row r="46" spans="1:42" ht="22.5">
      <c r="A46" s="864" t="s">
        <v>102</v>
      </c>
      <c r="B46" s="844"/>
      <c r="C46" s="844"/>
      <c r="D46" s="844"/>
      <c r="E46" s="844"/>
      <c r="F46" s="844"/>
      <c r="G46" s="844"/>
      <c r="H46" s="844"/>
      <c r="I46" s="844"/>
      <c r="J46" s="844"/>
      <c r="K46" s="844"/>
      <c r="L46" s="881" t="s">
        <v>1044</v>
      </c>
      <c r="M46" s="882" t="s">
        <v>316</v>
      </c>
      <c r="N46" s="880" t="s">
        <v>314</v>
      </c>
      <c r="O46" s="872"/>
      <c r="P46" s="879"/>
      <c r="Q46" s="888"/>
      <c r="R46" s="878"/>
      <c r="S46" s="872"/>
      <c r="T46" s="879"/>
      <c r="U46" s="879"/>
      <c r="V46" s="371">
        <v>0</v>
      </c>
      <c r="W46" s="366">
        <v>0</v>
      </c>
      <c r="X46" s="878"/>
      <c r="Y46" s="872"/>
      <c r="Z46" s="872"/>
      <c r="AA46" s="872"/>
      <c r="AB46" s="872"/>
      <c r="AC46" s="872"/>
      <c r="AD46" s="872"/>
      <c r="AE46" s="872"/>
      <c r="AF46" s="872"/>
      <c r="AG46" s="872"/>
      <c r="AH46" s="872"/>
      <c r="AI46" s="872"/>
      <c r="AJ46" s="872"/>
      <c r="AK46" s="872"/>
      <c r="AL46" s="872"/>
      <c r="AM46" s="872"/>
      <c r="AN46" s="872"/>
      <c r="AO46" s="872"/>
      <c r="AP46" s="872"/>
    </row>
    <row r="47" spans="1:42" ht="22.5">
      <c r="A47" s="864" t="s">
        <v>102</v>
      </c>
      <c r="B47" s="844"/>
      <c r="C47" s="844"/>
      <c r="D47" s="844"/>
      <c r="E47" s="844"/>
      <c r="F47" s="844"/>
      <c r="G47" s="844"/>
      <c r="H47" s="844"/>
      <c r="I47" s="844"/>
      <c r="J47" s="844"/>
      <c r="K47" s="844"/>
      <c r="L47" s="881" t="s">
        <v>1045</v>
      </c>
      <c r="M47" s="882" t="s">
        <v>317</v>
      </c>
      <c r="N47" s="880" t="s">
        <v>314</v>
      </c>
      <c r="O47" s="872"/>
      <c r="P47" s="879"/>
      <c r="Q47" s="888"/>
      <c r="R47" s="878"/>
      <c r="S47" s="872"/>
      <c r="T47" s="879"/>
      <c r="U47" s="879"/>
      <c r="V47" s="371">
        <v>0</v>
      </c>
      <c r="W47" s="366">
        <v>0</v>
      </c>
      <c r="X47" s="878"/>
      <c r="Y47" s="872"/>
      <c r="Z47" s="872"/>
      <c r="AA47" s="872"/>
      <c r="AB47" s="872"/>
      <c r="AC47" s="872"/>
      <c r="AD47" s="872"/>
      <c r="AE47" s="872"/>
      <c r="AF47" s="872"/>
      <c r="AG47" s="872"/>
      <c r="AH47" s="872"/>
      <c r="AI47" s="872"/>
      <c r="AJ47" s="872"/>
      <c r="AK47" s="872"/>
      <c r="AL47" s="872"/>
      <c r="AM47" s="872"/>
      <c r="AN47" s="872"/>
      <c r="AO47" s="872"/>
      <c r="AP47" s="872"/>
    </row>
    <row r="48" spans="1:42">
      <c r="A48" s="864" t="s">
        <v>102</v>
      </c>
      <c r="B48" s="844"/>
      <c r="C48" s="844"/>
      <c r="D48" s="844"/>
      <c r="E48" s="844"/>
      <c r="F48" s="844"/>
      <c r="G48" s="844"/>
      <c r="H48" s="844"/>
      <c r="I48" s="844"/>
      <c r="J48" s="844"/>
      <c r="K48" s="844"/>
      <c r="L48" s="869">
        <v>4</v>
      </c>
      <c r="M48" s="883" t="s">
        <v>318</v>
      </c>
      <c r="N48" s="871" t="s">
        <v>145</v>
      </c>
      <c r="O48" s="872"/>
      <c r="P48" s="879"/>
      <c r="Q48" s="888"/>
      <c r="R48" s="878"/>
      <c r="S48" s="872"/>
      <c r="T48" s="879"/>
      <c r="U48" s="879"/>
      <c r="V48" s="371">
        <v>0</v>
      </c>
      <c r="W48" s="366">
        <v>0</v>
      </c>
      <c r="X48" s="878"/>
      <c r="Y48" s="872"/>
      <c r="Z48" s="872"/>
      <c r="AA48" s="872"/>
      <c r="AB48" s="872"/>
      <c r="AC48" s="872"/>
      <c r="AD48" s="872"/>
      <c r="AE48" s="872"/>
      <c r="AF48" s="872"/>
      <c r="AG48" s="872"/>
      <c r="AH48" s="872"/>
      <c r="AI48" s="872"/>
      <c r="AJ48" s="872"/>
      <c r="AK48" s="872"/>
      <c r="AL48" s="872"/>
      <c r="AM48" s="872"/>
      <c r="AN48" s="872"/>
      <c r="AO48" s="872"/>
      <c r="AP48" s="872"/>
    </row>
    <row r="49" spans="1:42">
      <c r="A49" s="864" t="s">
        <v>102</v>
      </c>
      <c r="B49" s="844"/>
      <c r="C49" s="844"/>
      <c r="D49" s="844"/>
      <c r="E49" s="844"/>
      <c r="F49" s="844"/>
      <c r="G49" s="844"/>
      <c r="H49" s="844"/>
      <c r="I49" s="844"/>
      <c r="J49" s="844"/>
      <c r="K49" s="844"/>
      <c r="L49" s="869">
        <v>5</v>
      </c>
      <c r="M49" s="883" t="s">
        <v>319</v>
      </c>
      <c r="N49" s="871" t="s">
        <v>145</v>
      </c>
      <c r="O49" s="872"/>
      <c r="P49" s="879"/>
      <c r="Q49" s="888"/>
      <c r="R49" s="878"/>
      <c r="S49" s="872"/>
      <c r="T49" s="879"/>
      <c r="U49" s="879"/>
      <c r="V49" s="371">
        <v>0</v>
      </c>
      <c r="W49" s="366">
        <v>0</v>
      </c>
      <c r="X49" s="878"/>
      <c r="Y49" s="872"/>
      <c r="Z49" s="872"/>
      <c r="AA49" s="872"/>
      <c r="AB49" s="872"/>
      <c r="AC49" s="872"/>
      <c r="AD49" s="872"/>
      <c r="AE49" s="872"/>
      <c r="AF49" s="872"/>
      <c r="AG49" s="872"/>
      <c r="AH49" s="872"/>
      <c r="AI49" s="872"/>
      <c r="AJ49" s="872"/>
      <c r="AK49" s="872"/>
      <c r="AL49" s="872"/>
      <c r="AM49" s="872"/>
      <c r="AN49" s="872"/>
      <c r="AO49" s="872"/>
      <c r="AP49" s="872"/>
    </row>
    <row r="50" spans="1:42" s="82" customFormat="1">
      <c r="A50" s="864" t="s">
        <v>102</v>
      </c>
      <c r="B50" s="884"/>
      <c r="C50" s="884"/>
      <c r="D50" s="884"/>
      <c r="E50" s="884"/>
      <c r="F50" s="884"/>
      <c r="G50" s="884"/>
      <c r="H50" s="884"/>
      <c r="I50" s="884"/>
      <c r="J50" s="884"/>
      <c r="K50" s="884"/>
      <c r="L50" s="885" t="s">
        <v>124</v>
      </c>
      <c r="M50" s="886" t="s">
        <v>320</v>
      </c>
      <c r="N50" s="871"/>
      <c r="O50" s="887"/>
      <c r="P50" s="887"/>
      <c r="Q50" s="887"/>
      <c r="R50" s="889"/>
      <c r="S50" s="887"/>
      <c r="T50" s="887"/>
      <c r="U50" s="887"/>
      <c r="V50" s="371">
        <v>0</v>
      </c>
      <c r="W50" s="366">
        <v>0</v>
      </c>
      <c r="X50" s="889"/>
      <c r="Y50" s="887"/>
      <c r="Z50" s="887"/>
      <c r="AA50" s="887"/>
      <c r="AB50" s="887"/>
      <c r="AC50" s="887"/>
      <c r="AD50" s="887"/>
      <c r="AE50" s="887"/>
      <c r="AF50" s="887"/>
      <c r="AG50" s="887"/>
      <c r="AH50" s="887"/>
      <c r="AI50" s="887"/>
      <c r="AJ50" s="887"/>
      <c r="AK50" s="887"/>
      <c r="AL50" s="887"/>
      <c r="AM50" s="887"/>
      <c r="AN50" s="887"/>
      <c r="AO50" s="887"/>
      <c r="AP50" s="887"/>
    </row>
    <row r="51" spans="1:42" s="82" customFormat="1">
      <c r="A51" s="864" t="s">
        <v>102</v>
      </c>
      <c r="B51" s="884"/>
      <c r="C51" s="884"/>
      <c r="D51" s="884"/>
      <c r="E51" s="884"/>
      <c r="F51" s="884"/>
      <c r="G51" s="884"/>
      <c r="H51" s="884"/>
      <c r="I51" s="884"/>
      <c r="J51" s="884"/>
      <c r="K51" s="884"/>
      <c r="L51" s="885" t="s">
        <v>125</v>
      </c>
      <c r="M51" s="870" t="s">
        <v>321</v>
      </c>
      <c r="N51" s="871"/>
      <c r="O51" s="887"/>
      <c r="P51" s="887"/>
      <c r="Q51" s="887"/>
      <c r="R51" s="889"/>
      <c r="S51" s="887"/>
      <c r="T51" s="887"/>
      <c r="U51" s="887"/>
      <c r="V51" s="371">
        <v>0</v>
      </c>
      <c r="W51" s="366">
        <v>0</v>
      </c>
      <c r="X51" s="889"/>
      <c r="Y51" s="887"/>
      <c r="Z51" s="887"/>
      <c r="AA51" s="887"/>
      <c r="AB51" s="887"/>
      <c r="AC51" s="887"/>
      <c r="AD51" s="887"/>
      <c r="AE51" s="887"/>
      <c r="AF51" s="887"/>
      <c r="AG51" s="887"/>
      <c r="AH51" s="887"/>
      <c r="AI51" s="887"/>
      <c r="AJ51" s="887"/>
      <c r="AK51" s="887"/>
      <c r="AL51" s="887"/>
      <c r="AM51" s="887"/>
      <c r="AN51" s="887"/>
      <c r="AO51" s="887"/>
      <c r="AP51" s="887"/>
    </row>
    <row r="52" spans="1:42" hidden="1">
      <c r="A52" s="844" t="s">
        <v>1151</v>
      </c>
      <c r="B52" s="844"/>
      <c r="C52" s="844"/>
      <c r="D52" s="844"/>
      <c r="E52" s="844"/>
      <c r="F52" s="844"/>
      <c r="G52" s="844"/>
      <c r="H52" s="844"/>
      <c r="I52" s="844"/>
      <c r="J52" s="844"/>
      <c r="K52" s="844"/>
      <c r="L52" s="890"/>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1"/>
      <c r="AL52" s="891"/>
      <c r="AM52" s="891"/>
      <c r="AN52" s="891"/>
      <c r="AO52" s="891"/>
      <c r="AP52" s="891"/>
    </row>
    <row r="53" spans="1:42">
      <c r="A53" s="844"/>
      <c r="B53" s="844"/>
      <c r="C53" s="844"/>
      <c r="D53" s="844"/>
      <c r="E53" s="844"/>
      <c r="F53" s="844"/>
      <c r="G53" s="844"/>
      <c r="H53" s="844"/>
      <c r="I53" s="844"/>
      <c r="J53" s="844"/>
      <c r="K53" s="844"/>
      <c r="L53" s="845"/>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4"/>
      <c r="AP53" s="844"/>
    </row>
    <row r="54" spans="1:42">
      <c r="A54" s="844"/>
      <c r="B54" s="844"/>
      <c r="C54" s="844"/>
      <c r="D54" s="844"/>
      <c r="E54" s="844"/>
      <c r="F54" s="844"/>
      <c r="G54" s="844"/>
      <c r="H54" s="844"/>
      <c r="I54" s="844"/>
      <c r="J54" s="844"/>
      <c r="K54" s="844"/>
      <c r="L54" s="845"/>
      <c r="M54" s="844"/>
      <c r="N54" s="844"/>
      <c r="O54" s="844"/>
      <c r="P54" s="844"/>
      <c r="Q54" s="844"/>
      <c r="R54" s="844"/>
      <c r="S54" s="844"/>
      <c r="T54" s="844"/>
      <c r="U54" s="844"/>
      <c r="V54" s="844"/>
      <c r="W54" s="844"/>
      <c r="X54" s="844"/>
      <c r="Y54" s="844"/>
      <c r="Z54" s="844"/>
      <c r="AA54" s="844"/>
      <c r="AB54" s="844"/>
      <c r="AC54" s="844"/>
      <c r="AD54" s="844"/>
      <c r="AE54" s="844"/>
      <c r="AF54" s="844"/>
      <c r="AG54" s="844"/>
      <c r="AH54" s="844"/>
      <c r="AI54" s="844"/>
      <c r="AJ54" s="844"/>
      <c r="AK54" s="844"/>
      <c r="AL54" s="844"/>
      <c r="AM54" s="844"/>
      <c r="AN54" s="844"/>
      <c r="AO54" s="844"/>
      <c r="AP54" s="844"/>
    </row>
    <row r="55" spans="1:42">
      <c r="A55" s="844"/>
      <c r="B55" s="844"/>
      <c r="C55" s="844"/>
      <c r="D55" s="844"/>
      <c r="E55" s="844"/>
      <c r="F55" s="844"/>
      <c r="G55" s="844"/>
      <c r="H55" s="844"/>
      <c r="I55" s="844"/>
      <c r="J55" s="844"/>
      <c r="K55" s="844"/>
      <c r="L55" s="845"/>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row>
    <row r="56" spans="1:42">
      <c r="A56" s="844"/>
      <c r="B56" s="844"/>
      <c r="C56" s="844"/>
      <c r="D56" s="844"/>
      <c r="E56" s="844"/>
      <c r="F56" s="844"/>
      <c r="G56" s="844"/>
      <c r="H56" s="844"/>
      <c r="I56" s="844"/>
      <c r="J56" s="844"/>
      <c r="K56" s="844"/>
      <c r="L56" s="845"/>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row>
    <row r="57" spans="1:42">
      <c r="A57" s="844"/>
      <c r="B57" s="844"/>
      <c r="C57" s="844"/>
      <c r="D57" s="844"/>
      <c r="E57" s="844"/>
      <c r="F57" s="844"/>
      <c r="G57" s="844"/>
      <c r="H57" s="844"/>
      <c r="I57" s="844"/>
      <c r="J57" s="844"/>
      <c r="K57" s="844"/>
      <c r="L57" s="845"/>
      <c r="M57" s="844"/>
      <c r="N57" s="844"/>
      <c r="O57" s="844"/>
      <c r="P57" s="844"/>
      <c r="Q57" s="844"/>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26:X33 X18:X20 R23:R24 X23:X24 R18:R20 R26:R33 R44:R51 X44:X51 R41:R42 X41:X42 R36:R38 X36:X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270</vt:i4>
      </vt:variant>
    </vt:vector>
  </HeadingPairs>
  <TitlesOfParts>
    <vt:vector size="333"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Калькуляция</vt:lpstr>
      <vt:lpstr>Корректировка НВВ</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Шишканова Кристина Андреевна</cp:lastModifiedBy>
  <cp:lastPrinted>2010-03-18T14:38:46Z</cp:lastPrinted>
  <dcterms:created xsi:type="dcterms:W3CDTF">2004-05-21T07:18:45Z</dcterms:created>
  <dcterms:modified xsi:type="dcterms:W3CDTF">2024-01-16T07:03:07Z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