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19416" windowHeight="11016" tabRatio="886" firstSheet="17" activeTab="26"/>
  </bookViews>
  <sheets>
    <sheet name="modProv" sheetId="535"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Амортизация" sheetId="495" r:id="rId13"/>
    <sheet name="Аренда" sheetId="496" r:id="rId14"/>
    <sheet name="Покупка" sheetId="497" r:id="rId15"/>
    <sheet name="ФОТ" sheetId="526" r:id="rId16"/>
    <sheet name="Административные" sheetId="527" r:id="rId17"/>
    <sheet name="Сбытовые расходы ГО" sheetId="528" r:id="rId18"/>
    <sheet name="Налоги" sheetId="498" r:id="rId19"/>
    <sheet name="ИП + источники" sheetId="499" r:id="rId20"/>
    <sheet name="Экономия_корр" sheetId="500" r:id="rId21"/>
    <sheet name="Плата за негативное возд" sheetId="501" r:id="rId22"/>
    <sheet name="Корректировка НВВ" sheetId="502" r:id="rId23"/>
    <sheet name="Калькуляция" sheetId="503" r:id="rId24"/>
    <sheet name="et_union" sheetId="225" state="hidden" r:id="rId25"/>
    <sheet name="ТМ" sheetId="504" r:id="rId26"/>
    <sheet name="ДПР" sheetId="519" r:id="rId27"/>
    <sheet name="ДПР (концессии)" sheetId="522" r:id="rId28"/>
    <sheet name="TEHSHEET" sheetId="507" state="hidden" r:id="rId29"/>
    <sheet name="Комментарии" sheetId="449" r:id="rId30"/>
    <sheet name="Проверка" sheetId="450" state="hidden" r:id="rId31"/>
    <sheet name="modProvGeneralProc" sheetId="521" state="hidden" r:id="rId32"/>
    <sheet name="modList11" sheetId="525" state="hidden" r:id="rId33"/>
    <sheet name="REESTR_MO" sheetId="509" state="hidden" r:id="rId34"/>
    <sheet name="REESTR_ORG" sheetId="390" state="hidden" r:id="rId35"/>
    <sheet name="REESTR_TARIFF" sheetId="533" state="hidden" r:id="rId36"/>
    <sheet name="OKOPF" sheetId="511" state="hidden" r:id="rId37"/>
    <sheet name="modfrmRegion" sheetId="485" state="hidden" r:id="rId38"/>
    <sheet name="modHTTP" sheetId="471" state="hidden" r:id="rId39"/>
    <sheet name="modfrmSelectTariff" sheetId="532" state="hidden" r:id="rId40"/>
    <sheet name="modCheckCyan" sheetId="517" state="hidden" r:id="rId41"/>
    <sheet name="modfrmActivity" sheetId="510" state="hidden" r:id="rId42"/>
    <sheet name="modfrmCheckUpdates" sheetId="472" state="hidden" r:id="rId43"/>
    <sheet name="modUpdTemplMain" sheetId="473" state="hidden" r:id="rId44"/>
    <sheet name="modList00" sheetId="475" state="hidden" r:id="rId45"/>
    <sheet name="modThisWorkbook" sheetId="474" state="hidden" r:id="rId46"/>
    <sheet name="modInstruction" sheetId="467" state="hidden" r:id="rId47"/>
    <sheet name="AllSheetsInThisWorkbook" sheetId="389" state="hidden" r:id="rId48"/>
    <sheet name="modHyp" sheetId="398" state="hidden" r:id="rId49"/>
    <sheet name="modfrmReestr" sheetId="451" state="hidden" r:id="rId50"/>
    <sheet name="modReestr" sheetId="452" state="hidden" r:id="rId51"/>
    <sheet name="modList01" sheetId="512" state="hidden" r:id="rId52"/>
    <sheet name="modList02" sheetId="513" state="hidden" r:id="rId53"/>
    <sheet name="modList05" sheetId="514" state="hidden" r:id="rId54"/>
    <sheet name="modList06" sheetId="515" state="hidden" r:id="rId55"/>
    <sheet name="modList09" sheetId="516" state="hidden" r:id="rId56"/>
    <sheet name="modList10" sheetId="518" state="hidden" r:id="rId57"/>
    <sheet name="modList16" sheetId="520" state="hidden" r:id="rId58"/>
    <sheet name="modList18" sheetId="523" state="hidden" r:id="rId59"/>
    <sheet name="modList19" sheetId="529" state="hidden" r:id="rId60"/>
    <sheet name="modList20" sheetId="530" state="hidden" r:id="rId61"/>
    <sheet name="modList21" sheetId="531" state="hidden" r:id="rId62"/>
    <sheet name="modList15" sheetId="534" state="hidden" r:id="rId63"/>
  </sheets>
  <definedNames>
    <definedName name="_xlnm._FilterDatabase" localSheetId="30"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et_union!$51:$51</definedName>
    <definedName name="et_List01_tariff">et_union!$47:$49</definedName>
    <definedName name="et_List02_1">et_union!$73:$73</definedName>
    <definedName name="et_List02_obj">et_union!$71:$71</definedName>
    <definedName name="et_List02_tariff_vo">et_union!$64:$69</definedName>
    <definedName name="et_List02_tariff_vs">et_union!$55:$62</definedName>
    <definedName name="et_List03_tariff">et_union!$77:$94</definedName>
    <definedName name="et_List04_tariff_vo">et_union!$155:$182</definedName>
    <definedName name="et_List04_tariff_vo_transp">et_union!$184:$197</definedName>
    <definedName name="et_List04_tariff_vs">et_union!$98:$135</definedName>
    <definedName name="et_List04_tariff_vs_transp">et_union!$137:$153</definedName>
    <definedName name="et_List05_reagent">et_union!$206:$206</definedName>
    <definedName name="et_List05_tariff">et_union!$201:$204</definedName>
    <definedName name="et_List06_tariff">et_union!$210:$222</definedName>
    <definedName name="et_List06_voltage">et_union!$224:$226</definedName>
    <definedName name="et_List06_voltage2">et_union!$228:$234</definedName>
    <definedName name="et_List07_tariff">et_union!$238:$286</definedName>
    <definedName name="et_List08_tariff">et_union!$290:$297</definedName>
    <definedName name="et_List09_org1">et_union!$321:$323</definedName>
    <definedName name="et_List09_org2">et_union!$325:$327</definedName>
    <definedName name="et_List09_org3">et_union!$329:$331</definedName>
    <definedName name="et_List09_org4">et_union!$333:$335</definedName>
    <definedName name="et_List09_org5">et_union!$337:$339</definedName>
    <definedName name="et_List09_tariff">et_union!$301:$319</definedName>
    <definedName name="et_List10_nalog">et_union!$357:$357</definedName>
    <definedName name="et_List10_tariff">et_union!$343:$355</definedName>
    <definedName name="et_List11_tariff">et_union!$361:$384</definedName>
    <definedName name="et_List12_tariff">et_union!$388:$395</definedName>
    <definedName name="et_List13_tariff">et_union!$399:$401</definedName>
    <definedName name="et_List14_tariff">et_union!$405:$438</definedName>
    <definedName name="et_List15_1">et_union!$567:$567</definedName>
    <definedName name="et_List15_tariff">et_union!$442:$565</definedName>
    <definedName name="et_List16_line_d">et_union!$624:$629</definedName>
    <definedName name="et_List16_line_o">et_union!$621:$622</definedName>
    <definedName name="et_List16_line_transp">et_union!$631:$631</definedName>
    <definedName name="et_List16_tariff">et_union!$571:$610</definedName>
    <definedName name="et_List16_tariff_transp">et_union!$612:$619</definedName>
    <definedName name="et_List17_tariff_vo">et_union!$647:$657</definedName>
    <definedName name="et_List17_tariff_vs">et_union!$635:$645</definedName>
    <definedName name="et_List18_block">et_union!$664:$674</definedName>
    <definedName name="et_List18_tariff">et_union!$661:$662</definedName>
    <definedName name="et_List19_dolj">et_union!$696:$698</definedName>
    <definedName name="et_List19_tariff">et_union!$678:$694</definedName>
    <definedName name="et_List20_1">et_union!$722:$722</definedName>
    <definedName name="et_List20_tariff">et_union!$702:$720</definedName>
    <definedName name="et_List21_1">et_union!$739:$739</definedName>
    <definedName name="et_List21_tariff">et_union!$726:$737</definedName>
    <definedName name="FIRST_TIME_REG">'Общие сведения'!$H$109</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сведения'!$H$7:$H$137</definedName>
    <definedName name="List00_del_tariff_range">'Общие сведения'!$I$113:$I$126</definedName>
    <definedName name="List00_tariff_start">'Общие сведения'!$D$112</definedName>
    <definedName name="List00_vis_flags">'Общие сведения'!$B$112:$B$126</definedName>
    <definedName name="List01_mo_column">'Список территорий'!$N$14:$N$17</definedName>
    <definedName name="List01_mr_column">'Список территорий'!$M$14:$M$17</definedName>
    <definedName name="List02_osn_ekpl_range">'Список объектов'!$N$26:$N$27</definedName>
    <definedName name="List03_vis_flags">Сценарии!$Y$7:$AP$7</definedName>
    <definedName name="List03_vis_flags2">Сценарии!$G$15:$G$35</definedName>
    <definedName name="List04_check_range1">Баланс!$O$16:$AL$57</definedName>
    <definedName name="List04_vis_flags">Баланс!$S$7:$AL$7</definedName>
    <definedName name="List04_vis_flags2">Баланс!$G$14:$G$59</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источники'!$B$17:$B$65</definedName>
    <definedName name="List12_vis_flags">Экономия_корр!$O$7:$AI$7</definedName>
    <definedName name="List15_vis_flags">Калькуляция!$T$7:$AW$7</definedName>
    <definedName name="List15_vis_flags2">Калькуляция!$C$15:$C$139</definedName>
    <definedName name="List16_vis_flags">ТМ!$Q$7:$AQ$7</definedName>
    <definedName name="List16_vis_flags2">ТМ!$G$14:$G$59</definedName>
    <definedName name="List17_check_range1">ДПР!$Q$16:$Q$28</definedName>
    <definedName name="List17_vis_flags">ДПР!$G$16:$G$28</definedName>
    <definedName name="List18_vis_flags">'ДПР (концессии)'!$G$16:$G$18</definedName>
    <definedName name="List19_vis_flags">ФОТ!$O$7:$T$7</definedName>
    <definedName name="List20_vis_flags">Административные!$O$7:$T$7</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Баланс!$L$53</definedName>
    <definedName name="pIns_List04_tariff_vo_transp">Баланс!$L$57</definedName>
    <definedName name="pIns_List04_tariff_vs">Баланс!$L$17</definedName>
    <definedName name="pIns_List04_tariff_vs_transp">Баланс!$L$21</definedName>
    <definedName name="pIns_List05_reagent">Реагенты!$M:$M</definedName>
    <definedName name="pIns_List05_tariff">Реагенты!$L$20</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возд'!$L$18</definedName>
    <definedName name="pIns_List14_tariff">'Корректировка НВВ'!$L$50</definedName>
    <definedName name="pIns_List15_tariff">Калькуляция!$L$139</definedName>
    <definedName name="pIns_List16_tariff">ТМ!$L$55</definedName>
    <definedName name="pIns_List16_tariff_transp">ТМ!$L$59</definedName>
    <definedName name="pins_List17_tariff">ДПР!$L$28</definedName>
    <definedName name="pins_List18_tariff">'ДПР (концессии)'!$L$18</definedName>
    <definedName name="pIns_List19_dolj">ФОТ!$M:$M</definedName>
    <definedName name="pIns_List19_tariff">ФОТ!$L$32</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6">Административные!$L:$N,Административные!$14:$15</definedName>
    <definedName name="_xlnm.Print_Titles" localSheetId="12">Амортизация!$L:$N,Амортизация!$14:$15</definedName>
    <definedName name="_xlnm.Print_Titles" localSheetId="13">Аренда!$L:$N,Аренда!$14:$15</definedName>
    <definedName name="_xlnm.Print_Titles" localSheetId="9">Баланс!$L:$N,Баланс!$15:$16</definedName>
    <definedName name="_xlnm.Print_Titles" localSheetId="26">ДПР!$L:$L,ДПР!$14:$16</definedName>
    <definedName name="_xlnm.Print_Titles" localSheetId="27">'ДПР (концессии)'!$L:$L,'ДПР (концессии)'!$14:$16</definedName>
    <definedName name="_xlnm.Print_Titles" localSheetId="19">'ИП + источники'!$L:$N,'ИП + источники'!$16:$17</definedName>
    <definedName name="_xlnm.Print_Titles" localSheetId="23">Калькуляция!$L:$N,Калькуляция!$14:$15</definedName>
    <definedName name="_xlnm.Print_Titles" localSheetId="22">'Корректировка НВВ'!$L:$N,'Корректировка НВВ'!$14:$15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4">Покупка!$L:$N,Покупка!$14:$15</definedName>
    <definedName name="_xlnm.Print_Titles" localSheetId="10">Реагенты!$L:$N,Реагенты!$14:$15</definedName>
    <definedName name="_xlnm.Print_Titles" localSheetId="17">'Сбытовые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5">ТМ!$L:$M,ТМ!$15:$16</definedName>
    <definedName name="_xlnm.Print_Titles" localSheetId="15">ФОТ!$L:$N,ФОТ!$14:$15</definedName>
    <definedName name="_xlnm.Print_Titles" localSheetId="20">Экономия_корр!$L:$N,Экономия_корр!$14:$15</definedName>
    <definedName name="_xlnm.Print_Titles" localSheetId="11">ЭЭ!$L:$N,ЭЭ!$14:$15</definedName>
    <definedName name="_xlnm.Print_Area" localSheetId="5">'Общие сведения'!$E$7:$H$141</definedName>
  </definedNames>
  <calcPr calcId="145621" calcMode="manual"/>
</workbook>
</file>

<file path=xl/calcChain.xml><?xml version="1.0" encoding="utf-8"?>
<calcChain xmlns="http://schemas.openxmlformats.org/spreadsheetml/2006/main">
  <c r="E139" i="488" l="1"/>
  <c r="G139" i="488"/>
  <c r="A42" i="517" l="1"/>
  <c r="A41" i="517"/>
  <c r="A38" i="517"/>
  <c r="A39" i="517"/>
  <c r="A40" i="517"/>
  <c r="A34" i="517"/>
  <c r="A35" i="517"/>
  <c r="A36" i="517"/>
  <c r="A37"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D454" i="225" l="1"/>
  <c r="T454" i="225"/>
  <c r="S454" i="225"/>
  <c r="Q454" i="225"/>
  <c r="P454" i="225"/>
  <c r="O454" i="225"/>
  <c r="AN461" i="225"/>
  <c r="R461" i="225"/>
  <c r="P422" i="225"/>
  <c r="B3" i="465"/>
  <c r="U230" i="225" l="1"/>
  <c r="V230" i="225"/>
  <c r="W230" i="225"/>
  <c r="X230" i="225"/>
  <c r="Y230" i="225"/>
  <c r="Z230" i="225"/>
  <c r="AA230" i="225"/>
  <c r="AB230" i="225"/>
  <c r="AC230" i="225"/>
  <c r="AD230" i="225"/>
  <c r="AE230" i="225"/>
  <c r="AF230" i="225"/>
  <c r="AG230" i="225"/>
  <c r="AH230" i="225"/>
  <c r="AI230" i="225"/>
  <c r="AJ230" i="225"/>
  <c r="AK230" i="225"/>
  <c r="AL230" i="225"/>
  <c r="U233" i="225"/>
  <c r="V233" i="225"/>
  <c r="W233" i="225"/>
  <c r="X233" i="225"/>
  <c r="Y233" i="225"/>
  <c r="Z233" i="225"/>
  <c r="AA233" i="225"/>
  <c r="AB233" i="225"/>
  <c r="AC233" i="225"/>
  <c r="AD233" i="225"/>
  <c r="AE233" i="225"/>
  <c r="AF233" i="225"/>
  <c r="AG233" i="225"/>
  <c r="AH233" i="225"/>
  <c r="AI233" i="225"/>
  <c r="AJ233" i="225"/>
  <c r="AK233" i="225"/>
  <c r="AL233" i="225"/>
  <c r="T233" i="225"/>
  <c r="S233" i="225"/>
  <c r="R233" i="225"/>
  <c r="Q233" i="225"/>
  <c r="P233" i="225"/>
  <c r="O233" i="225"/>
  <c r="T230" i="225"/>
  <c r="S230" i="225"/>
  <c r="R230" i="225"/>
  <c r="Q230" i="225"/>
  <c r="P230" i="225"/>
  <c r="O230" i="225"/>
  <c r="S228" i="225"/>
  <c r="R228" i="225"/>
  <c r="Q228" i="225"/>
  <c r="P228" i="225"/>
  <c r="O228" i="225"/>
  <c r="L228" i="225"/>
  <c r="L234" i="225" s="1"/>
  <c r="A228" i="225"/>
  <c r="A229" i="225" s="1"/>
  <c r="A230" i="225" s="1"/>
  <c r="A231" i="225" s="1"/>
  <c r="A232" i="225" s="1"/>
  <c r="A233" i="225" s="1"/>
  <c r="A234" i="225" s="1"/>
  <c r="AA228" i="225" l="1"/>
  <c r="L231" i="225"/>
  <c r="L230" i="225"/>
  <c r="L232" i="225"/>
  <c r="AL228" i="225"/>
  <c r="AD228" i="225"/>
  <c r="V228" i="225"/>
  <c r="AG228" i="225"/>
  <c r="Y228" i="225"/>
  <c r="AJ228" i="225"/>
  <c r="AB228" i="225"/>
  <c r="AI228" i="225"/>
  <c r="AK228" i="225"/>
  <c r="AC228" i="225"/>
  <c r="U228" i="225"/>
  <c r="AH228" i="225"/>
  <c r="Z228" i="225"/>
  <c r="T228" i="225"/>
  <c r="AF228" i="225"/>
  <c r="X228" i="225"/>
  <c r="AE228" i="225"/>
  <c r="W228" i="225"/>
  <c r="L229" i="225"/>
  <c r="L233" i="225"/>
  <c r="B442" i="225" l="1"/>
  <c r="C552" i="225" s="1"/>
  <c r="AQ629" i="225"/>
  <c r="AQ628" i="225"/>
  <c r="AQ627" i="225"/>
  <c r="AQ626" i="225"/>
  <c r="AP625" i="225"/>
  <c r="AO625" i="225"/>
  <c r="AQ625" i="225" s="1"/>
  <c r="AQ622" i="225"/>
  <c r="AQ621" i="225"/>
  <c r="AN629" i="225"/>
  <c r="AN628" i="225"/>
  <c r="AN627" i="225"/>
  <c r="AN626" i="225"/>
  <c r="AM625" i="225"/>
  <c r="AL625" i="225"/>
  <c r="AN625" i="225" s="1"/>
  <c r="AN622" i="225"/>
  <c r="AN621" i="225"/>
  <c r="AK629" i="225"/>
  <c r="AK628" i="225"/>
  <c r="AK627" i="225"/>
  <c r="AK626" i="225"/>
  <c r="AJ625" i="225"/>
  <c r="AI625" i="225"/>
  <c r="AK625" i="225" s="1"/>
  <c r="AK622" i="225"/>
  <c r="AK621" i="225"/>
  <c r="AH629" i="225"/>
  <c r="AH628" i="225"/>
  <c r="AH627" i="225"/>
  <c r="AH626" i="225"/>
  <c r="AG625" i="225"/>
  <c r="AF625" i="225"/>
  <c r="AH625" i="225" s="1"/>
  <c r="AH622" i="225"/>
  <c r="AH621" i="225"/>
  <c r="AE629" i="225"/>
  <c r="AE628" i="225"/>
  <c r="AE627" i="225"/>
  <c r="AE626" i="225"/>
  <c r="AD625" i="225"/>
  <c r="AC625" i="225"/>
  <c r="AE625" i="225" s="1"/>
  <c r="AE622" i="225"/>
  <c r="AE621" i="225"/>
  <c r="AB629" i="225"/>
  <c r="AB628" i="225"/>
  <c r="AB627" i="225"/>
  <c r="AB626" i="225"/>
  <c r="AA625" i="225"/>
  <c r="Z625" i="225"/>
  <c r="AB625" i="225" s="1"/>
  <c r="AB622" i="225"/>
  <c r="AB621" i="225"/>
  <c r="Y629" i="225"/>
  <c r="Y628" i="225"/>
  <c r="Y627" i="225"/>
  <c r="Y626" i="225"/>
  <c r="X625" i="225"/>
  <c r="W625" i="225"/>
  <c r="Y625" i="225" s="1"/>
  <c r="Y622" i="225"/>
  <c r="Y621" i="225"/>
  <c r="V629" i="225"/>
  <c r="V628" i="225"/>
  <c r="V627" i="225"/>
  <c r="V626" i="225"/>
  <c r="U625" i="225"/>
  <c r="T625" i="225"/>
  <c r="V625" i="225" s="1"/>
  <c r="V622" i="225"/>
  <c r="V621" i="225"/>
  <c r="S629" i="225"/>
  <c r="S628" i="225"/>
  <c r="S627" i="225"/>
  <c r="S626" i="225"/>
  <c r="R625" i="225"/>
  <c r="Q625" i="225"/>
  <c r="S625" i="225" s="1"/>
  <c r="S622" i="225"/>
  <c r="S621" i="225"/>
  <c r="P629" i="225"/>
  <c r="P628" i="225"/>
  <c r="P627" i="225"/>
  <c r="P626" i="225"/>
  <c r="O625" i="225"/>
  <c r="N625" i="225"/>
  <c r="P625" i="225" s="1"/>
  <c r="G624" i="225"/>
  <c r="G625" i="225" s="1"/>
  <c r="G626" i="225" s="1"/>
  <c r="G627" i="225" s="1"/>
  <c r="G628" i="225" s="1"/>
  <c r="G629" i="225" s="1"/>
  <c r="A624" i="225"/>
  <c r="A625" i="225" s="1"/>
  <c r="A626" i="225" s="1"/>
  <c r="A627" i="225" s="1"/>
  <c r="A628" i="225" s="1"/>
  <c r="A629" i="225" s="1"/>
  <c r="P622" i="225"/>
  <c r="P621" i="225"/>
  <c r="G621" i="225"/>
  <c r="G622" i="225" s="1"/>
  <c r="A621" i="225"/>
  <c r="A622" i="225" s="1"/>
  <c r="A185" i="225"/>
  <c r="A186" i="225" s="1"/>
  <c r="A187" i="225" s="1"/>
  <c r="A188" i="225" s="1"/>
  <c r="A156" i="225"/>
  <c r="A157" i="225" s="1"/>
  <c r="A158" i="225" s="1"/>
  <c r="A159" i="225" s="1"/>
  <c r="A138" i="225"/>
  <c r="A139" i="225" s="1"/>
  <c r="A140" i="225" s="1"/>
  <c r="A141" i="225" s="1"/>
  <c r="A99" i="225"/>
  <c r="A100" i="225" s="1"/>
  <c r="A101" i="225" s="1"/>
  <c r="A102" i="225" s="1"/>
  <c r="AD490" i="225"/>
  <c r="T490" i="225"/>
  <c r="S490" i="225"/>
  <c r="Q490" i="225"/>
  <c r="P490" i="225"/>
  <c r="O490" i="225"/>
  <c r="A567" i="225"/>
  <c r="AN567" i="225"/>
  <c r="R567" i="225"/>
  <c r="AL339" i="225"/>
  <c r="AK339" i="225"/>
  <c r="AJ339" i="225"/>
  <c r="AI339" i="225"/>
  <c r="AH339" i="225"/>
  <c r="AG339" i="225"/>
  <c r="AF339" i="225"/>
  <c r="AE339" i="225"/>
  <c r="AD339" i="225"/>
  <c r="AC339" i="225"/>
  <c r="AB339" i="225"/>
  <c r="AA339" i="225"/>
  <c r="Z339" i="225"/>
  <c r="Y339" i="225"/>
  <c r="X339" i="225"/>
  <c r="W339" i="225"/>
  <c r="V339" i="225"/>
  <c r="U339" i="225"/>
  <c r="T339" i="225"/>
  <c r="S339" i="225"/>
  <c r="R339" i="225"/>
  <c r="Q339" i="225"/>
  <c r="P339" i="225"/>
  <c r="O339" i="225"/>
  <c r="AL335" i="225"/>
  <c r="AK335" i="225"/>
  <c r="AJ335" i="225"/>
  <c r="AI335" i="225"/>
  <c r="AH335" i="225"/>
  <c r="AG335" i="225"/>
  <c r="AF335" i="225"/>
  <c r="AE335" i="225"/>
  <c r="AD335" i="225"/>
  <c r="AC335" i="225"/>
  <c r="AB335" i="225"/>
  <c r="AA335" i="225"/>
  <c r="Z335" i="225"/>
  <c r="Y335" i="225"/>
  <c r="X335" i="225"/>
  <c r="W335" i="225"/>
  <c r="V335" i="225"/>
  <c r="U335" i="225"/>
  <c r="T335" i="225"/>
  <c r="S335" i="225"/>
  <c r="R335" i="225"/>
  <c r="Q335" i="225"/>
  <c r="P335" i="225"/>
  <c r="O335" i="225"/>
  <c r="AL331" i="225"/>
  <c r="AK331" i="225"/>
  <c r="AJ331" i="225"/>
  <c r="AI331" i="225"/>
  <c r="AH331" i="225"/>
  <c r="AG331" i="225"/>
  <c r="AF331" i="225"/>
  <c r="AE331" i="225"/>
  <c r="AD331" i="225"/>
  <c r="AC331" i="225"/>
  <c r="AB331" i="225"/>
  <c r="AA331" i="225"/>
  <c r="Z331" i="225"/>
  <c r="Y331" i="225"/>
  <c r="X331" i="225"/>
  <c r="W331" i="225"/>
  <c r="V331" i="225"/>
  <c r="U331" i="225"/>
  <c r="T331" i="225"/>
  <c r="S331" i="225"/>
  <c r="R331" i="225"/>
  <c r="Q331" i="225"/>
  <c r="P331" i="225"/>
  <c r="O331"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P323" i="225"/>
  <c r="Q323" i="225"/>
  <c r="R323" i="225"/>
  <c r="S323" i="225"/>
  <c r="T323" i="225"/>
  <c r="U323" i="225"/>
  <c r="V323" i="225"/>
  <c r="W323" i="225"/>
  <c r="X323" i="225"/>
  <c r="Y323" i="225"/>
  <c r="Z323" i="225"/>
  <c r="AA323" i="225"/>
  <c r="AB323" i="225"/>
  <c r="AC323" i="225"/>
  <c r="AD323" i="225"/>
  <c r="AE323" i="225"/>
  <c r="AF323" i="225"/>
  <c r="AG323" i="225"/>
  <c r="AH323" i="225"/>
  <c r="AI323" i="225"/>
  <c r="AJ323" i="225"/>
  <c r="AK323" i="225"/>
  <c r="AL323" i="225"/>
  <c r="O323" i="225"/>
  <c r="AL225" i="225"/>
  <c r="AK225" i="225"/>
  <c r="AJ225" i="225"/>
  <c r="AI225" i="225"/>
  <c r="AH225" i="225"/>
  <c r="AG225" i="225"/>
  <c r="AF225" i="225"/>
  <c r="AE225" i="225"/>
  <c r="AD225" i="225"/>
  <c r="AC225" i="225"/>
  <c r="AB225" i="225"/>
  <c r="AA225" i="225"/>
  <c r="Z225" i="225"/>
  <c r="Y225" i="225"/>
  <c r="X225" i="225"/>
  <c r="W225" i="225"/>
  <c r="V225" i="225"/>
  <c r="U225" i="225"/>
  <c r="T225" i="225"/>
  <c r="S225" i="225"/>
  <c r="R225" i="225"/>
  <c r="Q225" i="225"/>
  <c r="P225" i="225"/>
  <c r="O225" i="225"/>
  <c r="P218" i="225"/>
  <c r="Q218" i="225"/>
  <c r="R218" i="225"/>
  <c r="S218" i="225"/>
  <c r="T218" i="225"/>
  <c r="U218" i="225"/>
  <c r="V218" i="225"/>
  <c r="W218" i="225"/>
  <c r="X218" i="225"/>
  <c r="Y218" i="225"/>
  <c r="Z218" i="225"/>
  <c r="AA218" i="225"/>
  <c r="AB218" i="225"/>
  <c r="AC218" i="225"/>
  <c r="AD218" i="225"/>
  <c r="AE218" i="225"/>
  <c r="AF218" i="225"/>
  <c r="AG218" i="225"/>
  <c r="AH218" i="225"/>
  <c r="AI218" i="225"/>
  <c r="AJ218" i="225"/>
  <c r="AK218" i="225"/>
  <c r="AL218" i="225"/>
  <c r="O218" i="225"/>
  <c r="C551" i="225" l="1"/>
  <c r="O185" i="225"/>
  <c r="O156" i="225"/>
  <c r="O138" i="225"/>
  <c r="O99" i="225"/>
  <c r="L647" i="225" l="1"/>
  <c r="L337" i="225"/>
  <c r="L339" i="225" s="1"/>
  <c r="A337" i="225"/>
  <c r="A338" i="225" s="1"/>
  <c r="A339" i="225" s="1"/>
  <c r="G14" i="225"/>
  <c r="A648" i="225"/>
  <c r="B13" i="225" l="1"/>
  <c r="B15" i="225"/>
  <c r="L338" i="225"/>
  <c r="B10" i="225"/>
  <c r="B11" i="225"/>
  <c r="B12" i="225"/>
  <c r="B14" i="225"/>
  <c r="A649" i="225"/>
  <c r="A650" i="225" l="1"/>
  <c r="A651" i="225" l="1"/>
  <c r="A652" i="225" l="1"/>
  <c r="A653" i="225" l="1"/>
  <c r="A654" i="225" l="1"/>
  <c r="A655" i="225" l="1"/>
  <c r="A656" i="225" l="1"/>
  <c r="A657" i="225" l="1"/>
  <c r="AQ631" i="225" l="1"/>
  <c r="AN631" i="225"/>
  <c r="AK631" i="225"/>
  <c r="AH631" i="225"/>
  <c r="AE631" i="225"/>
  <c r="AB631" i="225"/>
  <c r="Y631" i="225"/>
  <c r="V631" i="225"/>
  <c r="S631" i="225"/>
  <c r="P631" i="225"/>
  <c r="AQ617" i="225"/>
  <c r="AN617" i="225"/>
  <c r="AK617" i="225"/>
  <c r="AH617" i="225"/>
  <c r="AE617" i="225"/>
  <c r="AB617" i="225"/>
  <c r="Y617" i="225"/>
  <c r="V617" i="225"/>
  <c r="S617" i="225"/>
  <c r="P617" i="225"/>
  <c r="AQ616" i="225"/>
  <c r="AN616" i="225"/>
  <c r="AK616" i="225"/>
  <c r="AH616" i="225"/>
  <c r="AE616" i="225"/>
  <c r="AB616" i="225"/>
  <c r="Y616" i="225"/>
  <c r="V616" i="225"/>
  <c r="S616" i="225"/>
  <c r="P616" i="225"/>
  <c r="AQ609" i="225"/>
  <c r="AN609" i="225"/>
  <c r="AK609" i="225"/>
  <c r="AH609" i="225"/>
  <c r="AE609" i="225"/>
  <c r="AB609" i="225"/>
  <c r="Y609" i="225"/>
  <c r="V609" i="225"/>
  <c r="S609" i="225"/>
  <c r="P609" i="225"/>
  <c r="AQ608" i="225"/>
  <c r="AN608" i="225"/>
  <c r="AK608" i="225"/>
  <c r="AH608" i="225"/>
  <c r="AE608" i="225"/>
  <c r="AB608" i="225"/>
  <c r="Y608" i="225"/>
  <c r="V608" i="225"/>
  <c r="S608" i="225"/>
  <c r="P608" i="225"/>
  <c r="AQ606" i="225"/>
  <c r="AN606" i="225"/>
  <c r="AK606" i="225"/>
  <c r="AH606" i="225"/>
  <c r="AE606" i="225"/>
  <c r="AB606" i="225"/>
  <c r="Y606" i="225"/>
  <c r="V606" i="225"/>
  <c r="S606" i="225"/>
  <c r="P606" i="225"/>
  <c r="AQ603" i="225"/>
  <c r="AN603" i="225"/>
  <c r="AK603" i="225"/>
  <c r="AH603" i="225"/>
  <c r="AE603" i="225"/>
  <c r="AB603" i="225"/>
  <c r="Y603" i="225"/>
  <c r="V603" i="225"/>
  <c r="S603" i="225"/>
  <c r="P603" i="225"/>
  <c r="AQ602" i="225"/>
  <c r="AN602" i="225"/>
  <c r="AK602" i="225"/>
  <c r="AH602" i="225"/>
  <c r="AE602" i="225"/>
  <c r="AB602" i="225"/>
  <c r="Y602" i="225"/>
  <c r="V602" i="225"/>
  <c r="S602" i="225"/>
  <c r="P602" i="225"/>
  <c r="AQ600" i="225"/>
  <c r="AN600" i="225"/>
  <c r="AK600" i="225"/>
  <c r="AH600" i="225"/>
  <c r="AE600" i="225"/>
  <c r="AB600" i="225"/>
  <c r="Y600" i="225"/>
  <c r="V600" i="225"/>
  <c r="S600" i="225"/>
  <c r="P600" i="225"/>
  <c r="AQ597" i="225"/>
  <c r="AN597" i="225"/>
  <c r="AK597" i="225"/>
  <c r="AH597" i="225"/>
  <c r="AE597" i="225"/>
  <c r="AB597" i="225"/>
  <c r="Y597" i="225"/>
  <c r="V597" i="225"/>
  <c r="S597" i="225"/>
  <c r="P597" i="225"/>
  <c r="AQ596" i="225"/>
  <c r="AN596" i="225"/>
  <c r="AK596" i="225"/>
  <c r="AH596" i="225"/>
  <c r="AE596" i="225"/>
  <c r="AB596" i="225"/>
  <c r="Y596" i="225"/>
  <c r="V596" i="225"/>
  <c r="S596" i="225"/>
  <c r="P596" i="225"/>
  <c r="AQ594" i="225"/>
  <c r="AN594" i="225"/>
  <c r="AK594" i="225"/>
  <c r="AH594" i="225"/>
  <c r="AE594" i="225"/>
  <c r="AB594" i="225"/>
  <c r="Y594" i="225"/>
  <c r="V594" i="225"/>
  <c r="S594" i="225"/>
  <c r="P594" i="225"/>
  <c r="AQ591" i="225"/>
  <c r="AN591" i="225"/>
  <c r="AK591" i="225"/>
  <c r="AH591" i="225"/>
  <c r="AE591" i="225"/>
  <c r="AB591" i="225"/>
  <c r="Y591" i="225"/>
  <c r="V591" i="225"/>
  <c r="S591" i="225"/>
  <c r="P591" i="225"/>
  <c r="AQ590" i="225"/>
  <c r="AN590" i="225"/>
  <c r="AK590" i="225"/>
  <c r="AH590" i="225"/>
  <c r="AE590" i="225"/>
  <c r="AB590" i="225"/>
  <c r="Y590" i="225"/>
  <c r="V590" i="225"/>
  <c r="S590" i="225"/>
  <c r="P590" i="225"/>
  <c r="AQ588" i="225"/>
  <c r="AN588" i="225"/>
  <c r="AK588" i="225"/>
  <c r="AH588" i="225"/>
  <c r="AE588" i="225"/>
  <c r="AB588" i="225"/>
  <c r="Y588" i="225"/>
  <c r="V588" i="225"/>
  <c r="S588" i="225"/>
  <c r="P588" i="225"/>
  <c r="AO500" i="225"/>
  <c r="AP500" i="225"/>
  <c r="AQ500" i="225"/>
  <c r="AR500" i="225"/>
  <c r="AS500" i="225"/>
  <c r="AT500" i="225"/>
  <c r="AU500" i="225"/>
  <c r="AV500" i="225"/>
  <c r="AW500" i="225"/>
  <c r="AO501" i="225"/>
  <c r="AP501" i="225"/>
  <c r="AQ501" i="225"/>
  <c r="AR501" i="225"/>
  <c r="AS501" i="225"/>
  <c r="AT501" i="225"/>
  <c r="AU501" i="225"/>
  <c r="AV501" i="225"/>
  <c r="AW501" i="225"/>
  <c r="AO516" i="225"/>
  <c r="AP516" i="225"/>
  <c r="AQ516" i="225"/>
  <c r="AR516" i="225"/>
  <c r="AS516" i="225"/>
  <c r="AT516" i="225"/>
  <c r="AU516" i="225"/>
  <c r="AV516" i="225"/>
  <c r="AW516" i="225"/>
  <c r="AO519" i="225"/>
  <c r="AP519" i="225"/>
  <c r="AQ519" i="225"/>
  <c r="AR519" i="225"/>
  <c r="AS519" i="225"/>
  <c r="AT519" i="225"/>
  <c r="AU519" i="225"/>
  <c r="AV519" i="225"/>
  <c r="AW519" i="225"/>
  <c r="AO521" i="225"/>
  <c r="AP521" i="225"/>
  <c r="AQ521" i="225"/>
  <c r="AR521" i="225"/>
  <c r="AS521" i="225"/>
  <c r="AT521" i="225"/>
  <c r="AU521" i="225"/>
  <c r="AV521" i="225"/>
  <c r="AW521" i="225"/>
  <c r="AO522" i="225"/>
  <c r="AP522" i="225"/>
  <c r="AQ522" i="225"/>
  <c r="AR522" i="225"/>
  <c r="AS522" i="225"/>
  <c r="AT522" i="225"/>
  <c r="AU522" i="225"/>
  <c r="AV522" i="225"/>
  <c r="AW522" i="225"/>
  <c r="AO524" i="225"/>
  <c r="AP524" i="225"/>
  <c r="AQ524" i="225"/>
  <c r="AR524" i="225"/>
  <c r="AS524" i="225"/>
  <c r="AT524" i="225"/>
  <c r="AU524" i="225"/>
  <c r="AV524" i="225"/>
  <c r="AW524" i="225"/>
  <c r="AO525" i="225"/>
  <c r="AP525" i="225"/>
  <c r="AQ525" i="225"/>
  <c r="AR525" i="225"/>
  <c r="AS525" i="225"/>
  <c r="AT525" i="225"/>
  <c r="AU525" i="225"/>
  <c r="AV525" i="225"/>
  <c r="AW525" i="225"/>
  <c r="AO526" i="225"/>
  <c r="AP526" i="225"/>
  <c r="AQ526" i="225"/>
  <c r="AR526" i="225"/>
  <c r="AS526" i="225"/>
  <c r="AT526" i="225"/>
  <c r="AU526" i="225"/>
  <c r="AV526" i="225"/>
  <c r="AW526" i="225"/>
  <c r="AO534" i="225"/>
  <c r="AP534" i="225"/>
  <c r="AQ534" i="225"/>
  <c r="AR534" i="225"/>
  <c r="AS534" i="225"/>
  <c r="AT534" i="225"/>
  <c r="AU534" i="225"/>
  <c r="AV534" i="225"/>
  <c r="AW534" i="225"/>
  <c r="AO535" i="225"/>
  <c r="AP535" i="225"/>
  <c r="AQ535" i="225"/>
  <c r="AR535" i="225"/>
  <c r="AS535" i="225"/>
  <c r="AT535" i="225"/>
  <c r="AU535" i="225"/>
  <c r="AV535" i="225"/>
  <c r="AW535" i="225"/>
  <c r="AN447" i="225"/>
  <c r="AN448" i="225"/>
  <c r="AN449" i="225"/>
  <c r="AN453" i="225"/>
  <c r="AN455" i="225"/>
  <c r="AN456" i="225"/>
  <c r="AN457" i="225"/>
  <c r="AN458" i="225"/>
  <c r="AN459" i="225"/>
  <c r="AN460" i="225"/>
  <c r="AN463" i="225"/>
  <c r="AN464" i="225"/>
  <c r="AN489" i="225"/>
  <c r="AN500" i="225"/>
  <c r="AN501" i="225"/>
  <c r="AN516" i="225"/>
  <c r="AN519" i="225"/>
  <c r="AN520" i="225"/>
  <c r="AN521" i="225"/>
  <c r="AN522" i="225"/>
  <c r="AN524" i="225"/>
  <c r="AN525" i="225"/>
  <c r="AN526" i="225"/>
  <c r="AN534" i="225"/>
  <c r="AN535" i="225"/>
  <c r="AN444" i="225"/>
  <c r="AM558" i="225" l="1"/>
  <c r="AL558" i="225"/>
  <c r="AK558" i="225"/>
  <c r="AJ558" i="225"/>
  <c r="AI558" i="225"/>
  <c r="AH558" i="225"/>
  <c r="AG558" i="225"/>
  <c r="AF558" i="225"/>
  <c r="AE558" i="225"/>
  <c r="AD558" i="225"/>
  <c r="AC558" i="225"/>
  <c r="AB558" i="225"/>
  <c r="AA558" i="225"/>
  <c r="Z558" i="225"/>
  <c r="Y558" i="225"/>
  <c r="X558" i="225"/>
  <c r="W558" i="225"/>
  <c r="V558" i="225"/>
  <c r="U558" i="225"/>
  <c r="T558" i="225"/>
  <c r="S558" i="225"/>
  <c r="P558" i="225"/>
  <c r="Q558" i="225"/>
  <c r="O558" i="225"/>
  <c r="S687" i="225"/>
  <c r="T687" i="225"/>
  <c r="B2" i="465"/>
  <c r="AP78" i="225" l="1"/>
  <c r="Z78" i="225"/>
  <c r="AA78" i="225"/>
  <c r="AB78" i="225"/>
  <c r="AC78" i="225"/>
  <c r="AD78" i="225"/>
  <c r="AE78" i="225"/>
  <c r="AF78" i="225"/>
  <c r="AG78" i="225"/>
  <c r="AH78" i="225"/>
  <c r="AI78" i="225"/>
  <c r="AJ78" i="225"/>
  <c r="AK78" i="225"/>
  <c r="AL78" i="225"/>
  <c r="AM78" i="225"/>
  <c r="AN78" i="225"/>
  <c r="AO78" i="225"/>
  <c r="Y78" i="225"/>
  <c r="U78" i="225"/>
  <c r="T78" i="225"/>
  <c r="S78" i="225"/>
  <c r="R555" i="225" l="1"/>
  <c r="R552" i="225"/>
  <c r="R551" i="225"/>
  <c r="R549" i="225"/>
  <c r="R548" i="225"/>
  <c r="R547" i="225"/>
  <c r="R546" i="225"/>
  <c r="AM545" i="225"/>
  <c r="AL545" i="225"/>
  <c r="AW545" i="225" s="1"/>
  <c r="AK545" i="225"/>
  <c r="AV545" i="225" s="1"/>
  <c r="AJ545" i="225"/>
  <c r="AU545" i="225" s="1"/>
  <c r="AI545" i="225"/>
  <c r="AT545" i="225" s="1"/>
  <c r="AH545" i="225"/>
  <c r="AS545" i="225" s="1"/>
  <c r="AG545" i="225"/>
  <c r="AR545" i="225" s="1"/>
  <c r="AF545" i="225"/>
  <c r="AQ545" i="225" s="1"/>
  <c r="AE545" i="225"/>
  <c r="AP545" i="225" s="1"/>
  <c r="AD545" i="225"/>
  <c r="AO545" i="225" s="1"/>
  <c r="AC545" i="225"/>
  <c r="AB545" i="225"/>
  <c r="AA545" i="225"/>
  <c r="Z545" i="225"/>
  <c r="Y545" i="225"/>
  <c r="X545" i="225"/>
  <c r="W545" i="225"/>
  <c r="V545" i="225"/>
  <c r="U545" i="225"/>
  <c r="T545" i="225"/>
  <c r="S545" i="225"/>
  <c r="AN545" i="225" s="1"/>
  <c r="Q545" i="225"/>
  <c r="P545" i="225"/>
  <c r="O545" i="225"/>
  <c r="R544" i="225"/>
  <c r="R543" i="225"/>
  <c r="R542" i="225"/>
  <c r="R539" i="225"/>
  <c r="R538" i="225"/>
  <c r="R537" i="225"/>
  <c r="R536" i="225"/>
  <c r="R535" i="225"/>
  <c r="R534" i="225"/>
  <c r="R526" i="225"/>
  <c r="R525" i="225"/>
  <c r="R524" i="225"/>
  <c r="AM523" i="225"/>
  <c r="AL523" i="225"/>
  <c r="AW523" i="225" s="1"/>
  <c r="AK523" i="225"/>
  <c r="AV523" i="225" s="1"/>
  <c r="AJ523" i="225"/>
  <c r="AU523" i="225" s="1"/>
  <c r="AI523" i="225"/>
  <c r="AT523" i="225" s="1"/>
  <c r="AH523" i="225"/>
  <c r="AS523" i="225" s="1"/>
  <c r="AG523" i="225"/>
  <c r="AR523" i="225" s="1"/>
  <c r="AF523" i="225"/>
  <c r="AQ523" i="225" s="1"/>
  <c r="AE523" i="225"/>
  <c r="AP523" i="225" s="1"/>
  <c r="AD523" i="225"/>
  <c r="AO523" i="225" s="1"/>
  <c r="AC523" i="225"/>
  <c r="AB523" i="225"/>
  <c r="AA523" i="225"/>
  <c r="Z523" i="225"/>
  <c r="Y523" i="225"/>
  <c r="X523" i="225"/>
  <c r="W523" i="225"/>
  <c r="V523" i="225"/>
  <c r="U523" i="225"/>
  <c r="T523" i="225"/>
  <c r="S523" i="225"/>
  <c r="AN523" i="225" s="1"/>
  <c r="Q523" i="225"/>
  <c r="P523" i="225"/>
  <c r="O523" i="225"/>
  <c r="R522" i="225"/>
  <c r="R521" i="225"/>
  <c r="R520" i="225"/>
  <c r="R519" i="225"/>
  <c r="AW518" i="225"/>
  <c r="AV518" i="225"/>
  <c r="AU518" i="225"/>
  <c r="AT518" i="225"/>
  <c r="AS518" i="225"/>
  <c r="AR518" i="225"/>
  <c r="AQ518" i="225"/>
  <c r="AP518" i="225"/>
  <c r="AO518" i="225"/>
  <c r="AN518" i="225"/>
  <c r="R516" i="225"/>
  <c r="R501" i="225"/>
  <c r="R500" i="225"/>
  <c r="R489" i="225"/>
  <c r="R464" i="225"/>
  <c r="R463" i="225"/>
  <c r="R460" i="225"/>
  <c r="R459" i="225"/>
  <c r="R458" i="225"/>
  <c r="R457" i="225"/>
  <c r="R456" i="225"/>
  <c r="R455" i="225"/>
  <c r="AN454" i="225"/>
  <c r="R453" i="225"/>
  <c r="R449" i="225"/>
  <c r="R448" i="225"/>
  <c r="R447" i="225"/>
  <c r="AD446" i="225"/>
  <c r="T446" i="225"/>
  <c r="S446" i="225"/>
  <c r="AN446" i="225" s="1"/>
  <c r="Q446" i="225"/>
  <c r="P446" i="225"/>
  <c r="O446" i="225"/>
  <c r="R444" i="225"/>
  <c r="A443" i="225"/>
  <c r="A444" i="225" s="1"/>
  <c r="A445" i="225" l="1"/>
  <c r="A446" i="225" s="1"/>
  <c r="A447" i="225" s="1"/>
  <c r="A448" i="225" s="1"/>
  <c r="A449" i="225" s="1"/>
  <c r="A450" i="225" s="1"/>
  <c r="A451" i="225" s="1"/>
  <c r="R523" i="225"/>
  <c r="R545" i="225"/>
  <c r="R446" i="225"/>
  <c r="R454" i="225"/>
  <c r="R518" i="225"/>
  <c r="A452" i="225" l="1"/>
  <c r="A453" i="225" s="1"/>
  <c r="A454" i="225" s="1"/>
  <c r="A455" i="225" s="1"/>
  <c r="A456" i="225" s="1"/>
  <c r="A457" i="225" s="1"/>
  <c r="A458" i="225" s="1"/>
  <c r="A459" i="225" s="1"/>
  <c r="A460" i="225" s="1"/>
  <c r="T696" i="225"/>
  <c r="T735" i="225"/>
  <c r="S735" i="225"/>
  <c r="R735" i="225"/>
  <c r="Q735" i="225"/>
  <c r="P735" i="225"/>
  <c r="O735" i="225"/>
  <c r="A727" i="225"/>
  <c r="A728" i="225" s="1"/>
  <c r="A729" i="225" s="1"/>
  <c r="A730" i="225" s="1"/>
  <c r="A731" i="225" s="1"/>
  <c r="A732" i="225" s="1"/>
  <c r="A733" i="225" s="1"/>
  <c r="A734" i="225" s="1"/>
  <c r="A735" i="225" s="1"/>
  <c r="A736" i="225" s="1"/>
  <c r="A737" i="225" s="1"/>
  <c r="T717" i="225"/>
  <c r="S717" i="225"/>
  <c r="R717" i="225"/>
  <c r="Q717" i="225"/>
  <c r="P717" i="225"/>
  <c r="O717" i="225"/>
  <c r="T705" i="225"/>
  <c r="S705" i="225"/>
  <c r="R705" i="225"/>
  <c r="Q705" i="225"/>
  <c r="P705" i="225"/>
  <c r="O705" i="225"/>
  <c r="A703" i="225"/>
  <c r="T691" i="225"/>
  <c r="S691" i="225"/>
  <c r="T683" i="225"/>
  <c r="S683" i="225"/>
  <c r="T679" i="225"/>
  <c r="S679" i="225"/>
  <c r="A679" i="225"/>
  <c r="A680" i="225" s="1"/>
  <c r="A681" i="225" s="1"/>
  <c r="A682" i="225" s="1"/>
  <c r="A683" i="225" s="1"/>
  <c r="A684" i="225" s="1"/>
  <c r="A685" i="225" s="1"/>
  <c r="A686" i="225" s="1"/>
  <c r="A687" i="225" s="1"/>
  <c r="A688" i="225" s="1"/>
  <c r="A689" i="225" s="1"/>
  <c r="A690" i="225" s="1"/>
  <c r="A691" i="225" s="1"/>
  <c r="A692" i="225" s="1"/>
  <c r="A693" i="225" s="1"/>
  <c r="A694" i="225" s="1"/>
  <c r="A462" i="225" l="1"/>
  <c r="A463" i="225" s="1"/>
  <c r="A464" i="225" s="1"/>
  <c r="A465" i="225" s="1"/>
  <c r="A466" i="225" s="1"/>
  <c r="A461" i="225"/>
  <c r="A467" i="225"/>
  <c r="L726" i="225"/>
  <c r="L702" i="225"/>
  <c r="L678" i="225"/>
  <c r="A704" i="225"/>
  <c r="A468" i="225" l="1"/>
  <c r="A469" i="225" s="1"/>
  <c r="A705" i="225"/>
  <c r="A706" i="225" s="1"/>
  <c r="A707" i="225" s="1"/>
  <c r="A708" i="225" s="1"/>
  <c r="A709" i="225" s="1"/>
  <c r="A710" i="225" s="1"/>
  <c r="A711" i="225" s="1"/>
  <c r="A712" i="225" l="1"/>
  <c r="A713" i="225" s="1"/>
  <c r="A714" i="225" s="1"/>
  <c r="A715" i="225" s="1"/>
  <c r="A716" i="225" s="1"/>
  <c r="A717" i="225" s="1"/>
  <c r="A718" i="225" s="1"/>
  <c r="A719" i="225" s="1"/>
  <c r="A720" i="225" s="1"/>
  <c r="T469" i="225"/>
  <c r="S469" i="225"/>
  <c r="AN469" i="225" s="1"/>
  <c r="AD469" i="225"/>
  <c r="A470" i="225"/>
  <c r="Q469" i="225"/>
  <c r="P469" i="225"/>
  <c r="O469" i="225"/>
  <c r="R469" i="225" l="1"/>
  <c r="S470" i="225"/>
  <c r="AN470" i="225" s="1"/>
  <c r="A471" i="225"/>
  <c r="AD470" i="225"/>
  <c r="O470" i="225"/>
  <c r="Q470" i="225"/>
  <c r="T470" i="225"/>
  <c r="P470" i="225"/>
  <c r="Q471" i="225" l="1"/>
  <c r="A472" i="225"/>
  <c r="P471" i="225"/>
  <c r="AD471" i="225"/>
  <c r="T471" i="225"/>
  <c r="S471" i="225"/>
  <c r="AN471" i="225" s="1"/>
  <c r="O471" i="225"/>
  <c r="R470" i="225"/>
  <c r="Q472" i="225" l="1"/>
  <c r="P472" i="225"/>
  <c r="O472" i="225"/>
  <c r="A473" i="225"/>
  <c r="S472" i="225"/>
  <c r="AN472" i="225" s="1"/>
  <c r="AD472" i="225"/>
  <c r="T472" i="225"/>
  <c r="R471" i="225"/>
  <c r="P473" i="225" l="1"/>
  <c r="A474" i="225"/>
  <c r="O473" i="225"/>
  <c r="Q473" i="225"/>
  <c r="T473" i="225"/>
  <c r="AD473" i="225"/>
  <c r="S473" i="225"/>
  <c r="AN473" i="225" s="1"/>
  <c r="R472" i="225"/>
  <c r="R473" i="225" l="1"/>
  <c r="A475" i="225"/>
  <c r="A476" i="225" s="1"/>
  <c r="O474" i="225"/>
  <c r="S474" i="225"/>
  <c r="AN474" i="225" s="1"/>
  <c r="Q474" i="225"/>
  <c r="AD474" i="225"/>
  <c r="T474" i="225"/>
  <c r="P474" i="225"/>
  <c r="T476" i="225" l="1"/>
  <c r="S476" i="225"/>
  <c r="AN476" i="225" s="1"/>
  <c r="AD476" i="225"/>
  <c r="Q476" i="225"/>
  <c r="P476" i="225"/>
  <c r="O476" i="225"/>
  <c r="R474" i="225"/>
  <c r="AD475" i="225"/>
  <c r="T475" i="225"/>
  <c r="S475" i="225"/>
  <c r="AN475" i="225" s="1"/>
  <c r="P475" i="225"/>
  <c r="Q475" i="225"/>
  <c r="O475" i="225"/>
  <c r="A477" i="225"/>
  <c r="A478" i="225" s="1"/>
  <c r="R476" i="225" l="1"/>
  <c r="R475" i="225"/>
  <c r="A479" i="225"/>
  <c r="A480" i="225" l="1"/>
  <c r="Q480" i="225" l="1"/>
  <c r="P480" i="225"/>
  <c r="O480" i="225"/>
  <c r="T480" i="225"/>
  <c r="S480" i="225"/>
  <c r="AN480" i="225" s="1"/>
  <c r="AD480" i="225"/>
  <c r="A481" i="225"/>
  <c r="R480" i="225" l="1"/>
  <c r="Q481" i="225"/>
  <c r="P481" i="225"/>
  <c r="A482" i="225"/>
  <c r="O481" i="225"/>
  <c r="T481" i="225"/>
  <c r="S481" i="225"/>
  <c r="AN481" i="225" s="1"/>
  <c r="AD481" i="225"/>
  <c r="R481" i="225" l="1"/>
  <c r="Q482" i="225"/>
  <c r="P482" i="225"/>
  <c r="A483" i="225"/>
  <c r="O482" i="225"/>
  <c r="AD482" i="225"/>
  <c r="T482" i="225"/>
  <c r="S482" i="225"/>
  <c r="AN482" i="225" s="1"/>
  <c r="R482" i="225" l="1"/>
  <c r="P483" i="225"/>
  <c r="A484" i="225"/>
  <c r="O483" i="225"/>
  <c r="AD483" i="225"/>
  <c r="Q483" i="225"/>
  <c r="T483" i="225"/>
  <c r="S483" i="225"/>
  <c r="AN483" i="225" s="1"/>
  <c r="R483" i="225" l="1"/>
  <c r="AD478" i="225"/>
  <c r="P478" i="225"/>
  <c r="S478" i="225"/>
  <c r="AN478" i="225" s="1"/>
  <c r="Q478" i="225"/>
  <c r="A485" i="225"/>
  <c r="A486" i="225" s="1"/>
  <c r="O484" i="225"/>
  <c r="AD484" i="225"/>
  <c r="T484" i="225"/>
  <c r="S484" i="225"/>
  <c r="AN484" i="225" s="1"/>
  <c r="Q484" i="225"/>
  <c r="P484" i="225"/>
  <c r="A488" i="225" l="1"/>
  <c r="A489" i="225" s="1"/>
  <c r="A490" i="225" s="1"/>
  <c r="A491" i="225" s="1"/>
  <c r="A492" i="225" s="1"/>
  <c r="A493" i="225" s="1"/>
  <c r="A494" i="225" s="1"/>
  <c r="A495" i="225" s="1"/>
  <c r="A487" i="225"/>
  <c r="R478" i="225"/>
  <c r="S451" i="225"/>
  <c r="AD466" i="225"/>
  <c r="P466" i="225"/>
  <c r="AD451" i="225"/>
  <c r="O451" i="225"/>
  <c r="T451" i="225"/>
  <c r="P451" i="225"/>
  <c r="Q466" i="225"/>
  <c r="T466" i="225"/>
  <c r="Q451" i="225"/>
  <c r="S466" i="225"/>
  <c r="O466" i="225"/>
  <c r="T478" i="225"/>
  <c r="O478" i="225"/>
  <c r="AD485" i="225"/>
  <c r="T485" i="225"/>
  <c r="S485" i="225"/>
  <c r="AN485" i="225" s="1"/>
  <c r="P485" i="225"/>
  <c r="O485" i="225"/>
  <c r="Q485" i="225"/>
  <c r="R484" i="225"/>
  <c r="AN451" i="225" l="1"/>
  <c r="O487" i="225"/>
  <c r="T487" i="225"/>
  <c r="AD487" i="225"/>
  <c r="S487" i="225"/>
  <c r="AN487" i="225" s="1"/>
  <c r="Q487" i="225"/>
  <c r="P487" i="225"/>
  <c r="AN466" i="225"/>
  <c r="R466" i="225"/>
  <c r="R451" i="225"/>
  <c r="AD486" i="225"/>
  <c r="T486" i="225"/>
  <c r="S486" i="225"/>
  <c r="AN486" i="225" s="1"/>
  <c r="Q486" i="225"/>
  <c r="P486" i="225"/>
  <c r="O486" i="225"/>
  <c r="R485" i="225"/>
  <c r="R487" i="225" l="1"/>
  <c r="R486" i="225"/>
  <c r="AL495" i="225" l="1"/>
  <c r="P495" i="225"/>
  <c r="AM495" i="225"/>
  <c r="AE495" i="225"/>
  <c r="W495" i="225"/>
  <c r="O495" i="225"/>
  <c r="AD495" i="225"/>
  <c r="V495" i="225"/>
  <c r="AK495" i="225"/>
  <c r="AC495" i="225"/>
  <c r="U495" i="225"/>
  <c r="Y495" i="225"/>
  <c r="AJ495" i="225"/>
  <c r="T495" i="225"/>
  <c r="AI495" i="225"/>
  <c r="S495" i="225"/>
  <c r="AA495" i="225"/>
  <c r="Z495" i="225"/>
  <c r="AH495" i="225"/>
  <c r="AB495" i="225"/>
  <c r="A496" i="225"/>
  <c r="Q495" i="225"/>
  <c r="AG495" i="225"/>
  <c r="X495" i="225" l="1"/>
  <c r="AF495" i="225"/>
  <c r="AQ495" i="225" s="1"/>
  <c r="AW495" i="225"/>
  <c r="AU495" i="225"/>
  <c r="AN495" i="225"/>
  <c r="AP495" i="225"/>
  <c r="AS495" i="225"/>
  <c r="AV495" i="225"/>
  <c r="AR495" i="225"/>
  <c r="AT495" i="225"/>
  <c r="AO495" i="225"/>
  <c r="R495" i="225"/>
  <c r="AJ496" i="225"/>
  <c r="AU496" i="225" s="1"/>
  <c r="AB496" i="225"/>
  <c r="T496" i="225"/>
  <c r="AI496" i="225"/>
  <c r="AT496" i="225" s="1"/>
  <c r="AA496" i="225"/>
  <c r="S496" i="225"/>
  <c r="AN496" i="225" s="1"/>
  <c r="A497" i="225"/>
  <c r="AH496" i="225"/>
  <c r="AS496" i="225" s="1"/>
  <c r="Z496" i="225"/>
  <c r="AG496" i="225"/>
  <c r="AR496" i="225" s="1"/>
  <c r="Y496" i="225"/>
  <c r="Q496" i="225"/>
  <c r="AK496" i="225"/>
  <c r="AV496" i="225" s="1"/>
  <c r="U496" i="225"/>
  <c r="AF496" i="225"/>
  <c r="AQ496" i="225" s="1"/>
  <c r="P496" i="225"/>
  <c r="AE496" i="225"/>
  <c r="AP496" i="225" s="1"/>
  <c r="O496" i="225"/>
  <c r="AM496" i="225"/>
  <c r="W496" i="225"/>
  <c r="V496" i="225"/>
  <c r="AD496" i="225"/>
  <c r="AO496" i="225" s="1"/>
  <c r="AL496" i="225"/>
  <c r="AW496" i="225" s="1"/>
  <c r="AC496" i="225"/>
  <c r="X496" i="225"/>
  <c r="R496" i="225" l="1"/>
  <c r="AF497" i="225"/>
  <c r="AQ497" i="225" s="1"/>
  <c r="X497" i="225"/>
  <c r="P497" i="225"/>
  <c r="AM497" i="225"/>
  <c r="AE497" i="225"/>
  <c r="AP497" i="225" s="1"/>
  <c r="W497" i="225"/>
  <c r="O497" i="225"/>
  <c r="AL497" i="225"/>
  <c r="AW497" i="225" s="1"/>
  <c r="AD497" i="225"/>
  <c r="V497" i="225"/>
  <c r="AK497" i="225"/>
  <c r="AV497" i="225" s="1"/>
  <c r="AC497" i="225"/>
  <c r="U497" i="225"/>
  <c r="AG497" i="225"/>
  <c r="AR497" i="225" s="1"/>
  <c r="Q497" i="225"/>
  <c r="AB497" i="225"/>
  <c r="AA497" i="225"/>
  <c r="AI497" i="225"/>
  <c r="AT497" i="225" s="1"/>
  <c r="S497" i="225"/>
  <c r="AN497" i="225" s="1"/>
  <c r="A498" i="225"/>
  <c r="AH497" i="225"/>
  <c r="AS497" i="225" s="1"/>
  <c r="Y497" i="225"/>
  <c r="T497" i="225"/>
  <c r="AJ497" i="225"/>
  <c r="Z497" i="225"/>
  <c r="AO497" i="225" l="1"/>
  <c r="AU497" i="225"/>
  <c r="R497" i="225"/>
  <c r="AJ498" i="225"/>
  <c r="AU498" i="225" s="1"/>
  <c r="AB498" i="225"/>
  <c r="T498" i="225"/>
  <c r="AI498" i="225"/>
  <c r="AT498" i="225" s="1"/>
  <c r="AA498" i="225"/>
  <c r="S498" i="225"/>
  <c r="AN498" i="225" s="1"/>
  <c r="A499" i="225"/>
  <c r="AH498" i="225"/>
  <c r="AS498" i="225" s="1"/>
  <c r="Z498" i="225"/>
  <c r="AG498" i="225"/>
  <c r="AR498" i="225" s="1"/>
  <c r="Y498" i="225"/>
  <c r="Q498" i="225"/>
  <c r="AC498" i="225"/>
  <c r="AM498" i="225"/>
  <c r="X498" i="225"/>
  <c r="W498" i="225"/>
  <c r="AE498" i="225"/>
  <c r="AP498" i="225" s="1"/>
  <c r="O498" i="225"/>
  <c r="AK498" i="225"/>
  <c r="AV498" i="225" s="1"/>
  <c r="AF498" i="225"/>
  <c r="AQ498" i="225" s="1"/>
  <c r="V498" i="225"/>
  <c r="AL498" i="225"/>
  <c r="AW498" i="225" s="1"/>
  <c r="AD498" i="225"/>
  <c r="AO498" i="225" s="1"/>
  <c r="U498" i="225"/>
  <c r="P498" i="225"/>
  <c r="AF499" i="225" l="1"/>
  <c r="X499" i="225"/>
  <c r="P499" i="225"/>
  <c r="AM499" i="225"/>
  <c r="AE499" i="225"/>
  <c r="AP499" i="225" s="1"/>
  <c r="W499" i="225"/>
  <c r="O499" i="225"/>
  <c r="AL499" i="225"/>
  <c r="AW499" i="225" s="1"/>
  <c r="AD499" i="225"/>
  <c r="AO499" i="225" s="1"/>
  <c r="V499" i="225"/>
  <c r="AK499" i="225"/>
  <c r="AV499" i="225" s="1"/>
  <c r="AC499" i="225"/>
  <c r="U499" i="225"/>
  <c r="Y499" i="225"/>
  <c r="AJ499" i="225"/>
  <c r="AU499" i="225" s="1"/>
  <c r="T499" i="225"/>
  <c r="AI499" i="225"/>
  <c r="AT499" i="225" s="1"/>
  <c r="S499" i="225"/>
  <c r="AN499" i="225" s="1"/>
  <c r="AA499" i="225"/>
  <c r="A500" i="225"/>
  <c r="A501" i="225" s="1"/>
  <c r="A502" i="225" s="1"/>
  <c r="AH499" i="225"/>
  <c r="AS499" i="225" s="1"/>
  <c r="AG499" i="225"/>
  <c r="AR499" i="225" s="1"/>
  <c r="AB499" i="225"/>
  <c r="Z499" i="225"/>
  <c r="Q499" i="225"/>
  <c r="R498" i="225"/>
  <c r="AQ499" i="225" l="1"/>
  <c r="R499" i="225"/>
  <c r="AJ502" i="225"/>
  <c r="AU502" i="225" s="1"/>
  <c r="AB502" i="225"/>
  <c r="T502" i="225"/>
  <c r="AI502" i="225"/>
  <c r="AT502" i="225" s="1"/>
  <c r="AA502" i="225"/>
  <c r="S502" i="225"/>
  <c r="AN502" i="225" s="1"/>
  <c r="A503" i="225"/>
  <c r="A504" i="225" s="1"/>
  <c r="AH502" i="225"/>
  <c r="AS502" i="225" s="1"/>
  <c r="Z502" i="225"/>
  <c r="AL502" i="225"/>
  <c r="AW502" i="225" s="1"/>
  <c r="X502" i="225"/>
  <c r="AK502" i="225"/>
  <c r="AV502" i="225" s="1"/>
  <c r="W502" i="225"/>
  <c r="AG502" i="225"/>
  <c r="AR502" i="225" s="1"/>
  <c r="V502" i="225"/>
  <c r="AF502" i="225"/>
  <c r="AQ502" i="225" s="1"/>
  <c r="U502" i="225"/>
  <c r="Y502" i="225"/>
  <c r="P502" i="225"/>
  <c r="Q502" i="225"/>
  <c r="AD502" i="225"/>
  <c r="AO502" i="225" s="1"/>
  <c r="O502" i="225"/>
  <c r="AM502" i="225"/>
  <c r="AE502" i="225"/>
  <c r="AP502" i="225" s="1"/>
  <c r="AC502" i="225"/>
  <c r="AG504" i="225" l="1"/>
  <c r="Y504" i="225"/>
  <c r="Q504" i="225"/>
  <c r="AF504" i="225"/>
  <c r="AQ504" i="225" s="1"/>
  <c r="X504" i="225"/>
  <c r="P504" i="225"/>
  <c r="AM504" i="225"/>
  <c r="AE504" i="225"/>
  <c r="W504" i="225"/>
  <c r="O504" i="225"/>
  <c r="AL504" i="225"/>
  <c r="AD504" i="225"/>
  <c r="AO504" i="225" s="1"/>
  <c r="V504" i="225"/>
  <c r="AH504" i="225"/>
  <c r="AK504" i="225"/>
  <c r="AC504" i="225"/>
  <c r="U504" i="225"/>
  <c r="AJ504" i="225"/>
  <c r="AU504" i="225" s="1"/>
  <c r="AB504" i="225"/>
  <c r="T504" i="225"/>
  <c r="AI504" i="225"/>
  <c r="AA504" i="225"/>
  <c r="S504" i="225"/>
  <c r="Z504" i="225"/>
  <c r="AF503" i="225"/>
  <c r="AQ503" i="225" s="1"/>
  <c r="X503" i="225"/>
  <c r="P503" i="225"/>
  <c r="AM503" i="225"/>
  <c r="AE503" i="225"/>
  <c r="AP503" i="225" s="1"/>
  <c r="W503" i="225"/>
  <c r="O503" i="225"/>
  <c r="AL503" i="225"/>
  <c r="AW503" i="225" s="1"/>
  <c r="AD503" i="225"/>
  <c r="AO503" i="225" s="1"/>
  <c r="V503" i="225"/>
  <c r="AA503" i="225"/>
  <c r="AK503" i="225"/>
  <c r="AV503" i="225" s="1"/>
  <c r="Z503" i="225"/>
  <c r="A505" i="225"/>
  <c r="AJ503" i="225"/>
  <c r="AU503" i="225" s="1"/>
  <c r="Y503" i="225"/>
  <c r="AI503" i="225"/>
  <c r="AT503" i="225" s="1"/>
  <c r="U503" i="225"/>
  <c r="Q503" i="225"/>
  <c r="AH503" i="225"/>
  <c r="AS503" i="225" s="1"/>
  <c r="AG503" i="225"/>
  <c r="AR503" i="225" s="1"/>
  <c r="S503" i="225"/>
  <c r="AN503" i="225" s="1"/>
  <c r="AC503" i="225"/>
  <c r="AB503" i="225"/>
  <c r="T503" i="225"/>
  <c r="R502" i="225"/>
  <c r="V494" i="225" l="1"/>
  <c r="X494" i="225"/>
  <c r="T494" i="225"/>
  <c r="AT504" i="225"/>
  <c r="AI494" i="225"/>
  <c r="AT494" i="225" s="1"/>
  <c r="AB494" i="225"/>
  <c r="AW504" i="225"/>
  <c r="AL494" i="225"/>
  <c r="AW494" i="225" s="1"/>
  <c r="Q494" i="225"/>
  <c r="O494" i="225"/>
  <c r="Y494" i="225"/>
  <c r="U494" i="225"/>
  <c r="W494" i="225"/>
  <c r="AR504" i="225"/>
  <c r="AG494" i="225"/>
  <c r="AR494" i="225" s="1"/>
  <c r="Z494" i="225"/>
  <c r="AC494" i="225"/>
  <c r="AP504" i="225"/>
  <c r="AE494" i="225"/>
  <c r="AP494" i="225" s="1"/>
  <c r="AJ494" i="225"/>
  <c r="AU494" i="225" s="1"/>
  <c r="AV504" i="225"/>
  <c r="AK494" i="225"/>
  <c r="AV494" i="225" s="1"/>
  <c r="AM494" i="225"/>
  <c r="AD494" i="225"/>
  <c r="AO494" i="225" s="1"/>
  <c r="AN504" i="225"/>
  <c r="S494" i="225"/>
  <c r="AN494" i="225" s="1"/>
  <c r="AA494" i="225"/>
  <c r="AS504" i="225"/>
  <c r="AH494" i="225"/>
  <c r="AS494" i="225" s="1"/>
  <c r="P494" i="225"/>
  <c r="AF494" i="225"/>
  <c r="AQ494" i="225" s="1"/>
  <c r="R504" i="225"/>
  <c r="AJ505" i="225"/>
  <c r="AU505" i="225" s="1"/>
  <c r="AB505" i="225"/>
  <c r="T505" i="225"/>
  <c r="AI505" i="225"/>
  <c r="AT505" i="225" s="1"/>
  <c r="AA505" i="225"/>
  <c r="S505" i="225"/>
  <c r="A506" i="225"/>
  <c r="A507" i="225" s="1"/>
  <c r="AH505" i="225"/>
  <c r="AS505" i="225" s="1"/>
  <c r="Z505" i="225"/>
  <c r="AD505" i="225"/>
  <c r="AO505" i="225" s="1"/>
  <c r="P505" i="225"/>
  <c r="AC505" i="225"/>
  <c r="O505" i="225"/>
  <c r="AM505" i="225"/>
  <c r="Y505" i="225"/>
  <c r="AL505" i="225"/>
  <c r="AW505" i="225" s="1"/>
  <c r="X505" i="225"/>
  <c r="AE505" i="225"/>
  <c r="AP505" i="225" s="1"/>
  <c r="W505" i="225"/>
  <c r="V505" i="225"/>
  <c r="AG505" i="225"/>
  <c r="AR505" i="225" s="1"/>
  <c r="AF505" i="225"/>
  <c r="AQ505" i="225" s="1"/>
  <c r="Q505" i="225"/>
  <c r="AK505" i="225"/>
  <c r="AV505" i="225" s="1"/>
  <c r="U505" i="225"/>
  <c r="R503" i="225"/>
  <c r="AN505" i="225" l="1"/>
  <c r="R494" i="225"/>
  <c r="R505" i="225"/>
  <c r="AJ507" i="225"/>
  <c r="AU507" i="225" s="1"/>
  <c r="AB507" i="225"/>
  <c r="T507" i="225"/>
  <c r="AI507" i="225"/>
  <c r="AT507" i="225" s="1"/>
  <c r="AA507" i="225"/>
  <c r="S507" i="225"/>
  <c r="AN507" i="225" s="1"/>
  <c r="A508" i="225"/>
  <c r="AH507" i="225"/>
  <c r="AS507" i="225" s="1"/>
  <c r="Z507" i="225"/>
  <c r="AG507" i="225"/>
  <c r="AR507" i="225" s="1"/>
  <c r="V507" i="225"/>
  <c r="AF507" i="225"/>
  <c r="AQ507" i="225" s="1"/>
  <c r="U507" i="225"/>
  <c r="AE507" i="225"/>
  <c r="AP507" i="225" s="1"/>
  <c r="Q507" i="225"/>
  <c r="AD507" i="225"/>
  <c r="AO507" i="225" s="1"/>
  <c r="P507" i="225"/>
  <c r="AK507" i="225"/>
  <c r="AV507" i="225" s="1"/>
  <c r="AC507" i="225"/>
  <c r="Y507" i="225"/>
  <c r="AM507" i="225"/>
  <c r="AL507" i="225"/>
  <c r="AW507" i="225" s="1"/>
  <c r="W507" i="225"/>
  <c r="O507" i="225"/>
  <c r="X507" i="225"/>
  <c r="R507" i="225" l="1"/>
  <c r="AF508" i="225"/>
  <c r="AQ508" i="225" s="1"/>
  <c r="X508" i="225"/>
  <c r="P508" i="225"/>
  <c r="AM508" i="225"/>
  <c r="AE508" i="225"/>
  <c r="AP508" i="225" s="1"/>
  <c r="W508" i="225"/>
  <c r="O508" i="225"/>
  <c r="AL508" i="225"/>
  <c r="AW508" i="225" s="1"/>
  <c r="AD508" i="225"/>
  <c r="AO508" i="225" s="1"/>
  <c r="V508" i="225"/>
  <c r="A509" i="225"/>
  <c r="AJ508" i="225"/>
  <c r="AU508" i="225" s="1"/>
  <c r="Y508" i="225"/>
  <c r="AI508" i="225"/>
  <c r="AT508" i="225" s="1"/>
  <c r="U508" i="225"/>
  <c r="AH508" i="225"/>
  <c r="AS508" i="225" s="1"/>
  <c r="T508" i="225"/>
  <c r="AG508" i="225"/>
  <c r="AR508" i="225" s="1"/>
  <c r="S508" i="225"/>
  <c r="AN508" i="225" s="1"/>
  <c r="Z508" i="225"/>
  <c r="Q508" i="225"/>
  <c r="AB508" i="225"/>
  <c r="AA508" i="225"/>
  <c r="AK508" i="225"/>
  <c r="AV508" i="225" s="1"/>
  <c r="AC508" i="225"/>
  <c r="R508" i="225" l="1"/>
  <c r="AJ509" i="225"/>
  <c r="AU509" i="225" s="1"/>
  <c r="AB509" i="225"/>
  <c r="T509" i="225"/>
  <c r="AI509" i="225"/>
  <c r="AT509" i="225" s="1"/>
  <c r="AA509" i="225"/>
  <c r="S509" i="225"/>
  <c r="AN509" i="225" s="1"/>
  <c r="A510" i="225"/>
  <c r="AH509" i="225"/>
  <c r="AS509" i="225" s="1"/>
  <c r="Z509" i="225"/>
  <c r="AM509" i="225"/>
  <c r="Y509" i="225"/>
  <c r="AL509" i="225"/>
  <c r="AW509" i="225" s="1"/>
  <c r="X509" i="225"/>
  <c r="AK509" i="225"/>
  <c r="AV509" i="225" s="1"/>
  <c r="W509" i="225"/>
  <c r="AG509" i="225"/>
  <c r="AR509" i="225" s="1"/>
  <c r="V509" i="225"/>
  <c r="O509" i="225"/>
  <c r="AD509" i="225"/>
  <c r="AO509" i="225" s="1"/>
  <c r="AF509" i="225"/>
  <c r="AQ509" i="225" s="1"/>
  <c r="AE509" i="225"/>
  <c r="AP509" i="225" s="1"/>
  <c r="Q509" i="225"/>
  <c r="P509" i="225"/>
  <c r="U509" i="225"/>
  <c r="AC509" i="225"/>
  <c r="AI510" i="225" l="1"/>
  <c r="AT510" i="225" s="1"/>
  <c r="AA510" i="225"/>
  <c r="S510" i="225"/>
  <c r="AN510" i="225" s="1"/>
  <c r="AH510" i="225"/>
  <c r="AS510" i="225" s="1"/>
  <c r="Y510" i="225"/>
  <c r="P510" i="225"/>
  <c r="AG510" i="225"/>
  <c r="AR510" i="225" s="1"/>
  <c r="X510" i="225"/>
  <c r="O510" i="225"/>
  <c r="A511" i="225"/>
  <c r="AF510" i="225"/>
  <c r="AQ510" i="225" s="1"/>
  <c r="W510" i="225"/>
  <c r="AD510" i="225"/>
  <c r="AO510" i="225" s="1"/>
  <c r="Q510" i="225"/>
  <c r="AC510" i="225"/>
  <c r="AB510" i="225"/>
  <c r="AM510" i="225"/>
  <c r="Z510" i="225"/>
  <c r="AE510" i="225"/>
  <c r="AP510" i="225" s="1"/>
  <c r="T510" i="225"/>
  <c r="V510" i="225"/>
  <c r="U510" i="225"/>
  <c r="AK510" i="225"/>
  <c r="AV510" i="225" s="1"/>
  <c r="AJ510" i="225"/>
  <c r="AU510" i="225" s="1"/>
  <c r="AL510" i="225"/>
  <c r="AW510" i="225" s="1"/>
  <c r="R509" i="225"/>
  <c r="R510" i="225" l="1"/>
  <c r="AM511" i="225"/>
  <c r="AE511" i="225"/>
  <c r="AP511" i="225" s="1"/>
  <c r="W511" i="225"/>
  <c r="O511" i="225"/>
  <c r="AI511" i="225"/>
  <c r="AT511" i="225" s="1"/>
  <c r="Z511" i="225"/>
  <c r="Q511" i="225"/>
  <c r="AH511" i="225"/>
  <c r="AS511" i="225" s="1"/>
  <c r="Y511" i="225"/>
  <c r="P511" i="225"/>
  <c r="AG511" i="225"/>
  <c r="AR511" i="225" s="1"/>
  <c r="X511" i="225"/>
  <c r="AL511" i="225"/>
  <c r="AW511" i="225" s="1"/>
  <c r="V511" i="225"/>
  <c r="A512" i="225"/>
  <c r="AK511" i="225"/>
  <c r="AV511" i="225" s="1"/>
  <c r="U511" i="225"/>
  <c r="AJ511" i="225"/>
  <c r="AU511" i="225" s="1"/>
  <c r="T511" i="225"/>
  <c r="AF511" i="225"/>
  <c r="AQ511" i="225" s="1"/>
  <c r="S511" i="225"/>
  <c r="AN511" i="225" s="1"/>
  <c r="AA511" i="225"/>
  <c r="AC511" i="225"/>
  <c r="AB511" i="225"/>
  <c r="AD511" i="225"/>
  <c r="AO511" i="225" s="1"/>
  <c r="A739" i="225"/>
  <c r="A722" i="225"/>
  <c r="S696" i="225"/>
  <c r="L696" i="225"/>
  <c r="L697" i="225" s="1"/>
  <c r="A696" i="225"/>
  <c r="A697" i="225" s="1"/>
  <c r="A698" i="225" s="1"/>
  <c r="L698" i="225" l="1"/>
  <c r="AI512" i="225"/>
  <c r="AT512" i="225" s="1"/>
  <c r="AA512" i="225"/>
  <c r="S512" i="225"/>
  <c r="AN512" i="225" s="1"/>
  <c r="AJ512" i="225"/>
  <c r="AU512" i="225" s="1"/>
  <c r="Z512" i="225"/>
  <c r="Q512" i="225"/>
  <c r="AH512" i="225"/>
  <c r="AS512" i="225" s="1"/>
  <c r="Y512" i="225"/>
  <c r="P512" i="225"/>
  <c r="AG512" i="225"/>
  <c r="AR512" i="225" s="1"/>
  <c r="X512" i="225"/>
  <c r="O512" i="225"/>
  <c r="AE512" i="225"/>
  <c r="AP512" i="225" s="1"/>
  <c r="AD512" i="225"/>
  <c r="AO512" i="225" s="1"/>
  <c r="AC512" i="225"/>
  <c r="AB512" i="225"/>
  <c r="T512" i="225"/>
  <c r="AK512" i="225"/>
  <c r="AV512" i="225" s="1"/>
  <c r="AM512" i="225"/>
  <c r="AL512" i="225"/>
  <c r="AW512" i="225" s="1"/>
  <c r="A513" i="225"/>
  <c r="V512" i="225"/>
  <c r="U512" i="225"/>
  <c r="AF512" i="225"/>
  <c r="AQ512" i="225" s="1"/>
  <c r="W512" i="225"/>
  <c r="R511" i="225"/>
  <c r="U399" i="225"/>
  <c r="T399" i="225"/>
  <c r="S399" i="225"/>
  <c r="R399" i="225"/>
  <c r="Q399" i="225"/>
  <c r="P399" i="225"/>
  <c r="AL314" i="225"/>
  <c r="AK314" i="225"/>
  <c r="AJ314" i="225"/>
  <c r="AI314" i="225"/>
  <c r="AH314" i="225"/>
  <c r="AG314" i="225"/>
  <c r="AF314" i="225"/>
  <c r="AE314" i="225"/>
  <c r="AD314" i="225"/>
  <c r="AC314" i="225"/>
  <c r="AB314" i="225"/>
  <c r="AA314" i="225"/>
  <c r="Z314" i="225"/>
  <c r="Y314" i="225"/>
  <c r="X314" i="225"/>
  <c r="W314" i="225"/>
  <c r="V314" i="225"/>
  <c r="U314" i="225"/>
  <c r="T314" i="225"/>
  <c r="S314" i="225"/>
  <c r="R314" i="225"/>
  <c r="Q314" i="225"/>
  <c r="P314" i="225"/>
  <c r="O314" i="225"/>
  <c r="F657" i="225" l="1"/>
  <c r="F649" i="225"/>
  <c r="F656" i="225"/>
  <c r="F648" i="225"/>
  <c r="F655" i="225"/>
  <c r="F654" i="225"/>
  <c r="F652" i="225"/>
  <c r="F653" i="225"/>
  <c r="F651" i="225"/>
  <c r="F650" i="225"/>
  <c r="R512" i="225"/>
  <c r="AM513" i="225"/>
  <c r="AE513" i="225"/>
  <c r="AP513" i="225" s="1"/>
  <c r="W513" i="225"/>
  <c r="O513" i="225"/>
  <c r="AJ513" i="225"/>
  <c r="AU513" i="225" s="1"/>
  <c r="AA513" i="225"/>
  <c r="AI513" i="225"/>
  <c r="AT513" i="225" s="1"/>
  <c r="Z513" i="225"/>
  <c r="Q513" i="225"/>
  <c r="AH513" i="225"/>
  <c r="AS513" i="225" s="1"/>
  <c r="Y513" i="225"/>
  <c r="P513" i="225"/>
  <c r="X513" i="225"/>
  <c r="AL513" i="225"/>
  <c r="AW513" i="225" s="1"/>
  <c r="V513" i="225"/>
  <c r="A514" i="225"/>
  <c r="AK513" i="225"/>
  <c r="AV513" i="225" s="1"/>
  <c r="U513" i="225"/>
  <c r="AG513" i="225"/>
  <c r="AR513" i="225" s="1"/>
  <c r="T513" i="225"/>
  <c r="AC513" i="225"/>
  <c r="AF513" i="225"/>
  <c r="AQ513" i="225" s="1"/>
  <c r="AD513" i="225"/>
  <c r="AO513" i="225" s="1"/>
  <c r="S513" i="225"/>
  <c r="AN513" i="225" s="1"/>
  <c r="AB513" i="225"/>
  <c r="R703" i="225"/>
  <c r="Q703" i="225"/>
  <c r="T703" i="225"/>
  <c r="P703" i="225"/>
  <c r="S703" i="225"/>
  <c r="O703" i="225"/>
  <c r="B371" i="225"/>
  <c r="B384" i="225"/>
  <c r="B379" i="225"/>
  <c r="B362" i="225"/>
  <c r="B383" i="225"/>
  <c r="B369" i="225"/>
  <c r="B381" i="225"/>
  <c r="B366" i="225"/>
  <c r="B380" i="225"/>
  <c r="B365" i="225"/>
  <c r="B375" i="225"/>
  <c r="B374" i="225"/>
  <c r="B372" i="225"/>
  <c r="B377" i="225"/>
  <c r="B368" i="225"/>
  <c r="B361" i="225"/>
  <c r="B376" i="225"/>
  <c r="B367" i="225"/>
  <c r="B382" i="225"/>
  <c r="B373" i="225"/>
  <c r="B363" i="225"/>
  <c r="B364" i="225"/>
  <c r="B378" i="225"/>
  <c r="B370" i="225"/>
  <c r="F636" i="225"/>
  <c r="A515" i="225" l="1"/>
  <c r="AF515" i="225" s="1"/>
  <c r="AQ515" i="225" s="1"/>
  <c r="S514" i="225"/>
  <c r="AN514" i="225" s="1"/>
  <c r="W514" i="225"/>
  <c r="AD514" i="225"/>
  <c r="AO514" i="225" s="1"/>
  <c r="AC514" i="225"/>
  <c r="T514" i="225"/>
  <c r="P514" i="225"/>
  <c r="AE514" i="225"/>
  <c r="AP514" i="225" s="1"/>
  <c r="Z514" i="225"/>
  <c r="AG514" i="225"/>
  <c r="AR514" i="225" s="1"/>
  <c r="X514" i="225"/>
  <c r="Y514" i="225"/>
  <c r="AA514" i="225"/>
  <c r="AM514" i="225"/>
  <c r="O514" i="225"/>
  <c r="AL514" i="225"/>
  <c r="AW514" i="225" s="1"/>
  <c r="AJ514" i="225"/>
  <c r="AU514" i="225" s="1"/>
  <c r="AK514" i="225"/>
  <c r="AV514" i="225" s="1"/>
  <c r="Q514" i="225"/>
  <c r="AB514" i="225"/>
  <c r="AI514" i="225"/>
  <c r="AT514" i="225" s="1"/>
  <c r="AH514" i="225"/>
  <c r="AS514" i="225" s="1"/>
  <c r="U514" i="225"/>
  <c r="AF514" i="225"/>
  <c r="AQ514" i="225" s="1"/>
  <c r="V514" i="225"/>
  <c r="G652" i="225"/>
  <c r="L652" i="225"/>
  <c r="G654" i="225"/>
  <c r="L654" i="225"/>
  <c r="L655" i="225"/>
  <c r="G655" i="225"/>
  <c r="L648" i="225"/>
  <c r="G648" i="225"/>
  <c r="L656" i="225"/>
  <c r="G656" i="225"/>
  <c r="G650" i="225"/>
  <c r="L650" i="225"/>
  <c r="G649" i="225"/>
  <c r="L649" i="225"/>
  <c r="G653" i="225"/>
  <c r="L653" i="225"/>
  <c r="G651" i="225"/>
  <c r="L651" i="225"/>
  <c r="G657" i="225"/>
  <c r="L657" i="225"/>
  <c r="O515" i="225"/>
  <c r="X515" i="225"/>
  <c r="A516" i="225"/>
  <c r="A517" i="225" s="1"/>
  <c r="AL515" i="225"/>
  <c r="AW515" i="225" s="1"/>
  <c r="AK515" i="225"/>
  <c r="AV515" i="225" s="1"/>
  <c r="Y515" i="225"/>
  <c r="Q515" i="225"/>
  <c r="P515" i="225"/>
  <c r="AA515" i="225"/>
  <c r="R513" i="225"/>
  <c r="L661" i="225"/>
  <c r="A73" i="225"/>
  <c r="A78" i="225"/>
  <c r="M217" i="225"/>
  <c r="L217" i="225"/>
  <c r="L219" i="225" s="1"/>
  <c r="O188" i="225"/>
  <c r="P188" i="225"/>
  <c r="Q188" i="225"/>
  <c r="R188" i="225"/>
  <c r="S188" i="225"/>
  <c r="T188" i="225"/>
  <c r="U188" i="225"/>
  <c r="V188" i="225"/>
  <c r="W188" i="225"/>
  <c r="X188" i="225"/>
  <c r="Y188" i="225"/>
  <c r="Z188" i="225"/>
  <c r="AA188" i="225"/>
  <c r="AB188" i="225"/>
  <c r="AC188" i="225"/>
  <c r="AD188" i="225"/>
  <c r="AE188" i="225"/>
  <c r="AF188" i="225"/>
  <c r="AG188" i="225"/>
  <c r="AH188" i="225"/>
  <c r="AI188" i="225"/>
  <c r="AJ188" i="225"/>
  <c r="AK188" i="225"/>
  <c r="AL188" i="225"/>
  <c r="A664" i="225"/>
  <c r="A665" i="225" s="1"/>
  <c r="A666" i="225" s="1"/>
  <c r="A667" i="225" s="1"/>
  <c r="A668" i="225" s="1"/>
  <c r="A669" i="225" s="1"/>
  <c r="A670" i="225" s="1"/>
  <c r="A671" i="225" s="1"/>
  <c r="A672" i="225" s="1"/>
  <c r="A673" i="225" s="1"/>
  <c r="A674" i="225" s="1"/>
  <c r="F674" i="225"/>
  <c r="L674" i="225" s="1"/>
  <c r="F673" i="225"/>
  <c r="L673" i="225" s="1"/>
  <c r="F672" i="225"/>
  <c r="L672" i="225" s="1"/>
  <c r="F671" i="225"/>
  <c r="L671" i="225" s="1"/>
  <c r="F670" i="225"/>
  <c r="L670" i="225" s="1"/>
  <c r="F669" i="225"/>
  <c r="L669" i="225" s="1"/>
  <c r="F668" i="225"/>
  <c r="L668" i="225" s="1"/>
  <c r="F667" i="225"/>
  <c r="L667" i="225" s="1"/>
  <c r="F666" i="225"/>
  <c r="L666" i="225" s="1"/>
  <c r="F665" i="225"/>
  <c r="L665" i="225" s="1"/>
  <c r="A662" i="225"/>
  <c r="F645" i="225"/>
  <c r="F644" i="225"/>
  <c r="F643" i="225"/>
  <c r="F642" i="225"/>
  <c r="F641" i="225"/>
  <c r="F640" i="225"/>
  <c r="F639" i="225"/>
  <c r="F638" i="225"/>
  <c r="F637" i="225"/>
  <c r="G636" i="225"/>
  <c r="A572" i="225"/>
  <c r="P363" i="225"/>
  <c r="Q363" i="225"/>
  <c r="R363" i="225"/>
  <c r="S363" i="225"/>
  <c r="T363" i="225"/>
  <c r="U363" i="225"/>
  <c r="V363" i="225"/>
  <c r="W363" i="225"/>
  <c r="X363" i="225"/>
  <c r="Y363" i="225"/>
  <c r="Z363" i="225"/>
  <c r="AA363" i="225"/>
  <c r="AB363" i="225"/>
  <c r="AC363" i="225"/>
  <c r="AD363" i="225"/>
  <c r="AE363" i="225"/>
  <c r="AF363" i="225"/>
  <c r="AG363" i="225"/>
  <c r="AH363" i="225"/>
  <c r="AI363" i="225"/>
  <c r="AJ363" i="225"/>
  <c r="AK363" i="225"/>
  <c r="AL363" i="225"/>
  <c r="AM363" i="225"/>
  <c r="AN363" i="225"/>
  <c r="O363" i="225"/>
  <c r="X506" i="225" l="1"/>
  <c r="AH515" i="225"/>
  <c r="AS515" i="225" s="1"/>
  <c r="Z515" i="225"/>
  <c r="AG515" i="225"/>
  <c r="AR515" i="225" s="1"/>
  <c r="S515" i="225"/>
  <c r="AN515" i="225" s="1"/>
  <c r="U515" i="225"/>
  <c r="U506" i="225" s="1"/>
  <c r="W515" i="225"/>
  <c r="W506" i="225" s="1"/>
  <c r="AI515" i="225"/>
  <c r="AT515" i="225" s="1"/>
  <c r="AD515" i="225"/>
  <c r="AO515" i="225" s="1"/>
  <c r="AE515" i="225"/>
  <c r="AP515" i="225" s="1"/>
  <c r="AB515" i="225"/>
  <c r="AB506" i="225" s="1"/>
  <c r="T515" i="225"/>
  <c r="T506" i="225" s="1"/>
  <c r="V515" i="225"/>
  <c r="V506" i="225" s="1"/>
  <c r="AM515" i="225"/>
  <c r="AM506" i="225" s="1"/>
  <c r="AC515" i="225"/>
  <c r="AC506" i="225" s="1"/>
  <c r="AJ515" i="225"/>
  <c r="AU515" i="225" s="1"/>
  <c r="Q506" i="225"/>
  <c r="Y506" i="225"/>
  <c r="Z506" i="225"/>
  <c r="P506" i="225"/>
  <c r="R514" i="225"/>
  <c r="O506" i="225"/>
  <c r="AA506" i="225"/>
  <c r="G640" i="225"/>
  <c r="L639" i="225"/>
  <c r="G642" i="225"/>
  <c r="L643" i="225"/>
  <c r="G641" i="225"/>
  <c r="L644" i="225"/>
  <c r="L638" i="225"/>
  <c r="G637" i="225"/>
  <c r="G645" i="225"/>
  <c r="AF506" i="225"/>
  <c r="AQ506" i="225" s="1"/>
  <c r="AM517" i="225"/>
  <c r="AE517" i="225"/>
  <c r="AP517" i="225" s="1"/>
  <c r="W517" i="225"/>
  <c r="O517" i="225"/>
  <c r="AL517" i="225"/>
  <c r="AW517" i="225" s="1"/>
  <c r="AC517" i="225"/>
  <c r="T517" i="225"/>
  <c r="AK517" i="225"/>
  <c r="AV517" i="225" s="1"/>
  <c r="AB517" i="225"/>
  <c r="S517" i="225"/>
  <c r="AN517" i="225" s="1"/>
  <c r="AJ517" i="225"/>
  <c r="AU517" i="225" s="1"/>
  <c r="AA517" i="225"/>
  <c r="AI517" i="225"/>
  <c r="AT517" i="225" s="1"/>
  <c r="Z517" i="225"/>
  <c r="Q517" i="225"/>
  <c r="A518" i="225"/>
  <c r="A519" i="225" s="1"/>
  <c r="A520" i="225" s="1"/>
  <c r="AF517" i="225"/>
  <c r="AQ517" i="225" s="1"/>
  <c r="AD517" i="225"/>
  <c r="AO517" i="225" s="1"/>
  <c r="Y517" i="225"/>
  <c r="X517" i="225"/>
  <c r="V517" i="225"/>
  <c r="U517" i="225"/>
  <c r="P517" i="225"/>
  <c r="AH517" i="225"/>
  <c r="AS517" i="225" s="1"/>
  <c r="AG517" i="225"/>
  <c r="AR517" i="225" s="1"/>
  <c r="AK506" i="225"/>
  <c r="AV506" i="225" s="1"/>
  <c r="R515" i="225"/>
  <c r="AL506" i="225"/>
  <c r="AW506" i="225" s="1"/>
  <c r="L218" i="225"/>
  <c r="L645" i="225"/>
  <c r="G644" i="225"/>
  <c r="L642" i="225"/>
  <c r="G643" i="225"/>
  <c r="G665" i="225"/>
  <c r="G667" i="225"/>
  <c r="G669" i="225"/>
  <c r="G671" i="225"/>
  <c r="G673" i="225"/>
  <c r="G666" i="225"/>
  <c r="G668" i="225"/>
  <c r="G670" i="225"/>
  <c r="G672" i="225"/>
  <c r="G674" i="225"/>
  <c r="L641" i="225"/>
  <c r="L637" i="225"/>
  <c r="L640" i="225"/>
  <c r="L636" i="225"/>
  <c r="G639" i="225"/>
  <c r="G638" i="225"/>
  <c r="N572" i="225"/>
  <c r="A573" i="225"/>
  <c r="F571" i="225"/>
  <c r="N571" i="225"/>
  <c r="G610" i="225" l="1"/>
  <c r="G584" i="225"/>
  <c r="AG506" i="225"/>
  <c r="AR506" i="225" s="1"/>
  <c r="AE506" i="225"/>
  <c r="AP506" i="225" s="1"/>
  <c r="S506" i="225"/>
  <c r="AN506" i="225" s="1"/>
  <c r="AH506" i="225"/>
  <c r="AS506" i="225" s="1"/>
  <c r="AI506" i="225"/>
  <c r="AT506" i="225" s="1"/>
  <c r="AJ506" i="225"/>
  <c r="AU506" i="225" s="1"/>
  <c r="AD506" i="225"/>
  <c r="AO506" i="225" s="1"/>
  <c r="P493" i="225"/>
  <c r="R506" i="225"/>
  <c r="O493" i="225"/>
  <c r="N648" i="225"/>
  <c r="AM520" i="225"/>
  <c r="AM493" i="225" s="1"/>
  <c r="AE520" i="225"/>
  <c r="AP520" i="225" s="1"/>
  <c r="W520" i="225"/>
  <c r="W493" i="225" s="1"/>
  <c r="AI520" i="225"/>
  <c r="AT520" i="225" s="1"/>
  <c r="Z520" i="225"/>
  <c r="Z493" i="225" s="1"/>
  <c r="AH520" i="225"/>
  <c r="AS520" i="225" s="1"/>
  <c r="Y520" i="225"/>
  <c r="Y493" i="225" s="1"/>
  <c r="AG520" i="225"/>
  <c r="AR520" i="225" s="1"/>
  <c r="X520" i="225"/>
  <c r="X493" i="225" s="1"/>
  <c r="AF520" i="225"/>
  <c r="AQ520" i="225" s="1"/>
  <c r="V520" i="225"/>
  <c r="V493" i="225" s="1"/>
  <c r="AC520" i="225"/>
  <c r="AC493" i="225" s="1"/>
  <c r="AB520" i="225"/>
  <c r="AB493" i="225" s="1"/>
  <c r="AA520" i="225"/>
  <c r="AA493" i="225" s="1"/>
  <c r="U520" i="225"/>
  <c r="U493" i="225" s="1"/>
  <c r="AD520" i="225"/>
  <c r="AO520" i="225" s="1"/>
  <c r="A521" i="225"/>
  <c r="A522" i="225" s="1"/>
  <c r="A523" i="225" s="1"/>
  <c r="A524" i="225" s="1"/>
  <c r="A525" i="225" s="1"/>
  <c r="A526" i="225" s="1"/>
  <c r="A527" i="225" s="1"/>
  <c r="T520" i="225"/>
  <c r="T493" i="225" s="1"/>
  <c r="AK520" i="225"/>
  <c r="AV520" i="225" s="1"/>
  <c r="AJ520" i="225"/>
  <c r="AU520" i="225" s="1"/>
  <c r="AL520" i="225"/>
  <c r="AW520" i="225" s="1"/>
  <c r="R517" i="225"/>
  <c r="Q493" i="225"/>
  <c r="R490" i="225" s="1"/>
  <c r="G608" i="225"/>
  <c r="G600" i="225"/>
  <c r="G606" i="225"/>
  <c r="G598" i="225"/>
  <c r="G605" i="225"/>
  <c r="G604" i="225"/>
  <c r="G602" i="225"/>
  <c r="G609" i="225"/>
  <c r="G601" i="225"/>
  <c r="G607" i="225"/>
  <c r="G599" i="225"/>
  <c r="G603" i="225"/>
  <c r="G591" i="225"/>
  <c r="G588" i="225"/>
  <c r="G587" i="225"/>
  <c r="G578" i="225"/>
  <c r="G577" i="225"/>
  <c r="G576" i="225"/>
  <c r="G597" i="225"/>
  <c r="G596" i="225"/>
  <c r="G595" i="225"/>
  <c r="G593" i="225"/>
  <c r="G586" i="225"/>
  <c r="G582" i="225"/>
  <c r="G581" i="225"/>
  <c r="G580" i="225"/>
  <c r="G579" i="225"/>
  <c r="G575" i="225"/>
  <c r="G592" i="225"/>
  <c r="G590" i="225"/>
  <c r="G589" i="225"/>
  <c r="G585" i="225"/>
  <c r="G583" i="225"/>
  <c r="G594" i="225"/>
  <c r="N573" i="225"/>
  <c r="A574" i="225"/>
  <c r="S493" i="225" l="1"/>
  <c r="AN490" i="225"/>
  <c r="AD488" i="225"/>
  <c r="O730" i="225"/>
  <c r="O726" i="225" s="1"/>
  <c r="Q730" i="225"/>
  <c r="Q726" i="225" s="1"/>
  <c r="P730" i="225"/>
  <c r="P726" i="225" s="1"/>
  <c r="R730" i="225"/>
  <c r="R726" i="225" s="1"/>
  <c r="S730" i="225"/>
  <c r="S726" i="225" s="1"/>
  <c r="T730" i="225"/>
  <c r="T726" i="225" s="1"/>
  <c r="AD493" i="225"/>
  <c r="AE493" i="225"/>
  <c r="AP493" i="225" s="1"/>
  <c r="P479" i="225"/>
  <c r="P477" i="225" s="1"/>
  <c r="P468" i="225" s="1"/>
  <c r="P704" i="225"/>
  <c r="P702" i="225" s="1"/>
  <c r="O479" i="225"/>
  <c r="O477" i="225" s="1"/>
  <c r="O468" i="225" s="1"/>
  <c r="O704" i="225"/>
  <c r="O702" i="225" s="1"/>
  <c r="T479" i="225"/>
  <c r="T477" i="225" s="1"/>
  <c r="T468" i="225" s="1"/>
  <c r="S704" i="225"/>
  <c r="S702" i="225" s="1"/>
  <c r="S467" i="225"/>
  <c r="P467" i="225"/>
  <c r="P465" i="225" s="1"/>
  <c r="P462" i="225" s="1"/>
  <c r="Q452" i="225"/>
  <c r="O467" i="225"/>
  <c r="O465" i="225" s="1"/>
  <c r="O462" i="225" s="1"/>
  <c r="S452" i="225"/>
  <c r="AD452" i="225"/>
  <c r="AD450" i="225" s="1"/>
  <c r="AD445" i="225" s="1"/>
  <c r="T452" i="225"/>
  <c r="T450" i="225" s="1"/>
  <c r="T445" i="225" s="1"/>
  <c r="Q467" i="225"/>
  <c r="Q465" i="225" s="1"/>
  <c r="Q479" i="225"/>
  <c r="Q704" i="225"/>
  <c r="Q702" i="225" s="1"/>
  <c r="S479" i="225"/>
  <c r="AN479" i="225" s="1"/>
  <c r="R704" i="225"/>
  <c r="R702" i="225" s="1"/>
  <c r="AD467" i="225"/>
  <c r="AD465" i="225" s="1"/>
  <c r="AD462" i="225" s="1"/>
  <c r="AD479" i="225"/>
  <c r="AD477" i="225" s="1"/>
  <c r="AD468" i="225" s="1"/>
  <c r="T704" i="225"/>
  <c r="T702" i="225" s="1"/>
  <c r="T467" i="225"/>
  <c r="T465" i="225" s="1"/>
  <c r="T462" i="225" s="1"/>
  <c r="O452" i="225"/>
  <c r="O450" i="225" s="1"/>
  <c r="O445" i="225" s="1"/>
  <c r="P452" i="225"/>
  <c r="P450" i="225" s="1"/>
  <c r="P445" i="225" s="1"/>
  <c r="AI493" i="225"/>
  <c r="AT493" i="225" s="1"/>
  <c r="AF493" i="225"/>
  <c r="AQ493" i="225" s="1"/>
  <c r="AG493" i="225"/>
  <c r="AR493" i="225" s="1"/>
  <c r="AJ527" i="225"/>
  <c r="AU527" i="225" s="1"/>
  <c r="AB527" i="225"/>
  <c r="T527" i="225"/>
  <c r="AI527" i="225"/>
  <c r="AT527" i="225" s="1"/>
  <c r="AA527" i="225"/>
  <c r="S527" i="225"/>
  <c r="AF527" i="225"/>
  <c r="V527" i="225"/>
  <c r="AE527" i="225"/>
  <c r="U527" i="225"/>
  <c r="A528" i="225"/>
  <c r="AD527" i="225"/>
  <c r="AM527" i="225"/>
  <c r="AC527" i="225"/>
  <c r="Q527" i="225"/>
  <c r="AH527" i="225"/>
  <c r="AS527" i="225" s="1"/>
  <c r="AG527" i="225"/>
  <c r="Z527" i="225"/>
  <c r="Y527" i="225"/>
  <c r="AL527" i="225"/>
  <c r="AW527" i="225" s="1"/>
  <c r="W527" i="225"/>
  <c r="AK527" i="225"/>
  <c r="AV527" i="225" s="1"/>
  <c r="X527" i="225"/>
  <c r="O527" i="225"/>
  <c r="P527" i="225"/>
  <c r="AH493" i="225"/>
  <c r="AS493" i="225" s="1"/>
  <c r="R493" i="225"/>
  <c r="AJ493" i="225"/>
  <c r="AU493" i="225" s="1"/>
  <c r="AK493" i="225"/>
  <c r="AV493" i="225" s="1"/>
  <c r="AL493" i="225"/>
  <c r="AW493" i="225" s="1"/>
  <c r="A575" i="225"/>
  <c r="A576" i="225" s="1"/>
  <c r="N574" i="225"/>
  <c r="AO527" i="225" l="1"/>
  <c r="AQ527" i="225"/>
  <c r="AR527" i="225"/>
  <c r="AP527" i="225"/>
  <c r="AN452" i="225"/>
  <c r="AN527" i="225"/>
  <c r="AN493" i="225"/>
  <c r="AD443" i="225"/>
  <c r="AO493" i="225"/>
  <c r="AN467" i="225"/>
  <c r="S465" i="225"/>
  <c r="Q462" i="225"/>
  <c r="R462" i="225" s="1"/>
  <c r="R465" i="225"/>
  <c r="S488" i="225"/>
  <c r="AN488" i="225" s="1"/>
  <c r="Q488" i="225"/>
  <c r="T488" i="225"/>
  <c r="T443" i="225" s="1"/>
  <c r="P488" i="225"/>
  <c r="P443" i="225" s="1"/>
  <c r="O488" i="225"/>
  <c r="O443" i="225" s="1"/>
  <c r="R467" i="225"/>
  <c r="S477" i="225"/>
  <c r="Q450" i="225"/>
  <c r="R452" i="225"/>
  <c r="S450" i="225"/>
  <c r="AN450" i="225" s="1"/>
  <c r="Q477" i="225"/>
  <c r="Q468" i="225" s="1"/>
  <c r="R479" i="225"/>
  <c r="R527" i="225"/>
  <c r="AF528" i="225"/>
  <c r="AQ528" i="225" s="1"/>
  <c r="X528" i="225"/>
  <c r="P528" i="225"/>
  <c r="AM528" i="225"/>
  <c r="AE528" i="225"/>
  <c r="AP528" i="225" s="1"/>
  <c r="W528" i="225"/>
  <c r="O528" i="225"/>
  <c r="AI528" i="225"/>
  <c r="AT528" i="225" s="1"/>
  <c r="AB528" i="225"/>
  <c r="AL528" i="225"/>
  <c r="AW528" i="225" s="1"/>
  <c r="AA528" i="225"/>
  <c r="Q528" i="225"/>
  <c r="A529" i="225"/>
  <c r="AK528" i="225"/>
  <c r="AV528" i="225" s="1"/>
  <c r="Z528" i="225"/>
  <c r="AJ528" i="225"/>
  <c r="AU528" i="225" s="1"/>
  <c r="Y528" i="225"/>
  <c r="T528" i="225"/>
  <c r="S528" i="225"/>
  <c r="AH528" i="225"/>
  <c r="AS528" i="225" s="1"/>
  <c r="AG528" i="225"/>
  <c r="AR528" i="225" s="1"/>
  <c r="AC528" i="225"/>
  <c r="AD528" i="225"/>
  <c r="AO528" i="225" s="1"/>
  <c r="U528" i="225"/>
  <c r="V528" i="225"/>
  <c r="A577" i="225"/>
  <c r="AN528" i="225" l="1"/>
  <c r="AN477" i="225"/>
  <c r="S468" i="225"/>
  <c r="AN468" i="225" s="1"/>
  <c r="AN465" i="225"/>
  <c r="S462" i="225"/>
  <c r="AN462" i="225" s="1"/>
  <c r="R488" i="225"/>
  <c r="S445" i="225"/>
  <c r="R477" i="225"/>
  <c r="R468" i="225"/>
  <c r="Q445" i="225"/>
  <c r="Q443" i="225" s="1"/>
  <c r="R450" i="225"/>
  <c r="AJ529" i="225"/>
  <c r="AU529" i="225" s="1"/>
  <c r="AB529" i="225"/>
  <c r="T529" i="225"/>
  <c r="AI529" i="225"/>
  <c r="AT529" i="225" s="1"/>
  <c r="AA529" i="225"/>
  <c r="S529" i="225"/>
  <c r="AN529" i="225" s="1"/>
  <c r="AM529" i="225"/>
  <c r="AE529" i="225"/>
  <c r="AP529" i="225" s="1"/>
  <c r="W529" i="225"/>
  <c r="O529" i="225"/>
  <c r="AD529" i="225"/>
  <c r="AO529" i="225" s="1"/>
  <c r="Q529" i="225"/>
  <c r="AC529" i="225"/>
  <c r="P529" i="225"/>
  <c r="Z529" i="225"/>
  <c r="A530" i="225"/>
  <c r="A531" i="225" s="1"/>
  <c r="AL529" i="225"/>
  <c r="AW529" i="225" s="1"/>
  <c r="Y529" i="225"/>
  <c r="AG529" i="225"/>
  <c r="AR529" i="225" s="1"/>
  <c r="AF529" i="225"/>
  <c r="AQ529" i="225" s="1"/>
  <c r="X529" i="225"/>
  <c r="V529" i="225"/>
  <c r="U529" i="225"/>
  <c r="AK529" i="225"/>
  <c r="AV529" i="225" s="1"/>
  <c r="AH529" i="225"/>
  <c r="AS529" i="225" s="1"/>
  <c r="R528" i="225"/>
  <c r="A578" i="225"/>
  <c r="A579" i="225" s="1"/>
  <c r="G8" i="225"/>
  <c r="N3" i="225"/>
  <c r="M3" i="225"/>
  <c r="L3" i="225"/>
  <c r="K3" i="225"/>
  <c r="G3" i="225"/>
  <c r="J3" i="225" s="1"/>
  <c r="AN445" i="225" l="1"/>
  <c r="S443" i="225"/>
  <c r="AN443" i="225" s="1"/>
  <c r="AG531" i="225"/>
  <c r="Y531" i="225"/>
  <c r="P531" i="225"/>
  <c r="AB531" i="225"/>
  <c r="Z531" i="225"/>
  <c r="O531" i="225"/>
  <c r="AD531" i="225"/>
  <c r="AM531" i="225"/>
  <c r="AI531" i="225"/>
  <c r="AC531" i="225"/>
  <c r="V531" i="225"/>
  <c r="X531" i="225"/>
  <c r="W531" i="225"/>
  <c r="AE531" i="225"/>
  <c r="S531" i="225"/>
  <c r="T531" i="225"/>
  <c r="AJ531" i="225"/>
  <c r="AF531" i="225"/>
  <c r="Q531" i="225"/>
  <c r="AK531" i="225"/>
  <c r="AH531" i="225"/>
  <c r="AA531" i="225"/>
  <c r="AL531" i="225"/>
  <c r="U531" i="225"/>
  <c r="A532" i="225"/>
  <c r="R445" i="225"/>
  <c r="R529" i="225"/>
  <c r="A580" i="225"/>
  <c r="L388" i="225"/>
  <c r="L77" i="225"/>
  <c r="L361" i="225"/>
  <c r="L184" i="225"/>
  <c r="L64" i="225"/>
  <c r="L290" i="225"/>
  <c r="L405" i="225"/>
  <c r="L399" i="225"/>
  <c r="L98" i="225"/>
  <c r="L343" i="225"/>
  <c r="L55" i="225"/>
  <c r="L301" i="225"/>
  <c r="L155" i="225"/>
  <c r="L47" i="225"/>
  <c r="L442" i="225"/>
  <c r="L238" i="225"/>
  <c r="L137" i="225"/>
  <c r="L210" i="225"/>
  <c r="L201" i="225"/>
  <c r="L635" i="225"/>
  <c r="A400" i="225"/>
  <c r="O400" i="225" s="1"/>
  <c r="AL532" i="225" l="1"/>
  <c r="AW532" i="225" s="1"/>
  <c r="V532" i="225"/>
  <c r="AD532" i="225"/>
  <c r="AO532" i="225" s="1"/>
  <c r="S532" i="225"/>
  <c r="AN532" i="225" s="1"/>
  <c r="Y532" i="225"/>
  <c r="AK532" i="225"/>
  <c r="AV532" i="225" s="1"/>
  <c r="AJ532" i="225"/>
  <c r="AU532" i="225" s="1"/>
  <c r="AH532" i="225"/>
  <c r="AS532" i="225" s="1"/>
  <c r="AC532" i="225"/>
  <c r="AF532" i="225"/>
  <c r="AQ532" i="225" s="1"/>
  <c r="Z532" i="225"/>
  <c r="AB532" i="225"/>
  <c r="P532" i="225"/>
  <c r="AG532" i="225"/>
  <c r="AR532" i="225" s="1"/>
  <c r="AE532" i="225"/>
  <c r="AP532" i="225" s="1"/>
  <c r="AI532" i="225"/>
  <c r="AT532" i="225" s="1"/>
  <c r="O532" i="225"/>
  <c r="Q532" i="225"/>
  <c r="W532" i="225"/>
  <c r="T532" i="225"/>
  <c r="AM532" i="225"/>
  <c r="U532" i="225"/>
  <c r="X532" i="225"/>
  <c r="AA532" i="225"/>
  <c r="AW531" i="225"/>
  <c r="AT531" i="225"/>
  <c r="AO531" i="225"/>
  <c r="AP531" i="225"/>
  <c r="AR531" i="225"/>
  <c r="AQ531" i="225"/>
  <c r="AN531" i="225"/>
  <c r="AS531" i="225"/>
  <c r="AU531" i="225"/>
  <c r="R531" i="225"/>
  <c r="AV531" i="225"/>
  <c r="A533" i="225"/>
  <c r="R443" i="225"/>
  <c r="V400" i="225"/>
  <c r="A581" i="225"/>
  <c r="A534" i="225" l="1"/>
  <c r="A535" i="225" s="1"/>
  <c r="A536" i="225" s="1"/>
  <c r="A537" i="225" s="1"/>
  <c r="S533" i="225"/>
  <c r="AN533" i="225" s="1"/>
  <c r="AA533" i="225"/>
  <c r="AA530" i="225" s="1"/>
  <c r="AI533" i="225"/>
  <c r="AT533" i="225" s="1"/>
  <c r="O533" i="225"/>
  <c r="O530" i="225" s="1"/>
  <c r="O541" i="225" s="1"/>
  <c r="O540" i="225" s="1"/>
  <c r="V533" i="225"/>
  <c r="V530" i="225" s="1"/>
  <c r="AM533" i="225"/>
  <c r="AM530" i="225" s="1"/>
  <c r="Y533" i="225"/>
  <c r="Y530" i="225" s="1"/>
  <c r="AF533" i="225"/>
  <c r="AQ533" i="225" s="1"/>
  <c r="AK533" i="225"/>
  <c r="AV533" i="225" s="1"/>
  <c r="T533" i="225"/>
  <c r="T530" i="225" s="1"/>
  <c r="AJ533" i="225"/>
  <c r="AU533" i="225" s="1"/>
  <c r="Q533" i="225"/>
  <c r="W533" i="225"/>
  <c r="W530" i="225" s="1"/>
  <c r="AB533" i="225"/>
  <c r="AB530" i="225" s="1"/>
  <c r="P533" i="225"/>
  <c r="P530" i="225" s="1"/>
  <c r="P541" i="225" s="1"/>
  <c r="P550" i="225" s="1"/>
  <c r="U533" i="225"/>
  <c r="U530" i="225" s="1"/>
  <c r="AD533" i="225"/>
  <c r="AO533" i="225" s="1"/>
  <c r="AL533" i="225"/>
  <c r="AW533" i="225" s="1"/>
  <c r="AG533" i="225"/>
  <c r="AR533" i="225" s="1"/>
  <c r="Z533" i="225"/>
  <c r="Z530" i="225" s="1"/>
  <c r="X533" i="225"/>
  <c r="X530" i="225" s="1"/>
  <c r="AE533" i="225"/>
  <c r="AP533" i="225" s="1"/>
  <c r="AH533" i="225"/>
  <c r="AS533" i="225" s="1"/>
  <c r="AC533" i="225"/>
  <c r="AC530" i="225" s="1"/>
  <c r="R532" i="225"/>
  <c r="A582" i="225"/>
  <c r="A583" i="225" s="1"/>
  <c r="A584" i="225" s="1"/>
  <c r="W94" i="225"/>
  <c r="V94" i="225"/>
  <c r="W93" i="225"/>
  <c r="V93" i="225"/>
  <c r="W92" i="225"/>
  <c r="V92" i="225"/>
  <c r="W91" i="225"/>
  <c r="V91" i="225"/>
  <c r="W90" i="225"/>
  <c r="V90" i="225"/>
  <c r="W89" i="225"/>
  <c r="V89" i="225"/>
  <c r="W88" i="225"/>
  <c r="V88" i="225"/>
  <c r="W87" i="225"/>
  <c r="V87" i="225"/>
  <c r="W85" i="225"/>
  <c r="V85" i="225"/>
  <c r="W84" i="225"/>
  <c r="V84" i="225"/>
  <c r="W82" i="225"/>
  <c r="V82" i="225"/>
  <c r="W81" i="225"/>
  <c r="V81" i="225"/>
  <c r="W80" i="225"/>
  <c r="V80" i="225"/>
  <c r="W79" i="225"/>
  <c r="V79" i="225"/>
  <c r="A79" i="225"/>
  <c r="A80" i="225" s="1"/>
  <c r="A81" i="225" s="1"/>
  <c r="A82" i="225" s="1"/>
  <c r="A83" i="225" s="1"/>
  <c r="A84" i="225" s="1"/>
  <c r="A85" i="225" s="1"/>
  <c r="A86" i="225" s="1"/>
  <c r="A87" i="225" s="1"/>
  <c r="A88" i="225" s="1"/>
  <c r="A89" i="225" s="1"/>
  <c r="A90" i="225" s="1"/>
  <c r="A91" i="225" s="1"/>
  <c r="A92" i="225" s="1"/>
  <c r="A93" i="225" s="1"/>
  <c r="A94" i="225" s="1"/>
  <c r="T536" i="225" l="1"/>
  <c r="AD536" i="225"/>
  <c r="AI530" i="225"/>
  <c r="AT530" i="225" s="1"/>
  <c r="AF530" i="225"/>
  <c r="AQ530" i="225" s="1"/>
  <c r="AE530" i="225"/>
  <c r="AP530" i="225" s="1"/>
  <c r="AJ530" i="225"/>
  <c r="AU530" i="225" s="1"/>
  <c r="AK530" i="225"/>
  <c r="AV530" i="225" s="1"/>
  <c r="R533" i="225"/>
  <c r="S530" i="225"/>
  <c r="S541" i="225" s="1"/>
  <c r="AH530" i="225"/>
  <c r="AS530" i="225" s="1"/>
  <c r="P540" i="225"/>
  <c r="O550" i="225"/>
  <c r="AL530" i="225"/>
  <c r="AW530" i="225" s="1"/>
  <c r="AG530" i="225"/>
  <c r="AR530" i="225" s="1"/>
  <c r="Q530" i="225"/>
  <c r="R530" i="225" s="1"/>
  <c r="AD530" i="225"/>
  <c r="AO530" i="225" s="1"/>
  <c r="AD537" i="225"/>
  <c r="T537" i="225"/>
  <c r="A538" i="225"/>
  <c r="A585" i="225"/>
  <c r="A586" i="225" s="1"/>
  <c r="A587" i="225" s="1"/>
  <c r="A588" i="225" s="1"/>
  <c r="A589" i="225" s="1"/>
  <c r="Q541" i="225" l="1"/>
  <c r="R541" i="225" s="1"/>
  <c r="R550" i="225" s="1"/>
  <c r="AN530" i="225"/>
  <c r="T538" i="225"/>
  <c r="T541" i="225" s="1"/>
  <c r="A539" i="225"/>
  <c r="A540" i="225" s="1"/>
  <c r="A541" i="225" s="1"/>
  <c r="A542" i="225" s="1"/>
  <c r="AD542" i="225" s="1"/>
  <c r="AD538" i="225"/>
  <c r="AD541" i="225" s="1"/>
  <c r="AN541" i="225" s="1"/>
  <c r="S540" i="225"/>
  <c r="S550" i="225"/>
  <c r="A590" i="225"/>
  <c r="A591" i="225" s="1"/>
  <c r="A592" i="225" s="1"/>
  <c r="A593" i="225" s="1"/>
  <c r="A594" i="225" s="1"/>
  <c r="A595" i="225" s="1"/>
  <c r="A631" i="225"/>
  <c r="Q540" i="225" l="1"/>
  <c r="R540" i="225" s="1"/>
  <c r="Q550" i="225"/>
  <c r="AD540" i="225"/>
  <c r="A543" i="225"/>
  <c r="AD543" i="225" s="1"/>
  <c r="T540" i="225"/>
  <c r="T550" i="225"/>
  <c r="A596" i="225"/>
  <c r="A597" i="225" s="1"/>
  <c r="A598" i="225" s="1"/>
  <c r="A599" i="225" s="1"/>
  <c r="A600" i="225" s="1"/>
  <c r="A601" i="225" s="1"/>
  <c r="AL311" i="225"/>
  <c r="AK311" i="225"/>
  <c r="AJ311" i="225"/>
  <c r="AI311" i="225"/>
  <c r="AH311" i="225"/>
  <c r="AG311" i="225"/>
  <c r="AF311" i="225"/>
  <c r="AE311" i="225"/>
  <c r="AD311" i="225"/>
  <c r="AC311" i="225"/>
  <c r="AB311" i="225"/>
  <c r="AA311" i="225"/>
  <c r="Z311" i="225"/>
  <c r="Y311" i="225"/>
  <c r="X311" i="225"/>
  <c r="W311" i="225"/>
  <c r="V311" i="225"/>
  <c r="U311" i="225"/>
  <c r="T311" i="225"/>
  <c r="S311" i="225"/>
  <c r="R311" i="225"/>
  <c r="Q311" i="225"/>
  <c r="P311" i="225"/>
  <c r="O311" i="225"/>
  <c r="AL308" i="225"/>
  <c r="AK308" i="225"/>
  <c r="AJ308" i="225"/>
  <c r="AI308" i="225"/>
  <c r="AH308" i="225"/>
  <c r="AG308" i="225"/>
  <c r="AF308" i="225"/>
  <c r="AE308" i="225"/>
  <c r="AD308" i="225"/>
  <c r="AC308" i="225"/>
  <c r="AB308" i="225"/>
  <c r="AA308" i="225"/>
  <c r="Z308" i="225"/>
  <c r="Y308" i="225"/>
  <c r="X308" i="225"/>
  <c r="W308" i="225"/>
  <c r="V308" i="225"/>
  <c r="U308" i="225"/>
  <c r="T308" i="225"/>
  <c r="S308" i="225"/>
  <c r="R308" i="225"/>
  <c r="Q308" i="225"/>
  <c r="P308" i="225"/>
  <c r="O308" i="225"/>
  <c r="AL305" i="225"/>
  <c r="AK305" i="225"/>
  <c r="AJ305" i="225"/>
  <c r="AI305" i="225"/>
  <c r="AH305" i="225"/>
  <c r="AG305" i="225"/>
  <c r="AF305" i="225"/>
  <c r="AE305" i="225"/>
  <c r="AD305" i="225"/>
  <c r="AC305" i="225"/>
  <c r="AB305" i="225"/>
  <c r="AA305" i="225"/>
  <c r="Z305" i="225"/>
  <c r="Y305" i="225"/>
  <c r="X305" i="225"/>
  <c r="W305" i="225"/>
  <c r="V305" i="225"/>
  <c r="U305" i="225"/>
  <c r="T305" i="225"/>
  <c r="S305" i="225"/>
  <c r="R305" i="225"/>
  <c r="Q305" i="225"/>
  <c r="P305" i="225"/>
  <c r="O305" i="225"/>
  <c r="AL302" i="225"/>
  <c r="AL301" i="225" s="1"/>
  <c r="AK302" i="225"/>
  <c r="AJ302" i="225"/>
  <c r="AJ301" i="225" s="1"/>
  <c r="AI302" i="225"/>
  <c r="AH302" i="225"/>
  <c r="AG302" i="225"/>
  <c r="AF302" i="225"/>
  <c r="AF301" i="225" s="1"/>
  <c r="AE302" i="225"/>
  <c r="AD302" i="225"/>
  <c r="AD301" i="225" s="1"/>
  <c r="AC302" i="225"/>
  <c r="AB302" i="225"/>
  <c r="AB301" i="225" s="1"/>
  <c r="AA302" i="225"/>
  <c r="AA301" i="225" s="1"/>
  <c r="Z302" i="225"/>
  <c r="Z301" i="225" s="1"/>
  <c r="Y302" i="225"/>
  <c r="Y301" i="225" s="1"/>
  <c r="X302" i="225"/>
  <c r="W302" i="225"/>
  <c r="V302" i="225"/>
  <c r="V301" i="225" s="1"/>
  <c r="U302" i="225"/>
  <c r="U301" i="225" s="1"/>
  <c r="T302" i="225"/>
  <c r="S302" i="225"/>
  <c r="S301" i="225" s="1"/>
  <c r="R302" i="225"/>
  <c r="R301" i="225" s="1"/>
  <c r="Q302" i="225"/>
  <c r="Q301" i="225" s="1"/>
  <c r="P302" i="225"/>
  <c r="P301" i="225" s="1"/>
  <c r="O302" i="225"/>
  <c r="O301" i="225" s="1"/>
  <c r="A636" i="225"/>
  <c r="AP618" i="225"/>
  <c r="AO618" i="225"/>
  <c r="AM618" i="225"/>
  <c r="AL618" i="225"/>
  <c r="AJ618" i="225"/>
  <c r="AI618" i="225"/>
  <c r="AG618" i="225"/>
  <c r="AF618" i="225"/>
  <c r="AD618" i="225"/>
  <c r="AC618" i="225"/>
  <c r="AA618" i="225"/>
  <c r="Z618" i="225"/>
  <c r="X618" i="225"/>
  <c r="W618" i="225"/>
  <c r="U618" i="225"/>
  <c r="T618" i="225"/>
  <c r="R618" i="225"/>
  <c r="Q618" i="225"/>
  <c r="O618" i="225"/>
  <c r="N618" i="225"/>
  <c r="A613" i="225"/>
  <c r="N612" i="225"/>
  <c r="AI301" i="225" l="1"/>
  <c r="X301" i="225"/>
  <c r="W301" i="225"/>
  <c r="AC301" i="225"/>
  <c r="AK301" i="225"/>
  <c r="AG301" i="225"/>
  <c r="T301" i="225"/>
  <c r="AH301" i="225"/>
  <c r="AE301" i="225"/>
  <c r="T694" i="225"/>
  <c r="T690" i="225"/>
  <c r="T686" i="225"/>
  <c r="T682" i="225"/>
  <c r="N651" i="225"/>
  <c r="N656" i="225"/>
  <c r="N655" i="225"/>
  <c r="N649" i="225"/>
  <c r="N657" i="225"/>
  <c r="N653" i="225"/>
  <c r="N652" i="225"/>
  <c r="N650" i="225"/>
  <c r="N654" i="225"/>
  <c r="Q651" i="225"/>
  <c r="Q657" i="225"/>
  <c r="Q655" i="225"/>
  <c r="Q656" i="225"/>
  <c r="Q650" i="225"/>
  <c r="Q653" i="225"/>
  <c r="Q654" i="225"/>
  <c r="Q648" i="225"/>
  <c r="Q652" i="225"/>
  <c r="Q649" i="225"/>
  <c r="AM589" i="225"/>
  <c r="M648" i="225"/>
  <c r="A637" i="225"/>
  <c r="P636" i="225"/>
  <c r="N636" i="225"/>
  <c r="M636" i="225"/>
  <c r="Q636" i="225"/>
  <c r="A544" i="225"/>
  <c r="A545" i="225" s="1"/>
  <c r="A546" i="225" s="1"/>
  <c r="A547" i="225" s="1"/>
  <c r="A548" i="225" s="1"/>
  <c r="A549" i="225" s="1"/>
  <c r="A550" i="225" s="1"/>
  <c r="A551" i="225" s="1"/>
  <c r="A552" i="225" s="1"/>
  <c r="A553" i="225" s="1"/>
  <c r="AD550" i="225"/>
  <c r="R686" i="225"/>
  <c r="Q694" i="225"/>
  <c r="P690" i="225"/>
  <c r="O686" i="225"/>
  <c r="S686" i="225"/>
  <c r="Q682" i="225"/>
  <c r="S682" i="225"/>
  <c r="R694" i="225"/>
  <c r="O694" i="225"/>
  <c r="S694" i="225"/>
  <c r="Q690" i="225"/>
  <c r="P686" i="225"/>
  <c r="O682" i="225"/>
  <c r="R690" i="225"/>
  <c r="P694" i="225"/>
  <c r="O690" i="225"/>
  <c r="P682" i="225"/>
  <c r="R682" i="225"/>
  <c r="S690" i="225"/>
  <c r="Q686" i="225"/>
  <c r="AH444" i="225"/>
  <c r="AI444" i="225"/>
  <c r="AJ444" i="225"/>
  <c r="AB444" i="225"/>
  <c r="Y444" i="225"/>
  <c r="AE444" i="225"/>
  <c r="AE443" i="225" s="1"/>
  <c r="U444" i="225"/>
  <c r="U443" i="225" s="1"/>
  <c r="AK444" i="225"/>
  <c r="AL444" i="225"/>
  <c r="W444" i="225"/>
  <c r="AM444" i="225"/>
  <c r="AA444" i="225"/>
  <c r="V444" i="225"/>
  <c r="AC444" i="225"/>
  <c r="AG444" i="225"/>
  <c r="AF444" i="225"/>
  <c r="X444" i="225"/>
  <c r="Z444" i="225"/>
  <c r="A602" i="225"/>
  <c r="A603" i="225" s="1"/>
  <c r="A604" i="225" s="1"/>
  <c r="A605" i="225" s="1"/>
  <c r="A606" i="225" s="1"/>
  <c r="A607" i="225" s="1"/>
  <c r="A614" i="225"/>
  <c r="N613" i="225"/>
  <c r="AD579" i="225" l="1"/>
  <c r="Q583" i="225"/>
  <c r="S583" i="225" s="1"/>
  <c r="AM583" i="225"/>
  <c r="U583" i="225"/>
  <c r="N583" i="225"/>
  <c r="P583" i="225" s="1"/>
  <c r="AG579" i="225"/>
  <c r="AL583" i="225"/>
  <c r="AN583" i="225" s="1"/>
  <c r="AL579" i="225"/>
  <c r="AN579" i="225" s="1"/>
  <c r="AO583" i="225"/>
  <c r="AQ583" i="225" s="1"/>
  <c r="Z579" i="225"/>
  <c r="AB579" i="225" s="1"/>
  <c r="AI583" i="225"/>
  <c r="AK583" i="225" s="1"/>
  <c r="O583" i="225"/>
  <c r="R579" i="225"/>
  <c r="T583" i="225"/>
  <c r="V583" i="225" s="1"/>
  <c r="Q579" i="225"/>
  <c r="S579" i="225" s="1"/>
  <c r="AA583" i="225"/>
  <c r="T579" i="225"/>
  <c r="V579" i="225" s="1"/>
  <c r="Z583" i="225"/>
  <c r="AB583" i="225" s="1"/>
  <c r="X579" i="225"/>
  <c r="AD583" i="225"/>
  <c r="AC579" i="225"/>
  <c r="AE579" i="225" s="1"/>
  <c r="AF579" i="225"/>
  <c r="AH579" i="225" s="1"/>
  <c r="AP579" i="225"/>
  <c r="AJ579" i="225"/>
  <c r="W583" i="225"/>
  <c r="Y583" i="225" s="1"/>
  <c r="AO579" i="225"/>
  <c r="AQ579" i="225" s="1"/>
  <c r="AF583" i="225"/>
  <c r="AH583" i="225" s="1"/>
  <c r="X583" i="225"/>
  <c r="W579" i="225"/>
  <c r="R583" i="225"/>
  <c r="AA579" i="225"/>
  <c r="AG583" i="225"/>
  <c r="U579" i="225"/>
  <c r="AJ583" i="225"/>
  <c r="AI579" i="225"/>
  <c r="AK579" i="225" s="1"/>
  <c r="AC583" i="225"/>
  <c r="AE583" i="225" s="1"/>
  <c r="AM579" i="225"/>
  <c r="AP583" i="225"/>
  <c r="Q595" i="225"/>
  <c r="S595" i="225" s="1"/>
  <c r="AP595" i="225"/>
  <c r="AP593" i="225" s="1"/>
  <c r="X601" i="225"/>
  <c r="X599" i="225" s="1"/>
  <c r="AJ589" i="225"/>
  <c r="AJ587" i="225" s="1"/>
  <c r="AL601" i="225"/>
  <c r="AN601" i="225" s="1"/>
  <c r="Q589" i="225"/>
  <c r="Q587" i="225" s="1"/>
  <c r="S587" i="225" s="1"/>
  <c r="AI601" i="225"/>
  <c r="AK601" i="225" s="1"/>
  <c r="AD601" i="225"/>
  <c r="AD599" i="225" s="1"/>
  <c r="W595" i="225"/>
  <c r="Y595" i="225" s="1"/>
  <c r="Z595" i="225"/>
  <c r="AB595" i="225" s="1"/>
  <c r="X589" i="225"/>
  <c r="X587" i="225" s="1"/>
  <c r="AA589" i="225"/>
  <c r="AA587" i="225" s="1"/>
  <c r="N601" i="225"/>
  <c r="P601" i="225" s="1"/>
  <c r="O601" i="225"/>
  <c r="O599" i="225" s="1"/>
  <c r="AF601" i="225"/>
  <c r="AH601" i="225" s="1"/>
  <c r="AJ595" i="225"/>
  <c r="AJ593" i="225" s="1"/>
  <c r="AL595" i="225"/>
  <c r="AN595" i="225" s="1"/>
  <c r="AF595" i="225"/>
  <c r="AH595" i="225" s="1"/>
  <c r="U589" i="225"/>
  <c r="U587" i="225" s="1"/>
  <c r="AP589" i="225"/>
  <c r="AP587" i="225" s="1"/>
  <c r="U601" i="225"/>
  <c r="U599" i="225" s="1"/>
  <c r="Z601" i="225"/>
  <c r="AB601" i="225" s="1"/>
  <c r="R601" i="225"/>
  <c r="R599" i="225" s="1"/>
  <c r="R595" i="225"/>
  <c r="R593" i="225" s="1"/>
  <c r="AM595" i="225"/>
  <c r="AM593" i="225" s="1"/>
  <c r="O595" i="225"/>
  <c r="O593" i="225" s="1"/>
  <c r="T589" i="225"/>
  <c r="V589" i="225" s="1"/>
  <c r="W589" i="225"/>
  <c r="W587" i="225" s="1"/>
  <c r="Y587" i="225" s="1"/>
  <c r="AG601" i="225"/>
  <c r="AG599" i="225" s="1"/>
  <c r="AJ601" i="225"/>
  <c r="AJ599" i="225" s="1"/>
  <c r="AC601" i="225"/>
  <c r="AE601" i="225" s="1"/>
  <c r="AO595" i="225"/>
  <c r="AO593" i="225" s="1"/>
  <c r="AQ593" i="225" s="1"/>
  <c r="AD595" i="225"/>
  <c r="AD593" i="225" s="1"/>
  <c r="U595" i="225"/>
  <c r="U593" i="225" s="1"/>
  <c r="R589" i="225"/>
  <c r="R587" i="225" s="1"/>
  <c r="AP601" i="225"/>
  <c r="AP599" i="225" s="1"/>
  <c r="T601" i="225"/>
  <c r="V601" i="225" s="1"/>
  <c r="AM601" i="225"/>
  <c r="AM599" i="225" s="1"/>
  <c r="AA595" i="225"/>
  <c r="AA593" i="225" s="1"/>
  <c r="N595" i="225"/>
  <c r="P595" i="225" s="1"/>
  <c r="AC589" i="225"/>
  <c r="AC587" i="225" s="1"/>
  <c r="AE587" i="225" s="1"/>
  <c r="AG589" i="225"/>
  <c r="AG587" i="225" s="1"/>
  <c r="Z589" i="225"/>
  <c r="AB589" i="225" s="1"/>
  <c r="W601" i="225"/>
  <c r="Y601" i="225" s="1"/>
  <c r="Q601" i="225"/>
  <c r="S601" i="225" s="1"/>
  <c r="AG595" i="225"/>
  <c r="AG593" i="225" s="1"/>
  <c r="AC595" i="225"/>
  <c r="AE595" i="225" s="1"/>
  <c r="AF589" i="225"/>
  <c r="AF587" i="225" s="1"/>
  <c r="AH587" i="225" s="1"/>
  <c r="AD589" i="225"/>
  <c r="AD587" i="225" s="1"/>
  <c r="AI589" i="225"/>
  <c r="AI587" i="225" s="1"/>
  <c r="AK587" i="225" s="1"/>
  <c r="AO601" i="225"/>
  <c r="AO599" i="225" s="1"/>
  <c r="AQ599" i="225" s="1"/>
  <c r="AA601" i="225"/>
  <c r="AA599" i="225" s="1"/>
  <c r="T595" i="225"/>
  <c r="V595" i="225" s="1"/>
  <c r="AI595" i="225"/>
  <c r="AK595" i="225" s="1"/>
  <c r="AO589" i="225"/>
  <c r="AO587" i="225" s="1"/>
  <c r="AQ587" i="225" s="1"/>
  <c r="AL589" i="225"/>
  <c r="AL587" i="225" s="1"/>
  <c r="AN587" i="225" s="1"/>
  <c r="X595" i="225"/>
  <c r="X593" i="225" s="1"/>
  <c r="AP607" i="225"/>
  <c r="AP605" i="225" s="1"/>
  <c r="AF607" i="225"/>
  <c r="AH607" i="225" s="1"/>
  <c r="T607" i="225"/>
  <c r="V607" i="225" s="1"/>
  <c r="AO607" i="225"/>
  <c r="AD607" i="225"/>
  <c r="AD605" i="225" s="1"/>
  <c r="U607" i="225"/>
  <c r="U605" i="225" s="1"/>
  <c r="AM607" i="225"/>
  <c r="AM605" i="225" s="1"/>
  <c r="AC607" i="225"/>
  <c r="AE607" i="225" s="1"/>
  <c r="R607" i="225"/>
  <c r="R605" i="225" s="1"/>
  <c r="AG607" i="225"/>
  <c r="AG605" i="225" s="1"/>
  <c r="AL607" i="225"/>
  <c r="AN607" i="225" s="1"/>
  <c r="AA607" i="225"/>
  <c r="AA605" i="225" s="1"/>
  <c r="Q607" i="225"/>
  <c r="S607" i="225" s="1"/>
  <c r="AJ607" i="225"/>
  <c r="AJ605" i="225" s="1"/>
  <c r="Z607" i="225"/>
  <c r="AB607" i="225" s="1"/>
  <c r="O607" i="225"/>
  <c r="O605" i="225" s="1"/>
  <c r="AI607" i="225"/>
  <c r="AK607" i="225" s="1"/>
  <c r="X607" i="225"/>
  <c r="X605" i="225" s="1"/>
  <c r="W607" i="225"/>
  <c r="Y607" i="225" s="1"/>
  <c r="N607" i="225"/>
  <c r="P607" i="225" s="1"/>
  <c r="AJ581" i="225"/>
  <c r="U580" i="225"/>
  <c r="U582" i="225" s="1"/>
  <c r="AP443" i="225"/>
  <c r="AO443" i="225"/>
  <c r="AC581" i="225"/>
  <c r="AE581" i="225" s="1"/>
  <c r="W576" i="225"/>
  <c r="W578" i="225" s="1"/>
  <c r="O589" i="225"/>
  <c r="O587" i="225" s="1"/>
  <c r="W581" i="225"/>
  <c r="Y581" i="225" s="1"/>
  <c r="AL577" i="225"/>
  <c r="AN577" i="225" s="1"/>
  <c r="N581" i="225"/>
  <c r="P581" i="225" s="1"/>
  <c r="AD577" i="225"/>
  <c r="AM587" i="225"/>
  <c r="T580" i="225"/>
  <c r="T582" i="225" s="1"/>
  <c r="Z577" i="225"/>
  <c r="AB577" i="225" s="1"/>
  <c r="N580" i="225"/>
  <c r="N582" i="225" s="1"/>
  <c r="AL576" i="225"/>
  <c r="AL578" i="225" s="1"/>
  <c r="AL581" i="225"/>
  <c r="AN581" i="225" s="1"/>
  <c r="Q580" i="225"/>
  <c r="S580" i="225" s="1"/>
  <c r="U576" i="225"/>
  <c r="U578" i="225" s="1"/>
  <c r="AI581" i="225"/>
  <c r="AK581" i="225" s="1"/>
  <c r="AF577" i="225"/>
  <c r="AH577" i="225" s="1"/>
  <c r="Y579" i="225"/>
  <c r="Q576" i="225"/>
  <c r="S576" i="225" s="1"/>
  <c r="AA576" i="225"/>
  <c r="AA578" i="225" s="1"/>
  <c r="R581" i="225"/>
  <c r="X580" i="225"/>
  <c r="X582" i="225" s="1"/>
  <c r="AD576" i="225"/>
  <c r="AD578" i="225" s="1"/>
  <c r="AN550" i="225"/>
  <c r="M649" i="225"/>
  <c r="M650" i="225"/>
  <c r="W577" i="225"/>
  <c r="Y577" i="225" s="1"/>
  <c r="AG576" i="225"/>
  <c r="AG578" i="225" s="1"/>
  <c r="O576" i="225"/>
  <c r="O578" i="225" s="1"/>
  <c r="Z581" i="225"/>
  <c r="AB581" i="225" s="1"/>
  <c r="U577" i="225"/>
  <c r="AC576" i="225"/>
  <c r="AC578" i="225" s="1"/>
  <c r="N589" i="225"/>
  <c r="N587" i="225" s="1"/>
  <c r="P587" i="225" s="1"/>
  <c r="AF581" i="225"/>
  <c r="AH581" i="225" s="1"/>
  <c r="AM581" i="225"/>
  <c r="AO580" i="225"/>
  <c r="AO582" i="225" s="1"/>
  <c r="AG580" i="225"/>
  <c r="AG582" i="225" s="1"/>
  <c r="AI580" i="225"/>
  <c r="AI582" i="225" s="1"/>
  <c r="AI577" i="225"/>
  <c r="AK577" i="225" s="1"/>
  <c r="O577" i="225"/>
  <c r="Q577" i="225"/>
  <c r="S577" i="225" s="1"/>
  <c r="AO576" i="225"/>
  <c r="AO578" i="225" s="1"/>
  <c r="AM576" i="225"/>
  <c r="AM578" i="225" s="1"/>
  <c r="U581" i="225"/>
  <c r="AP581" i="225"/>
  <c r="AL580" i="225"/>
  <c r="AL582" i="225" s="1"/>
  <c r="AD580" i="225"/>
  <c r="AD582" i="225" s="1"/>
  <c r="AA580" i="225"/>
  <c r="AA582" i="225" s="1"/>
  <c r="O579" i="225"/>
  <c r="AG577" i="225"/>
  <c r="R577" i="225"/>
  <c r="AM577" i="225"/>
  <c r="T576" i="225"/>
  <c r="T578" i="225" s="1"/>
  <c r="AJ576" i="225"/>
  <c r="AJ578" i="225" s="1"/>
  <c r="AD581" i="225"/>
  <c r="W580" i="225"/>
  <c r="Y580" i="225" s="1"/>
  <c r="T577" i="225"/>
  <c r="V577" i="225" s="1"/>
  <c r="AI576" i="225"/>
  <c r="AI578" i="225" s="1"/>
  <c r="AA581" i="225"/>
  <c r="AO581" i="225"/>
  <c r="AQ581" i="225" s="1"/>
  <c r="T581" i="225"/>
  <c r="V581" i="225" s="1"/>
  <c r="Z580" i="225"/>
  <c r="AB580" i="225" s="1"/>
  <c r="AP577" i="225"/>
  <c r="AF576" i="225"/>
  <c r="AF578" i="225" s="1"/>
  <c r="Q581" i="225"/>
  <c r="S581" i="225" s="1"/>
  <c r="AJ580" i="225"/>
  <c r="AJ582" i="225" s="1"/>
  <c r="N579" i="225"/>
  <c r="P579" i="225" s="1"/>
  <c r="Z576" i="225"/>
  <c r="Z578" i="225" s="1"/>
  <c r="O581" i="225"/>
  <c r="AF580" i="225"/>
  <c r="AF582" i="225" s="1"/>
  <c r="AP580" i="225"/>
  <c r="AP582" i="225" s="1"/>
  <c r="AC580" i="225"/>
  <c r="AC582" i="225" s="1"/>
  <c r="N577" i="225"/>
  <c r="P577" i="225" s="1"/>
  <c r="AJ577" i="225"/>
  <c r="AA577" i="225"/>
  <c r="X576" i="225"/>
  <c r="X578" i="225" s="1"/>
  <c r="N576" i="225"/>
  <c r="N578" i="225" s="1"/>
  <c r="X581" i="225"/>
  <c r="AG581" i="225"/>
  <c r="R580" i="225"/>
  <c r="R582" i="225" s="1"/>
  <c r="O580" i="225"/>
  <c r="O582" i="225" s="1"/>
  <c r="AM580" i="225"/>
  <c r="AM582" i="225" s="1"/>
  <c r="AO577" i="225"/>
  <c r="AQ577" i="225" s="1"/>
  <c r="X577" i="225"/>
  <c r="AC577" i="225"/>
  <c r="AE577" i="225" s="1"/>
  <c r="R576" i="225"/>
  <c r="R578" i="225" s="1"/>
  <c r="AP576" i="225"/>
  <c r="AP578" i="225" s="1"/>
  <c r="A638" i="225"/>
  <c r="M637" i="225"/>
  <c r="Q637" i="225"/>
  <c r="P637" i="225"/>
  <c r="N637" i="225"/>
  <c r="A554" i="225"/>
  <c r="A555" i="225" s="1"/>
  <c r="A556" i="225" s="1"/>
  <c r="A557" i="225" s="1"/>
  <c r="A558" i="225" s="1"/>
  <c r="A559" i="225" s="1"/>
  <c r="A560" i="225" s="1"/>
  <c r="A561" i="225" s="1"/>
  <c r="AL553" i="225"/>
  <c r="S553" i="225"/>
  <c r="T553" i="225"/>
  <c r="AF553" i="225"/>
  <c r="AD553" i="225"/>
  <c r="AH553" i="225"/>
  <c r="X553" i="225"/>
  <c r="V553" i="225"/>
  <c r="Z553" i="225"/>
  <c r="P553" i="225"/>
  <c r="AK553" i="225"/>
  <c r="AJ553" i="225"/>
  <c r="AM553" i="225"/>
  <c r="AC553" i="225"/>
  <c r="AG553" i="225"/>
  <c r="AE553" i="225"/>
  <c r="U553" i="225"/>
  <c r="AB553" i="225"/>
  <c r="W553" i="225"/>
  <c r="AI553" i="225"/>
  <c r="Q553" i="225"/>
  <c r="O553" i="225"/>
  <c r="AA553" i="225"/>
  <c r="Y553" i="225"/>
  <c r="Q678" i="225"/>
  <c r="S678" i="225"/>
  <c r="O678" i="225"/>
  <c r="P678" i="225"/>
  <c r="R678" i="225"/>
  <c r="T678" i="225"/>
  <c r="V443" i="225"/>
  <c r="U541" i="225"/>
  <c r="AF443" i="225"/>
  <c r="AQ443" i="225" s="1"/>
  <c r="AE541" i="225"/>
  <c r="A608" i="225"/>
  <c r="A609" i="225" s="1"/>
  <c r="A610" i="225" s="1"/>
  <c r="A615" i="225"/>
  <c r="N614" i="225"/>
  <c r="A406" i="225"/>
  <c r="A407" i="225" s="1"/>
  <c r="A408" i="225" s="1"/>
  <c r="A409" i="225" s="1"/>
  <c r="A410" i="225" s="1"/>
  <c r="A411" i="225" s="1"/>
  <c r="Q411" i="225" l="1"/>
  <c r="P411" i="225"/>
  <c r="Y561" i="225"/>
  <c r="Y565" i="225" s="1"/>
  <c r="AG561" i="225"/>
  <c r="AI561" i="225"/>
  <c r="AI565" i="225" s="1"/>
  <c r="AE561" i="225"/>
  <c r="AJ561" i="225"/>
  <c r="AJ565" i="225" s="1"/>
  <c r="Z561" i="225"/>
  <c r="Z565" i="225" s="1"/>
  <c r="S561" i="225"/>
  <c r="S560" i="225" s="1"/>
  <c r="V561" i="225"/>
  <c r="AK561" i="225"/>
  <c r="AK565" i="225" s="1"/>
  <c r="AA561" i="225"/>
  <c r="AA565" i="225" s="1"/>
  <c r="W561" i="225"/>
  <c r="AB561" i="225"/>
  <c r="AB565" i="225" s="1"/>
  <c r="AH561" i="225"/>
  <c r="AL561" i="225"/>
  <c r="AL565" i="225" s="1"/>
  <c r="T561" i="225"/>
  <c r="AC561" i="225"/>
  <c r="AC565" i="225" s="1"/>
  <c r="AM561" i="225"/>
  <c r="AM565" i="225" s="1"/>
  <c r="U561" i="225"/>
  <c r="AD561" i="225"/>
  <c r="X561" i="225"/>
  <c r="AF561" i="225"/>
  <c r="AC599" i="225"/>
  <c r="AE599" i="225" s="1"/>
  <c r="AI593" i="225"/>
  <c r="AK593" i="225" s="1"/>
  <c r="AF593" i="225"/>
  <c r="AH593" i="225" s="1"/>
  <c r="W599" i="225"/>
  <c r="Y599" i="225" s="1"/>
  <c r="W593" i="225"/>
  <c r="Y593" i="225" s="1"/>
  <c r="Q593" i="225"/>
  <c r="S593" i="225" s="1"/>
  <c r="AL593" i="225"/>
  <c r="AN593" i="225" s="1"/>
  <c r="AL599" i="225"/>
  <c r="AN599" i="225" s="1"/>
  <c r="AF599" i="225"/>
  <c r="AH599" i="225" s="1"/>
  <c r="N593" i="225"/>
  <c r="P593" i="225" s="1"/>
  <c r="AI599" i="225"/>
  <c r="AK599" i="225" s="1"/>
  <c r="AC593" i="225"/>
  <c r="AE593" i="225" s="1"/>
  <c r="Z599" i="225"/>
  <c r="AB599" i="225" s="1"/>
  <c r="T599" i="225"/>
  <c r="V599" i="225" s="1"/>
  <c r="T593" i="225"/>
  <c r="V593" i="225" s="1"/>
  <c r="AN589" i="225"/>
  <c r="Q578" i="225"/>
  <c r="AH589" i="225"/>
  <c r="V580" i="225"/>
  <c r="N599" i="225"/>
  <c r="P599" i="225" s="1"/>
  <c r="AN576" i="225"/>
  <c r="Z587" i="225"/>
  <c r="AB587" i="225" s="1"/>
  <c r="Y589" i="225"/>
  <c r="P580" i="225"/>
  <c r="AQ601" i="225"/>
  <c r="AP541" i="225"/>
  <c r="AO541" i="225"/>
  <c r="Q582" i="225"/>
  <c r="AE589" i="225"/>
  <c r="Y576" i="225"/>
  <c r="AK589" i="225"/>
  <c r="Q599" i="225"/>
  <c r="S599" i="225" s="1"/>
  <c r="T587" i="225"/>
  <c r="V587" i="225" s="1"/>
  <c r="Z582" i="225"/>
  <c r="AN580" i="225"/>
  <c r="V576" i="225"/>
  <c r="P589" i="225"/>
  <c r="W582" i="225"/>
  <c r="AQ589" i="225"/>
  <c r="AK580" i="225"/>
  <c r="AQ595" i="225"/>
  <c r="AE576" i="225"/>
  <c r="Z593" i="225"/>
  <c r="AB593" i="225" s="1"/>
  <c r="AB576" i="225"/>
  <c r="AH580" i="225"/>
  <c r="AE580" i="225"/>
  <c r="AH576" i="225"/>
  <c r="AQ576" i="225"/>
  <c r="AQ580" i="225"/>
  <c r="AK576" i="225"/>
  <c r="S589" i="225"/>
  <c r="P576" i="225"/>
  <c r="M651" i="225"/>
  <c r="A639" i="225"/>
  <c r="N638" i="225"/>
  <c r="P638" i="225"/>
  <c r="M638" i="225"/>
  <c r="Q638" i="225"/>
  <c r="P561" i="225"/>
  <c r="P560" i="225" s="1"/>
  <c r="Q561" i="225"/>
  <c r="Q560" i="225"/>
  <c r="Q559" i="225"/>
  <c r="P559" i="225"/>
  <c r="O559" i="225"/>
  <c r="AC560" i="225"/>
  <c r="AC559" i="225"/>
  <c r="AM559" i="225"/>
  <c r="AM560" i="225"/>
  <c r="AD560" i="225"/>
  <c r="AD559" i="225"/>
  <c r="AA560" i="225"/>
  <c r="AA559" i="225"/>
  <c r="AI560" i="225"/>
  <c r="AI559" i="225"/>
  <c r="AJ560" i="225"/>
  <c r="AJ559" i="225"/>
  <c r="AK560" i="225"/>
  <c r="AK559" i="225"/>
  <c r="T559" i="225"/>
  <c r="AB560" i="225"/>
  <c r="AB559" i="225"/>
  <c r="S559" i="225"/>
  <c r="Z559" i="225"/>
  <c r="Z560" i="225"/>
  <c r="AL560" i="225"/>
  <c r="AL559" i="225"/>
  <c r="Y559" i="225"/>
  <c r="Y560" i="225"/>
  <c r="O554" i="225"/>
  <c r="O556" i="225" s="1"/>
  <c r="O557" i="225" s="1"/>
  <c r="AC554" i="225"/>
  <c r="AC556" i="225" s="1"/>
  <c r="AC557" i="225" s="1"/>
  <c r="AH554" i="225"/>
  <c r="AH556" i="225" s="1"/>
  <c r="Q554" i="225"/>
  <c r="R553" i="225"/>
  <c r="AM554" i="225"/>
  <c r="AM556" i="225" s="1"/>
  <c r="AM557" i="225" s="1"/>
  <c r="AD554" i="225"/>
  <c r="AD556" i="225" s="1"/>
  <c r="AD557" i="225" s="1"/>
  <c r="AG554" i="225"/>
  <c r="AG556" i="225" s="1"/>
  <c r="AI554" i="225"/>
  <c r="AI556" i="225" s="1"/>
  <c r="AI557" i="225" s="1"/>
  <c r="AJ554" i="225"/>
  <c r="AJ556" i="225" s="1"/>
  <c r="AJ557" i="225" s="1"/>
  <c r="AF554" i="225"/>
  <c r="AF556" i="225" s="1"/>
  <c r="X554" i="225"/>
  <c r="X556" i="225" s="1"/>
  <c r="W554" i="225"/>
  <c r="W556" i="225" s="1"/>
  <c r="AK554" i="225"/>
  <c r="AK556" i="225" s="1"/>
  <c r="AK557" i="225" s="1"/>
  <c r="T554" i="225"/>
  <c r="T556" i="225" s="1"/>
  <c r="T557" i="225" s="1"/>
  <c r="AA554" i="225"/>
  <c r="AA556" i="225" s="1"/>
  <c r="AA557" i="225" s="1"/>
  <c r="AB554" i="225"/>
  <c r="AB556" i="225" s="1"/>
  <c r="AB557" i="225" s="1"/>
  <c r="P554" i="225"/>
  <c r="P556" i="225" s="1"/>
  <c r="P557" i="225" s="1"/>
  <c r="S554" i="225"/>
  <c r="S556" i="225" s="1"/>
  <c r="S557" i="225" s="1"/>
  <c r="U554" i="225"/>
  <c r="U556" i="225" s="1"/>
  <c r="Z554" i="225"/>
  <c r="Z556" i="225" s="1"/>
  <c r="Z557" i="225" s="1"/>
  <c r="AL554" i="225"/>
  <c r="AL556" i="225" s="1"/>
  <c r="AL557" i="225" s="1"/>
  <c r="Y554" i="225"/>
  <c r="Y556" i="225" s="1"/>
  <c r="Y557" i="225" s="1"/>
  <c r="AE554" i="225"/>
  <c r="AE556" i="225" s="1"/>
  <c r="V554" i="225"/>
  <c r="V556" i="225" s="1"/>
  <c r="O561" i="225"/>
  <c r="O560" i="225" s="1"/>
  <c r="A562" i="225"/>
  <c r="A563" i="225" s="1"/>
  <c r="A564" i="225" s="1"/>
  <c r="A565" i="225" s="1"/>
  <c r="AC605" i="225"/>
  <c r="AE605" i="225" s="1"/>
  <c r="AF605" i="225"/>
  <c r="AH605" i="225" s="1"/>
  <c r="T605" i="225"/>
  <c r="V605" i="225" s="1"/>
  <c r="AL605" i="225"/>
  <c r="AN605" i="225" s="1"/>
  <c r="Q605" i="225"/>
  <c r="S605" i="225" s="1"/>
  <c r="AI605" i="225"/>
  <c r="AK605" i="225" s="1"/>
  <c r="W605" i="225"/>
  <c r="Y605" i="225" s="1"/>
  <c r="Z605" i="225"/>
  <c r="AB605" i="225" s="1"/>
  <c r="AO605" i="225"/>
  <c r="AQ605" i="225" s="1"/>
  <c r="AQ607" i="225"/>
  <c r="N605" i="225"/>
  <c r="P605" i="225" s="1"/>
  <c r="AG443" i="225"/>
  <c r="AR443" i="225" s="1"/>
  <c r="AF541" i="225"/>
  <c r="AQ541" i="225" s="1"/>
  <c r="U550" i="225"/>
  <c r="U560" i="225" s="1"/>
  <c r="U540" i="225"/>
  <c r="W443" i="225"/>
  <c r="V541" i="225"/>
  <c r="AE550" i="225"/>
  <c r="AE559" i="225" s="1"/>
  <c r="AE540" i="225"/>
  <c r="A412" i="225"/>
  <c r="N615" i="225"/>
  <c r="A616" i="225"/>
  <c r="A617" i="225" s="1"/>
  <c r="A618" i="225" s="1"/>
  <c r="A619" i="225" s="1"/>
  <c r="AE560" i="225" l="1"/>
  <c r="AP560" i="225" s="1"/>
  <c r="AD565" i="225"/>
  <c r="AN560" i="225"/>
  <c r="AE557" i="225"/>
  <c r="AE565" i="225" s="1"/>
  <c r="U557" i="225"/>
  <c r="U565" i="225" s="1"/>
  <c r="U559" i="225"/>
  <c r="T565" i="225"/>
  <c r="T560" i="225"/>
  <c r="S565" i="225"/>
  <c r="P565" i="225"/>
  <c r="O565" i="225"/>
  <c r="A413" i="225"/>
  <c r="Q412" i="225"/>
  <c r="AP550" i="225"/>
  <c r="AO550" i="225"/>
  <c r="M652" i="225"/>
  <c r="R559" i="225"/>
  <c r="A640" i="225"/>
  <c r="M639" i="225"/>
  <c r="Q639" i="225"/>
  <c r="N639" i="225"/>
  <c r="P639" i="225"/>
  <c r="Y563" i="225"/>
  <c r="Y562" i="225"/>
  <c r="Y564" i="225" s="1"/>
  <c r="AC562" i="225"/>
  <c r="AC564" i="225" s="1"/>
  <c r="AC563" i="225"/>
  <c r="V563" i="225"/>
  <c r="V562" i="225"/>
  <c r="V564" i="225" s="1"/>
  <c r="X562" i="225"/>
  <c r="X564" i="225" s="1"/>
  <c r="X563" i="225"/>
  <c r="P563" i="225"/>
  <c r="P562" i="225"/>
  <c r="P564" i="225" s="1"/>
  <c r="AJ562" i="225"/>
  <c r="AJ564" i="225" s="1"/>
  <c r="AJ563" i="225"/>
  <c r="Z562" i="225"/>
  <c r="Z564" i="225" s="1"/>
  <c r="Z563" i="225"/>
  <c r="AD562" i="225"/>
  <c r="AD564" i="225" s="1"/>
  <c r="AD563" i="225"/>
  <c r="AK562" i="225"/>
  <c r="AK564" i="225" s="1"/>
  <c r="AK563" i="225"/>
  <c r="T563" i="225"/>
  <c r="T562" i="225"/>
  <c r="T564" i="225" s="1"/>
  <c r="S562" i="225"/>
  <c r="S564" i="225" s="1"/>
  <c r="S563" i="225"/>
  <c r="AB562" i="225"/>
  <c r="AB564" i="225" s="1"/>
  <c r="AB563" i="225"/>
  <c r="AG563" i="225"/>
  <c r="AG562" i="225"/>
  <c r="AG564" i="225" s="1"/>
  <c r="AE562" i="225"/>
  <c r="AE564" i="225" s="1"/>
  <c r="AE563" i="225"/>
  <c r="AL562" i="225"/>
  <c r="AL564" i="225" s="1"/>
  <c r="AL563" i="225"/>
  <c r="AA562" i="225"/>
  <c r="AA564" i="225" s="1"/>
  <c r="AA563" i="225"/>
  <c r="U562" i="225"/>
  <c r="U564" i="225" s="1"/>
  <c r="U563" i="225"/>
  <c r="AI562" i="225"/>
  <c r="AI564" i="225" s="1"/>
  <c r="AI563" i="225"/>
  <c r="AM562" i="225"/>
  <c r="AM564" i="225" s="1"/>
  <c r="AM563" i="225"/>
  <c r="AH563" i="225"/>
  <c r="AH562" i="225"/>
  <c r="AH564" i="225" s="1"/>
  <c r="Q562" i="225"/>
  <c r="Q563" i="225"/>
  <c r="AF563" i="225"/>
  <c r="AF562" i="225"/>
  <c r="AF564" i="225" s="1"/>
  <c r="W563" i="225"/>
  <c r="W562" i="225"/>
  <c r="W564" i="225" s="1"/>
  <c r="AW560" i="225"/>
  <c r="O562" i="225"/>
  <c r="O564" i="225" s="1"/>
  <c r="O563" i="225"/>
  <c r="AU560" i="225"/>
  <c r="AT560" i="225"/>
  <c r="AV560" i="225"/>
  <c r="Q556" i="225"/>
  <c r="R554" i="225"/>
  <c r="R561" i="225"/>
  <c r="V550" i="225"/>
  <c r="V540" i="225"/>
  <c r="AF540" i="225"/>
  <c r="AF550" i="225"/>
  <c r="X443" i="225"/>
  <c r="W541" i="225"/>
  <c r="AH443" i="225"/>
  <c r="AS443" i="225" s="1"/>
  <c r="AG541" i="225"/>
  <c r="AR541" i="225" s="1"/>
  <c r="A414" i="225"/>
  <c r="AO560" i="225" l="1"/>
  <c r="AQ550" i="225"/>
  <c r="AF560" i="225"/>
  <c r="AQ560" i="225" s="1"/>
  <c r="AF559" i="225"/>
  <c r="AF557" i="225"/>
  <c r="AF565" i="225" s="1"/>
  <c r="V559" i="225"/>
  <c r="V560" i="225"/>
  <c r="V557" i="225"/>
  <c r="V565" i="225" s="1"/>
  <c r="A415" i="225"/>
  <c r="Q414" i="225"/>
  <c r="P413" i="225"/>
  <c r="Q413" i="225"/>
  <c r="R563" i="225"/>
  <c r="M653" i="225"/>
  <c r="A641" i="225"/>
  <c r="P640" i="225"/>
  <c r="N640" i="225"/>
  <c r="M640" i="225"/>
  <c r="Q640" i="225"/>
  <c r="Q564" i="225"/>
  <c r="R562" i="225"/>
  <c r="Q557" i="225"/>
  <c r="R556" i="225"/>
  <c r="AG550" i="225"/>
  <c r="AG540" i="225"/>
  <c r="AI443" i="225"/>
  <c r="AT443" i="225" s="1"/>
  <c r="AH541" i="225"/>
  <c r="AS541" i="225" s="1"/>
  <c r="W550" i="225"/>
  <c r="W540" i="225"/>
  <c r="Y443" i="225"/>
  <c r="X541" i="225"/>
  <c r="AR550" i="225" l="1"/>
  <c r="AG559" i="225"/>
  <c r="AG560" i="225"/>
  <c r="AR560" i="225" s="1"/>
  <c r="AG557" i="225"/>
  <c r="AG565" i="225" s="1"/>
  <c r="R557" i="225"/>
  <c r="Q565" i="225"/>
  <c r="W559" i="225"/>
  <c r="W560" i="225"/>
  <c r="W557" i="225"/>
  <c r="W565" i="225" s="1"/>
  <c r="A416" i="225"/>
  <c r="Q415" i="225"/>
  <c r="M654" i="225"/>
  <c r="A642" i="225"/>
  <c r="Q641" i="225"/>
  <c r="M641" i="225"/>
  <c r="N641" i="225"/>
  <c r="P641" i="225"/>
  <c r="R564" i="225"/>
  <c r="AJ443" i="225"/>
  <c r="AU443" i="225" s="1"/>
  <c r="AI541" i="225"/>
  <c r="AT541" i="225" s="1"/>
  <c r="X550" i="225"/>
  <c r="X540" i="225"/>
  <c r="Z443" i="225"/>
  <c r="Y541" i="225"/>
  <c r="AH540" i="225"/>
  <c r="AH550" i="225"/>
  <c r="AS550" i="225" l="1"/>
  <c r="AH560" i="225"/>
  <c r="AS560" i="225" s="1"/>
  <c r="AH559" i="225"/>
  <c r="AH557" i="225"/>
  <c r="AH565" i="225" s="1"/>
  <c r="X559" i="225"/>
  <c r="X560" i="225"/>
  <c r="X557" i="225"/>
  <c r="X565" i="225" s="1"/>
  <c r="A417" i="225"/>
  <c r="Q416" i="225"/>
  <c r="M655" i="225"/>
  <c r="A643" i="225"/>
  <c r="P642" i="225"/>
  <c r="N642" i="225"/>
  <c r="Q642" i="225"/>
  <c r="M642" i="225"/>
  <c r="R565" i="225"/>
  <c r="R560" i="225" s="1"/>
  <c r="AI550" i="225"/>
  <c r="AT550" i="225" s="1"/>
  <c r="AI540" i="225"/>
  <c r="AK443" i="225"/>
  <c r="AV443" i="225" s="1"/>
  <c r="AJ541" i="225"/>
  <c r="AU541" i="225" s="1"/>
  <c r="Y540" i="225"/>
  <c r="Y550" i="225"/>
  <c r="AA443" i="225"/>
  <c r="Z541" i="225"/>
  <c r="Q434" i="225"/>
  <c r="Q433" i="225" s="1"/>
  <c r="P434" i="225"/>
  <c r="P433" i="225" s="1"/>
  <c r="P410" i="225"/>
  <c r="A401" i="225"/>
  <c r="O401" i="225" s="1"/>
  <c r="A389" i="225"/>
  <c r="A390" i="225" s="1"/>
  <c r="A391" i="225" s="1"/>
  <c r="A392" i="225" s="1"/>
  <c r="A393" i="225" s="1"/>
  <c r="AH389" i="225"/>
  <c r="AG389" i="225"/>
  <c r="AF389" i="225"/>
  <c r="AE389" i="225"/>
  <c r="AD389" i="225"/>
  <c r="AC389" i="225"/>
  <c r="AB389" i="225"/>
  <c r="AA389" i="225"/>
  <c r="Z389" i="225"/>
  <c r="Y389" i="225"/>
  <c r="X389" i="225"/>
  <c r="W389" i="225"/>
  <c r="V389" i="225"/>
  <c r="U389" i="225"/>
  <c r="T389" i="225"/>
  <c r="S389" i="225"/>
  <c r="R389" i="225"/>
  <c r="Q389" i="225"/>
  <c r="P389" i="225"/>
  <c r="O389" i="225"/>
  <c r="A418" i="225" l="1"/>
  <c r="Q417" i="225"/>
  <c r="M656" i="225"/>
  <c r="A644" i="225"/>
  <c r="N643" i="225"/>
  <c r="M643" i="225"/>
  <c r="P643" i="225"/>
  <c r="Q643" i="225"/>
  <c r="AL443" i="225"/>
  <c r="AW443" i="225" s="1"/>
  <c r="AK541" i="225"/>
  <c r="AV541" i="225" s="1"/>
  <c r="Z540" i="225"/>
  <c r="Z550" i="225"/>
  <c r="AB443" i="225"/>
  <c r="AA541" i="225"/>
  <c r="AJ540" i="225"/>
  <c r="AJ550" i="225"/>
  <c r="AU550" i="225" s="1"/>
  <c r="V401" i="225"/>
  <c r="V399" i="225" s="1"/>
  <c r="O399" i="225"/>
  <c r="P408" i="225"/>
  <c r="P406" i="225" s="1"/>
  <c r="A394" i="225"/>
  <c r="A395" i="225" s="1"/>
  <c r="T393" i="225"/>
  <c r="Q393" i="225"/>
  <c r="V393" i="225"/>
  <c r="AH393" i="225"/>
  <c r="AB393" i="225"/>
  <c r="R393" i="225"/>
  <c r="AC393" i="225"/>
  <c r="U393" i="225"/>
  <c r="AG393" i="225"/>
  <c r="S393" i="225"/>
  <c r="AF393" i="225"/>
  <c r="Y393" i="225"/>
  <c r="P393" i="225"/>
  <c r="AA393" i="225"/>
  <c r="W393" i="225"/>
  <c r="Z393" i="225"/>
  <c r="O393" i="225"/>
  <c r="O394" i="225" s="1"/>
  <c r="X393" i="225"/>
  <c r="AE393" i="225"/>
  <c r="AD393" i="225"/>
  <c r="A419" i="225" l="1"/>
  <c r="Q418" i="225"/>
  <c r="M657" i="225"/>
  <c r="A645" i="225"/>
  <c r="P644" i="225"/>
  <c r="N644" i="225"/>
  <c r="M644" i="225"/>
  <c r="Q644" i="225"/>
  <c r="P394" i="225"/>
  <c r="O395" i="225"/>
  <c r="AA550" i="225"/>
  <c r="AA540" i="225"/>
  <c r="AC443" i="225"/>
  <c r="AC541" i="225" s="1"/>
  <c r="AB541" i="225"/>
  <c r="AK550" i="225"/>
  <c r="AV550" i="225" s="1"/>
  <c r="AK540" i="225"/>
  <c r="AM443" i="225"/>
  <c r="AM541" i="225" s="1"/>
  <c r="AL541" i="225"/>
  <c r="AW541" i="225" s="1"/>
  <c r="A420" i="225" l="1"/>
  <c r="Q419" i="225"/>
  <c r="P645" i="225"/>
  <c r="N645" i="225"/>
  <c r="M645" i="225"/>
  <c r="Q645" i="225"/>
  <c r="Q394" i="225"/>
  <c r="P395" i="225"/>
  <c r="AL550" i="225"/>
  <c r="AW550" i="225" s="1"/>
  <c r="AL540" i="225"/>
  <c r="AB540" i="225"/>
  <c r="AB550" i="225"/>
  <c r="AC540" i="225"/>
  <c r="AC550" i="225"/>
  <c r="AM550" i="225"/>
  <c r="AM540" i="225"/>
  <c r="A362" i="225"/>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384" i="225" s="1"/>
  <c r="AN381" i="225"/>
  <c r="AM381" i="225"/>
  <c r="AL381" i="225"/>
  <c r="AK381" i="225"/>
  <c r="AJ381" i="225"/>
  <c r="AI381" i="225"/>
  <c r="AH381" i="225"/>
  <c r="AG381" i="225"/>
  <c r="AF381" i="225"/>
  <c r="AE381" i="225"/>
  <c r="AD381" i="225"/>
  <c r="AC381" i="225"/>
  <c r="AB381" i="225"/>
  <c r="AA381" i="225"/>
  <c r="Z381" i="225"/>
  <c r="Y381" i="225"/>
  <c r="X381" i="225"/>
  <c r="W381" i="225"/>
  <c r="V381" i="225"/>
  <c r="U381" i="225"/>
  <c r="T381" i="225"/>
  <c r="S381" i="225"/>
  <c r="R381" i="225"/>
  <c r="Q381" i="225"/>
  <c r="P381" i="225"/>
  <c r="O381" i="225"/>
  <c r="AN376" i="225"/>
  <c r="AM376" i="225"/>
  <c r="AL376" i="225"/>
  <c r="AK376" i="225"/>
  <c r="AJ376" i="225"/>
  <c r="AI376" i="225"/>
  <c r="AH376" i="225"/>
  <c r="AG376" i="225"/>
  <c r="AF376" i="225"/>
  <c r="AE376" i="225"/>
  <c r="AD376" i="225"/>
  <c r="AC376" i="225"/>
  <c r="AB376" i="225"/>
  <c r="AA376" i="225"/>
  <c r="Z376" i="225"/>
  <c r="Y376" i="225"/>
  <c r="X376" i="225"/>
  <c r="W376" i="225"/>
  <c r="V376" i="225"/>
  <c r="U376" i="225"/>
  <c r="T376" i="225"/>
  <c r="S376" i="225"/>
  <c r="R376" i="225"/>
  <c r="Q376" i="225"/>
  <c r="P376" i="225"/>
  <c r="O376" i="225"/>
  <c r="AN372" i="225"/>
  <c r="AM372" i="225"/>
  <c r="AL372" i="225"/>
  <c r="AK372" i="225"/>
  <c r="AJ372" i="225"/>
  <c r="AI372" i="225"/>
  <c r="AH372" i="225"/>
  <c r="AG372" i="225"/>
  <c r="AF372" i="225"/>
  <c r="AE372" i="225"/>
  <c r="AD372" i="225"/>
  <c r="AC372" i="225"/>
  <c r="AB372" i="225"/>
  <c r="AA372" i="225"/>
  <c r="Z372" i="225"/>
  <c r="Y372" i="225"/>
  <c r="X372" i="225"/>
  <c r="W372" i="225"/>
  <c r="V372" i="225"/>
  <c r="U372" i="225"/>
  <c r="T372" i="225"/>
  <c r="S372" i="225"/>
  <c r="R372" i="225"/>
  <c r="Q372" i="225"/>
  <c r="P372" i="225"/>
  <c r="O372" i="225"/>
  <c r="AN368" i="225"/>
  <c r="AM368" i="225"/>
  <c r="AL368" i="225"/>
  <c r="AK368" i="225"/>
  <c r="AJ368" i="225"/>
  <c r="AI368" i="225"/>
  <c r="AH368" i="225"/>
  <c r="AG368" i="225"/>
  <c r="AF368" i="225"/>
  <c r="AE368" i="225"/>
  <c r="AD368" i="225"/>
  <c r="AC368" i="225"/>
  <c r="AB368" i="225"/>
  <c r="AA368" i="225"/>
  <c r="Z368" i="225"/>
  <c r="Y368" i="225"/>
  <c r="X368" i="225"/>
  <c r="W368" i="225"/>
  <c r="V368" i="225"/>
  <c r="U368" i="225"/>
  <c r="T368" i="225"/>
  <c r="S368" i="225"/>
  <c r="R368" i="225"/>
  <c r="Q368" i="225"/>
  <c r="P368" i="225"/>
  <c r="O368" i="225"/>
  <c r="A357" i="225"/>
  <c r="A344" i="225"/>
  <c r="A345" i="225" s="1"/>
  <c r="A346" i="225" s="1"/>
  <c r="A347" i="225" s="1"/>
  <c r="A348" i="225" s="1"/>
  <c r="A349" i="225" s="1"/>
  <c r="A350" i="225" s="1"/>
  <c r="A351" i="225" s="1"/>
  <c r="AL353" i="225"/>
  <c r="AL344" i="225" s="1"/>
  <c r="AK353" i="225"/>
  <c r="AK344" i="225" s="1"/>
  <c r="AJ353" i="225"/>
  <c r="AJ344" i="225" s="1"/>
  <c r="AI353" i="225"/>
  <c r="AI344" i="225" s="1"/>
  <c r="AH353" i="225"/>
  <c r="AH344" i="225" s="1"/>
  <c r="AG353" i="225"/>
  <c r="AG344" i="225" s="1"/>
  <c r="AF353" i="225"/>
  <c r="AF344" i="225" s="1"/>
  <c r="AE353" i="225"/>
  <c r="AE344" i="225" s="1"/>
  <c r="AD353" i="225"/>
  <c r="AD344" i="225" s="1"/>
  <c r="AC353" i="225"/>
  <c r="AC344" i="225" s="1"/>
  <c r="AB353" i="225"/>
  <c r="AB344" i="225" s="1"/>
  <c r="AA353" i="225"/>
  <c r="AA344" i="225" s="1"/>
  <c r="Z353" i="225"/>
  <c r="Z344" i="225" s="1"/>
  <c r="Y353" i="225"/>
  <c r="Y344" i="225" s="1"/>
  <c r="X353" i="225"/>
  <c r="X344" i="225" s="1"/>
  <c r="W353" i="225"/>
  <c r="W344" i="225" s="1"/>
  <c r="V353" i="225"/>
  <c r="V344" i="225" s="1"/>
  <c r="U353" i="225"/>
  <c r="U344" i="225" s="1"/>
  <c r="T353" i="225"/>
  <c r="T344" i="225" s="1"/>
  <c r="S353" i="225"/>
  <c r="S344" i="225" s="1"/>
  <c r="R353" i="225"/>
  <c r="R344" i="225" s="1"/>
  <c r="Q353" i="225"/>
  <c r="Q344" i="225" s="1"/>
  <c r="P353" i="225"/>
  <c r="P344" i="225" s="1"/>
  <c r="O353" i="225"/>
  <c r="O344" i="225" s="1"/>
  <c r="A421" i="225" l="1"/>
  <c r="Q420" i="225"/>
  <c r="A353" i="225"/>
  <c r="A354" i="225" s="1"/>
  <c r="A355" i="225" s="1"/>
  <c r="A352" i="225"/>
  <c r="R394" i="225"/>
  <c r="Q395" i="225"/>
  <c r="AE362" i="225"/>
  <c r="O362" i="225"/>
  <c r="W362" i="225"/>
  <c r="AM362" i="225"/>
  <c r="R362" i="225"/>
  <c r="Z362" i="225"/>
  <c r="AH362" i="225"/>
  <c r="P362" i="225"/>
  <c r="X362" i="225"/>
  <c r="AF362" i="225"/>
  <c r="AN362" i="225"/>
  <c r="T362" i="225"/>
  <c r="AA362" i="225"/>
  <c r="U362" i="225"/>
  <c r="AC362" i="225"/>
  <c r="AK362" i="225"/>
  <c r="AI362" i="225"/>
  <c r="AJ362" i="225"/>
  <c r="S362" i="225"/>
  <c r="AB362" i="225"/>
  <c r="AL362" i="225"/>
  <c r="V362" i="225"/>
  <c r="AD362" i="225"/>
  <c r="Q362" i="225"/>
  <c r="Y362" i="225"/>
  <c r="AG362" i="225"/>
  <c r="A333" i="225"/>
  <c r="A334" i="225" s="1"/>
  <c r="A335" i="225" s="1"/>
  <c r="A329" i="225"/>
  <c r="A330" i="225" s="1"/>
  <c r="A331" i="225" s="1"/>
  <c r="A325" i="225"/>
  <c r="A326" i="225" s="1"/>
  <c r="A327" i="225" s="1"/>
  <c r="A321" i="225"/>
  <c r="A322" i="225" s="1"/>
  <c r="A323" i="225" s="1"/>
  <c r="A302" i="225"/>
  <c r="A303" i="225" s="1"/>
  <c r="A304" i="225" s="1"/>
  <c r="A305" i="225" s="1"/>
  <c r="A306" i="225" s="1"/>
  <c r="A307" i="225" s="1"/>
  <c r="A308" i="225" s="1"/>
  <c r="A309" i="225" s="1"/>
  <c r="A310" i="225" s="1"/>
  <c r="A311" i="225" s="1"/>
  <c r="A312" i="225" s="1"/>
  <c r="A313" i="225" s="1"/>
  <c r="L333" i="225"/>
  <c r="L335" i="225" s="1"/>
  <c r="L329" i="225"/>
  <c r="L331" i="225" s="1"/>
  <c r="L325" i="225"/>
  <c r="L326" i="225" s="1"/>
  <c r="L321" i="225"/>
  <c r="L323" i="225" s="1"/>
  <c r="A422" i="225" l="1"/>
  <c r="A423" i="225" s="1"/>
  <c r="Q421" i="225"/>
  <c r="Q410" i="225" s="1"/>
  <c r="S394" i="225"/>
  <c r="R395" i="225"/>
  <c r="A317" i="225"/>
  <c r="A318" i="225" s="1"/>
  <c r="A319" i="225" s="1"/>
  <c r="A314" i="225"/>
  <c r="A315" i="225" s="1"/>
  <c r="A316" i="225" s="1"/>
  <c r="L334" i="225"/>
  <c r="L330" i="225"/>
  <c r="L327" i="225"/>
  <c r="L322" i="225"/>
  <c r="A291" i="225"/>
  <c r="A292" i="225" s="1"/>
  <c r="A293" i="225" s="1"/>
  <c r="A294" i="225" s="1"/>
  <c r="A295" i="225" s="1"/>
  <c r="A296" i="225" s="1"/>
  <c r="A297" i="225" s="1"/>
  <c r="AL292" i="225"/>
  <c r="AL291" i="225" s="1"/>
  <c r="AK292" i="225"/>
  <c r="AK291" i="225" s="1"/>
  <c r="AJ292" i="225"/>
  <c r="AJ291" i="225" s="1"/>
  <c r="AI292" i="225"/>
  <c r="AI291" i="225" s="1"/>
  <c r="AH292" i="225"/>
  <c r="AH291" i="225" s="1"/>
  <c r="AG292" i="225"/>
  <c r="AG291" i="225" s="1"/>
  <c r="AF292" i="225"/>
  <c r="AF291" i="225" s="1"/>
  <c r="AE292" i="225"/>
  <c r="AE291" i="225" s="1"/>
  <c r="AD292" i="225"/>
  <c r="AD291" i="225" s="1"/>
  <c r="AC292" i="225"/>
  <c r="AC291" i="225" s="1"/>
  <c r="AB292" i="225"/>
  <c r="AB291" i="225" s="1"/>
  <c r="AA292" i="225"/>
  <c r="AA291" i="225" s="1"/>
  <c r="Z292" i="225"/>
  <c r="Z291" i="225" s="1"/>
  <c r="Y292" i="225"/>
  <c r="Y291" i="225" s="1"/>
  <c r="X292" i="225"/>
  <c r="X291" i="225" s="1"/>
  <c r="W292" i="225"/>
  <c r="W291" i="225" s="1"/>
  <c r="V292" i="225"/>
  <c r="V291" i="225" s="1"/>
  <c r="U292" i="225"/>
  <c r="U291" i="225" s="1"/>
  <c r="T292" i="225"/>
  <c r="T291" i="225" s="1"/>
  <c r="S292" i="225"/>
  <c r="S291" i="225" s="1"/>
  <c r="R292" i="225"/>
  <c r="R291" i="225" s="1"/>
  <c r="Q292" i="225"/>
  <c r="Q291" i="225" s="1"/>
  <c r="P292" i="225"/>
  <c r="P291" i="225" s="1"/>
  <c r="O292" i="225"/>
  <c r="O291" i="225" s="1"/>
  <c r="A239" i="225"/>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L281" i="225"/>
  <c r="AK281" i="225"/>
  <c r="AJ281" i="225"/>
  <c r="AI281" i="225"/>
  <c r="AH281" i="225"/>
  <c r="AG281" i="225"/>
  <c r="AF281" i="225"/>
  <c r="AE281" i="225"/>
  <c r="AD281" i="225"/>
  <c r="AC281" i="225"/>
  <c r="AB281" i="225"/>
  <c r="AA281" i="225"/>
  <c r="Z281" i="225"/>
  <c r="Y281" i="225"/>
  <c r="X281" i="225"/>
  <c r="W281" i="225"/>
  <c r="V281" i="225"/>
  <c r="U281" i="225"/>
  <c r="T281" i="225"/>
  <c r="S281" i="225"/>
  <c r="R281" i="225"/>
  <c r="Q281" i="225"/>
  <c r="P281" i="225"/>
  <c r="O281" i="225"/>
  <c r="AL275" i="225"/>
  <c r="AK275" i="225"/>
  <c r="AJ275" i="225"/>
  <c r="AI275" i="225"/>
  <c r="AH275" i="225"/>
  <c r="AG275" i="225"/>
  <c r="AF275" i="225"/>
  <c r="AE275" i="225"/>
  <c r="AD275" i="225"/>
  <c r="AC275" i="225"/>
  <c r="AB275" i="225"/>
  <c r="AA275" i="225"/>
  <c r="Z275" i="225"/>
  <c r="Y275" i="225"/>
  <c r="X275" i="225"/>
  <c r="W275" i="225"/>
  <c r="V275" i="225"/>
  <c r="U275" i="225"/>
  <c r="T275" i="225"/>
  <c r="S275" i="225"/>
  <c r="R275" i="225"/>
  <c r="Q275" i="225"/>
  <c r="P275" i="225"/>
  <c r="O275" i="225"/>
  <c r="AL262" i="225"/>
  <c r="AL268" i="225" s="1"/>
  <c r="AL274" i="225" s="1"/>
  <c r="AK262" i="225"/>
  <c r="AK268" i="225" s="1"/>
  <c r="AK274" i="225" s="1"/>
  <c r="AJ262" i="225"/>
  <c r="AJ268" i="225" s="1"/>
  <c r="AJ274" i="225" s="1"/>
  <c r="AI262" i="225"/>
  <c r="AI268" i="225" s="1"/>
  <c r="AI274" i="225" s="1"/>
  <c r="AH262" i="225"/>
  <c r="AH268" i="225" s="1"/>
  <c r="AH274" i="225" s="1"/>
  <c r="AG262" i="225"/>
  <c r="AG268" i="225" s="1"/>
  <c r="AG274" i="225" s="1"/>
  <c r="AF262" i="225"/>
  <c r="AF268" i="225" s="1"/>
  <c r="AF274" i="225" s="1"/>
  <c r="AE262" i="225"/>
  <c r="AE268" i="225" s="1"/>
  <c r="AE274" i="225" s="1"/>
  <c r="AD262" i="225"/>
  <c r="AD268" i="225" s="1"/>
  <c r="AD274" i="225" s="1"/>
  <c r="AC262" i="225"/>
  <c r="AC268" i="225" s="1"/>
  <c r="AC274" i="225" s="1"/>
  <c r="AB262" i="225"/>
  <c r="AB268" i="225" s="1"/>
  <c r="AB274" i="225" s="1"/>
  <c r="AA262" i="225"/>
  <c r="AA268" i="225" s="1"/>
  <c r="AA274" i="225" s="1"/>
  <c r="Z262" i="225"/>
  <c r="Z268" i="225" s="1"/>
  <c r="Z274" i="225" s="1"/>
  <c r="Y262" i="225"/>
  <c r="Y268" i="225" s="1"/>
  <c r="Y274" i="225" s="1"/>
  <c r="X262" i="225"/>
  <c r="X268" i="225" s="1"/>
  <c r="X274" i="225" s="1"/>
  <c r="W262" i="225"/>
  <c r="W268" i="225" s="1"/>
  <c r="W274" i="225" s="1"/>
  <c r="V262" i="225"/>
  <c r="V268" i="225" s="1"/>
  <c r="V274" i="225" s="1"/>
  <c r="U262" i="225"/>
  <c r="U268" i="225" s="1"/>
  <c r="U274" i="225" s="1"/>
  <c r="T262" i="225"/>
  <c r="T268" i="225" s="1"/>
  <c r="T274" i="225" s="1"/>
  <c r="S262" i="225"/>
  <c r="S268" i="225" s="1"/>
  <c r="S274" i="225" s="1"/>
  <c r="R262" i="225"/>
  <c r="R268" i="225" s="1"/>
  <c r="R274" i="225" s="1"/>
  <c r="Q262" i="225"/>
  <c r="Q268" i="225" s="1"/>
  <c r="Q274" i="225" s="1"/>
  <c r="P262" i="225"/>
  <c r="P268" i="225" s="1"/>
  <c r="P274" i="225" s="1"/>
  <c r="O262" i="225"/>
  <c r="O268" i="225" s="1"/>
  <c r="O274" i="225" s="1"/>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G258" i="225"/>
  <c r="AG264" i="225" s="1"/>
  <c r="AG270" i="225" s="1"/>
  <c r="AF258" i="225"/>
  <c r="AF264" i="225" s="1"/>
  <c r="AE258" i="225"/>
  <c r="AE264" i="225" s="1"/>
  <c r="AE270" i="225" s="1"/>
  <c r="AD258" i="225"/>
  <c r="AD264" i="225" s="1"/>
  <c r="AD270" i="225" s="1"/>
  <c r="AC258" i="225"/>
  <c r="AC264" i="225" s="1"/>
  <c r="AB258" i="225"/>
  <c r="AB264" i="225" s="1"/>
  <c r="AA258" i="225"/>
  <c r="AA264" i="225" s="1"/>
  <c r="AA270" i="225" s="1"/>
  <c r="Z258" i="225"/>
  <c r="Z264" i="225" s="1"/>
  <c r="Z270" i="225" s="1"/>
  <c r="Y258" i="225"/>
  <c r="Y264" i="225" s="1"/>
  <c r="Y270" i="225" s="1"/>
  <c r="X258" i="225"/>
  <c r="X264" i="225" s="1"/>
  <c r="W258" i="225"/>
  <c r="W264" i="225" s="1"/>
  <c r="W270" i="225" s="1"/>
  <c r="V258" i="225"/>
  <c r="V264" i="225" s="1"/>
  <c r="V270" i="225" s="1"/>
  <c r="U258" i="225"/>
  <c r="U264" i="225" s="1"/>
  <c r="U270" i="225" s="1"/>
  <c r="T258" i="225"/>
  <c r="T264" i="225" s="1"/>
  <c r="T270" i="225" s="1"/>
  <c r="S258" i="225"/>
  <c r="S264" i="225" s="1"/>
  <c r="R258" i="225"/>
  <c r="R264" i="225" s="1"/>
  <c r="R270" i="225" s="1"/>
  <c r="Q258" i="225"/>
  <c r="Q264" i="225" s="1"/>
  <c r="Q270" i="225" s="1"/>
  <c r="P258" i="225"/>
  <c r="P264" i="225" s="1"/>
  <c r="P270" i="225" s="1"/>
  <c r="O258" i="225"/>
  <c r="O264" i="225" s="1"/>
  <c r="AL251" i="225"/>
  <c r="AK251" i="225"/>
  <c r="AJ251" i="225"/>
  <c r="AI251" i="225"/>
  <c r="AH251" i="225"/>
  <c r="AG251" i="225"/>
  <c r="AF251" i="225"/>
  <c r="AE251" i="225"/>
  <c r="AD251" i="225"/>
  <c r="AC251" i="225"/>
  <c r="AB251" i="225"/>
  <c r="AA251" i="225"/>
  <c r="Z251" i="225"/>
  <c r="Y251" i="225"/>
  <c r="X251" i="225"/>
  <c r="W251" i="225"/>
  <c r="V251" i="225"/>
  <c r="U251" i="225"/>
  <c r="T251" i="225"/>
  <c r="S251" i="225"/>
  <c r="R251" i="225"/>
  <c r="Q251" i="225"/>
  <c r="P251" i="225"/>
  <c r="O251" i="225"/>
  <c r="AL245" i="225"/>
  <c r="AK245" i="225"/>
  <c r="AJ245" i="225"/>
  <c r="AI245" i="225"/>
  <c r="AH245" i="225"/>
  <c r="AG245" i="225"/>
  <c r="AF245" i="225"/>
  <c r="AE245" i="225"/>
  <c r="AD245" i="225"/>
  <c r="AC245" i="225"/>
  <c r="AB245" i="225"/>
  <c r="AA245" i="225"/>
  <c r="Z245" i="225"/>
  <c r="Y245" i="225"/>
  <c r="X245" i="225"/>
  <c r="W245" i="225"/>
  <c r="V245" i="225"/>
  <c r="U245" i="225"/>
  <c r="T245" i="225"/>
  <c r="S245" i="225"/>
  <c r="R245" i="225"/>
  <c r="Q245" i="225"/>
  <c r="P245" i="225"/>
  <c r="O245" i="225"/>
  <c r="AL239" i="225"/>
  <c r="AK239" i="225"/>
  <c r="AJ239" i="225"/>
  <c r="AI239" i="225"/>
  <c r="AH239" i="225"/>
  <c r="AG239" i="225"/>
  <c r="AF239" i="225"/>
  <c r="AE239" i="225"/>
  <c r="AD239" i="225"/>
  <c r="AC239" i="225"/>
  <c r="AB239" i="225"/>
  <c r="AA239" i="225"/>
  <c r="Z239" i="225"/>
  <c r="Y239" i="225"/>
  <c r="X239" i="225"/>
  <c r="W239" i="225"/>
  <c r="V239" i="225"/>
  <c r="U239" i="225"/>
  <c r="T239" i="225"/>
  <c r="S239" i="225"/>
  <c r="R239" i="225"/>
  <c r="Q239" i="225"/>
  <c r="P239" i="225"/>
  <c r="O239" i="225"/>
  <c r="A211" i="225"/>
  <c r="A212" i="225" s="1"/>
  <c r="A213" i="225" s="1"/>
  <c r="A224" i="225"/>
  <c r="A225" i="225" s="1"/>
  <c r="A226" i="225" s="1"/>
  <c r="AL212" i="225"/>
  <c r="AL214" i="225" s="1"/>
  <c r="AK212" i="225"/>
  <c r="AK214" i="225" s="1"/>
  <c r="AJ212" i="225"/>
  <c r="AJ214" i="225" s="1"/>
  <c r="AI212" i="225"/>
  <c r="AI214" i="225" s="1"/>
  <c r="AH212" i="225"/>
  <c r="AH214" i="225" s="1"/>
  <c r="AG212" i="225"/>
  <c r="AG214" i="225" s="1"/>
  <c r="AF212" i="225"/>
  <c r="AF214" i="225" s="1"/>
  <c r="AE212" i="225"/>
  <c r="AE214" i="225" s="1"/>
  <c r="AD212" i="225"/>
  <c r="AD214" i="225" s="1"/>
  <c r="AC212" i="225"/>
  <c r="AC214" i="225" s="1"/>
  <c r="AB212" i="225"/>
  <c r="AB214" i="225" s="1"/>
  <c r="AA212" i="225"/>
  <c r="AA214" i="225" s="1"/>
  <c r="Z212" i="225"/>
  <c r="Z214" i="225" s="1"/>
  <c r="Y212" i="225"/>
  <c r="Y214" i="225" s="1"/>
  <c r="X212" i="225"/>
  <c r="X214" i="225" s="1"/>
  <c r="W212" i="225"/>
  <c r="W214" i="225" s="1"/>
  <c r="V212" i="225"/>
  <c r="V214" i="225" s="1"/>
  <c r="U212" i="225"/>
  <c r="U214" i="225" s="1"/>
  <c r="T212" i="225"/>
  <c r="T214" i="225" s="1"/>
  <c r="S212" i="225"/>
  <c r="S214" i="225" s="1"/>
  <c r="R212" i="225"/>
  <c r="R214" i="225" s="1"/>
  <c r="Q212" i="225"/>
  <c r="Q214" i="225" s="1"/>
  <c r="P212" i="225"/>
  <c r="P214" i="225" s="1"/>
  <c r="O212" i="225"/>
  <c r="O214" i="225" s="1"/>
  <c r="AL211" i="225"/>
  <c r="AK211" i="225"/>
  <c r="AJ211" i="225"/>
  <c r="AI211" i="225"/>
  <c r="AH211" i="225"/>
  <c r="AG211" i="225"/>
  <c r="AF211" i="225"/>
  <c r="AE211" i="225"/>
  <c r="AD211" i="225"/>
  <c r="AC211" i="225"/>
  <c r="AB211" i="225"/>
  <c r="AA211" i="225"/>
  <c r="Z211" i="225"/>
  <c r="Y211" i="225"/>
  <c r="X211" i="225"/>
  <c r="W211" i="225"/>
  <c r="V211" i="225"/>
  <c r="U211" i="225"/>
  <c r="T211" i="225"/>
  <c r="S211" i="225"/>
  <c r="R211" i="225"/>
  <c r="Q211" i="225"/>
  <c r="P211" i="225"/>
  <c r="O211" i="225"/>
  <c r="L224" i="225"/>
  <c r="A424" i="225" l="1"/>
  <c r="Q423" i="225"/>
  <c r="AH263" i="225"/>
  <c r="AH270" i="225"/>
  <c r="S263" i="225"/>
  <c r="S270" i="225"/>
  <c r="AB263" i="225"/>
  <c r="AB270" i="225"/>
  <c r="AC263" i="225"/>
  <c r="AC270" i="225"/>
  <c r="O263" i="225"/>
  <c r="O270" i="225"/>
  <c r="X263" i="225"/>
  <c r="X270" i="225"/>
  <c r="AF263" i="225"/>
  <c r="AF270" i="225"/>
  <c r="AI263" i="225"/>
  <c r="T394" i="225"/>
  <c r="S395" i="225"/>
  <c r="AK263" i="225"/>
  <c r="U263" i="225"/>
  <c r="A214" i="225"/>
  <c r="A215" i="225" s="1"/>
  <c r="A216" i="225" s="1"/>
  <c r="A220" i="225" s="1"/>
  <c r="A221" i="225" s="1"/>
  <c r="A222" i="225" s="1"/>
  <c r="T215" i="225"/>
  <c r="AK215" i="225"/>
  <c r="AF215" i="225"/>
  <c r="AC215" i="225"/>
  <c r="AE215" i="225"/>
  <c r="P215" i="225"/>
  <c r="U215" i="225"/>
  <c r="V215" i="225"/>
  <c r="W215" i="225"/>
  <c r="AB215" i="225"/>
  <c r="R215" i="225"/>
  <c r="AL215" i="225"/>
  <c r="AG215" i="225"/>
  <c r="AH215" i="225"/>
  <c r="AJ215" i="225"/>
  <c r="S215" i="225"/>
  <c r="AI215" i="225"/>
  <c r="Z215" i="225"/>
  <c r="AD215" i="225"/>
  <c r="X215" i="225"/>
  <c r="AA215" i="225"/>
  <c r="Q215" i="225"/>
  <c r="Y215" i="225"/>
  <c r="O215" i="225"/>
  <c r="Y263" i="225"/>
  <c r="T263" i="225"/>
  <c r="Q263" i="225"/>
  <c r="R263" i="225"/>
  <c r="AG263" i="225"/>
  <c r="Z263" i="225"/>
  <c r="AJ263" i="225"/>
  <c r="AJ257" i="225"/>
  <c r="AE263" i="225"/>
  <c r="AI257" i="225"/>
  <c r="AK257" i="225"/>
  <c r="AG257" i="225"/>
  <c r="AH257" i="225"/>
  <c r="AL257" i="225"/>
  <c r="AA263" i="225"/>
  <c r="P257" i="225"/>
  <c r="S257" i="225"/>
  <c r="AF257" i="225"/>
  <c r="V263" i="225"/>
  <c r="AL263" i="225"/>
  <c r="AA257" i="225"/>
  <c r="Q257" i="225"/>
  <c r="AD257" i="225"/>
  <c r="AD263" i="225"/>
  <c r="V257" i="225"/>
  <c r="X257" i="225"/>
  <c r="Y257" i="225"/>
  <c r="R257" i="225"/>
  <c r="Z257" i="225"/>
  <c r="T257" i="225"/>
  <c r="AB257" i="225"/>
  <c r="U257" i="225"/>
  <c r="AC257" i="225"/>
  <c r="L225" i="225"/>
  <c r="L226" i="225"/>
  <c r="O257" i="225"/>
  <c r="W257" i="225"/>
  <c r="W263" i="225"/>
  <c r="P263" i="225"/>
  <c r="AE257" i="225"/>
  <c r="A425" i="225" l="1"/>
  <c r="Q424" i="225"/>
  <c r="U394" i="225"/>
  <c r="T395" i="225"/>
  <c r="A217" i="225"/>
  <c r="A218" i="225" s="1"/>
  <c r="A219" i="225" s="1"/>
  <c r="A206" i="225"/>
  <c r="A202" i="225"/>
  <c r="A203" i="225" s="1"/>
  <c r="A204" i="225" s="1"/>
  <c r="AL202" i="225"/>
  <c r="AK202" i="225"/>
  <c r="AJ202" i="225"/>
  <c r="AI202" i="225"/>
  <c r="AH202" i="225"/>
  <c r="AG202" i="225"/>
  <c r="AF202" i="225"/>
  <c r="AE202" i="225"/>
  <c r="AD202" i="225"/>
  <c r="AC202" i="225"/>
  <c r="AB202" i="225"/>
  <c r="AA202" i="225"/>
  <c r="Z202" i="225"/>
  <c r="Y202" i="225"/>
  <c r="X202" i="225"/>
  <c r="W202" i="225"/>
  <c r="V202" i="225"/>
  <c r="U202" i="225"/>
  <c r="T202" i="225"/>
  <c r="S202" i="225"/>
  <c r="R202" i="225"/>
  <c r="Q202" i="225"/>
  <c r="P202" i="225"/>
  <c r="O202" i="225"/>
  <c r="AL194" i="225"/>
  <c r="AL192" i="225" s="1"/>
  <c r="AK194" i="225"/>
  <c r="AK192" i="225" s="1"/>
  <c r="AJ194" i="225"/>
  <c r="AJ192" i="225" s="1"/>
  <c r="AI194" i="225"/>
  <c r="AI192" i="225" s="1"/>
  <c r="AH194" i="225"/>
  <c r="AH192" i="225" s="1"/>
  <c r="AG194" i="225"/>
  <c r="AG192" i="225" s="1"/>
  <c r="AF194" i="225"/>
  <c r="AF192" i="225" s="1"/>
  <c r="AE194" i="225"/>
  <c r="AE192" i="225" s="1"/>
  <c r="AD194" i="225"/>
  <c r="AD192" i="225" s="1"/>
  <c r="AC194" i="225"/>
  <c r="AC192" i="225" s="1"/>
  <c r="AB194" i="225"/>
  <c r="AB192" i="225" s="1"/>
  <c r="AA194" i="225"/>
  <c r="AA192" i="225" s="1"/>
  <c r="Z194" i="225"/>
  <c r="Z192" i="225" s="1"/>
  <c r="Y194" i="225"/>
  <c r="Y192" i="225" s="1"/>
  <c r="X194" i="225"/>
  <c r="X192" i="225" s="1"/>
  <c r="W194" i="225"/>
  <c r="W192" i="225" s="1"/>
  <c r="V194" i="225"/>
  <c r="V192" i="225" s="1"/>
  <c r="U194" i="225"/>
  <c r="U192" i="225" s="1"/>
  <c r="T194" i="225"/>
  <c r="T192" i="225" s="1"/>
  <c r="S194" i="225"/>
  <c r="S192" i="225" s="1"/>
  <c r="R194" i="225"/>
  <c r="R192" i="225" s="1"/>
  <c r="Q194" i="225"/>
  <c r="Q192" i="225" s="1"/>
  <c r="P194" i="225"/>
  <c r="P192" i="225" s="1"/>
  <c r="O194" i="225"/>
  <c r="O192" i="225" s="1"/>
  <c r="AL178" i="225"/>
  <c r="AK178" i="225"/>
  <c r="AJ178" i="225"/>
  <c r="AI178" i="225"/>
  <c r="AH178" i="225"/>
  <c r="AG178" i="225"/>
  <c r="AF178" i="225"/>
  <c r="AE178" i="225"/>
  <c r="AD178" i="225"/>
  <c r="AC178" i="225"/>
  <c r="AB178" i="225"/>
  <c r="AA178" i="225"/>
  <c r="Z178" i="225"/>
  <c r="Y178" i="225"/>
  <c r="X178" i="225"/>
  <c r="W178" i="225"/>
  <c r="V178" i="225"/>
  <c r="U178" i="225"/>
  <c r="T178" i="225"/>
  <c r="S178" i="225"/>
  <c r="R178" i="225"/>
  <c r="Q178" i="225"/>
  <c r="P178" i="225"/>
  <c r="O178" i="225"/>
  <c r="AL171" i="225"/>
  <c r="AK171" i="225"/>
  <c r="AJ171" i="225"/>
  <c r="AI171" i="225"/>
  <c r="AH171" i="225"/>
  <c r="AG171" i="225"/>
  <c r="AF171" i="225"/>
  <c r="AE171" i="225"/>
  <c r="AD171" i="225"/>
  <c r="AC171" i="225"/>
  <c r="AB171" i="225"/>
  <c r="AA171" i="225"/>
  <c r="Z171" i="225"/>
  <c r="Y171" i="225"/>
  <c r="X171" i="225"/>
  <c r="W171" i="225"/>
  <c r="V171" i="225"/>
  <c r="U171" i="225"/>
  <c r="T171" i="225"/>
  <c r="S171" i="225"/>
  <c r="R171" i="225"/>
  <c r="Q171" i="225"/>
  <c r="P171" i="225"/>
  <c r="O171" i="225"/>
  <c r="AL168" i="225"/>
  <c r="AK168" i="225"/>
  <c r="AJ168" i="225"/>
  <c r="AI168" i="225"/>
  <c r="AH168" i="225"/>
  <c r="AG168" i="225"/>
  <c r="AF168" i="225"/>
  <c r="AE168" i="225"/>
  <c r="AD168" i="225"/>
  <c r="AC168" i="225"/>
  <c r="AB168" i="225"/>
  <c r="AA168" i="225"/>
  <c r="Z168" i="225"/>
  <c r="Y168" i="225"/>
  <c r="X168" i="225"/>
  <c r="W168" i="225"/>
  <c r="V168" i="225"/>
  <c r="U168" i="225"/>
  <c r="T168" i="225"/>
  <c r="S168" i="225"/>
  <c r="R168" i="225"/>
  <c r="Q168" i="225"/>
  <c r="P168" i="225"/>
  <c r="O168" i="225"/>
  <c r="AL165" i="225"/>
  <c r="AK165" i="225"/>
  <c r="AJ165" i="225"/>
  <c r="AI165" i="225"/>
  <c r="AH165" i="225"/>
  <c r="AG165" i="225"/>
  <c r="AF165" i="225"/>
  <c r="AE165" i="225"/>
  <c r="AD165" i="225"/>
  <c r="AC165" i="225"/>
  <c r="AB165" i="225"/>
  <c r="AA165" i="225"/>
  <c r="Z165" i="225"/>
  <c r="Y165" i="225"/>
  <c r="X165" i="225"/>
  <c r="W165" i="225"/>
  <c r="V165" i="225"/>
  <c r="U165" i="225"/>
  <c r="T165" i="225"/>
  <c r="S165" i="225"/>
  <c r="R165" i="225"/>
  <c r="Q165" i="225"/>
  <c r="P165" i="225"/>
  <c r="O165" i="225"/>
  <c r="AL162" i="225"/>
  <c r="AL161" i="225" s="1"/>
  <c r="AL159" i="225" s="1"/>
  <c r="AK162" i="225"/>
  <c r="AK161" i="225" s="1"/>
  <c r="AK159" i="225" s="1"/>
  <c r="AJ162" i="225"/>
  <c r="AJ161" i="225" s="1"/>
  <c r="AJ159" i="225" s="1"/>
  <c r="AI162" i="225"/>
  <c r="AI161" i="225" s="1"/>
  <c r="AI159" i="225" s="1"/>
  <c r="AH162" i="225"/>
  <c r="AH161" i="225" s="1"/>
  <c r="AH159" i="225" s="1"/>
  <c r="AG162" i="225"/>
  <c r="AG161" i="225" s="1"/>
  <c r="AG159" i="225" s="1"/>
  <c r="AF162" i="225"/>
  <c r="AF161" i="225" s="1"/>
  <c r="AF159" i="225" s="1"/>
  <c r="AE162" i="225"/>
  <c r="AE161" i="225" s="1"/>
  <c r="AE159" i="225" s="1"/>
  <c r="AD162" i="225"/>
  <c r="AD161" i="225" s="1"/>
  <c r="AD159" i="225" s="1"/>
  <c r="AC162" i="225"/>
  <c r="AC161" i="225" s="1"/>
  <c r="AC159" i="225" s="1"/>
  <c r="AB162" i="225"/>
  <c r="AB161" i="225" s="1"/>
  <c r="AB159" i="225" s="1"/>
  <c r="AA162" i="225"/>
  <c r="AA161" i="225" s="1"/>
  <c r="AA159" i="225" s="1"/>
  <c r="Z162" i="225"/>
  <c r="Z161" i="225" s="1"/>
  <c r="Z159" i="225" s="1"/>
  <c r="Y162" i="225"/>
  <c r="X162" i="225"/>
  <c r="X161" i="225" s="1"/>
  <c r="X159" i="225" s="1"/>
  <c r="W162" i="225"/>
  <c r="W161" i="225" s="1"/>
  <c r="W159" i="225" s="1"/>
  <c r="V162" i="225"/>
  <c r="V161" i="225" s="1"/>
  <c r="V159" i="225" s="1"/>
  <c r="U162" i="225"/>
  <c r="U161" i="225" s="1"/>
  <c r="U159" i="225" s="1"/>
  <c r="T162" i="225"/>
  <c r="T161" i="225" s="1"/>
  <c r="T159" i="225" s="1"/>
  <c r="S162" i="225"/>
  <c r="S161" i="225" s="1"/>
  <c r="S159" i="225" s="1"/>
  <c r="R162" i="225"/>
  <c r="R161" i="225" s="1"/>
  <c r="R159" i="225" s="1"/>
  <c r="Q162" i="225"/>
  <c r="Q161" i="225" s="1"/>
  <c r="Q159" i="225" s="1"/>
  <c r="P162" i="225"/>
  <c r="O162" i="225"/>
  <c r="O161" i="225" s="1"/>
  <c r="O159" i="225" s="1"/>
  <c r="A160" i="225"/>
  <c r="A161" i="225" s="1"/>
  <c r="A162" i="225" s="1"/>
  <c r="A163" i="225" s="1"/>
  <c r="A164" i="225" s="1"/>
  <c r="A165" i="225" s="1"/>
  <c r="A166" i="225" s="1"/>
  <c r="A167" i="225" s="1"/>
  <c r="A168" i="225" s="1"/>
  <c r="A169" i="225" s="1"/>
  <c r="A170" i="225" s="1"/>
  <c r="A171" i="225" s="1"/>
  <c r="A172" i="225" s="1"/>
  <c r="AL150" i="225"/>
  <c r="AK150" i="225"/>
  <c r="AJ150" i="225"/>
  <c r="AI150" i="225"/>
  <c r="AH150" i="225"/>
  <c r="AG150" i="225"/>
  <c r="AF150" i="225"/>
  <c r="AE150" i="225"/>
  <c r="AD150" i="225"/>
  <c r="AC150" i="225"/>
  <c r="AB150" i="225"/>
  <c r="AA150" i="225"/>
  <c r="Z150" i="225"/>
  <c r="Y150" i="225"/>
  <c r="X150" i="225"/>
  <c r="W150" i="225"/>
  <c r="V150" i="225"/>
  <c r="U150" i="225"/>
  <c r="T150" i="225"/>
  <c r="S150" i="225"/>
  <c r="R150" i="225"/>
  <c r="Q150" i="225"/>
  <c r="P150" i="225"/>
  <c r="O150" i="225"/>
  <c r="AL147" i="225"/>
  <c r="AK147" i="225"/>
  <c r="AJ147" i="225"/>
  <c r="AI147" i="225"/>
  <c r="AH147" i="225"/>
  <c r="AG147" i="225"/>
  <c r="AF147" i="225"/>
  <c r="AE147" i="225"/>
  <c r="AD147" i="225"/>
  <c r="AC147" i="225"/>
  <c r="AB147" i="225"/>
  <c r="AA147" i="225"/>
  <c r="Z147" i="225"/>
  <c r="Y147" i="225"/>
  <c r="X147" i="225"/>
  <c r="W147" i="225"/>
  <c r="V147" i="225"/>
  <c r="U147" i="225"/>
  <c r="T147" i="225"/>
  <c r="S147" i="225"/>
  <c r="R147" i="225"/>
  <c r="Q147" i="225"/>
  <c r="P147" i="225"/>
  <c r="O147" i="225"/>
  <c r="A142" i="225"/>
  <c r="A143" i="225" s="1"/>
  <c r="A144" i="225" s="1"/>
  <c r="A145" i="225" s="1"/>
  <c r="AL132" i="225"/>
  <c r="AK132" i="225"/>
  <c r="AJ132" i="225"/>
  <c r="AI132" i="225"/>
  <c r="AH132" i="225"/>
  <c r="AG132" i="225"/>
  <c r="AF132" i="225"/>
  <c r="AE132" i="225"/>
  <c r="AD132" i="225"/>
  <c r="AC132" i="225"/>
  <c r="AB132" i="225"/>
  <c r="AA132" i="225"/>
  <c r="Z132" i="225"/>
  <c r="Y132" i="225"/>
  <c r="X132" i="225"/>
  <c r="W132" i="225"/>
  <c r="V132" i="225"/>
  <c r="U132" i="225"/>
  <c r="T132" i="225"/>
  <c r="S132" i="225"/>
  <c r="R132" i="225"/>
  <c r="Q132" i="225"/>
  <c r="P132" i="225"/>
  <c r="O132" i="225"/>
  <c r="AL129" i="225"/>
  <c r="AK129" i="225"/>
  <c r="AJ129" i="225"/>
  <c r="AI129" i="225"/>
  <c r="AH129" i="225"/>
  <c r="AG129" i="225"/>
  <c r="AF129" i="225"/>
  <c r="AE129" i="225"/>
  <c r="AD129" i="225"/>
  <c r="AC129" i="225"/>
  <c r="AB129" i="225"/>
  <c r="AA129" i="225"/>
  <c r="Z129" i="225"/>
  <c r="Y129" i="225"/>
  <c r="X129" i="225"/>
  <c r="W129" i="225"/>
  <c r="V129" i="225"/>
  <c r="U129" i="225"/>
  <c r="T129" i="225"/>
  <c r="S129" i="225"/>
  <c r="R129" i="225"/>
  <c r="Q129" i="225"/>
  <c r="P129" i="225"/>
  <c r="O129" i="225"/>
  <c r="AL126" i="225"/>
  <c r="AK126" i="225"/>
  <c r="AJ126" i="225"/>
  <c r="AI126" i="225"/>
  <c r="AH126" i="225"/>
  <c r="AG126" i="225"/>
  <c r="AF126" i="225"/>
  <c r="AE126" i="225"/>
  <c r="AD126" i="225"/>
  <c r="AC126" i="225"/>
  <c r="AB126" i="225"/>
  <c r="AA126" i="225"/>
  <c r="Z126" i="225"/>
  <c r="Y126" i="225"/>
  <c r="X126" i="225"/>
  <c r="W126" i="225"/>
  <c r="V126" i="225"/>
  <c r="U126" i="225"/>
  <c r="T126" i="225"/>
  <c r="S126" i="225"/>
  <c r="R126" i="225"/>
  <c r="Q126" i="225"/>
  <c r="P126" i="225"/>
  <c r="O126" i="225"/>
  <c r="AL122" i="225"/>
  <c r="AK122" i="225"/>
  <c r="AJ122" i="225"/>
  <c r="AI122" i="225"/>
  <c r="AH122" i="225"/>
  <c r="AG122" i="225"/>
  <c r="AF122" i="225"/>
  <c r="AE122" i="225"/>
  <c r="AD122" i="225"/>
  <c r="AC122" i="225"/>
  <c r="AB122" i="225"/>
  <c r="AA122" i="225"/>
  <c r="Z122" i="225"/>
  <c r="Y122" i="225"/>
  <c r="X122" i="225"/>
  <c r="W122" i="225"/>
  <c r="V122" i="225"/>
  <c r="U122" i="225"/>
  <c r="T122" i="225"/>
  <c r="S122" i="225"/>
  <c r="R122" i="225"/>
  <c r="Q122" i="225"/>
  <c r="P122" i="225"/>
  <c r="O122" i="225"/>
  <c r="AL118" i="225"/>
  <c r="AK118" i="225"/>
  <c r="AJ118" i="225"/>
  <c r="AI118" i="225"/>
  <c r="AH118" i="225"/>
  <c r="AG118" i="225"/>
  <c r="AF118" i="225"/>
  <c r="AE118" i="225"/>
  <c r="AD118" i="225"/>
  <c r="AC118" i="225"/>
  <c r="AB118" i="225"/>
  <c r="AA118" i="225"/>
  <c r="Z118" i="225"/>
  <c r="Y118" i="225"/>
  <c r="X118" i="225"/>
  <c r="W118" i="225"/>
  <c r="V118" i="225"/>
  <c r="U118" i="225"/>
  <c r="T118" i="225"/>
  <c r="S118" i="225"/>
  <c r="R118" i="225"/>
  <c r="Q118" i="225"/>
  <c r="P118" i="225"/>
  <c r="O118" i="225"/>
  <c r="AL106" i="225"/>
  <c r="AK106" i="225"/>
  <c r="AJ106" i="225"/>
  <c r="AI106" i="225"/>
  <c r="AH106" i="225"/>
  <c r="AG106" i="225"/>
  <c r="AF106" i="225"/>
  <c r="AE106" i="225"/>
  <c r="AD106" i="225"/>
  <c r="AC106" i="225"/>
  <c r="AB106" i="225"/>
  <c r="AA106" i="225"/>
  <c r="Z106" i="225"/>
  <c r="Y106" i="225"/>
  <c r="X106" i="225"/>
  <c r="W106" i="225"/>
  <c r="V106" i="225"/>
  <c r="U106" i="225"/>
  <c r="T106" i="225"/>
  <c r="S106" i="225"/>
  <c r="R106" i="225"/>
  <c r="Q106" i="225"/>
  <c r="P106" i="225"/>
  <c r="O106" i="225"/>
  <c r="A103" i="225"/>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135" i="225" s="1"/>
  <c r="P161" i="225" l="1"/>
  <c r="P159" i="225" s="1"/>
  <c r="Y161" i="225"/>
  <c r="Y159" i="225" s="1"/>
  <c r="A426" i="225"/>
  <c r="Q425" i="225"/>
  <c r="Q422" i="225" s="1"/>
  <c r="A147" i="225"/>
  <c r="A148" i="225" s="1"/>
  <c r="A149" i="225" s="1"/>
  <c r="A150" i="225" s="1"/>
  <c r="A151" i="225" s="1"/>
  <c r="A152" i="225" s="1"/>
  <c r="A153" i="225" s="1"/>
  <c r="A146" i="225"/>
  <c r="V394" i="225"/>
  <c r="U395" i="225"/>
  <c r="A189" i="225"/>
  <c r="A191" i="225" s="1"/>
  <c r="A192" i="225" s="1"/>
  <c r="A193" i="225" s="1"/>
  <c r="A194" i="225" s="1"/>
  <c r="A195" i="225" s="1"/>
  <c r="A190" i="225"/>
  <c r="A173" i="225"/>
  <c r="A175" i="225" s="1"/>
  <c r="A176" i="225" s="1"/>
  <c r="A177" i="225" s="1"/>
  <c r="A178" i="225" s="1"/>
  <c r="A179" i="225" s="1"/>
  <c r="A174" i="225"/>
  <c r="P125" i="225"/>
  <c r="P117" i="225" s="1"/>
  <c r="AF141" i="225"/>
  <c r="AF146" i="225" s="1"/>
  <c r="AI141" i="225"/>
  <c r="AI146" i="225" s="1"/>
  <c r="P141" i="225"/>
  <c r="P146" i="225" s="1"/>
  <c r="X141" i="225"/>
  <c r="X146" i="225" s="1"/>
  <c r="X125" i="225"/>
  <c r="X117" i="225" s="1"/>
  <c r="R125" i="225"/>
  <c r="R117" i="225" s="1"/>
  <c r="Z125" i="225"/>
  <c r="Z117" i="225" s="1"/>
  <c r="AH125" i="225"/>
  <c r="AH117" i="225" s="1"/>
  <c r="AC125" i="225"/>
  <c r="AC117" i="225" s="1"/>
  <c r="AK125" i="225"/>
  <c r="O125" i="225"/>
  <c r="W125" i="225"/>
  <c r="W117" i="225" s="1"/>
  <c r="AE125" i="225"/>
  <c r="AE117" i="225" s="1"/>
  <c r="Q141" i="225"/>
  <c r="Q146" i="225" s="1"/>
  <c r="Y141" i="225"/>
  <c r="Y146" i="225" s="1"/>
  <c r="AG141" i="225"/>
  <c r="AG146" i="225" s="1"/>
  <c r="AA141" i="225"/>
  <c r="AA146" i="225" s="1"/>
  <c r="AF125" i="225"/>
  <c r="S141" i="225"/>
  <c r="S146" i="225" s="1"/>
  <c r="Q125" i="225"/>
  <c r="Q117" i="225" s="1"/>
  <c r="Y125" i="225"/>
  <c r="Y117" i="225" s="1"/>
  <c r="AG125" i="225"/>
  <c r="U125" i="225"/>
  <c r="U141" i="225"/>
  <c r="U146" i="225" s="1"/>
  <c r="AC141" i="225"/>
  <c r="AC146" i="225" s="1"/>
  <c r="AK141" i="225"/>
  <c r="AK146" i="225" s="1"/>
  <c r="S125" i="225"/>
  <c r="S117" i="225" s="1"/>
  <c r="AI125" i="225"/>
  <c r="AI117" i="225" s="1"/>
  <c r="T125" i="225"/>
  <c r="AB125" i="225"/>
  <c r="AJ125" i="225"/>
  <c r="R141" i="225"/>
  <c r="R146" i="225" s="1"/>
  <c r="Z141" i="225"/>
  <c r="Z146" i="225" s="1"/>
  <c r="AH141" i="225"/>
  <c r="AH146" i="225" s="1"/>
  <c r="T141" i="225"/>
  <c r="T146" i="225" s="1"/>
  <c r="AB141" i="225"/>
  <c r="AB146" i="225" s="1"/>
  <c r="AJ141" i="225"/>
  <c r="AJ146" i="225" s="1"/>
  <c r="AA125" i="225"/>
  <c r="V125" i="225"/>
  <c r="V117" i="225" s="1"/>
  <c r="AD125" i="225"/>
  <c r="AD117" i="225" s="1"/>
  <c r="AL125" i="225"/>
  <c r="AL117" i="225" s="1"/>
  <c r="V141" i="225"/>
  <c r="V146" i="225" s="1"/>
  <c r="AD141" i="225"/>
  <c r="AD146" i="225" s="1"/>
  <c r="AL141" i="225"/>
  <c r="AL146" i="225" s="1"/>
  <c r="O141" i="225"/>
  <c r="O146" i="225" s="1"/>
  <c r="AE141" i="225"/>
  <c r="AE146" i="225" s="1"/>
  <c r="W141" i="225"/>
  <c r="W146" i="225" s="1"/>
  <c r="A65" i="225"/>
  <c r="A66" i="225" s="1"/>
  <c r="A67" i="225" s="1"/>
  <c r="A68" i="225" s="1"/>
  <c r="A69" i="225" s="1"/>
  <c r="A56" i="225"/>
  <c r="A57" i="225" s="1"/>
  <c r="A58" i="225" s="1"/>
  <c r="A59" i="225" s="1"/>
  <c r="A60" i="225" s="1"/>
  <c r="A61" i="225" s="1"/>
  <c r="A62" i="225" s="1"/>
  <c r="A427" i="225" l="1"/>
  <c r="Q426" i="225"/>
  <c r="W394" i="225"/>
  <c r="V395" i="225"/>
  <c r="X111" i="225"/>
  <c r="AJ117" i="225"/>
  <c r="AJ111" i="225" s="1"/>
  <c r="AF117" i="225"/>
  <c r="AF111" i="225" s="1"/>
  <c r="AL111" i="225"/>
  <c r="AI111" i="225"/>
  <c r="Y111" i="225"/>
  <c r="Z111" i="225"/>
  <c r="O117" i="225"/>
  <c r="O111" i="225" s="1"/>
  <c r="AA117" i="225"/>
  <c r="AA111" i="225" s="1"/>
  <c r="T117" i="225"/>
  <c r="T111" i="225" s="1"/>
  <c r="AD111" i="225"/>
  <c r="S111" i="225"/>
  <c r="Q111" i="225"/>
  <c r="R111" i="225"/>
  <c r="V111" i="225"/>
  <c r="AE111" i="225"/>
  <c r="P111" i="225"/>
  <c r="AK117" i="225"/>
  <c r="AK111" i="225" s="1"/>
  <c r="AC111" i="225"/>
  <c r="AH111" i="225"/>
  <c r="W111" i="225"/>
  <c r="AG117" i="225"/>
  <c r="AG111" i="225" s="1"/>
  <c r="U117" i="225"/>
  <c r="U111" i="225" s="1"/>
  <c r="AB117" i="225"/>
  <c r="AB111" i="225" s="1"/>
  <c r="A196" i="225"/>
  <c r="A197" i="225"/>
  <c r="A180" i="225"/>
  <c r="A182" i="225" s="1"/>
  <c r="A181" i="225"/>
  <c r="A49" i="225"/>
  <c r="A48" i="225"/>
  <c r="A51" i="225"/>
  <c r="A428" i="225" l="1"/>
  <c r="Q427" i="225"/>
  <c r="X394" i="225"/>
  <c r="W395" i="225"/>
  <c r="AK102" i="225"/>
  <c r="AK116" i="225"/>
  <c r="AF102" i="225"/>
  <c r="AF116" i="225"/>
  <c r="P102" i="225"/>
  <c r="P116" i="225"/>
  <c r="AJ102" i="225"/>
  <c r="AJ116" i="225"/>
  <c r="AB102" i="225"/>
  <c r="AB116" i="225"/>
  <c r="AE102" i="225"/>
  <c r="AE116" i="225"/>
  <c r="O102" i="225"/>
  <c r="O116" i="225"/>
  <c r="X102" i="225"/>
  <c r="X116" i="225"/>
  <c r="AD102" i="225"/>
  <c r="AD116" i="225"/>
  <c r="AA102" i="225"/>
  <c r="AA116" i="225"/>
  <c r="U102" i="225"/>
  <c r="U116" i="225"/>
  <c r="V102" i="225"/>
  <c r="V116" i="225"/>
  <c r="Z102" i="225"/>
  <c r="Z116" i="225"/>
  <c r="R102" i="225"/>
  <c r="R116" i="225"/>
  <c r="AC102" i="225"/>
  <c r="AC116" i="225"/>
  <c r="T102" i="225"/>
  <c r="T116" i="225"/>
  <c r="AG102" i="225"/>
  <c r="AG116" i="225"/>
  <c r="Y102" i="225"/>
  <c r="Y116" i="225"/>
  <c r="W102" i="225"/>
  <c r="W116" i="225"/>
  <c r="Q102" i="225"/>
  <c r="Q116" i="225"/>
  <c r="AI102" i="225"/>
  <c r="AI116" i="225"/>
  <c r="AH102" i="225"/>
  <c r="AH116" i="225"/>
  <c r="S102" i="225"/>
  <c r="S116" i="225"/>
  <c r="AL102" i="225"/>
  <c r="AL116" i="225"/>
  <c r="A429" i="225" l="1"/>
  <c r="A430" i="225" s="1"/>
  <c r="A431" i="225" s="1"/>
  <c r="A432" i="225" s="1"/>
  <c r="A433" i="225" s="1"/>
  <c r="A434" i="225" s="1"/>
  <c r="A435" i="225" s="1"/>
  <c r="A436" i="225" s="1"/>
  <c r="A437" i="225" s="1"/>
  <c r="A438" i="225" s="1"/>
  <c r="Q428" i="225"/>
  <c r="Q408" i="225" s="1"/>
  <c r="Q406" i="225" s="1"/>
  <c r="Y394" i="225"/>
  <c r="X395" i="225"/>
  <c r="Z394" i="225" l="1"/>
  <c r="Y395" i="225"/>
  <c r="AA394" i="225" l="1"/>
  <c r="Z395" i="225"/>
  <c r="M20" i="507"/>
  <c r="M19" i="507"/>
  <c r="M16" i="507"/>
  <c r="M15" i="507"/>
  <c r="M12" i="507"/>
  <c r="M11" i="507"/>
  <c r="AB394" i="225" l="1"/>
  <c r="AA395" i="225"/>
  <c r="AC394" i="225" l="1"/>
  <c r="AB395" i="225"/>
  <c r="AD394" i="225" l="1"/>
  <c r="AC395" i="225"/>
  <c r="AE394" i="225" l="1"/>
  <c r="AD395" i="225"/>
  <c r="AF394" i="225" l="1"/>
  <c r="AE395" i="225"/>
  <c r="AG394" i="225" l="1"/>
  <c r="AF395" i="225"/>
  <c r="AH394" i="225" l="1"/>
  <c r="AH395" i="225" s="1"/>
  <c r="AG395"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<sst xmlns="http://schemas.openxmlformats.org/spreadsheetml/2006/main" count="8139" uniqueCount="2687">
  <si>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</si>
  <si>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</si>
  <si>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</si>
  <si>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</si>
  <si>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</si>
  <si>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</si>
  <si>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</si>
  <si>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</si>
  <si>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</si>
  <si>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</si>
  <si>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</si>
  <si>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</si>
  <si>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</si>
  <si>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</si>
  <si>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</si>
  <si>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</si>
  <si>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</si>
  <si>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</si>
  <si>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</si>
  <si>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</si>
  <si>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</si>
  <si>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</si>
  <si>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</si>
  <si>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</si>
  <si>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</si>
  <si>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</si>
  <si>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</si>
  <si>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</si>
  <si>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</si>
  <si>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</si>
  <si>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</si>
  <si>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</si>
  <si>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</si>
  <si>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</si>
  <si>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</si>
  <si>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</si>
  <si>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</si>
  <si>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</si>
  <si>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</si>
  <si>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</si>
  <si>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</si>
  <si>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</si>
  <si>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</si>
  <si>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</si>
  <si>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</si>
  <si>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</si>
  <si>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</si>
  <si>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</si>
  <si>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</si>
  <si>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</si>
  <si>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</si>
  <si>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</si>
  <si>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</si>
  <si>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</si>
  <si>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</si>
  <si>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</si>
  <si>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</si>
  <si>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</si>
  <si>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</si>
  <si>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</si>
  <si>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</si>
  <si>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</si>
  <si>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</si>
  <si>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</si>
  <si>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</si>
  <si>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</si>
  <si>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</si>
  <si>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</si>
  <si>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</si>
  <si>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</si>
  <si>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</si>
  <si>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</si>
  <si>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</si>
  <si>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</si>
  <si>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</si>
  <si>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</si>
  <si>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</si>
  <si>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</si>
  <si>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</si>
  <si>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</si>
  <si>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</si>
  <si>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</si>
  <si>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</si>
  <si>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</si>
  <si>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</si>
  <si>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</si>
  <si>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</si>
  <si>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</si>
  <si>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</si>
  <si>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</si>
  <si>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</si>
  <si>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</si>
  <si>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</si>
  <si>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</si>
  <si>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</si>
  <si>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</si>
  <si>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</si>
  <si>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</si>
  <si>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</si>
  <si>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</si>
  <si>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</si>
  <si>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</si>
  <si>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</si>
  <si>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</si>
  <si>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</si>
  <si>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</si>
  <si>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</si>
  <si>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</si>
  <si>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</si>
  <si>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</si>
  <si>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</si>
  <si>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</si>
  <si>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</si>
  <si>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</si>
  <si>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</si>
  <si>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</si>
  <si>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</si>
  <si>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</si>
  <si>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</si>
  <si>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</si>
  <si>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</si>
  <si>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</si>
  <si>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</si>
  <si>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</si>
  <si>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</si>
  <si>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</si>
  <si>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</si>
  <si>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</si>
  <si>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</si>
  <si>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</si>
  <si>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</si>
  <si>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</si>
  <si>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</si>
  <si>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</si>
  <si>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</si>
  <si>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</si>
  <si>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</si>
  <si>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</si>
  <si>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</si>
  <si>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</si>
  <si>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</si>
  <si>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</si>
  <si>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</si>
  <si>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</si>
  <si>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</si>
  <si>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</si>
  <si>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</si>
  <si>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</si>
  <si>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</si>
  <si>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</si>
  <si>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</si>
  <si>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</si>
  <si>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</si>
  <si>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</si>
  <si>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</si>
  <si>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</si>
  <si>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</si>
  <si>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</si>
  <si>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</si>
  <si>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</si>
  <si>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</si>
  <si>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</si>
  <si>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</si>
  <si>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</si>
  <si>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</si>
  <si>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</si>
  <si>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</si>
  <si>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</si>
  <si>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</si>
  <si>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</si>
  <si>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</si>
  <si>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</si>
  <si>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</si>
  <si>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</si>
  <si>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</si>
  <si>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</si>
  <si>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</si>
  <si>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</si>
  <si>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</si>
  <si>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</si>
  <si>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</si>
  <si>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</si>
  <si>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</si>
  <si>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</si>
  <si>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</si>
  <si>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</si>
  <si>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</si>
  <si>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</si>
  <si>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</si>
  <si>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</si>
  <si>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</si>
  <si>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</si>
  <si>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</si>
  <si>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</si>
  <si>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</si>
  <si>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</si>
  <si>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</si>
  <si>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</si>
  <si>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</si>
  <si>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</si>
  <si>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</si>
  <si>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</si>
  <si>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</si>
  <si>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</si>
  <si>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</si>
  <si>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</si>
  <si>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</si>
  <si>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</si>
  <si>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</si>
  <si>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</si>
  <si>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</si>
  <si>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</si>
  <si>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</si>
  <si>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</si>
  <si>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</si>
  <si>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</si>
  <si>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</si>
  <si>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</si>
  <si>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</si>
  <si>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</si>
  <si>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</si>
  <si>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</si>
  <si>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</si>
  <si>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</si>
  <si>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</si>
  <si>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</si>
  <si>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</si>
  <si>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</si>
  <si>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</si>
  <si>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</si>
  <si>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</si>
  <si>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</si>
  <si>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</si>
  <si>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</si>
  <si>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</si>
  <si>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</si>
  <si>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</si>
  <si>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</si>
  <si>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</si>
  <si>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</si>
  <si>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</si>
  <si>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</si>
  <si>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</si>
  <si>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</si>
  <si>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</si>
  <si>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</si>
  <si>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</si>
  <si>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</si>
  <si>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</si>
  <si>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</si>
  <si>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</si>
  <si>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</si>
  <si>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</si>
  <si>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</si>
  <si>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</si>
  <si>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</si>
  <si>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</si>
  <si>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</si>
  <si>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</si>
  <si>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</si>
  <si>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</si>
  <si>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</si>
  <si>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</si>
  <si>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</si>
  <si>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</si>
  <si>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</si>
  <si>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</si>
  <si>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</si>
  <si>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</si>
  <si>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</si>
  <si>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</si>
  <si>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</si>
  <si>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</si>
  <si>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</si>
  <si>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</si>
  <si>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</si>
  <si>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</si>
  <si>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</si>
  <si>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</si>
  <si>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</si>
  <si>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</si>
  <si>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</si>
  <si>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</si>
  <si>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</si>
  <si>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</si>
  <si>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</si>
  <si>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</si>
  <si>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</si>
  <si>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</si>
  <si>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</si>
  <si>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</si>
  <si>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</si>
  <si>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</si>
  <si>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</si>
  <si>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</si>
  <si>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</si>
  <si>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</si>
  <si>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</si>
  <si>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</si>
  <si>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</si>
  <si>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</si>
  <si>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</si>
  <si>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</si>
  <si>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</si>
  <si>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</si>
  <si>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</si>
  <si>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</si>
  <si>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</si>
  <si>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</si>
  <si>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</si>
  <si>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</si>
  <si>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</si>
  <si>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</si>
  <si>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</si>
  <si>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</si>
  <si>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</si>
  <si>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</si>
  <si>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</si>
  <si>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</si>
  <si>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</si>
  <si>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</si>
  <si>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</si>
  <si>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</si>
  <si>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</si>
  <si>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</si>
  <si>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</si>
  <si>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</si>
  <si>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</si>
  <si>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</si>
  <si>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</si>
  <si>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</si>
  <si>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</si>
  <si>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</si>
  <si>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</si>
  <si>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</si>
  <si>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</si>
  <si>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</si>
  <si>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</si>
  <si>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</si>
  <si>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</si>
  <si>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</si>
  <si>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</si>
  <si>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</si>
  <si>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</si>
  <si>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</si>
  <si>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</si>
  <si>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</si>
  <si>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</si>
  <si>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</si>
  <si>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</si>
  <si>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</si>
  <si>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</si>
  <si>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</si>
  <si>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</si>
  <si>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</si>
  <si>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</si>
  <si>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</si>
  <si>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</si>
  <si>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</si>
  <si>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</si>
  <si>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</si>
  <si>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</si>
  <si>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</si>
  <si>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</si>
  <si>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</si>
  <si>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</si>
  <si>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</si>
  <si>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</si>
  <si>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</si>
  <si>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</si>
  <si>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</si>
  <si>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тыс. куб.м.</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</si>
  <si>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</si>
  <si>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</si>
  <si>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</si>
  <si>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</si>
  <si>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</si>
  <si>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</si>
  <si>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</si>
  <si>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</si>
  <si>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</si>
  <si>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</si>
  <si>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</si>
  <si>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</si>
  <si>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</si>
  <si>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</si>
  <si>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</si>
  <si>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</si>
  <si>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</si>
  <si>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</si>
  <si>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</si>
  <si>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</si>
  <si>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</si>
  <si>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</si>
  <si>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</si>
  <si>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</si>
  <si>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</si>
  <si>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</si>
  <si>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</si>
  <si>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</si>
  <si>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</si>
  <si>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</si>
  <si>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</si>
  <si>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</si>
  <si>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</si>
  <si>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</si>
  <si>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</si>
  <si>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</si>
  <si>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</si>
  <si>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</si>
  <si>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</si>
  <si>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</si>
  <si>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</si>
  <si>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</si>
  <si>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</si>
  <si>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</si>
  <si>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</si>
  <si>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</si>
  <si>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</si>
  <si>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</si>
  <si>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</si>
  <si>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</si>
  <si>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</si>
  <si>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</si>
  <si>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</si>
  <si>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</si>
  <si>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</si>
  <si>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</si>
  <si>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</si>
  <si>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</si>
  <si>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</si>
  <si>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</si>
  <si>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</si>
  <si>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</si>
  <si>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</si>
  <si>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</si>
  <si>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</si>
  <si>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</si>
  <si>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</si>
  <si>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</si>
  <si>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</si>
  <si>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</si>
  <si>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</si>
  <si>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</si>
  <si>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</si>
  <si>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</si>
  <si>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</si>
  <si>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</si>
  <si>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</si>
  <si>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</si>
  <si>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</si>
  <si>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</si>
  <si>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</si>
  <si>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</si>
  <si>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</si>
  <si>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</si>
  <si>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</si>
  <si>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</si>
  <si>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</si>
  <si>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</si>
  <si>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</si>
  <si>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</si>
  <si>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</si>
  <si>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</si>
  <si>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</si>
  <si>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</si>
  <si>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</si>
  <si>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</si>
  <si>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</si>
  <si>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</si>
  <si>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</si>
  <si>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</si>
  <si>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</si>
  <si>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</si>
  <si>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</si>
  <si>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</si>
  <si>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</si>
  <si>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</si>
  <si>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</si>
  <si>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</si>
  <si>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</si>
  <si>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</si>
  <si>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</si>
  <si>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</si>
  <si>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</si>
  <si>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</si>
  <si>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</si>
  <si>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</si>
  <si>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</si>
  <si>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</si>
  <si>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</si>
  <si>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</si>
  <si>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</si>
  <si>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</si>
  <si>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</si>
  <si>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</si>
  <si>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</si>
  <si>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</si>
  <si>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</si>
  <si>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</si>
  <si>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</si>
  <si>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</si>
  <si>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</si>
  <si>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</si>
  <si>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</si>
  <si>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</si>
  <si>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</si>
  <si>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</si>
  <si>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</si>
  <si>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</si>
  <si>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</si>
  <si>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</si>
  <si>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</si>
  <si>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</si>
  <si>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</si>
  <si>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</si>
  <si>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</si>
  <si>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</si>
  <si>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</si>
  <si>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</si>
  <si>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</si>
  <si>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</si>
  <si>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</si>
  <si>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</si>
  <si>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</si>
  <si>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</si>
  <si>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</si>
  <si>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</si>
  <si>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</si>
  <si>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</si>
  <si>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</si>
  <si>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</si>
  <si>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</si>
  <si>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</si>
  <si>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</si>
  <si>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</si>
  <si>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</si>
  <si>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</si>
  <si>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</si>
  <si>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</si>
  <si>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</si>
  <si>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</si>
  <si>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</si>
  <si>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</si>
  <si>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</si>
  <si>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</si>
  <si>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</si>
  <si>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</si>
  <si>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</si>
  <si>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</si>
  <si>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</si>
  <si>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</si>
  <si>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</si>
  <si>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</si>
  <si>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</si>
  <si>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</si>
  <si>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</si>
  <si>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</si>
  <si>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</si>
  <si>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</si>
  <si>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</si>
  <si>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</si>
  <si>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</si>
  <si>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</si>
  <si>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</si>
  <si>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</si>
  <si>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</si>
  <si>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</si>
  <si>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</si>
  <si>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</si>
  <si>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</si>
  <si>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</si>
  <si>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</si>
  <si>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</si>
  <si>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</si>
  <si>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</si>
  <si>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</si>
  <si>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</si>
  <si>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</si>
  <si>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</si>
  <si>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</si>
  <si>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</si>
  <si>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</si>
  <si>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</si>
  <si>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</si>
  <si>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</si>
  <si>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</si>
  <si>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</si>
  <si>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</si>
  <si>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</si>
  <si>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</si>
  <si>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</si>
  <si>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</si>
  <si>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</si>
  <si>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</si>
  <si>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</si>
  <si>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</si>
  <si>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</si>
  <si>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</si>
  <si>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</si>
  <si>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</si>
  <si>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</si>
  <si>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</si>
  <si>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</si>
  <si>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</si>
  <si>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</si>
  <si>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</si>
  <si>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</si>
  <si>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</si>
  <si>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</si>
  <si>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</si>
  <si>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</si>
  <si>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</si>
  <si>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</si>
  <si>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</si>
  <si>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</si>
  <si>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</si>
  <si>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</si>
  <si>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</si>
  <si>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</si>
  <si>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</si>
  <si>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</si>
  <si>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</si>
  <si>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</si>
  <si>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</si>
  <si>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</si>
  <si>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</si>
  <si>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</si>
  <si>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</si>
  <si>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</si>
  <si>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</si>
  <si>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</si>
  <si>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</si>
  <si>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</si>
  <si>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</si>
  <si>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</si>
  <si>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</si>
  <si>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</si>
  <si>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</si>
  <si>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</si>
  <si>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</si>
  <si>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</si>
  <si>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</si>
  <si>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</si>
  <si>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</si>
  <si>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</si>
  <si>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</si>
  <si>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</si>
  <si>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</si>
  <si>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</si>
  <si>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</si>
  <si>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</si>
  <si>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</si>
  <si>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</si>
  <si>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</si>
  <si>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</si>
  <si>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</si>
  <si>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</si>
  <si>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</si>
  <si>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</si>
  <si>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</si>
  <si>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</si>
  <si>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</si>
  <si>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</si>
  <si>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</si>
  <si>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</si>
  <si>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</si>
  <si>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</si>
  <si>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</si>
  <si>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</si>
  <si>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</si>
  <si>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</si>
  <si>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</si>
  <si>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</si>
  <si>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</si>
  <si>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</si>
  <si>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</si>
  <si>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</si>
  <si>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</si>
  <si>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</si>
  <si>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</si>
  <si>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</si>
  <si>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</si>
  <si>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</si>
  <si>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</si>
  <si>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</si>
  <si>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</si>
  <si>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</si>
  <si>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</si>
  <si>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</si>
  <si>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</si>
  <si>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</si>
  <si>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</si>
  <si>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</si>
  <si>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</si>
  <si>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</si>
  <si>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</si>
  <si>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</si>
  <si>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</si>
  <si>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</si>
  <si>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</si>
  <si>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</si>
  <si>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</si>
  <si>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</si>
  <si>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</si>
  <si>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</si>
  <si>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</si>
  <si>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</si>
  <si>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</si>
  <si>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</si>
  <si>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</si>
  <si>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</si>
  <si>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</si>
  <si>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</si>
  <si>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</si>
  <si>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</si>
  <si>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</si>
  <si>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</si>
  <si>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</si>
  <si>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</si>
  <si>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</si>
  <si>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</si>
  <si>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</si>
  <si>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</si>
  <si>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</si>
  <si>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</si>
  <si>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</si>
  <si>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</si>
  <si>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</si>
  <si>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</si>
  <si>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</si>
  <si>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</si>
  <si>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</si>
  <si>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</si>
  <si>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</si>
  <si>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</si>
  <si>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</si>
  <si>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</si>
  <si>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</si>
  <si>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</si>
  <si>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</si>
  <si>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</si>
  <si>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</si>
  <si>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</si>
  <si>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</si>
  <si>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</si>
  <si>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</si>
  <si>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</si>
  <si>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</si>
  <si>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</si>
  <si>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</si>
  <si>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</si>
  <si>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</si>
  <si>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</si>
  <si>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</si>
  <si>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</si>
  <si>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</si>
  <si>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</si>
  <si>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</si>
  <si>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</si>
  <si>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</si>
  <si>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</si>
  <si>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</si>
  <si>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</si>
  <si>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</si>
  <si>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</si>
  <si>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</si>
  <si>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</si>
  <si>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</si>
  <si>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</si>
  <si>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</si>
  <si>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</si>
  <si>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</si>
  <si>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</si>
  <si>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</si>
  <si>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</si>
  <si>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</si>
  <si>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</si>
  <si>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</si>
  <si>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</si>
  <si>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</si>
  <si>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</si>
  <si>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</si>
  <si>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</si>
  <si>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</si>
  <si>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</si>
  <si>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</si>
  <si>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</si>
  <si>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</si>
  <si>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</si>
  <si>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</si>
  <si>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</si>
  <si>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</si>
  <si>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</si>
  <si>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</si>
  <si>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</si>
  <si>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</si>
  <si>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</si>
  <si>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</si>
  <si>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</si>
  <si>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</si>
  <si>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</si>
  <si>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</si>
  <si>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</si>
  <si>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</si>
  <si>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</si>
  <si>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</si>
  <si>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</si>
  <si>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</si>
  <si>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</si>
  <si>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</si>
  <si>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</si>
  <si>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</si>
  <si>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</si>
  <si>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</si>
  <si>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</si>
  <si>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</si>
  <si>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</si>
  <si>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</si>
  <si>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</si>
  <si>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</si>
  <si>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</si>
  <si>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</si>
  <si>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</si>
  <si>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</si>
  <si>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</si>
  <si>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</si>
  <si>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</si>
  <si>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</si>
  <si>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</si>
  <si>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</si>
  <si>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</si>
  <si>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</si>
  <si>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</si>
  <si>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</si>
  <si>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</si>
  <si>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</si>
  <si>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</si>
  <si>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</si>
  <si>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</si>
  <si>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</si>
  <si>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</si>
  <si>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</si>
  <si>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</si>
  <si>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</si>
  <si>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</si>
  <si>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</si>
  <si>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</si>
  <si>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</si>
  <si>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</si>
  <si>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</si>
  <si>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</si>
  <si>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</si>
  <si>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</si>
  <si>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</si>
  <si>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</si>
  <si>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</si>
  <si>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</si>
  <si>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</si>
  <si>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</si>
  <si>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</si>
  <si>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</si>
  <si>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</si>
  <si>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</si>
  <si>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</si>
  <si>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</si>
  <si>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</si>
  <si>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</si>
  <si>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</si>
  <si>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</si>
  <si>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</si>
  <si>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</si>
  <si>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</si>
  <si>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</si>
  <si>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</si>
  <si>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</si>
  <si>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</si>
  <si>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</si>
  <si>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</si>
  <si>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</si>
  <si>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</si>
  <si>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</si>
  <si>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</si>
  <si>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</si>
  <si>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</si>
  <si>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</si>
  <si>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</si>
  <si>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</si>
  <si>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</si>
  <si>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</si>
  <si>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</si>
  <si>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</si>
  <si>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</si>
  <si>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</si>
  <si>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</si>
  <si>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</si>
  <si>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</si>
  <si>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</si>
  <si>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</si>
  <si>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</si>
  <si>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</si>
  <si>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</si>
  <si>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</si>
  <si>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</si>
  <si>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</si>
  <si>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</si>
  <si>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</si>
  <si>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</si>
  <si>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</si>
  <si>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</si>
  <si>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</si>
  <si>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</si>
  <si>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</si>
  <si>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</si>
  <si>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</si>
  <si>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</si>
  <si>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</si>
  <si>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</si>
  <si>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</si>
  <si>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</si>
  <si>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</si>
  <si>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</si>
  <si>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</si>
  <si>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</si>
  <si>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</si>
  <si>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</si>
  <si>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</si>
  <si>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</si>
  <si>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</si>
  <si>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</si>
  <si>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</si>
  <si>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</si>
  <si>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</si>
  <si>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</si>
  <si>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</si>
  <si>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</si>
  <si>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</si>
  <si>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</si>
  <si>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</si>
  <si>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</si>
  <si>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</si>
  <si>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</si>
  <si>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</si>
  <si>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</si>
  <si>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</si>
  <si>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</si>
  <si>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</si>
  <si>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</si>
  <si>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</si>
  <si>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</si>
  <si>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</si>
  <si>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</si>
  <si>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</si>
  <si>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</si>
  <si>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</si>
  <si>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</si>
  <si>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</si>
  <si>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</si>
  <si>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</si>
  <si>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</si>
  <si>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</si>
  <si>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</si>
  <si>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</si>
  <si>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</si>
  <si>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</si>
  <si>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</si>
  <si>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</si>
  <si>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</si>
  <si>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</si>
  <si>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</si>
  <si>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</si>
  <si>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</si>
  <si>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</si>
  <si>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</si>
  <si>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</si>
  <si>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</si>
  <si>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</si>
  <si>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</si>
  <si>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</si>
  <si>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</si>
  <si>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</si>
  <si>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</si>
  <si>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</si>
  <si>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</si>
  <si>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</si>
  <si>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</si>
  <si>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</si>
  <si>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</si>
  <si>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</si>
  <si>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</si>
  <si>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</si>
  <si>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</si>
  <si>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</si>
  <si>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</si>
  <si>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</si>
  <si>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</si>
  <si>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</si>
  <si>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</si>
  <si>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</si>
  <si>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</si>
  <si>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</si>
  <si>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</si>
  <si>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</si>
  <si>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</si>
  <si>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</si>
  <si>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</si>
  <si>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</si>
  <si>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</si>
  <si>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</si>
  <si>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</si>
  <si>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</si>
  <si>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</si>
  <si>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</si>
  <si>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</si>
  <si>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</si>
  <si>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</si>
  <si>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</si>
  <si>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</si>
  <si>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</si>
  <si>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</si>
  <si>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</si>
  <si>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</si>
  <si>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</si>
  <si>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</si>
  <si>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</si>
  <si>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</si>
  <si>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</si>
  <si>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</si>
  <si>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</si>
  <si>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</si>
  <si>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</si>
  <si>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</si>
  <si>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</si>
  <si>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</si>
  <si>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</si>
  <si>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</si>
  <si>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</si>
  <si>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</si>
  <si>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</si>
  <si>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</si>
  <si>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</si>
  <si>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</si>
  <si>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</si>
  <si>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</si>
  <si>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</si>
  <si>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</si>
  <si>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</si>
  <si>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</si>
  <si>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</si>
  <si>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</si>
  <si>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</si>
  <si>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</si>
  <si>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</si>
  <si>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</si>
  <si>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</si>
  <si>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</si>
  <si>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</si>
  <si>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</si>
  <si>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</si>
  <si>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</si>
  <si>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</si>
  <si>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</si>
  <si>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</si>
  <si>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</si>
  <si>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</si>
  <si>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</si>
  <si>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</si>
  <si>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</si>
  <si>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</si>
  <si>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</si>
  <si>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</si>
  <si>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</si>
  <si>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</si>
  <si>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</si>
  <si>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</si>
  <si>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</si>
  <si>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</si>
  <si>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</si>
  <si>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</si>
  <si>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</si>
  <si>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</si>
  <si>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</si>
  <si>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</si>
  <si>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</si>
  <si>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</si>
  <si>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</si>
  <si>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</si>
  <si>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</si>
  <si>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</si>
  <si>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</si>
  <si>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</si>
  <si>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</si>
  <si>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</si>
  <si>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</si>
  <si>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</si>
  <si>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</si>
  <si>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</si>
  <si>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</si>
  <si>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</si>
  <si>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</si>
  <si>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</si>
  <si>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</si>
  <si>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</si>
  <si>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</si>
  <si>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</si>
  <si>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</si>
  <si>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</si>
  <si>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</si>
  <si>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</si>
  <si>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</si>
  <si>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</si>
  <si>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</si>
  <si>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</si>
  <si>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</si>
  <si>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</si>
  <si>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</si>
  <si>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</si>
  <si>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</si>
  <si>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</si>
  <si>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</si>
  <si>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</si>
  <si>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</si>
  <si>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</si>
  <si>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</si>
  <si>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</si>
  <si>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</si>
  <si>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</si>
  <si>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</si>
  <si>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</si>
  <si>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</si>
  <si>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</si>
  <si>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</si>
  <si>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</si>
  <si>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</si>
  <si>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</si>
  <si>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</si>
  <si>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</si>
  <si>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</si>
  <si>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</si>
  <si>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</si>
  <si>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</si>
  <si>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</si>
  <si>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</si>
  <si>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</si>
  <si>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</si>
  <si>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</si>
  <si>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</si>
  <si>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</si>
  <si>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</si>
  <si>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</si>
  <si>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</si>
  <si>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</si>
  <si>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</si>
  <si>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</si>
  <si>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</si>
  <si>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</si>
  <si>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</si>
  <si>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</si>
  <si>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</si>
  <si>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</si>
  <si>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</si>
  <si>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</si>
  <si>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</si>
  <si>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</si>
  <si>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</si>
  <si>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</si>
  <si>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</si>
  <si>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</si>
  <si>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</si>
  <si>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</si>
  <si>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</si>
  <si>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</si>
  <si>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</si>
  <si>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</si>
  <si>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</si>
  <si>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</si>
  <si>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</si>
  <si>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</si>
  <si>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</si>
  <si>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</si>
  <si>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</si>
  <si>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</si>
  <si>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</si>
  <si>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</si>
  <si>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</si>
  <si>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</si>
  <si>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</si>
  <si>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</si>
  <si>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</si>
  <si>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</si>
  <si>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</si>
  <si>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</si>
  <si>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</si>
  <si>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</si>
  <si>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</si>
  <si>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</si>
  <si>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</si>
  <si>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</si>
  <si>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</si>
  <si>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</si>
  <si>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</si>
  <si>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</si>
  <si>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</si>
  <si>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</si>
  <si>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</si>
  <si>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</si>
  <si>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</si>
  <si>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</si>
  <si>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</si>
  <si>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</si>
  <si>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</si>
  <si>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</si>
  <si>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</si>
  <si>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</si>
  <si>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</si>
  <si>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</si>
  <si>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</si>
  <si>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</si>
  <si>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</si>
  <si>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</si>
  <si>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</si>
  <si>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</si>
  <si>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</si>
  <si>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</si>
  <si>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</si>
  <si>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</si>
  <si>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</si>
  <si>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</si>
  <si>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</si>
  <si>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</si>
  <si>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</si>
  <si>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</si>
  <si>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</si>
  <si>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</si>
  <si>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</si>
  <si>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</si>
  <si>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</si>
  <si>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</si>
  <si>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</si>
  <si>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</si>
  <si>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</si>
  <si>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</si>
  <si>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</si>
  <si>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</si>
  <si>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</si>
  <si>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</si>
  <si>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</si>
  <si>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</si>
  <si>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</si>
  <si>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</si>
  <si>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</si>
  <si>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</si>
  <si>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</si>
  <si>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</si>
  <si>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</si>
  <si>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</si>
  <si>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</si>
  <si>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</si>
  <si>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</si>
  <si>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</si>
  <si>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</si>
  <si>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</si>
  <si>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</si>
  <si>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</si>
  <si>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</si>
  <si>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</si>
  <si>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</si>
  <si>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</si>
  <si>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</si>
  <si>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</si>
  <si>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</si>
  <si>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</si>
  <si>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</si>
  <si>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</si>
  <si>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</si>
  <si>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</si>
  <si>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</si>
  <si>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</si>
  <si>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</si>
  <si>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</si>
  <si>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</si>
  <si>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</si>
  <si>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</si>
  <si>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</si>
  <si>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</si>
  <si>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</si>
  <si>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</si>
  <si>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</si>
  <si>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</si>
  <si>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</si>
  <si>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</si>
  <si>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</si>
  <si>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</si>
  <si>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</si>
  <si>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</si>
  <si>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</si>
  <si>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</si>
  <si>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</si>
  <si>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</si>
  <si>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</si>
  <si>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</si>
  <si>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</si>
  <si>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</si>
  <si>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</si>
  <si>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</si>
  <si>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</si>
  <si>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</si>
  <si>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</si>
  <si>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</si>
  <si>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</si>
  <si>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</si>
  <si>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</si>
  <si>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</si>
  <si>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</si>
  <si>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</si>
  <si>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</si>
  <si>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</si>
  <si>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</si>
  <si>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</si>
  <si>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</si>
  <si>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</si>
  <si>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</si>
  <si>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</si>
  <si>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</si>
  <si>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Отчисления на социальные нужды основного производственного персонала</t>
  </si>
  <si>
    <t>РП</t>
  </si>
  <si>
    <t>Расходы на оплату труда ремонтного персонала</t>
  </si>
  <si>
    <t>СОЦ_РП</t>
  </si>
  <si>
    <t>Отчисления на социальные нужды ремонтного персонала</t>
  </si>
  <si>
    <t>АУП</t>
  </si>
  <si>
    <t>Расходы на оплату труда административно-управленческого персонала</t>
  </si>
  <si>
    <t>5.0</t>
  </si>
  <si>
    <t>СОЦ_АУП</t>
  </si>
  <si>
    <t>Отчисления на социальные нужды административно-управленческого персонала</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</si>
  <si>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</si>
  <si>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</si>
  <si>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</si>
  <si>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</si>
  <si>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</si>
  <si>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</si>
  <si>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</si>
  <si>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</si>
  <si>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</si>
  <si>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</si>
  <si>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</si>
  <si>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</si>
  <si>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</si>
  <si>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</si>
  <si>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</si>
  <si>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</si>
  <si>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</si>
  <si>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</si>
  <si>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</si>
  <si>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</si>
  <si>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</si>
  <si>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</si>
  <si>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</si>
  <si>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ITOG</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</si>
  <si>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</si>
  <si>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</si>
  <si>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</si>
  <si>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</si>
  <si>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</si>
  <si>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</si>
  <si>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</si>
  <si>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</si>
  <si>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</si>
  <si>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</si>
  <si>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</si>
  <si>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</si>
  <si>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</si>
  <si>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</si>
  <si>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</si>
  <si>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</si>
  <si>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13. Расходы на оплату труда и отчисления на социальные нужды основного производственного персонала, в том числе налоги и сборы с фонда оплаты труда</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</si>
  <si>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</si>
  <si>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</si>
  <si>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</si>
  <si>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</si>
  <si>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</si>
  <si>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</si>
  <si>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</si>
  <si>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</si>
  <si>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</si>
  <si>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</si>
  <si>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</si>
  <si>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</si>
  <si>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</si>
  <si>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</si>
  <si>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</si>
  <si>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</si>
  <si>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</si>
  <si>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</si>
  <si>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</si>
  <si>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</si>
  <si>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</si>
  <si>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</si>
  <si>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</si>
  <si>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</si>
  <si>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</si>
  <si>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</si>
  <si>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Отчисления на социальные нужды сбытового персонала</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</si>
  <si>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</si>
  <si>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</si>
  <si>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</si>
  <si>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</si>
  <si>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</si>
  <si>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</si>
  <si>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</si>
  <si>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</si>
  <si>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</si>
  <si>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</si>
  <si>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</si>
  <si>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</si>
  <si>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</si>
  <si>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</si>
  <si>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</si>
  <si>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</si>
  <si>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</si>
  <si>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</si>
  <si>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</si>
  <si>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</si>
  <si>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</si>
  <si>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</si>
  <si>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</si>
  <si>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</si>
  <si>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</si>
  <si>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</si>
  <si>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</si>
  <si>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</si>
  <si>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</si>
  <si>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</si>
  <si>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</si>
  <si>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</si>
  <si>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</si>
  <si>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</si>
  <si>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</si>
  <si>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</si>
  <si>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</si>
  <si>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</si>
  <si>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</si>
  <si>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</si>
  <si>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</si>
  <si>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</si>
  <si>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</si>
  <si>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</si>
  <si>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</si>
  <si>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</si>
  <si>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</si>
  <si>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</si>
  <si>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</si>
  <si>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</si>
  <si>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</si>
  <si>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</si>
  <si>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</si>
  <si>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</si>
  <si>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</si>
  <si>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</si>
  <si>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</si>
  <si>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</si>
  <si>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</si>
  <si>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</si>
  <si>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</si>
  <si>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</si>
  <si>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</si>
  <si>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</si>
  <si>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</si>
  <si>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</si>
  <si>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</si>
  <si>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</si>
  <si>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</si>
  <si>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</si>
  <si>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</si>
  <si>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</si>
  <si>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</si>
  <si>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</si>
  <si>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</si>
  <si>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</si>
  <si>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</si>
  <si>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</si>
  <si>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</si>
  <si>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</si>
  <si>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</si>
  <si>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</si>
  <si>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</si>
  <si>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</si>
  <si>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</si>
  <si>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</si>
  <si>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</si>
  <si>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</si>
  <si>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</si>
  <si>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</si>
  <si>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</si>
  <si>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</si>
  <si>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</si>
  <si>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</si>
  <si>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</si>
  <si>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</si>
  <si>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</si>
  <si>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</si>
  <si>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</si>
  <si>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</si>
  <si>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</si>
  <si>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</si>
  <si>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</si>
  <si>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</si>
  <si>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</si>
  <si>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</si>
  <si>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</si>
  <si>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</si>
  <si>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</si>
  <si>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</si>
  <si>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</si>
  <si>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</si>
  <si>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</si>
  <si>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</si>
  <si>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</si>
  <si>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</si>
  <si>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</si>
  <si>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</si>
  <si>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</si>
  <si>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</si>
  <si>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</si>
  <si>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</si>
  <si>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</si>
  <si>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</si>
  <si>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</si>
  <si>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</si>
  <si>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</si>
  <si>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</si>
  <si>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</si>
  <si>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</si>
  <si>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</si>
  <si>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</si>
  <si>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</si>
  <si>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</si>
  <si>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</si>
  <si>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</si>
  <si>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</si>
  <si>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</si>
  <si>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</si>
  <si>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</si>
  <si>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</si>
  <si>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</si>
  <si>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</si>
  <si>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</si>
  <si>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</si>
  <si>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</si>
  <si>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</si>
  <si>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</si>
  <si>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</si>
  <si>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</si>
  <si>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</si>
  <si>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</si>
  <si>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</si>
  <si>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</si>
  <si>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</si>
  <si>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</si>
  <si>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</si>
  <si>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</si>
  <si>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</si>
  <si>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</si>
  <si>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</si>
  <si>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</si>
  <si>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</si>
  <si>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</si>
  <si>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</si>
  <si>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</si>
  <si>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</si>
  <si>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</si>
  <si>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</si>
  <si>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</si>
  <si>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</si>
  <si>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</si>
  <si>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</si>
  <si>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</si>
  <si>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</si>
  <si>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</si>
  <si>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</si>
  <si>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</si>
  <si>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</si>
  <si>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</si>
  <si>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</si>
  <si>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</si>
  <si>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</si>
  <si>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</si>
  <si>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</si>
  <si>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</si>
  <si>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</si>
  <si>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</si>
  <si>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</si>
  <si>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</si>
  <si>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</si>
  <si>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</si>
  <si>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</si>
  <si>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</si>
  <si>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</si>
  <si>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</si>
  <si>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</si>
  <si>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</si>
  <si>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</si>
  <si>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</si>
  <si>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</si>
  <si>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</si>
  <si>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</si>
  <si>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</si>
  <si>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</si>
  <si>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</si>
  <si>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</si>
  <si>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</si>
  <si>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</si>
  <si>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</si>
  <si>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</si>
  <si>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</si>
  <si>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</si>
  <si>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</si>
  <si>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</si>
  <si>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</si>
  <si>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</si>
  <si>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</si>
  <si>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</si>
  <si>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</si>
  <si>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</si>
  <si>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</si>
  <si>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</si>
  <si>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</si>
  <si>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</si>
  <si>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</si>
  <si>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</si>
  <si>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</si>
  <si>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</si>
  <si>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</si>
  <si>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</si>
  <si>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</si>
  <si>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</si>
  <si>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</si>
  <si>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</si>
  <si>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</si>
  <si>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</si>
  <si>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</si>
  <si>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</si>
  <si>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</si>
  <si>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</si>
  <si>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</si>
  <si>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</si>
  <si>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</si>
  <si>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</si>
  <si>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</si>
  <si>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</si>
  <si>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</si>
  <si>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</si>
  <si>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</si>
  <si>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</si>
  <si>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</si>
  <si>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</si>
  <si>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</si>
  <si>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</si>
  <si>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</si>
  <si>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</si>
  <si>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</si>
  <si>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</si>
  <si>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</si>
  <si>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</si>
  <si>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</si>
  <si>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</si>
  <si>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</si>
  <si>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</si>
  <si>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</si>
  <si>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</si>
  <si>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</si>
  <si>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</si>
  <si>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</si>
  <si>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</si>
  <si>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</si>
  <si>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</si>
  <si>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</si>
  <si>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</si>
  <si>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</si>
  <si>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</si>
  <si>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</si>
  <si>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</si>
  <si>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</si>
  <si>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</si>
  <si>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</si>
  <si>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</si>
  <si>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</si>
  <si>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</si>
  <si>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</si>
  <si>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</si>
  <si>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</si>
  <si>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</si>
  <si>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</si>
  <si>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</si>
  <si>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</si>
  <si>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</si>
  <si>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</si>
  <si>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</si>
  <si>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</si>
  <si>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</si>
  <si>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</si>
  <si>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</si>
  <si>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</si>
  <si>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</si>
  <si>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</si>
  <si>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</si>
  <si>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</si>
  <si>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</si>
  <si>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</si>
  <si>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</si>
  <si>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</si>
  <si>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</si>
  <si>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</si>
  <si>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</si>
  <si>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</si>
  <si>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</si>
  <si>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</si>
  <si>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</si>
  <si>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</si>
  <si>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</si>
  <si>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</si>
  <si>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</si>
  <si>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</si>
  <si>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</si>
  <si>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</si>
  <si>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</si>
  <si>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</si>
  <si>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</si>
  <si>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</si>
  <si>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</si>
  <si>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</si>
  <si>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</si>
  <si>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</si>
  <si>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</si>
  <si>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</si>
  <si>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</si>
  <si>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</si>
  <si>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</si>
  <si>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</si>
  <si>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</si>
  <si>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</si>
  <si>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</si>
  <si>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</si>
  <si>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</si>
  <si>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</si>
  <si>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</si>
  <si>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</si>
  <si>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</si>
  <si>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</si>
  <si>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</si>
  <si>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</si>
  <si>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</si>
  <si>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</si>
  <si>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</si>
  <si>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</si>
  <si>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</si>
  <si>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</si>
  <si>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</si>
  <si>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</si>
  <si>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</si>
  <si>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</si>
  <si>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</si>
  <si>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</si>
  <si>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</si>
  <si>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</si>
  <si>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</si>
  <si>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</si>
  <si>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</si>
  <si>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</si>
  <si>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</si>
  <si>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</si>
  <si>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</si>
  <si>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</si>
  <si>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</si>
  <si>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</si>
  <si>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</si>
  <si>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</si>
  <si>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</si>
  <si>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</si>
  <si>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</si>
  <si>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</si>
  <si>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</si>
  <si>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</si>
  <si>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</si>
  <si>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</si>
  <si>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</si>
  <si>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</si>
  <si>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</si>
  <si>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</si>
  <si>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</si>
  <si>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</si>
  <si>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</si>
  <si>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</si>
  <si>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</si>
  <si>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</si>
  <si>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</si>
  <si>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</si>
  <si>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</si>
  <si>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</si>
  <si>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</si>
  <si>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</si>
  <si>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</si>
  <si>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</si>
  <si>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</si>
  <si>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</si>
  <si>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</si>
  <si>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</si>
  <si>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</si>
  <si>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</si>
  <si>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</si>
  <si>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</si>
  <si>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</si>
  <si>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</si>
  <si>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</si>
  <si>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</si>
  <si>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</si>
  <si>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</si>
  <si>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</si>
  <si>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</si>
  <si>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</si>
  <si>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</si>
  <si>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</si>
  <si>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</si>
  <si>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</si>
  <si>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</si>
  <si>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</si>
  <si>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</si>
  <si>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</si>
  <si>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</si>
  <si>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</si>
  <si>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</si>
  <si>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</si>
  <si>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</si>
  <si>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</si>
  <si>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</si>
  <si>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</si>
  <si>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</si>
  <si>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</si>
  <si>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</si>
  <si>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</si>
  <si>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</si>
  <si>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</si>
  <si>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</si>
  <si>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</si>
  <si>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</si>
  <si>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</si>
  <si>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</si>
  <si>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</si>
  <si>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</si>
  <si>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</si>
  <si>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</si>
  <si>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</si>
  <si>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</si>
  <si>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</si>
  <si>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</si>
  <si>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</si>
  <si>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</si>
  <si>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</si>
  <si>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</si>
  <si>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</si>
  <si>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</si>
  <si>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</si>
  <si>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</si>
  <si>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</si>
  <si>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</si>
  <si>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</si>
  <si>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</si>
  <si>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</si>
  <si>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</si>
  <si>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</si>
  <si>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</si>
  <si>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</si>
  <si>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</si>
  <si>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</si>
  <si>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</si>
  <si>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</si>
  <si>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</si>
  <si>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</si>
  <si>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</si>
  <si>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</si>
  <si>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</si>
  <si>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</si>
  <si>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</si>
  <si>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</si>
  <si>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</si>
  <si>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</si>
  <si>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</si>
  <si>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</si>
  <si>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</si>
  <si>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</si>
  <si>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</si>
  <si>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</si>
  <si>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</si>
  <si>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</si>
  <si>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</si>
  <si>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</si>
  <si>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</si>
  <si>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</si>
  <si>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</si>
  <si>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</si>
  <si>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</si>
  <si>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</si>
  <si>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</si>
  <si>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</si>
  <si>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</si>
  <si>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</si>
  <si>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</si>
  <si>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</si>
  <si>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</si>
  <si>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</si>
  <si>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</si>
  <si>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</si>
  <si>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</si>
  <si>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</si>
  <si>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</si>
  <si>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</si>
  <si>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</si>
  <si>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</si>
  <si>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</si>
  <si>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</si>
  <si>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</si>
  <si>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</si>
  <si>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</si>
  <si>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</si>
  <si>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</si>
  <si>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</si>
  <si>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</si>
  <si>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</si>
  <si>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</si>
  <si>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</si>
  <si>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</si>
  <si>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</si>
  <si>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</si>
  <si>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</si>
  <si>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</si>
  <si>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</si>
  <si>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</si>
  <si>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</si>
  <si>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</si>
  <si>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</si>
  <si>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</si>
  <si>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</si>
  <si>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</si>
  <si>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</si>
  <si>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</si>
  <si>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</si>
  <si>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</si>
  <si>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</si>
  <si>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</si>
  <si>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</si>
  <si>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</si>
  <si>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</si>
  <si>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</si>
  <si>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</si>
  <si>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</si>
  <si>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</si>
  <si>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</si>
  <si>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</si>
  <si>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</si>
  <si>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</si>
  <si>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</si>
  <si>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</si>
  <si>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</si>
  <si>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</si>
  <si>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</si>
  <si>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</si>
  <si>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</si>
  <si>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</si>
  <si>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</si>
  <si>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</si>
  <si>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</si>
  <si>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</si>
  <si>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</si>
  <si>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</si>
  <si>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</si>
  <si>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</si>
  <si>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</si>
  <si>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</si>
  <si>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</si>
  <si>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</si>
  <si>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</si>
  <si>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</si>
  <si>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</si>
  <si>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</si>
  <si>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</si>
  <si>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</si>
  <si>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</si>
  <si>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</si>
  <si>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</si>
  <si>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</si>
  <si>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</si>
  <si>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</si>
  <si>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</si>
  <si>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</si>
  <si>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</si>
  <si>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</si>
  <si>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</si>
  <si>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</si>
  <si>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</si>
  <si>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</si>
  <si>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</si>
  <si>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</si>
  <si>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</si>
  <si>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</si>
  <si>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</si>
  <si>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</si>
  <si>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</si>
  <si>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</si>
  <si>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</si>
  <si>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</si>
  <si>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</si>
  <si>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</si>
  <si>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</si>
  <si>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</si>
  <si>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</si>
  <si>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</si>
  <si>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</si>
  <si>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</si>
  <si>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</si>
  <si>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</si>
  <si>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</si>
  <si>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</si>
  <si>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</si>
  <si>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</si>
  <si>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</si>
  <si>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</si>
  <si>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</si>
  <si>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</si>
  <si>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</si>
  <si>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</si>
  <si>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</si>
  <si>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</si>
  <si>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</si>
  <si>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</si>
  <si>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</si>
  <si>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</si>
  <si>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</si>
  <si>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</si>
  <si>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</si>
  <si>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</si>
  <si>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</si>
  <si>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</si>
  <si>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</si>
  <si>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</si>
  <si>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</si>
  <si>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</si>
  <si>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</si>
  <si>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</si>
  <si>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</si>
  <si>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</si>
  <si>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</si>
  <si>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</si>
  <si>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</si>
  <si>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</si>
  <si>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</si>
  <si>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</si>
  <si>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</si>
  <si>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</si>
  <si>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</si>
  <si>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</si>
  <si>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</si>
  <si>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</si>
  <si>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</si>
  <si>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</si>
  <si>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</si>
  <si>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</si>
  <si>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</si>
  <si>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</si>
  <si>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</si>
  <si>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</si>
  <si>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</si>
  <si>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</si>
  <si>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</si>
  <si>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</si>
  <si>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</si>
  <si>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</si>
  <si>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</si>
  <si>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</si>
  <si>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</si>
  <si>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</si>
  <si>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</si>
  <si>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</si>
  <si>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</si>
  <si>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</si>
  <si>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</si>
  <si>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</si>
  <si>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</si>
  <si>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</si>
  <si>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</si>
  <si>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</si>
  <si>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</si>
  <si>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</si>
  <si>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</si>
  <si>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</si>
  <si>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</si>
  <si>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</si>
  <si>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</si>
  <si>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</si>
  <si>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</si>
  <si>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</si>
  <si>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</si>
  <si>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</si>
  <si>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</si>
  <si>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</si>
  <si>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</si>
  <si>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</si>
  <si>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</si>
  <si>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</si>
  <si>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</si>
  <si>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</si>
  <si>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</si>
  <si>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</si>
  <si>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</si>
  <si>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</si>
  <si>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</si>
  <si>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</si>
  <si>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</si>
  <si>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</si>
  <si>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</si>
  <si>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</si>
  <si>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</si>
  <si>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</si>
  <si>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</si>
  <si>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</si>
  <si>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</si>
  <si>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</si>
  <si>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</si>
  <si>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</si>
  <si>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</si>
  <si>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</si>
  <si>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</si>
  <si>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</si>
  <si>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</si>
  <si>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</si>
  <si>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</si>
  <si>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</si>
  <si>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</si>
  <si>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</si>
  <si>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</si>
  <si>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</si>
  <si>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</si>
  <si>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</si>
  <si>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</si>
  <si>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</si>
  <si>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</si>
  <si>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</si>
  <si>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</si>
  <si>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</si>
  <si>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</si>
  <si>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</si>
  <si>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</si>
  <si>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</si>
  <si>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</si>
  <si>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</si>
  <si>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</si>
  <si>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</si>
  <si>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</si>
  <si>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</si>
  <si>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</si>
  <si>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</si>
  <si>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</si>
  <si>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</si>
  <si>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</si>
  <si>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</si>
  <si>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</si>
  <si>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</si>
  <si>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</si>
  <si>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</si>
  <si>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</si>
  <si>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</si>
  <si>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</si>
  <si>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</si>
  <si>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</si>
  <si>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</si>
  <si>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</si>
  <si>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</si>
  <si>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</si>
  <si>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</si>
  <si>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</si>
  <si>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</si>
  <si>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</si>
  <si>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</si>
  <si>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</si>
  <si>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</si>
  <si>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</si>
  <si>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</si>
  <si>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</si>
  <si>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</si>
  <si>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</si>
  <si>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</si>
  <si>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</si>
  <si>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</si>
  <si>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</si>
  <si>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</si>
  <si>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</si>
  <si>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</si>
  <si>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</si>
  <si>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</si>
  <si>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</si>
  <si>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</si>
  <si>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</si>
  <si>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</si>
  <si>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</si>
  <si>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</si>
  <si>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</si>
  <si>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</si>
  <si>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</si>
  <si>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</si>
  <si>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</si>
  <si>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</si>
  <si>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</si>
  <si>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</si>
  <si>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</si>
  <si>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</si>
  <si>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</si>
  <si>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</si>
  <si>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</si>
  <si>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</si>
  <si>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</si>
  <si>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</si>
  <si>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</si>
  <si>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</si>
  <si>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</si>
  <si>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</si>
  <si>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</si>
  <si>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</si>
  <si>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</si>
  <si>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</si>
  <si>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</si>
  <si>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</si>
  <si>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</si>
  <si>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</si>
  <si>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</si>
  <si>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</si>
  <si>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</si>
  <si>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</si>
  <si>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</si>
  <si>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</si>
  <si>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</si>
  <si>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</si>
  <si>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</si>
  <si>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</si>
  <si>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</si>
  <si>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</si>
  <si>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</si>
  <si>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</si>
  <si>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</si>
  <si>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</si>
  <si>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</si>
  <si>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</si>
  <si>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</si>
  <si>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</si>
  <si>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</si>
  <si>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</si>
  <si>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</si>
  <si>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</si>
  <si>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</si>
  <si>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</si>
  <si>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</si>
  <si>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</si>
  <si>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</si>
  <si>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</si>
  <si>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</si>
  <si>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</si>
  <si>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</si>
  <si>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</si>
  <si>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</si>
  <si>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</si>
  <si>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</si>
  <si>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</si>
  <si>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</si>
  <si>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</si>
  <si>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</si>
  <si>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</si>
  <si>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</si>
  <si>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</si>
  <si>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</si>
  <si>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</si>
  <si>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</si>
  <si>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</si>
  <si>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</si>
  <si>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</si>
  <si>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</si>
  <si>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</si>
  <si>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</si>
  <si>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</si>
  <si>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</si>
  <si>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</si>
  <si>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</si>
  <si>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</si>
  <si>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</si>
  <si>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</si>
  <si>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</si>
  <si>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</si>
  <si>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</si>
  <si>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</si>
  <si>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</si>
  <si>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</si>
  <si>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</si>
  <si>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</si>
  <si>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</si>
  <si>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</si>
  <si>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</si>
  <si>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</si>
  <si>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</si>
  <si>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</si>
  <si>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</si>
  <si>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</si>
  <si>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</si>
  <si>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</si>
  <si>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</si>
  <si>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</si>
  <si>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</si>
  <si>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</si>
  <si>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</si>
  <si>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</si>
  <si>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</si>
  <si>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</si>
  <si>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</si>
  <si>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</si>
  <si>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</si>
  <si>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</si>
  <si>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</si>
  <si>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</si>
  <si>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</si>
  <si>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</si>
  <si>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</si>
  <si>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</si>
  <si>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</si>
  <si>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</si>
  <si>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</si>
  <si>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</si>
  <si>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</si>
  <si>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</si>
  <si>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</si>
  <si>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</si>
  <si>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</si>
  <si>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</si>
  <si>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</si>
  <si>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</si>
  <si>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</si>
  <si>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</si>
  <si>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</si>
  <si>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</si>
  <si>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</si>
  <si>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</si>
  <si>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</si>
  <si>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</si>
  <si>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</si>
  <si>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</si>
  <si>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</si>
  <si>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</si>
  <si>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</si>
  <si>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</si>
  <si>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</si>
  <si>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</si>
  <si>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</si>
  <si>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</si>
  <si>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</si>
  <si>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</si>
  <si>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</si>
  <si>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</si>
  <si>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</si>
  <si>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</si>
  <si>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</si>
  <si>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</si>
  <si>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</si>
  <si>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</si>
  <si>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</si>
  <si>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</si>
  <si>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</si>
  <si>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</si>
  <si>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</si>
  <si>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</si>
  <si>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</si>
  <si>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</si>
  <si>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</si>
  <si>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</si>
  <si>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</si>
  <si>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</si>
  <si>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</si>
  <si>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</si>
  <si>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</si>
  <si>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</si>
  <si>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</si>
  <si>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</si>
  <si>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</si>
  <si>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</si>
  <si>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</si>
  <si>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</si>
  <si>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</si>
  <si>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</si>
  <si>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</si>
  <si>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</si>
  <si>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</si>
  <si>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</si>
  <si>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</si>
  <si>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</si>
  <si>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</si>
  <si>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</si>
  <si>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</si>
  <si>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</si>
  <si>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</si>
  <si>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</si>
  <si>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</si>
  <si>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</si>
  <si>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</si>
  <si>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</si>
  <si>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</si>
  <si>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</si>
  <si>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</si>
  <si>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</si>
  <si>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</si>
  <si>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</si>
  <si>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</si>
  <si>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</si>
  <si>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</si>
  <si>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</si>
  <si>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</si>
  <si>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</si>
  <si>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</si>
  <si>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</si>
  <si>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</si>
  <si>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</si>
  <si>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</si>
  <si>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</si>
  <si>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</si>
  <si>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</si>
  <si>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</si>
  <si>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</si>
  <si>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</si>
  <si>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</si>
  <si>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</si>
  <si>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</si>
  <si>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</si>
  <si>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</si>
  <si>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</si>
  <si>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</si>
  <si>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</si>
  <si>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</si>
  <si>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</si>
  <si>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</si>
  <si>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</si>
  <si>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</si>
  <si>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</si>
  <si>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</si>
  <si>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</si>
  <si>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</si>
  <si>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</si>
  <si>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</si>
  <si>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</si>
  <si>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</si>
  <si>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</si>
  <si>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</si>
  <si>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</si>
  <si>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</si>
  <si>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</si>
  <si>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</si>
  <si>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</si>
  <si>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</si>
  <si>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</si>
  <si>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</si>
  <si>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</si>
  <si>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</si>
  <si>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</si>
  <si>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</si>
  <si>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</si>
  <si>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</si>
  <si>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</si>
  <si>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</si>
  <si>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</si>
  <si>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</si>
  <si>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</si>
  <si>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</si>
  <si>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</si>
  <si>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</si>
  <si>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</si>
  <si>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</si>
  <si>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</si>
  <si>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</si>
  <si>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</si>
  <si>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</si>
  <si>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</si>
  <si>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</si>
  <si>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</si>
  <si>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</si>
  <si>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</si>
  <si>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</si>
  <si>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</si>
  <si>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</si>
  <si>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</si>
  <si>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</si>
  <si>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</si>
  <si>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</si>
  <si>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</si>
  <si>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</si>
  <si>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</si>
  <si>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</si>
  <si>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</si>
  <si>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</si>
  <si>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</si>
  <si>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</si>
  <si>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</si>
  <si>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</si>
  <si>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</si>
  <si>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</si>
  <si>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</si>
  <si>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</si>
  <si>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</si>
  <si>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</si>
  <si>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</si>
  <si>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</si>
  <si>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</si>
  <si>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</si>
  <si>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</si>
  <si>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</si>
  <si>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</si>
  <si>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</si>
  <si>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</si>
  <si>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</si>
  <si>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</si>
  <si>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</si>
  <si>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</si>
  <si>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</si>
  <si>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</si>
  <si>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</si>
  <si>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</si>
  <si>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</si>
  <si>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</si>
  <si>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</si>
  <si>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</si>
  <si>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</si>
  <si>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</si>
  <si>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</si>
  <si>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</si>
  <si>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</si>
  <si>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</si>
  <si>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</si>
  <si>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</si>
  <si>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</si>
  <si>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</si>
  <si>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</si>
  <si>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</si>
  <si>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</si>
  <si>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</si>
  <si>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</si>
  <si>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</si>
  <si>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</si>
  <si>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</si>
  <si>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</si>
  <si>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</si>
  <si>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</si>
  <si>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</si>
  <si>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</si>
  <si>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</si>
  <si>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</si>
  <si>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</si>
  <si>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</si>
  <si>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</si>
  <si>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</si>
  <si>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</si>
  <si>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</si>
  <si>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</si>
  <si>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</si>
  <si>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</si>
  <si>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432017, г. Ульяновск, ул. К.Маркса, 5</t>
  </si>
  <si>
    <t>+7(84247)41-62-84, +78422)-41-62-83(ф)</t>
  </si>
  <si>
    <t>smkurort@mail.ru</t>
  </si>
  <si>
    <t>Дунаев Ростислав Андреевич</t>
  </si>
  <si>
    <t>Генеральный директор</t>
  </si>
  <si>
    <t>ulkurort.ru</t>
  </si>
  <si>
    <t>-</t>
  </si>
  <si>
    <t>245-П</t>
  </si>
  <si>
    <t>Приём сточных вод</t>
  </si>
  <si>
    <t>ВО.73.26375482.0003</t>
  </si>
  <si>
    <t>№ 73-ИОГВ-17/919вх/2023</t>
  </si>
  <si>
    <t>№  78-ВО-919вх/2023</t>
  </si>
  <si>
    <t>Башаева Марина Юрьевна</t>
  </si>
  <si>
    <t>Начальник отдела ЖКК</t>
  </si>
  <si>
    <t>Акционерное Общество "Симбирские курорты"</t>
  </si>
  <si>
    <t>санаторий "Белый Яр"</t>
  </si>
  <si>
    <t>1027301174130</t>
  </si>
  <si>
    <t>25427395</t>
  </si>
  <si>
    <t>0 %</t>
  </si>
  <si>
    <t>Гаркина Елена Александровна</t>
  </si>
  <si>
    <t>ведущий экономист</t>
  </si>
  <si>
    <t>8(84254)6-18-86</t>
  </si>
  <si>
    <t>garkina.ea@ulkurort.ru</t>
  </si>
  <si>
    <t>Очистные сооружения</t>
  </si>
  <si>
    <t>Напорный канализационный коллектор</t>
  </si>
  <si>
    <t>Свидетельство о государственной регистрации права</t>
  </si>
  <si>
    <t>28.06.2011г. 73-АА 213598</t>
  </si>
  <si>
    <t>бессрочно</t>
  </si>
  <si>
    <t>Известь хлорная</t>
  </si>
  <si>
    <t>8(842)224-16-09</t>
  </si>
  <si>
    <t>Предприятием предложены расходы на реагенты-60,30 тыс. руб. на 2024 год.
Из-за отсутствия обоснования затрат (не представлен расчет, договор с поставщиком, основание выбора поставщика, нормы, цены), эксперты предлагают исключить из расчета (на основании п.30 Правил).</t>
  </si>
  <si>
    <t>Предприятием предложены расходы на электроэнергию на 2024 год-403,20 тыс руб.(с удельным расходом ээ-2,0 квтч/1м3, прогнозный тариф на ээ-7,20 руб./1квтч без НДС).
Эксперты рассмотрели документы,:расход по электроэнергии, договоры на ээ, счета фактуры.  Фактический тариф на ээ 2022 г.составил-6,80 руб.
С учетом планового объема принятых  сточных вод-28,00 тыс. м3, удельного расхода ээ-2,0 квтч/1м3, тарифа на 2024-7,20 руб/1квтч по предложению предприятия (рост от факта 2022-5,9%), расходы на  составят на 2024 г.: 28,0*2,0*7,20=403,20 тыс руб.
На 2025-2028 годы эксперты согласны с предприятием (см. таблицу)</t>
  </si>
  <si>
    <t>Предприятием предложены расходы по налогам на 2024 год-2028 годы-плата за негативное воздействие.
Из-за отсутсвия расчетов на 2024-2028 годы, эксперты исключают затраты из расчета (на основании п.30 Правил).</t>
  </si>
  <si>
    <t>производственный персонал</t>
  </si>
  <si>
    <t>Предприятие предлагает расходы на оплату труда рабочих с отчислениями-601,27 тыс. руб.
Рассмотрев материалы, штатное расписание, анализ зарплаты, расчеты, эксперты согласны и предлагают признать экономически обоснованнй расходы на оплату труда с отчислениями-601,27 тыс. руб.</t>
  </si>
  <si>
    <t>Предприятие не представило расчет корректировки НВВ за 2022 год. 
Корректировка произведена экспертами на основании долгосрочных парметров регулирования тарифов (приказ 06-309 от 06.12.2018 на 2019-23 гг.), и документально подтвержденных фактических расходов 2022 года.
Корректировка НВВ 2022 составила:+260,54 т.р.</t>
  </si>
  <si>
    <t xml:space="preserve">Предприятием предложены операционные расходы в размере-1020,28 тыс. руб. 
-общхозяйственные-18,00 тыс руб.
контроль состава сточных вод-41,0 тыс руб.
-оплата труда с отчислениями-601,27 тыс руб.
ремонтные расходы-360 тыс  руб.
На 2025-2028 гг-см. таблицу.
Из-за отсутствия обоснования по общехозяйственным, ремонтным расходам-эксперты исключают из расчета (на основании п.30 Правил).
Контроль качества сточных вод - предлагают учесть расходы исходя из фактических расходов 2022 -26,41 тыс. руб. с учетом роста 13,4% (ИПЦ 2023-2024гг).
Итого базовый уровень операционных расходов на 2024 год составит-631,23 тыс. руб. </t>
  </si>
  <si>
    <t>С учетом индекса эффективности 1%, ИПЦ 2025-4,2% ,2026-2028 гг - 4% операционные расходы на 2025-2028 составят соответственно: 2025-651,43 тыс р.,2026-670,97 т.р.,2027-691,10 т.р.,2028-711,83 т.р.</t>
  </si>
  <si>
    <t>С учетом расходов на электроэнергию, корректировки на 2022 год, с учетом величины сглаживания в целях недопущения резкого роста тарифов (см. таблицу), эксперты предлагают признать обоснованными расходами НВВ в размерах: 2024-800,07 т.р., 2025-848,51,2026-883,06,2027-918,50,2028-955,28 тыс руб.</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</si>
  <si>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АО "Симбирские курорты".
 3.Проделанная в процессе экспертизы работа не означает проведения полной и всеобъемлющей проверки финансово-хозяйственной деятельности АО "Симбирские курорты"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классическую систему налогообложения.</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</si>
  <si>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</si>
  <si>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Ульяновская область / 2024 / АО "Симбирские курорты" (ИНН:7325035721, КПП:732501001) / ДПР: 2024-2028</t>
  </si>
  <si>
    <t>об установлении тарифов в сфере водоотведения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</si>
  <si>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</si>
  <si>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</si>
  <si>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</si>
  <si>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</si>
  <si>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</si>
  <si>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</si>
  <si>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 (нет)</t>
  </si>
  <si>
    <t>Вид сточных вод</t>
  </si>
  <si>
    <t>Первый год долгосрочного периода регулирования, предложенный организацией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</si>
  <si>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</si>
  <si>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</si>
  <si>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</si>
  <si>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</si>
  <si>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</si>
  <si>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</si>
  <si>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</si>
  <si>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</si>
  <si>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</si>
  <si>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</si>
  <si>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</si>
  <si>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</si>
  <si>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</si>
  <si>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</si>
  <si>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</si>
  <si>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</si>
  <si>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</si>
  <si>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</si>
  <si>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</si>
  <si>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</si>
  <si>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</si>
  <si>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</si>
  <si>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</si>
  <si>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</si>
  <si>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</si>
  <si>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</si>
  <si>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</si>
  <si>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</si>
  <si>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</si>
  <si>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</si>
  <si>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</si>
  <si>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</si>
  <si>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</si>
  <si>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</si>
  <si>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</si>
  <si>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</si>
  <si>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</si>
  <si>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</si>
  <si>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</si>
  <si>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</si>
  <si>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</si>
  <si>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</si>
  <si>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</si>
  <si>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</si>
  <si>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</si>
  <si>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</si>
  <si>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</si>
  <si>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</si>
  <si>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</si>
  <si>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</si>
  <si>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</si>
  <si>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</si>
  <si>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</si>
  <si>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</si>
  <si>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</si>
  <si>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</si>
  <si>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 xml:space="preserve"> </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</si>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</sst>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6">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9"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xf numFmtId="0" fontId="1" fillId="0" borderId="0"/>
    <xf numFmtId="0" fontId="1" fillId="0" borderId="0"/>
    <xf numFmtId="0" fontId="1" fillId="0" borderId="0"/>
  </cellStyleXfs>
  <cellXfs count="1305">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63" fillId="0" borderId="30"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63" fillId="0" borderId="30" xfId="102" applyFont="1" applyFill="1" applyBorder="1" applyAlignment="1" applyProtection="1">
      <alignment horizontal="center" vertical="center" wrapText="1"/>
    </xf>
    <xf numFmtId="0" fontId="9" fillId="0" borderId="30" xfId="97" applyFont="1" applyFill="1" applyBorder="1" applyAlignment="1" applyProtection="1">
      <alignment horizontal="center" vertical="center" wrapText="1"/>
    </xf>
    <xf numFmtId="0" fontId="9" fillId="0" borderId="30" xfId="102" applyFont="1" applyFill="1" applyBorder="1" applyAlignment="1" applyProtection="1">
      <alignment horizontal="center" vertical="center" wrapText="1"/>
    </xf>
    <xf numFmtId="0" fontId="13" fillId="0" borderId="30" xfId="97"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9" fillId="7" borderId="30" xfId="106" applyNumberFormat="1" applyFont="1" applyFill="1" applyBorder="1" applyAlignment="1" applyProtection="1">
      <alignment vertical="center"/>
    </xf>
    <xf numFmtId="169" fontId="9" fillId="43" borderId="30" xfId="106" applyNumberFormat="1" applyFont="1" applyFill="1" applyBorder="1" applyAlignment="1">
      <alignment vertical="center"/>
    </xf>
    <xf numFmtId="0" fontId="63" fillId="0" borderId="7" xfId="106" applyFont="1" applyBorder="1" applyAlignment="1">
      <alignment vertical="center" wrapText="1"/>
    </xf>
    <xf numFmtId="0" fontId="63" fillId="0" borderId="7" xfId="106"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1" fillId="0" borderId="0" xfId="114"/>
    <xf numFmtId="49" fontId="11" fillId="50" borderId="0" xfId="0" applyFont="1" applyFill="1" applyBorder="1" applyAlignment="1">
      <alignment vertical="center"/>
    </xf>
    <xf numFmtId="49" fontId="9" fillId="50" borderId="0" xfId="0" applyFont="1" applyFill="1" applyBorder="1">
      <alignment vertical="top"/>
    </xf>
    <xf numFmtId="0" fontId="15" fillId="50" borderId="0" xfId="0" applyNumberFormat="1" applyFont="1" applyFill="1" applyBorder="1">
      <alignment vertical="top"/>
    </xf>
    <xf numFmtId="49" fontId="15" fillId="50" borderId="0" xfId="0" applyFont="1"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0" borderId="0" xfId="112" applyFont="1" applyAlignment="1">
      <alignment horizontal="center" vertical="center" wrapText="1"/>
    </xf>
    <xf numFmtId="49" fontId="9" fillId="9" borderId="7" xfId="112" applyNumberFormat="1" applyFont="1" applyFill="1" applyBorder="1" applyAlignment="1">
      <alignment horizontal="center" vertical="center" wrapText="1"/>
    </xf>
    <xf numFmtId="0" fontId="9" fillId="0" borderId="7" xfId="105" applyFont="1" applyBorder="1" applyAlignment="1">
      <alignment vertical="center" wrapText="1"/>
    </xf>
    <xf numFmtId="0" fontId="9"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1"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9" fillId="0" borderId="0" xfId="99" applyNumberFormat="1" applyAlignment="1">
      <alignment vertical="center"/>
    </xf>
    <xf numFmtId="0" fontId="9"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9" fillId="43" borderId="7" xfId="105" applyNumberFormat="1" applyFont="1" applyFill="1" applyBorder="1" applyAlignment="1">
      <alignment horizontal="right" vertical="center"/>
    </xf>
    <xf numFmtId="0" fontId="9" fillId="9" borderId="7" xfId="112" applyFont="1" applyFill="1" applyBorder="1" applyAlignment="1">
      <alignment horizontal="center" vertical="center" wrapText="1"/>
    </xf>
    <xf numFmtId="0" fontId="9" fillId="0" borderId="7" xfId="105" applyFont="1" applyBorder="1" applyAlignment="1">
      <alignment horizontal="left" vertical="center" wrapText="1" indent="2"/>
    </xf>
    <xf numFmtId="0" fontId="63" fillId="0" borderId="0" xfId="114" applyFont="1" applyAlignment="1">
      <alignment horizontal="center" vertical="center" wrapText="1"/>
    </xf>
    <xf numFmtId="49" fontId="9"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9"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5" fillId="0" borderId="0" xfId="0" applyNumberFormat="1" applyFont="1" applyBorder="1" applyAlignment="1">
      <alignment horizontal="right" vertical="center"/>
    </xf>
    <xf numFmtId="4" fontId="9" fillId="0" borderId="0" xfId="0" applyNumberFormat="1" applyFont="1" applyBorder="1" applyAlignment="1">
      <alignment horizontal="right" vertical="center"/>
    </xf>
    <xf numFmtId="0" fontId="90" fillId="51" borderId="6" xfId="114" applyFont="1" applyFill="1" applyBorder="1" applyAlignment="1">
      <alignment horizontal="left" vertical="center"/>
    </xf>
    <xf numFmtId="4" fontId="96" fillId="51" borderId="6" xfId="114" applyNumberFormat="1" applyFont="1" applyFill="1" applyBorder="1" applyAlignment="1">
      <alignment horizontal="right" vertical="center"/>
    </xf>
    <xf numFmtId="49" fontId="9" fillId="0" borderId="7" xfId="114" applyNumberFormat="1" applyFont="1" applyBorder="1" applyAlignment="1">
      <alignment horizontal="center" vertical="center"/>
    </xf>
    <xf numFmtId="0" fontId="9" fillId="0" borderId="7" xfId="114" applyFont="1" applyBorder="1" applyAlignment="1">
      <alignment horizontal="left" vertical="center" wrapText="1"/>
    </xf>
    <xf numFmtId="0" fontId="9"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8" fillId="0" borderId="30" xfId="114" applyFont="1" applyBorder="1" applyAlignment="1">
      <alignment horizontal="left" vertical="center" wrapText="1"/>
    </xf>
    <xf numFmtId="0" fontId="63" fillId="0" borderId="7" xfId="114" applyFont="1" applyBorder="1"/>
    <xf numFmtId="4" fontId="9"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1" fillId="0" borderId="0" xfId="115"/>
    <xf numFmtId="0" fontId="70" fillId="2" borderId="30" xfId="98" applyNumberFormat="1" applyFont="1" applyFill="1" applyBorder="1" applyAlignment="1" applyProtection="1">
      <alignment horizontal="left" vertical="center" wrapText="1" indent="1"/>
      <protection locked="0"/>
    </xf>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0" fontId="0" fillId="0" borderId="0" xfId="0" applyNumberFormat="1">
      <alignment vertical="top"/>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8" fillId="44" borderId="49" xfId="107" applyFont="1" applyFill="1" applyBorder="1" applyAlignment="1">
      <alignment horizontal="center" vertical="center"/>
    </xf>
    <xf numFmtId="0" fontId="78" fillId="0" borderId="49" xfId="107" applyFont="1" applyBorder="1" applyAlignment="1">
      <alignment horizontal="center" vertical="center"/>
    </xf>
    <xf numFmtId="0" fontId="63" fillId="0" borderId="49" xfId="107" applyFont="1" applyBorder="1" applyAlignment="1">
      <alignment horizontal="center" vertical="center"/>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1"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78" fillId="0" borderId="7" xfId="106" applyFont="1" applyBorder="1" applyAlignment="1">
      <alignment horizontal="left" vertical="center" wrapText="1" indent="1"/>
    </xf>
    <xf numFmtId="49" fontId="99" fillId="2" borderId="30" xfId="31" applyNumberFormat="1" applyFill="1" applyBorder="1" applyAlignment="1" applyProtection="1">
      <alignment horizontal="left" vertical="center" wrapText="1" indent="1"/>
      <protection locked="0"/>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9" fillId="7" borderId="30" xfId="102" applyNumberFormat="1" applyFont="1" applyFill="1" applyBorder="1" applyAlignment="1">
      <alignment horizontal="right" vertical="center"/>
    </xf>
    <xf numFmtId="0" fontId="70"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8" fillId="49" borderId="6" xfId="0" applyFont="1" applyFill="1" applyBorder="1" applyAlignment="1">
      <alignment horizontal="left" vertical="center" wrapText="1" indent="2"/>
    </xf>
    <xf numFmtId="0" fontId="100"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23" fillId="0" borderId="0" xfId="97" applyFont="1" applyAlignment="1">
      <alignment vertical="center"/>
    </xf>
    <xf numFmtId="0" fontId="11" fillId="0" borderId="7" xfId="102" applyFont="1" applyBorder="1" applyAlignment="1">
      <alignment horizontal="left" vertical="center" wrapText="1"/>
    </xf>
    <xf numFmtId="0" fontId="9"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5"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78" fillId="0" borderId="0" xfId="102" applyFont="1" applyAlignment="1">
      <alignment horizontal="left" vertical="center"/>
    </xf>
    <xf numFmtId="0" fontId="70" fillId="0" borderId="0" xfId="102" applyNumberFormat="1" applyFont="1" applyAlignment="1">
      <alignment vertical="center"/>
    </xf>
    <xf numFmtId="49" fontId="9" fillId="8" borderId="0" xfId="0" applyFont="1" applyFill="1" applyBorder="1" applyAlignment="1">
      <alignment vertical="top"/>
    </xf>
    <xf numFmtId="49" fontId="63" fillId="0" borderId="0" xfId="112" applyNumberFormat="1" applyFont="1" applyAlignment="1">
      <alignment horizontal="left" vertical="center"/>
    </xf>
    <xf numFmtId="49" fontId="9" fillId="0" borderId="0" xfId="0" applyFont="1" applyBorder="1" applyAlignment="1">
      <alignment vertical="top"/>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9" fillId="0" borderId="7" xfId="114" applyFont="1" applyBorder="1" applyAlignment="1">
      <alignment horizontal="center" vertical="center" wrapText="1"/>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23" fillId="0" borderId="7" xfId="110" quotePrefix="1"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12" fillId="0" borderId="7" xfId="97" applyNumberFormat="1" applyFont="1" applyFill="1" applyBorder="1" applyAlignment="1" applyProtection="1">
      <alignment horizontal="left" vertical="center" wrapText="1" inden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protection locked="0"/>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70" fillId="0" borderId="30" xfId="98" applyNumberFormat="1" applyFont="1" applyFill="1" applyBorder="1" applyAlignment="1" applyProtection="1">
      <alignment horizontal="left" vertical="center" wrapText="1" indent="1"/>
    </xf>
    <xf numFmtId="49" fontId="99"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0"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protection locked="0"/>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23"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0" fontId="63" fillId="0" borderId="0" xfId="98" applyNumberFormat="1" applyFont="1" applyFill="1" applyAlignment="1"/>
    <xf numFmtId="49" fontId="0" fillId="0" borderId="7" xfId="98" applyNumberFormat="1" applyFon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0" fillId="0"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63" fillId="0" borderId="0" xfId="102" applyFont="1" applyFill="1" applyAlignment="1">
      <alignment horizontal="left" vertical="center"/>
    </xf>
    <xf numFmtId="0" fontId="9" fillId="0" borderId="30" xfId="102" applyFont="1" applyFill="1" applyBorder="1" applyAlignment="1">
      <alignment horizontal="center" vertical="center" wrapText="1"/>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9" fillId="0" borderId="0" xfId="112" applyNumberFormat="1" applyFont="1" applyFill="1" applyAlignment="1">
      <alignment horizontal="left" vertical="center"/>
    </xf>
    <xf numFmtId="0" fontId="9" fillId="0" borderId="0" xfId="107" applyFont="1" applyFill="1" applyAlignment="1">
      <alignment vertical="center"/>
    </xf>
    <xf numFmtId="0" fontId="9" fillId="0" borderId="0" xfId="107" applyFont="1" applyFill="1" applyAlignment="1">
      <alignment horizontal="left" vertical="center"/>
    </xf>
    <xf numFmtId="49" fontId="78" fillId="0" borderId="9" xfId="112" quotePrefix="1" applyNumberFormat="1" applyFont="1" applyFill="1" applyBorder="1" applyAlignment="1">
      <alignment horizontal="left" vertical="center" indent="1"/>
    </xf>
    <xf numFmtId="49" fontId="78" fillId="0" borderId="9" xfId="112" applyNumberFormat="1" applyFont="1" applyFill="1" applyBorder="1" applyAlignment="1">
      <alignment horizontal="left" vertical="center" wrapText="1" indent="4"/>
    </xf>
    <xf numFmtId="49" fontId="78" fillId="0" borderId="0" xfId="112" quotePrefix="1" applyNumberFormat="1" applyFont="1" applyFill="1" applyAlignment="1">
      <alignment horizontal="left" vertical="center" wrapText="1" indent="4"/>
    </xf>
    <xf numFmtId="49" fontId="78"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9" fillId="0" borderId="7" xfId="112" applyNumberFormat="1" applyFont="1" applyFill="1" applyBorder="1" applyAlignment="1">
      <alignment horizontal="center" vertical="center" wrapText="1"/>
    </xf>
    <xf numFmtId="0" fontId="9" fillId="0" borderId="7" xfId="105" applyFont="1" applyFill="1" applyBorder="1" applyAlignment="1">
      <alignment vertical="center" wrapText="1"/>
    </xf>
    <xf numFmtId="0" fontId="9"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9" fillId="0" borderId="0" xfId="99" applyNumberFormat="1" applyFill="1" applyAlignment="1">
      <alignment vertical="center"/>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4" fontId="9" fillId="0" borderId="7" xfId="105" applyNumberFormat="1" applyFont="1" applyFill="1" applyBorder="1" applyAlignment="1">
      <alignment horizontal="right" vertical="center"/>
    </xf>
    <xf numFmtId="0" fontId="63" fillId="0" borderId="0" xfId="114" applyFont="1" applyFill="1" applyAlignment="1">
      <alignment horizontal="left" vertical="center"/>
    </xf>
    <xf numFmtId="0" fontId="9" fillId="0" borderId="7" xfId="112" applyFont="1" applyFill="1" applyBorder="1" applyAlignment="1">
      <alignment horizontal="center" vertical="center" wrapText="1"/>
    </xf>
    <xf numFmtId="0" fontId="9"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63" fillId="0" borderId="0" xfId="114" applyFont="1" applyFill="1" applyAlignment="1">
      <alignment vertical="center"/>
    </xf>
    <xf numFmtId="0" fontId="9" fillId="0" borderId="0" xfId="114" applyNumberFormat="1" applyFont="1" applyFill="1" applyAlignment="1">
      <alignment horizontal="left" vertical="center"/>
    </xf>
    <xf numFmtId="49" fontId="78" fillId="0" borderId="9" xfId="114" quotePrefix="1" applyNumberFormat="1" applyFont="1" applyFill="1" applyBorder="1" applyAlignment="1">
      <alignment horizontal="left" vertical="center" indent="1"/>
    </xf>
    <xf numFmtId="49" fontId="78" fillId="0" borderId="9" xfId="114" applyNumberFormat="1" applyFont="1" applyFill="1" applyBorder="1" applyAlignment="1">
      <alignment horizontal="left" vertical="center" wrapText="1" indent="4"/>
    </xf>
    <xf numFmtId="49" fontId="78" fillId="0" borderId="0" xfId="114" quotePrefix="1" applyNumberFormat="1" applyFont="1" applyFill="1" applyAlignment="1">
      <alignment horizontal="left" vertical="center" wrapText="1" indent="4"/>
    </xf>
    <xf numFmtId="49" fontId="78"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0" xfId="114" applyFont="1" applyFill="1" applyAlignment="1">
      <alignment horizontal="center" vertical="center" wrapText="1"/>
    </xf>
    <xf numFmtId="49" fontId="9"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0" fontId="70" fillId="0" borderId="0" xfId="106" applyFont="1" applyFill="1" applyAlignment="1">
      <alignment vertical="center"/>
    </xf>
    <xf numFmtId="0" fontId="9"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 fillId="0" borderId="0" xfId="114" applyFill="1"/>
    <xf numFmtId="0" fontId="63" fillId="0" borderId="9" xfId="114" applyFont="1" applyFill="1" applyBorder="1" applyAlignment="1">
      <alignment vertical="center"/>
    </xf>
    <xf numFmtId="0" fontId="1" fillId="0" borderId="9" xfId="114" applyFill="1" applyBorder="1" applyAlignment="1">
      <alignment vertical="center"/>
    </xf>
    <xf numFmtId="0" fontId="63" fillId="0" borderId="0" xfId="114" applyFont="1" applyFill="1" applyProtection="1">
      <protection hidden="1"/>
    </xf>
    <xf numFmtId="0" fontId="0" fillId="0" borderId="6" xfId="114" applyFont="1" applyFill="1" applyBorder="1" applyAlignment="1">
      <alignment horizontal="left" vertical="center"/>
    </xf>
    <xf numFmtId="4" fontId="11" fillId="0" borderId="6" xfId="114" applyNumberFormat="1" applyFont="1" applyFill="1" applyBorder="1" applyAlignment="1">
      <alignment horizontal="right" vertical="center"/>
    </xf>
    <xf numFmtId="49" fontId="9" fillId="0" borderId="7" xfId="114" applyNumberFormat="1" applyFont="1" applyFill="1" applyBorder="1" applyAlignment="1">
      <alignment horizontal="center" vertical="center"/>
    </xf>
    <xf numFmtId="0" fontId="9" fillId="0" borderId="7" xfId="114" applyFont="1" applyFill="1" applyBorder="1" applyAlignment="1">
      <alignment horizontal="left" vertical="center" wrapText="1"/>
    </xf>
    <xf numFmtId="0" fontId="9" fillId="0" borderId="7" xfId="114" applyFont="1" applyFill="1" applyBorder="1" applyAlignment="1">
      <alignment horizontal="center" vertical="center"/>
    </xf>
    <xf numFmtId="4" fontId="9"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8" fillId="0" borderId="30" xfId="114" applyFont="1" applyFill="1" applyBorder="1" applyAlignment="1">
      <alignment horizontal="left" vertical="center" wrapText="1"/>
    </xf>
    <xf numFmtId="0" fontId="63" fillId="0" borderId="7" xfId="114" applyFont="1" applyFill="1" applyBorder="1"/>
    <xf numFmtId="4" fontId="9" fillId="0" borderId="7" xfId="114" applyNumberFormat="1" applyFont="1" applyFill="1" applyBorder="1" applyAlignment="1">
      <alignment horizontal="center" vertical="center"/>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49" xfId="107" applyFont="1" applyFill="1" applyBorder="1" applyAlignment="1">
      <alignment horizontal="center" vertical="center"/>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49"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49" fontId="63" fillId="0" borderId="43" xfId="107" applyNumberFormat="1" applyFont="1" applyFill="1" applyBorder="1" applyAlignment="1">
      <alignment horizontal="center" vertical="center"/>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78" fillId="0" borderId="43" xfId="107" applyFont="1" applyFill="1" applyBorder="1" applyAlignment="1">
      <alignment horizontal="center" vertical="center"/>
    </xf>
    <xf numFmtId="0" fontId="78" fillId="0" borderId="43" xfId="107" applyFont="1" applyFill="1" applyBorder="1" applyAlignment="1">
      <alignment vertical="center" wrapTex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0" fontId="1" fillId="0" borderId="0" xfId="115" applyFill="1"/>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169" fontId="78"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 fontId="78"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lignment vertical="center"/>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23" fillId="0" borderId="0" xfId="23" applyFont="1" applyFill="1" applyBorder="1" applyAlignment="1" applyProtection="1">
      <alignment horizontal="left" vertical="top" wrapText="1"/>
    </xf>
    <xf numFmtId="49" fontId="41" fillId="0" borderId="0" xfId="34" applyNumberFormat="1" applyFont="1" applyFill="1" applyBorder="1" applyAlignment="1" applyProtection="1">
      <alignment horizontal="left" vertical="top" wrapText="1"/>
    </xf>
    <xf numFmtId="0" fontId="37" fillId="0" borderId="0" xfId="42" applyNumberFormat="1" applyFont="1" applyFill="1" applyBorder="1" applyAlignment="1" applyProtection="1">
      <alignment horizontal="justify" vertical="top" wrapTex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9" fillId="0" borderId="0" xfId="23" applyFont="1" applyFill="1" applyBorder="1" applyAlignment="1" applyProtection="1">
      <alignment horizontal="center" vertical="top" wrapText="1"/>
    </xf>
    <xf numFmtId="49" fontId="23" fillId="0" borderId="0" xfId="16" applyNumberFormat="1" applyFont="1" applyFill="1" applyBorder="1" applyAlignment="1" applyProtection="1">
      <alignment horizontal="lef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30" xfId="97" applyFont="1" applyFill="1" applyBorder="1" applyAlignment="1">
      <alignment horizontal="right" vertical="center" wrapText="1" indent="1"/>
    </xf>
    <xf numFmtId="0" fontId="66" fillId="0" borderId="0" xfId="97" applyFont="1" applyFill="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0" xfId="98" applyFont="1" applyFill="1" applyBorder="1" applyAlignment="1">
      <alignment horizontal="center" vertical="center" textRotation="90" wrapText="1"/>
    </xf>
    <xf numFmtId="0" fontId="12" fillId="0" borderId="30" xfId="97" applyFont="1" applyFill="1" applyBorder="1" applyAlignment="1" applyProtection="1">
      <alignment horizontal="right" vertical="center" wrapText="1" inden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78" fillId="0" borderId="30" xfId="102" applyFont="1" applyFill="1" applyBorder="1" applyAlignment="1">
      <alignment vertical="center" wrapText="1"/>
    </xf>
    <xf numFmtId="0" fontId="78" fillId="0" borderId="45" xfId="102" applyFont="1" applyFill="1" applyBorder="1" applyAlignment="1">
      <alignment vertical="center" wrapText="1"/>
    </xf>
    <xf numFmtId="0" fontId="9" fillId="0" borderId="33" xfId="97"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63" fillId="0" borderId="30" xfId="102" applyFont="1" applyFill="1" applyBorder="1" applyAlignment="1">
      <alignment horizontal="center" vertical="center" wrapText="1"/>
    </xf>
    <xf numFmtId="0" fontId="63" fillId="0" borderId="5" xfId="102" applyFont="1" applyFill="1" applyBorder="1" applyAlignment="1">
      <alignment horizontal="center" vertical="center" wrapText="1"/>
    </xf>
    <xf numFmtId="0" fontId="9" fillId="0" borderId="7" xfId="102" applyFont="1" applyFill="1" applyBorder="1" applyAlignment="1">
      <alignment horizontal="center" vertical="center" wrapText="1"/>
    </xf>
    <xf numFmtId="0" fontId="78" fillId="0" borderId="46" xfId="102" applyFont="1" applyFill="1" applyBorder="1" applyAlignment="1">
      <alignment vertical="center" wrapText="1"/>
    </xf>
    <xf numFmtId="0" fontId="3" fillId="0" borderId="7" xfId="102" applyFont="1" applyFill="1" applyBorder="1" applyAlignment="1">
      <alignment vertical="center"/>
    </xf>
    <xf numFmtId="49" fontId="0" fillId="0" borderId="14" xfId="102" applyNumberFormat="1" applyFont="1" applyFill="1" applyBorder="1" applyAlignment="1" applyProtection="1">
      <alignment horizontal="left" vertical="top" wrapText="1"/>
      <protection locked="0"/>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9" fillId="0" borderId="0" xfId="102" applyNumberFormat="1" applyFont="1" applyFill="1" applyBorder="1" applyAlignment="1">
      <alignment horizontal="center" vertical="center" wrapText="1"/>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49" fontId="63" fillId="0" borderId="0" xfId="112" applyNumberFormat="1" applyFont="1" applyFill="1" applyAlignment="1">
      <alignment horizontal="center" vertical="center" wrapText="1"/>
    </xf>
    <xf numFmtId="0" fontId="9" fillId="0" borderId="7" xfId="113" applyFont="1" applyFill="1" applyBorder="1" applyAlignment="1">
      <alignment horizontal="center" vertical="center" wrapText="1"/>
    </xf>
    <xf numFmtId="0" fontId="1"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9" fillId="0" borderId="14" xfId="113" applyNumberFormat="1" applyFont="1" applyFill="1" applyBorder="1" applyAlignment="1" applyProtection="1">
      <alignment horizontal="left" vertical="top" wrapText="1"/>
      <protection locked="0"/>
    </xf>
    <xf numFmtId="49" fontId="76" fillId="0" borderId="14" xfId="113" applyNumberFormat="1" applyFont="1" applyFill="1" applyBorder="1" applyAlignment="1" applyProtection="1">
      <alignment horizontal="left" vertical="top" wrapText="1"/>
      <protection locked="0"/>
    </xf>
    <xf numFmtId="0" fontId="91" fillId="0" borderId="7" xfId="113" applyFont="1" applyFill="1" applyBorder="1"/>
    <xf numFmtId="0" fontId="63" fillId="0" borderId="7" xfId="113" applyFont="1" applyFill="1" applyBorder="1" applyAlignment="1">
      <alignment horizontal="center" vertical="center" wrapText="1"/>
    </xf>
    <xf numFmtId="0" fontId="9" fillId="0" borderId="7" xfId="114" applyFont="1" applyFill="1" applyBorder="1" applyAlignment="1">
      <alignment horizontal="center" vertical="center" wrapText="1"/>
    </xf>
    <xf numFmtId="0" fontId="1" fillId="0" borderId="7" xfId="114" applyFill="1" applyBorder="1" applyAlignment="1">
      <alignment vertical="center"/>
    </xf>
    <xf numFmtId="49" fontId="9" fillId="0" borderId="14" xfId="114" applyNumberFormat="1" applyFont="1" applyFill="1" applyBorder="1" applyAlignment="1" applyProtection="1">
      <alignment horizontal="left" vertical="top" wrapText="1"/>
      <protection locked="0"/>
    </xf>
    <xf numFmtId="49" fontId="76" fillId="0" borderId="14" xfId="114" applyNumberFormat="1" applyFont="1" applyFill="1" applyBorder="1" applyAlignment="1" applyProtection="1">
      <alignment horizontal="left" vertical="top" wrapText="1"/>
      <protection locked="0"/>
    </xf>
    <xf numFmtId="0" fontId="91" fillId="0" borderId="7" xfId="114" applyFont="1" applyFill="1" applyBorder="1"/>
    <xf numFmtId="0" fontId="63" fillId="0" borderId="7" xfId="114" applyFont="1" applyFill="1" applyBorder="1" applyAlignment="1">
      <alignment horizontal="center" vertical="center" wrapText="1"/>
    </xf>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12" fillId="0" borderId="30" xfId="98" applyFont="1" applyBorder="1" applyAlignment="1">
      <alignment horizontal="center" vertical="center" textRotation="90" wrapText="1"/>
    </xf>
    <xf numFmtId="0" fontId="12" fillId="0" borderId="30" xfId="97" applyFont="1" applyBorder="1" applyAlignment="1">
      <alignment horizontal="right" vertical="center" wrapText="1" indent="1"/>
    </xf>
    <xf numFmtId="0" fontId="63" fillId="0" borderId="0" xfId="106" applyFont="1" applyAlignment="1">
      <alignment vertical="center"/>
    </xf>
    <xf numFmtId="0" fontId="9" fillId="11" borderId="7" xfId="98" applyNumberFormat="1" applyFont="1" applyFill="1" applyBorder="1" applyAlignment="1" applyProtection="1">
      <alignment horizontal="left" vertical="center" wrapText="1"/>
      <protection locked="0"/>
    </xf>
    <xf numFmtId="49" fontId="12" fillId="0" borderId="0" xfId="105" applyNumberFormat="1" applyFont="1" applyAlignment="1">
      <alignment horizontal="center"/>
    </xf>
    <xf numFmtId="49" fontId="9" fillId="9" borderId="0" xfId="102" applyNumberFormat="1" applyFont="1" applyFill="1" applyAlignment="1">
      <alignment horizontal="center" vertical="center" wrapText="1"/>
    </xf>
    <xf numFmtId="49" fontId="9"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sheetPr>
  <dimension ref="A1:AM59"/>
  <sheetViews>
    <sheetView showGridLines="0" view="pageBreakPreview" topLeftCell="L12" zoomScale="59" zoomScaleNormal="100" zoomScaleSheetLayoutView="59" workbookViewId="0">
      <selection activeCell="O46" sqref="O46:O47"/>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23" width="13.75" style="88" customWidth="1"/>
    <col min="24" max="28" width="13.75" style="88" hidden="1" customWidth="1"/>
    <col min="29" max="33" width="13.75" style="88" customWidth="1"/>
    <col min="34" max="38" width="13.75" style="88" hidden="1" customWidth="1"/>
    <col min="39" max="39" width="20.75" style="90" customWidth="1"/>
    <col min="40" max="16384" width="9.125" style="88"/>
  </cols>
  <sheetData>
    <row r="1" spans="1:39" hidden="1">
      <c r="A1" s="807"/>
      <c r="B1" s="807"/>
      <c r="C1" s="807"/>
      <c r="D1" s="807"/>
      <c r="E1" s="807"/>
      <c r="F1" s="807"/>
      <c r="G1" s="807"/>
      <c r="H1" s="807"/>
      <c r="I1" s="807"/>
      <c r="J1" s="807"/>
      <c r="K1" s="807"/>
      <c r="L1" s="777"/>
      <c r="M1" s="777"/>
      <c r="N1" s="77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777"/>
    </row>
    <row r="2" spans="1:39" hidden="1">
      <c r="A2" s="807"/>
      <c r="B2" s="807"/>
      <c r="C2" s="807"/>
      <c r="D2" s="807"/>
      <c r="E2" s="807"/>
      <c r="F2" s="807"/>
      <c r="G2" s="807"/>
      <c r="H2" s="807"/>
      <c r="I2" s="807"/>
      <c r="J2" s="807"/>
      <c r="K2" s="807"/>
      <c r="L2" s="777"/>
      <c r="M2" s="777"/>
      <c r="N2" s="777"/>
      <c r="O2" s="807"/>
      <c r="P2" s="807"/>
      <c r="Q2" s="807"/>
      <c r="R2" s="807"/>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777"/>
    </row>
    <row r="3" spans="1:39" hidden="1">
      <c r="A3" s="807"/>
      <c r="B3" s="807"/>
      <c r="C3" s="807"/>
      <c r="D3" s="807"/>
      <c r="E3" s="807"/>
      <c r="F3" s="807"/>
      <c r="G3" s="807"/>
      <c r="H3" s="807"/>
      <c r="I3" s="807"/>
      <c r="J3" s="807"/>
      <c r="K3" s="807"/>
      <c r="L3" s="777"/>
      <c r="M3" s="777"/>
      <c r="N3" s="777"/>
      <c r="O3" s="807"/>
      <c r="P3" s="807"/>
      <c r="Q3" s="807"/>
      <c r="R3" s="807"/>
      <c r="S3" s="807" t="s">
        <v>2624</v>
      </c>
      <c r="T3" s="807" t="s">
        <v>2629</v>
      </c>
      <c r="U3" s="807" t="s">
        <v>2631</v>
      </c>
      <c r="V3" s="807" t="s">
        <v>2633</v>
      </c>
      <c r="W3" s="807" t="s">
        <v>2635</v>
      </c>
      <c r="X3" s="807" t="s">
        <v>2637</v>
      </c>
      <c r="Y3" s="807" t="s">
        <v>2639</v>
      </c>
      <c r="Z3" s="807" t="s">
        <v>2641</v>
      </c>
      <c r="AA3" s="807" t="s">
        <v>2643</v>
      </c>
      <c r="AB3" s="807" t="s">
        <v>2645</v>
      </c>
      <c r="AC3" s="807" t="s">
        <v>2625</v>
      </c>
      <c r="AD3" s="807" t="s">
        <v>2630</v>
      </c>
      <c r="AE3" s="807" t="s">
        <v>2632</v>
      </c>
      <c r="AF3" s="807" t="s">
        <v>2634</v>
      </c>
      <c r="AG3" s="807" t="s">
        <v>2636</v>
      </c>
      <c r="AH3" s="807" t="s">
        <v>2638</v>
      </c>
      <c r="AI3" s="807" t="s">
        <v>2640</v>
      </c>
      <c r="AJ3" s="807" t="s">
        <v>2642</v>
      </c>
      <c r="AK3" s="807" t="s">
        <v>2644</v>
      </c>
      <c r="AL3" s="807" t="s">
        <v>2646</v>
      </c>
      <c r="AM3" s="777"/>
    </row>
    <row r="4" spans="1:39" hidden="1">
      <c r="A4" s="807"/>
      <c r="B4" s="807"/>
      <c r="C4" s="807"/>
      <c r="D4" s="807"/>
      <c r="E4" s="807"/>
      <c r="F4" s="807"/>
      <c r="G4" s="807"/>
      <c r="H4" s="807"/>
      <c r="I4" s="807"/>
      <c r="J4" s="807"/>
      <c r="K4" s="807"/>
      <c r="L4" s="777"/>
      <c r="M4" s="777"/>
      <c r="N4" s="77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777"/>
    </row>
    <row r="5" spans="1:39" hidden="1">
      <c r="A5" s="807"/>
      <c r="B5" s="807"/>
      <c r="C5" s="807"/>
      <c r="D5" s="807"/>
      <c r="E5" s="807"/>
      <c r="F5" s="807"/>
      <c r="G5" s="807"/>
      <c r="H5" s="807"/>
      <c r="I5" s="807"/>
      <c r="J5" s="807"/>
      <c r="K5" s="807"/>
      <c r="L5" s="777"/>
      <c r="M5" s="777"/>
      <c r="N5" s="77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777"/>
    </row>
    <row r="6" spans="1:39" hidden="1">
      <c r="A6" s="807"/>
      <c r="B6" s="807"/>
      <c r="C6" s="807"/>
      <c r="D6" s="807"/>
      <c r="E6" s="807"/>
      <c r="F6" s="807"/>
      <c r="G6" s="807"/>
      <c r="H6" s="807"/>
      <c r="I6" s="807"/>
      <c r="J6" s="807"/>
      <c r="K6" s="807"/>
      <c r="L6" s="777"/>
      <c r="M6" s="777"/>
      <c r="N6" s="77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777"/>
    </row>
    <row r="7" spans="1:39" hidden="1">
      <c r="A7" s="807"/>
      <c r="B7" s="807"/>
      <c r="C7" s="807"/>
      <c r="D7" s="807"/>
      <c r="E7" s="807"/>
      <c r="F7" s="807"/>
      <c r="G7" s="807"/>
      <c r="H7" s="807"/>
      <c r="I7" s="807"/>
      <c r="J7" s="807"/>
      <c r="K7" s="807"/>
      <c r="L7" s="777"/>
      <c r="M7" s="777"/>
      <c r="N7" s="77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777"/>
    </row>
    <row r="8" spans="1:39" hidden="1">
      <c r="A8" s="807"/>
      <c r="B8" s="807"/>
      <c r="C8" s="807"/>
      <c r="D8" s="807"/>
      <c r="E8" s="807"/>
      <c r="F8" s="807"/>
      <c r="G8" s="807"/>
      <c r="H8" s="807"/>
      <c r="I8" s="807"/>
      <c r="J8" s="807"/>
      <c r="K8" s="807"/>
      <c r="L8" s="777"/>
      <c r="M8" s="777"/>
      <c r="N8" s="77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777"/>
    </row>
    <row r="9" spans="1:39" hidden="1">
      <c r="A9" s="807"/>
      <c r="B9" s="807"/>
      <c r="C9" s="807"/>
      <c r="D9" s="807"/>
      <c r="E9" s="807"/>
      <c r="F9" s="807"/>
      <c r="G9" s="807"/>
      <c r="H9" s="807"/>
      <c r="I9" s="807"/>
      <c r="J9" s="807"/>
      <c r="K9" s="807"/>
      <c r="L9" s="777"/>
      <c r="M9" s="777"/>
      <c r="N9" s="77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777"/>
    </row>
    <row r="10" spans="1:39" hidden="1">
      <c r="A10" s="807"/>
      <c r="B10" s="807"/>
      <c r="C10" s="807"/>
      <c r="D10" s="807"/>
      <c r="E10" s="807"/>
      <c r="F10" s="807"/>
      <c r="G10" s="807"/>
      <c r="H10" s="807"/>
      <c r="I10" s="807"/>
      <c r="J10" s="807"/>
      <c r="K10" s="807"/>
      <c r="L10" s="777"/>
      <c r="M10" s="777"/>
      <c r="N10" s="77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777"/>
    </row>
    <row r="11" spans="1:39" ht="15" hidden="1" customHeight="1">
      <c r="A11" s="807"/>
      <c r="B11" s="807"/>
      <c r="C11" s="807"/>
      <c r="D11" s="807"/>
      <c r="E11" s="807"/>
      <c r="F11" s="807"/>
      <c r="G11" s="807"/>
      <c r="H11" s="807"/>
      <c r="I11" s="807"/>
      <c r="J11" s="807"/>
      <c r="K11" s="807"/>
      <c r="L11" s="777"/>
      <c r="M11" s="766"/>
      <c r="N11" s="77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777"/>
    </row>
    <row r="12" spans="1:39" s="89" customFormat="1" ht="20.100000000000001" customHeight="1">
      <c r="A12" s="808"/>
      <c r="B12" s="808"/>
      <c r="C12" s="808"/>
      <c r="D12" s="808"/>
      <c r="E12" s="808"/>
      <c r="F12" s="808"/>
      <c r="G12" s="808"/>
      <c r="H12" s="808"/>
      <c r="I12" s="808"/>
      <c r="J12" s="808"/>
      <c r="K12" s="808"/>
      <c r="L12" s="476" t="s">
        <v>1273</v>
      </c>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row>
    <row r="13" spans="1:39" ht="11.25" customHeight="1">
      <c r="A13" s="807"/>
      <c r="B13" s="807"/>
      <c r="C13" s="807"/>
      <c r="D13" s="807"/>
      <c r="E13" s="807"/>
      <c r="F13" s="807"/>
      <c r="G13" s="807"/>
      <c r="H13" s="807"/>
      <c r="I13" s="807"/>
      <c r="J13" s="807"/>
      <c r="K13" s="807"/>
      <c r="L13" s="777"/>
      <c r="M13" s="777"/>
      <c r="N13" s="777"/>
      <c r="O13" s="807"/>
      <c r="P13" s="807"/>
      <c r="Q13" s="807"/>
      <c r="R13" s="807"/>
      <c r="S13" s="807"/>
      <c r="T13" s="807"/>
      <c r="U13" s="807"/>
      <c r="V13" s="807"/>
      <c r="W13" s="807"/>
      <c r="X13" s="807"/>
      <c r="Y13" s="807"/>
      <c r="Z13" s="807"/>
      <c r="AA13" s="807"/>
      <c r="AB13" s="807"/>
      <c r="AC13" s="807"/>
      <c r="AD13" s="807"/>
      <c r="AE13" s="807"/>
      <c r="AF13" s="807"/>
      <c r="AG13" s="807"/>
      <c r="AH13" s="807"/>
      <c r="AI13" s="807"/>
      <c r="AJ13" s="807"/>
      <c r="AK13" s="807"/>
      <c r="AL13" s="807"/>
      <c r="AM13" s="777"/>
    </row>
    <row r="14" spans="1:39" s="89" customFormat="1" ht="15" hidden="1" customHeight="1">
      <c r="A14" s="808"/>
      <c r="B14" s="808"/>
      <c r="C14" s="808"/>
      <c r="D14" s="808"/>
      <c r="E14" s="808"/>
      <c r="F14" s="808"/>
      <c r="G14" s="808" t="b">
        <v>0</v>
      </c>
      <c r="H14" s="808"/>
      <c r="I14" s="808"/>
      <c r="J14" s="808"/>
      <c r="K14" s="808"/>
      <c r="L14" s="1204" t="s">
        <v>1282</v>
      </c>
      <c r="M14" s="1204"/>
      <c r="N14" s="1204"/>
      <c r="O14" s="1204"/>
      <c r="P14" s="1204"/>
      <c r="Q14" s="1204"/>
      <c r="R14" s="1204"/>
      <c r="S14" s="1204"/>
      <c r="T14" s="1204"/>
      <c r="U14" s="1204"/>
      <c r="V14" s="1204"/>
      <c r="W14" s="1204"/>
      <c r="X14" s="1204"/>
      <c r="Y14" s="1204"/>
      <c r="Z14" s="1204"/>
      <c r="AA14" s="1204"/>
      <c r="AB14" s="1204"/>
      <c r="AC14" s="1204"/>
      <c r="AD14" s="1204"/>
      <c r="AE14" s="1204"/>
      <c r="AF14" s="1204"/>
      <c r="AG14" s="1204"/>
      <c r="AH14" s="1204"/>
      <c r="AI14" s="1204"/>
      <c r="AJ14" s="1204"/>
      <c r="AK14" s="1204"/>
      <c r="AL14" s="1204"/>
      <c r="AM14" s="1204"/>
    </row>
    <row r="15" spans="1:39" s="90" customFormat="1" ht="15" hidden="1" customHeight="1">
      <c r="A15" s="777"/>
      <c r="B15" s="777"/>
      <c r="C15" s="777"/>
      <c r="D15" s="777"/>
      <c r="E15" s="777"/>
      <c r="F15" s="777"/>
      <c r="G15" s="808" t="b">
        <v>0</v>
      </c>
      <c r="H15" s="777"/>
      <c r="I15" s="777"/>
      <c r="J15" s="777"/>
      <c r="K15" s="777"/>
      <c r="L15" s="1201" t="s">
        <v>16</v>
      </c>
      <c r="M15" s="1202" t="s">
        <v>121</v>
      </c>
      <c r="N15" s="1200" t="s">
        <v>143</v>
      </c>
      <c r="O15" s="809" t="s">
        <v>2616</v>
      </c>
      <c r="P15" s="809" t="s">
        <v>2616</v>
      </c>
      <c r="Q15" s="809" t="s">
        <v>2616</v>
      </c>
      <c r="R15" s="810" t="s">
        <v>2617</v>
      </c>
      <c r="S15" s="811" t="s">
        <v>2618</v>
      </c>
      <c r="T15" s="811" t="s">
        <v>2647</v>
      </c>
      <c r="U15" s="811" t="s">
        <v>2648</v>
      </c>
      <c r="V15" s="811" t="s">
        <v>2649</v>
      </c>
      <c r="W15" s="811" t="s">
        <v>2650</v>
      </c>
      <c r="X15" s="811" t="s">
        <v>2651</v>
      </c>
      <c r="Y15" s="811" t="s">
        <v>2652</v>
      </c>
      <c r="Z15" s="811" t="s">
        <v>2653</v>
      </c>
      <c r="AA15" s="811" t="s">
        <v>2654</v>
      </c>
      <c r="AB15" s="811" t="s">
        <v>2655</v>
      </c>
      <c r="AC15" s="811" t="s">
        <v>2618</v>
      </c>
      <c r="AD15" s="811" t="s">
        <v>2647</v>
      </c>
      <c r="AE15" s="811" t="s">
        <v>2648</v>
      </c>
      <c r="AF15" s="811" t="s">
        <v>2649</v>
      </c>
      <c r="AG15" s="811" t="s">
        <v>2650</v>
      </c>
      <c r="AH15" s="811" t="s">
        <v>2651</v>
      </c>
      <c r="AI15" s="811" t="s">
        <v>2652</v>
      </c>
      <c r="AJ15" s="811" t="s">
        <v>2653</v>
      </c>
      <c r="AK15" s="811" t="s">
        <v>2654</v>
      </c>
      <c r="AL15" s="811" t="s">
        <v>2655</v>
      </c>
      <c r="AM15" s="1212" t="s">
        <v>322</v>
      </c>
    </row>
    <row r="16" spans="1:39" s="90" customFormat="1" ht="70.05" hidden="1" customHeight="1">
      <c r="A16" s="777"/>
      <c r="B16" s="777"/>
      <c r="C16" s="777"/>
      <c r="D16" s="777"/>
      <c r="E16" s="777"/>
      <c r="F16" s="777"/>
      <c r="G16" s="808" t="b">
        <v>0</v>
      </c>
      <c r="H16" s="777"/>
      <c r="I16" s="777"/>
      <c r="J16" s="777"/>
      <c r="K16" s="777"/>
      <c r="L16" s="1201"/>
      <c r="M16" s="1203"/>
      <c r="N16" s="1200"/>
      <c r="O16" s="811" t="s">
        <v>285</v>
      </c>
      <c r="P16" s="811" t="s">
        <v>323</v>
      </c>
      <c r="Q16" s="811" t="s">
        <v>303</v>
      </c>
      <c r="R16" s="811" t="s">
        <v>285</v>
      </c>
      <c r="S16" s="812" t="s">
        <v>286</v>
      </c>
      <c r="T16" s="812" t="s">
        <v>286</v>
      </c>
      <c r="U16" s="812" t="s">
        <v>286</v>
      </c>
      <c r="V16" s="812" t="s">
        <v>286</v>
      </c>
      <c r="W16" s="812" t="s">
        <v>286</v>
      </c>
      <c r="X16" s="812" t="s">
        <v>286</v>
      </c>
      <c r="Y16" s="812" t="s">
        <v>286</v>
      </c>
      <c r="Z16" s="812" t="s">
        <v>286</v>
      </c>
      <c r="AA16" s="812" t="s">
        <v>286</v>
      </c>
      <c r="AB16" s="812" t="s">
        <v>286</v>
      </c>
      <c r="AC16" s="812" t="s">
        <v>285</v>
      </c>
      <c r="AD16" s="812" t="s">
        <v>285</v>
      </c>
      <c r="AE16" s="812" t="s">
        <v>285</v>
      </c>
      <c r="AF16" s="812" t="s">
        <v>285</v>
      </c>
      <c r="AG16" s="812" t="s">
        <v>285</v>
      </c>
      <c r="AH16" s="812" t="s">
        <v>285</v>
      </c>
      <c r="AI16" s="812" t="s">
        <v>285</v>
      </c>
      <c r="AJ16" s="812" t="s">
        <v>285</v>
      </c>
      <c r="AK16" s="812" t="s">
        <v>285</v>
      </c>
      <c r="AL16" s="812" t="s">
        <v>285</v>
      </c>
      <c r="AM16" s="1212"/>
    </row>
    <row r="17" spans="1:39" s="90" customFormat="1" hidden="1">
      <c r="A17" s="777"/>
      <c r="B17" s="777"/>
      <c r="C17" s="777"/>
      <c r="D17" s="777"/>
      <c r="E17" s="777"/>
      <c r="F17" s="777"/>
      <c r="G17" s="808" t="b">
        <v>0</v>
      </c>
      <c r="H17" s="777"/>
      <c r="I17" s="777"/>
      <c r="J17" s="777"/>
      <c r="K17" s="777"/>
      <c r="L17" s="813"/>
      <c r="M17" s="813"/>
      <c r="N17" s="813"/>
      <c r="O17" s="814"/>
      <c r="P17" s="814"/>
      <c r="Q17" s="814"/>
      <c r="R17" s="814"/>
      <c r="S17" s="814"/>
      <c r="T17" s="814"/>
      <c r="U17" s="814"/>
      <c r="V17" s="814"/>
      <c r="W17" s="814"/>
      <c r="X17" s="814"/>
      <c r="Y17" s="814"/>
      <c r="Z17" s="814"/>
      <c r="AA17" s="814"/>
      <c r="AB17" s="814"/>
      <c r="AC17" s="814"/>
      <c r="AD17" s="814"/>
      <c r="AE17" s="814"/>
      <c r="AF17" s="814"/>
      <c r="AG17" s="814"/>
      <c r="AH17" s="814"/>
      <c r="AI17" s="814"/>
      <c r="AJ17" s="814"/>
      <c r="AK17" s="814"/>
      <c r="AL17" s="814"/>
      <c r="AM17" s="815"/>
    </row>
    <row r="18" spans="1:39" s="89" customFormat="1" ht="15" hidden="1" customHeight="1">
      <c r="A18" s="808"/>
      <c r="B18" s="808"/>
      <c r="C18" s="808"/>
      <c r="D18" s="808"/>
      <c r="E18" s="808"/>
      <c r="F18" s="808"/>
      <c r="G18" s="808" t="b">
        <v>0</v>
      </c>
      <c r="H18" s="808"/>
      <c r="I18" s="808"/>
      <c r="J18" s="808"/>
      <c r="K18" s="808"/>
      <c r="L18" s="1204" t="s">
        <v>1283</v>
      </c>
      <c r="M18" s="1205"/>
      <c r="N18" s="1204"/>
      <c r="O18" s="1204"/>
      <c r="P18" s="1204"/>
      <c r="Q18" s="1204"/>
      <c r="R18" s="1204"/>
      <c r="S18" s="1204"/>
      <c r="T18" s="1204"/>
      <c r="U18" s="1204"/>
      <c r="V18" s="1204"/>
      <c r="W18" s="1204"/>
      <c r="X18" s="1204"/>
      <c r="Y18" s="1204"/>
      <c r="Z18" s="1204"/>
      <c r="AA18" s="1204"/>
      <c r="AB18" s="1204"/>
      <c r="AC18" s="1204"/>
      <c r="AD18" s="1204"/>
      <c r="AE18" s="1204"/>
      <c r="AF18" s="1204"/>
      <c r="AG18" s="1204"/>
      <c r="AH18" s="1204"/>
      <c r="AI18" s="1204"/>
      <c r="AJ18" s="1204"/>
      <c r="AK18" s="1204"/>
      <c r="AL18" s="1204"/>
      <c r="AM18" s="1204"/>
    </row>
    <row r="19" spans="1:39" s="90" customFormat="1" ht="15" hidden="1" customHeight="1">
      <c r="A19" s="777"/>
      <c r="B19" s="777"/>
      <c r="C19" s="777"/>
      <c r="D19" s="777"/>
      <c r="E19" s="777"/>
      <c r="F19" s="777"/>
      <c r="G19" s="808" t="b">
        <v>0</v>
      </c>
      <c r="H19" s="777"/>
      <c r="I19" s="777"/>
      <c r="J19" s="777"/>
      <c r="K19" s="777"/>
      <c r="L19" s="1213" t="s">
        <v>16</v>
      </c>
      <c r="M19" s="1214" t="s">
        <v>121</v>
      </c>
      <c r="N19" s="1206" t="s">
        <v>143</v>
      </c>
      <c r="O19" s="809" t="s">
        <v>2616</v>
      </c>
      <c r="P19" s="809" t="s">
        <v>2616</v>
      </c>
      <c r="Q19" s="809" t="s">
        <v>2616</v>
      </c>
      <c r="R19" s="810" t="s">
        <v>2617</v>
      </c>
      <c r="S19" s="811" t="s">
        <v>2618</v>
      </c>
      <c r="T19" s="811" t="s">
        <v>2647</v>
      </c>
      <c r="U19" s="811" t="s">
        <v>2648</v>
      </c>
      <c r="V19" s="811" t="s">
        <v>2649</v>
      </c>
      <c r="W19" s="811" t="s">
        <v>2650</v>
      </c>
      <c r="X19" s="811" t="s">
        <v>2651</v>
      </c>
      <c r="Y19" s="811" t="s">
        <v>2652</v>
      </c>
      <c r="Z19" s="811" t="s">
        <v>2653</v>
      </c>
      <c r="AA19" s="811" t="s">
        <v>2654</v>
      </c>
      <c r="AB19" s="811" t="s">
        <v>2655</v>
      </c>
      <c r="AC19" s="811" t="s">
        <v>2618</v>
      </c>
      <c r="AD19" s="811" t="s">
        <v>2647</v>
      </c>
      <c r="AE19" s="811" t="s">
        <v>2648</v>
      </c>
      <c r="AF19" s="811" t="s">
        <v>2649</v>
      </c>
      <c r="AG19" s="811" t="s">
        <v>2650</v>
      </c>
      <c r="AH19" s="811" t="s">
        <v>2651</v>
      </c>
      <c r="AI19" s="811" t="s">
        <v>2652</v>
      </c>
      <c r="AJ19" s="811" t="s">
        <v>2653</v>
      </c>
      <c r="AK19" s="811" t="s">
        <v>2654</v>
      </c>
      <c r="AL19" s="811" t="s">
        <v>2655</v>
      </c>
      <c r="AM19" s="1212" t="s">
        <v>322</v>
      </c>
    </row>
    <row r="20" spans="1:39" s="90" customFormat="1" ht="70.05" hidden="1" customHeight="1">
      <c r="A20" s="777"/>
      <c r="B20" s="777"/>
      <c r="C20" s="777"/>
      <c r="D20" s="777"/>
      <c r="E20" s="777"/>
      <c r="F20" s="777"/>
      <c r="G20" s="808" t="b">
        <v>0</v>
      </c>
      <c r="H20" s="777"/>
      <c r="I20" s="777"/>
      <c r="J20" s="777"/>
      <c r="K20" s="777"/>
      <c r="L20" s="1213"/>
      <c r="M20" s="1214"/>
      <c r="N20" s="1206"/>
      <c r="O20" s="811" t="s">
        <v>285</v>
      </c>
      <c r="P20" s="811" t="s">
        <v>323</v>
      </c>
      <c r="Q20" s="811" t="s">
        <v>303</v>
      </c>
      <c r="R20" s="811" t="s">
        <v>285</v>
      </c>
      <c r="S20" s="812" t="s">
        <v>286</v>
      </c>
      <c r="T20" s="812" t="s">
        <v>286</v>
      </c>
      <c r="U20" s="812" t="s">
        <v>286</v>
      </c>
      <c r="V20" s="812" t="s">
        <v>286</v>
      </c>
      <c r="W20" s="812" t="s">
        <v>286</v>
      </c>
      <c r="X20" s="812" t="s">
        <v>286</v>
      </c>
      <c r="Y20" s="812" t="s">
        <v>286</v>
      </c>
      <c r="Z20" s="812" t="s">
        <v>286</v>
      </c>
      <c r="AA20" s="812" t="s">
        <v>286</v>
      </c>
      <c r="AB20" s="812" t="s">
        <v>286</v>
      </c>
      <c r="AC20" s="812" t="s">
        <v>285</v>
      </c>
      <c r="AD20" s="812" t="s">
        <v>285</v>
      </c>
      <c r="AE20" s="812" t="s">
        <v>285</v>
      </c>
      <c r="AF20" s="812" t="s">
        <v>285</v>
      </c>
      <c r="AG20" s="812" t="s">
        <v>285</v>
      </c>
      <c r="AH20" s="812" t="s">
        <v>285</v>
      </c>
      <c r="AI20" s="812" t="s">
        <v>285</v>
      </c>
      <c r="AJ20" s="812" t="s">
        <v>285</v>
      </c>
      <c r="AK20" s="812" t="s">
        <v>285</v>
      </c>
      <c r="AL20" s="812" t="s">
        <v>285</v>
      </c>
      <c r="AM20" s="1212"/>
    </row>
    <row r="21" spans="1:39" ht="15" hidden="1" customHeight="1">
      <c r="A21" s="807"/>
      <c r="B21" s="807"/>
      <c r="C21" s="807"/>
      <c r="D21" s="807"/>
      <c r="E21" s="807"/>
      <c r="F21" s="807"/>
      <c r="G21" s="808" t="b">
        <v>0</v>
      </c>
      <c r="H21" s="807"/>
      <c r="I21" s="807"/>
      <c r="J21" s="807"/>
      <c r="K21" s="807"/>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c r="AL21" s="813"/>
      <c r="AM21" s="813"/>
    </row>
    <row r="22" spans="1:39" s="89" customFormat="1" ht="15" customHeight="1">
      <c r="A22" s="808"/>
      <c r="B22" s="808"/>
      <c r="C22" s="808"/>
      <c r="D22" s="808"/>
      <c r="E22" s="808"/>
      <c r="F22" s="808"/>
      <c r="G22" s="808" t="b">
        <v>1</v>
      </c>
      <c r="H22" s="808"/>
      <c r="I22" s="808"/>
      <c r="J22" s="808"/>
      <c r="K22" s="808"/>
      <c r="L22" s="1204" t="s">
        <v>1284</v>
      </c>
      <c r="M22" s="1204"/>
      <c r="N22" s="1204"/>
      <c r="O22" s="1204"/>
      <c r="P22" s="1204"/>
      <c r="Q22" s="1204"/>
      <c r="R22" s="1204"/>
      <c r="S22" s="1204"/>
      <c r="T22" s="1204"/>
      <c r="U22" s="1204"/>
      <c r="V22" s="1204"/>
      <c r="W22" s="1204"/>
      <c r="X22" s="1204"/>
      <c r="Y22" s="1204"/>
      <c r="Z22" s="1204"/>
      <c r="AA22" s="1204"/>
      <c r="AB22" s="1204"/>
      <c r="AC22" s="1204"/>
      <c r="AD22" s="1204"/>
      <c r="AE22" s="1204"/>
      <c r="AF22" s="1204"/>
      <c r="AG22" s="1204"/>
      <c r="AH22" s="1204"/>
      <c r="AI22" s="1204"/>
      <c r="AJ22" s="1204"/>
      <c r="AK22" s="1204"/>
      <c r="AL22" s="1204"/>
      <c r="AM22" s="1204"/>
    </row>
    <row r="23" spans="1:39" s="90" customFormat="1" ht="15" customHeight="1">
      <c r="A23" s="777"/>
      <c r="B23" s="777"/>
      <c r="C23" s="777"/>
      <c r="D23" s="777"/>
      <c r="E23" s="777"/>
      <c r="F23" s="777"/>
      <c r="G23" s="808" t="b">
        <v>1</v>
      </c>
      <c r="H23" s="777"/>
      <c r="I23" s="777"/>
      <c r="J23" s="777"/>
      <c r="K23" s="777"/>
      <c r="L23" s="1201" t="s">
        <v>16</v>
      </c>
      <c r="M23" s="1202" t="s">
        <v>121</v>
      </c>
      <c r="N23" s="1200" t="s">
        <v>143</v>
      </c>
      <c r="O23" s="809" t="s">
        <v>2616</v>
      </c>
      <c r="P23" s="809" t="s">
        <v>2616</v>
      </c>
      <c r="Q23" s="809" t="s">
        <v>2616</v>
      </c>
      <c r="R23" s="810" t="s">
        <v>2617</v>
      </c>
      <c r="S23" s="811" t="s">
        <v>2618</v>
      </c>
      <c r="T23" s="811" t="s">
        <v>2647</v>
      </c>
      <c r="U23" s="811" t="s">
        <v>2648</v>
      </c>
      <c r="V23" s="811" t="s">
        <v>2649</v>
      </c>
      <c r="W23" s="811" t="s">
        <v>2650</v>
      </c>
      <c r="X23" s="811" t="s">
        <v>2651</v>
      </c>
      <c r="Y23" s="811" t="s">
        <v>2652</v>
      </c>
      <c r="Z23" s="811" t="s">
        <v>2653</v>
      </c>
      <c r="AA23" s="811" t="s">
        <v>2654</v>
      </c>
      <c r="AB23" s="811" t="s">
        <v>2655</v>
      </c>
      <c r="AC23" s="811" t="s">
        <v>2618</v>
      </c>
      <c r="AD23" s="811" t="s">
        <v>2647</v>
      </c>
      <c r="AE23" s="811" t="s">
        <v>2648</v>
      </c>
      <c r="AF23" s="811" t="s">
        <v>2649</v>
      </c>
      <c r="AG23" s="811" t="s">
        <v>2650</v>
      </c>
      <c r="AH23" s="811" t="s">
        <v>2651</v>
      </c>
      <c r="AI23" s="811" t="s">
        <v>2652</v>
      </c>
      <c r="AJ23" s="811" t="s">
        <v>2653</v>
      </c>
      <c r="AK23" s="811" t="s">
        <v>2654</v>
      </c>
      <c r="AL23" s="811" t="s">
        <v>2655</v>
      </c>
      <c r="AM23" s="1212" t="s">
        <v>322</v>
      </c>
    </row>
    <row r="24" spans="1:39" s="90" customFormat="1" ht="70.05" hidden="1" customHeight="1">
      <c r="A24" s="777"/>
      <c r="B24" s="777"/>
      <c r="C24" s="777"/>
      <c r="D24" s="777"/>
      <c r="E24" s="777"/>
      <c r="F24" s="777"/>
      <c r="G24" s="808" t="b">
        <v>1</v>
      </c>
      <c r="H24" s="777"/>
      <c r="I24" s="777"/>
      <c r="J24" s="777"/>
      <c r="K24" s="777"/>
      <c r="L24" s="1201"/>
      <c r="M24" s="1203"/>
      <c r="N24" s="1200"/>
      <c r="O24" s="811" t="s">
        <v>285</v>
      </c>
      <c r="P24" s="811" t="s">
        <v>323</v>
      </c>
      <c r="Q24" s="811" t="s">
        <v>303</v>
      </c>
      <c r="R24" s="811" t="s">
        <v>285</v>
      </c>
      <c r="S24" s="812" t="s">
        <v>286</v>
      </c>
      <c r="T24" s="812" t="s">
        <v>286</v>
      </c>
      <c r="U24" s="812" t="s">
        <v>286</v>
      </c>
      <c r="V24" s="812" t="s">
        <v>286</v>
      </c>
      <c r="W24" s="812" t="s">
        <v>286</v>
      </c>
      <c r="X24" s="812" t="s">
        <v>286</v>
      </c>
      <c r="Y24" s="812" t="s">
        <v>286</v>
      </c>
      <c r="Z24" s="812" t="s">
        <v>286</v>
      </c>
      <c r="AA24" s="812" t="s">
        <v>286</v>
      </c>
      <c r="AB24" s="812" t="s">
        <v>286</v>
      </c>
      <c r="AC24" s="812" t="s">
        <v>285</v>
      </c>
      <c r="AD24" s="812" t="s">
        <v>285</v>
      </c>
      <c r="AE24" s="812" t="s">
        <v>285</v>
      </c>
      <c r="AF24" s="812" t="s">
        <v>285</v>
      </c>
      <c r="AG24" s="812" t="s">
        <v>285</v>
      </c>
      <c r="AH24" s="812" t="s">
        <v>285</v>
      </c>
      <c r="AI24" s="812" t="s">
        <v>285</v>
      </c>
      <c r="AJ24" s="812" t="s">
        <v>285</v>
      </c>
      <c r="AK24" s="812" t="s">
        <v>285</v>
      </c>
      <c r="AL24" s="812" t="s">
        <v>285</v>
      </c>
      <c r="AM24" s="1212"/>
    </row>
    <row r="25" spans="1:39" hidden="1">
      <c r="A25" s="816" t="s">
        <v>18</v>
      </c>
      <c r="B25" s="807"/>
      <c r="C25" s="807"/>
      <c r="D25" s="807"/>
      <c r="E25" s="807"/>
      <c r="F25" s="807"/>
      <c r="G25" s="807"/>
      <c r="H25" s="807"/>
      <c r="I25" s="807"/>
      <c r="J25" s="807"/>
      <c r="K25" s="807"/>
      <c r="L25" s="740" t="s">
        <v>2613</v>
      </c>
      <c r="M25" s="724"/>
      <c r="N25" s="724"/>
      <c r="O25" s="817"/>
      <c r="P25" s="817"/>
      <c r="Q25" s="817"/>
      <c r="R25" s="817"/>
      <c r="S25" s="817"/>
      <c r="T25" s="817"/>
      <c r="U25" s="817"/>
      <c r="V25" s="817"/>
      <c r="W25" s="817"/>
      <c r="X25" s="817"/>
      <c r="Y25" s="817"/>
      <c r="Z25" s="817"/>
      <c r="AA25" s="817"/>
      <c r="AB25" s="817"/>
      <c r="AC25" s="817"/>
      <c r="AD25" s="817"/>
      <c r="AE25" s="817"/>
      <c r="AF25" s="817"/>
      <c r="AG25" s="817"/>
      <c r="AH25" s="817"/>
      <c r="AI25" s="817"/>
      <c r="AJ25" s="817"/>
      <c r="AK25" s="817"/>
      <c r="AL25" s="817"/>
      <c r="AM25" s="724"/>
    </row>
    <row r="26" spans="1:39">
      <c r="A26" s="816" t="s">
        <v>18</v>
      </c>
      <c r="B26" s="807"/>
      <c r="C26" s="807"/>
      <c r="D26" s="807"/>
      <c r="E26" s="807"/>
      <c r="F26" s="807"/>
      <c r="G26" s="807"/>
      <c r="H26" s="807"/>
      <c r="I26" s="807"/>
      <c r="J26" s="807"/>
      <c r="K26" s="807"/>
      <c r="L26" s="818" t="s">
        <v>18</v>
      </c>
      <c r="M26" s="819" t="s">
        <v>354</v>
      </c>
      <c r="N26" s="820"/>
      <c r="O26" s="821" t="s">
        <v>1417</v>
      </c>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3"/>
      <c r="AM26" s="824"/>
    </row>
    <row r="27" spans="1:39">
      <c r="A27" s="816" t="s">
        <v>18</v>
      </c>
      <c r="B27" s="807"/>
      <c r="C27" s="807"/>
      <c r="D27" s="807"/>
      <c r="E27" s="807"/>
      <c r="F27" s="807"/>
      <c r="G27" s="807"/>
      <c r="H27" s="807"/>
      <c r="I27" s="807"/>
      <c r="J27" s="807"/>
      <c r="K27" s="807"/>
      <c r="L27" s="818" t="s">
        <v>102</v>
      </c>
      <c r="M27" s="825" t="s">
        <v>324</v>
      </c>
      <c r="N27" s="811" t="s">
        <v>325</v>
      </c>
      <c r="O27" s="826"/>
      <c r="P27" s="826">
        <v>16.66</v>
      </c>
      <c r="Q27" s="826">
        <v>16.66</v>
      </c>
      <c r="R27" s="826"/>
      <c r="S27" s="826">
        <v>16.66</v>
      </c>
      <c r="T27" s="826">
        <v>16.66</v>
      </c>
      <c r="U27" s="826">
        <v>16.66</v>
      </c>
      <c r="V27" s="826">
        <v>16.66</v>
      </c>
      <c r="W27" s="826">
        <v>16.66</v>
      </c>
      <c r="X27" s="826"/>
      <c r="Y27" s="826"/>
      <c r="Z27" s="826"/>
      <c r="AA27" s="826"/>
      <c r="AB27" s="826"/>
      <c r="AC27" s="826">
        <v>16.66</v>
      </c>
      <c r="AD27" s="826">
        <v>16.66</v>
      </c>
      <c r="AE27" s="826">
        <v>16.66</v>
      </c>
      <c r="AF27" s="826">
        <v>16.66</v>
      </c>
      <c r="AG27" s="826">
        <v>16.66</v>
      </c>
      <c r="AH27" s="826"/>
      <c r="AI27" s="826"/>
      <c r="AJ27" s="826"/>
      <c r="AK27" s="826"/>
      <c r="AL27" s="826"/>
      <c r="AM27" s="824"/>
    </row>
    <row r="28" spans="1:39">
      <c r="A28" s="816" t="s">
        <v>18</v>
      </c>
      <c r="B28" s="807"/>
      <c r="C28" s="807"/>
      <c r="D28" s="807"/>
      <c r="E28" s="807"/>
      <c r="F28" s="807"/>
      <c r="G28" s="807"/>
      <c r="H28" s="807"/>
      <c r="I28" s="807"/>
      <c r="J28" s="807"/>
      <c r="K28" s="807"/>
      <c r="L28" s="818" t="s">
        <v>103</v>
      </c>
      <c r="M28" s="825" t="s">
        <v>326</v>
      </c>
      <c r="N28" s="811" t="s">
        <v>325</v>
      </c>
      <c r="O28" s="826"/>
      <c r="P28" s="826">
        <v>16.66</v>
      </c>
      <c r="Q28" s="826">
        <v>16.66</v>
      </c>
      <c r="R28" s="826"/>
      <c r="S28" s="826">
        <v>16.66</v>
      </c>
      <c r="T28" s="826">
        <v>16.66</v>
      </c>
      <c r="U28" s="826">
        <v>16.66</v>
      </c>
      <c r="V28" s="826">
        <v>16.66</v>
      </c>
      <c r="W28" s="826">
        <v>16.66</v>
      </c>
      <c r="X28" s="826"/>
      <c r="Y28" s="826"/>
      <c r="Z28" s="826"/>
      <c r="AA28" s="826"/>
      <c r="AB28" s="826"/>
      <c r="AC28" s="826">
        <v>16.66</v>
      </c>
      <c r="AD28" s="826">
        <v>16.66</v>
      </c>
      <c r="AE28" s="826">
        <v>16.66</v>
      </c>
      <c r="AF28" s="826">
        <v>16.66</v>
      </c>
      <c r="AG28" s="826">
        <v>16.66</v>
      </c>
      <c r="AH28" s="826"/>
      <c r="AI28" s="826"/>
      <c r="AJ28" s="826"/>
      <c r="AK28" s="826"/>
      <c r="AL28" s="826"/>
      <c r="AM28" s="824"/>
    </row>
    <row r="29" spans="1:39">
      <c r="A29" s="816" t="s">
        <v>18</v>
      </c>
      <c r="B29" s="807"/>
      <c r="C29" s="807"/>
      <c r="D29" s="807"/>
      <c r="E29" s="807"/>
      <c r="F29" s="807"/>
      <c r="G29" s="807"/>
      <c r="H29" s="807"/>
      <c r="I29" s="807"/>
      <c r="J29" s="807"/>
      <c r="K29" s="807"/>
      <c r="L29" s="818" t="s">
        <v>104</v>
      </c>
      <c r="M29" s="819" t="s">
        <v>355</v>
      </c>
      <c r="N29" s="775" t="s">
        <v>328</v>
      </c>
      <c r="O29" s="827">
        <v>0</v>
      </c>
      <c r="P29" s="827">
        <v>26.14</v>
      </c>
      <c r="Q29" s="827">
        <v>26.14</v>
      </c>
      <c r="R29" s="827">
        <v>0</v>
      </c>
      <c r="S29" s="827">
        <v>28</v>
      </c>
      <c r="T29" s="827">
        <v>28</v>
      </c>
      <c r="U29" s="827">
        <v>28</v>
      </c>
      <c r="V29" s="827">
        <v>28</v>
      </c>
      <c r="W29" s="827">
        <v>28</v>
      </c>
      <c r="X29" s="827">
        <v>0</v>
      </c>
      <c r="Y29" s="827">
        <v>0</v>
      </c>
      <c r="Z29" s="827">
        <v>0</v>
      </c>
      <c r="AA29" s="827">
        <v>0</v>
      </c>
      <c r="AB29" s="827">
        <v>0</v>
      </c>
      <c r="AC29" s="827">
        <v>28</v>
      </c>
      <c r="AD29" s="827">
        <v>28</v>
      </c>
      <c r="AE29" s="827">
        <v>28</v>
      </c>
      <c r="AF29" s="827">
        <v>28</v>
      </c>
      <c r="AG29" s="827">
        <v>28</v>
      </c>
      <c r="AH29" s="827">
        <v>0</v>
      </c>
      <c r="AI29" s="827">
        <v>0</v>
      </c>
      <c r="AJ29" s="827">
        <v>0</v>
      </c>
      <c r="AK29" s="827">
        <v>0</v>
      </c>
      <c r="AL29" s="827">
        <v>0</v>
      </c>
      <c r="AM29" s="824"/>
    </row>
    <row r="30" spans="1:39">
      <c r="A30" s="816" t="s">
        <v>18</v>
      </c>
      <c r="B30" s="807"/>
      <c r="C30" s="807"/>
      <c r="D30" s="807"/>
      <c r="E30" s="807"/>
      <c r="F30" s="807"/>
      <c r="G30" s="807"/>
      <c r="H30" s="807"/>
      <c r="I30" s="807"/>
      <c r="J30" s="807"/>
      <c r="K30" s="807"/>
      <c r="L30" s="818" t="s">
        <v>120</v>
      </c>
      <c r="M30" s="819" t="s">
        <v>356</v>
      </c>
      <c r="N30" s="775" t="s">
        <v>328</v>
      </c>
      <c r="O30" s="826"/>
      <c r="P30" s="826"/>
      <c r="Q30" s="826"/>
      <c r="R30" s="826"/>
      <c r="S30" s="826"/>
      <c r="T30" s="826"/>
      <c r="U30" s="826"/>
      <c r="V30" s="826"/>
      <c r="W30" s="826"/>
      <c r="X30" s="826"/>
      <c r="Y30" s="826"/>
      <c r="Z30" s="826"/>
      <c r="AA30" s="826"/>
      <c r="AB30" s="826"/>
      <c r="AC30" s="826"/>
      <c r="AD30" s="826"/>
      <c r="AE30" s="826"/>
      <c r="AF30" s="826"/>
      <c r="AG30" s="826"/>
      <c r="AH30" s="826"/>
      <c r="AI30" s="826"/>
      <c r="AJ30" s="826"/>
      <c r="AK30" s="826"/>
      <c r="AL30" s="826"/>
      <c r="AM30" s="824"/>
    </row>
    <row r="31" spans="1:39">
      <c r="A31" s="816" t="s">
        <v>18</v>
      </c>
      <c r="B31" s="807" t="s">
        <v>1160</v>
      </c>
      <c r="C31" s="807"/>
      <c r="D31" s="807"/>
      <c r="E31" s="807"/>
      <c r="F31" s="807"/>
      <c r="G31" s="807"/>
      <c r="H31" s="807"/>
      <c r="I31" s="807"/>
      <c r="J31" s="807"/>
      <c r="K31" s="807"/>
      <c r="L31" s="818" t="s">
        <v>124</v>
      </c>
      <c r="M31" s="802" t="s">
        <v>357</v>
      </c>
      <c r="N31" s="775" t="s">
        <v>328</v>
      </c>
      <c r="O31" s="828">
        <v>0</v>
      </c>
      <c r="P31" s="828">
        <v>26.14</v>
      </c>
      <c r="Q31" s="828">
        <v>26.14</v>
      </c>
      <c r="R31" s="828">
        <v>0</v>
      </c>
      <c r="S31" s="828">
        <v>28</v>
      </c>
      <c r="T31" s="828">
        <v>28</v>
      </c>
      <c r="U31" s="828">
        <v>28</v>
      </c>
      <c r="V31" s="828">
        <v>28</v>
      </c>
      <c r="W31" s="828">
        <v>28</v>
      </c>
      <c r="X31" s="828">
        <v>0</v>
      </c>
      <c r="Y31" s="828">
        <v>0</v>
      </c>
      <c r="Z31" s="828">
        <v>0</v>
      </c>
      <c r="AA31" s="828">
        <v>0</v>
      </c>
      <c r="AB31" s="828">
        <v>0</v>
      </c>
      <c r="AC31" s="828">
        <v>28</v>
      </c>
      <c r="AD31" s="828">
        <v>28</v>
      </c>
      <c r="AE31" s="828">
        <v>28</v>
      </c>
      <c r="AF31" s="828">
        <v>28</v>
      </c>
      <c r="AG31" s="828">
        <v>28</v>
      </c>
      <c r="AH31" s="828">
        <v>0</v>
      </c>
      <c r="AI31" s="828">
        <v>0</v>
      </c>
      <c r="AJ31" s="828">
        <v>0</v>
      </c>
      <c r="AK31" s="828">
        <v>0</v>
      </c>
      <c r="AL31" s="828">
        <v>0</v>
      </c>
      <c r="AM31" s="824"/>
    </row>
    <row r="32" spans="1:39">
      <c r="A32" s="816" t="s">
        <v>18</v>
      </c>
      <c r="B32" s="807"/>
      <c r="C32" s="807"/>
      <c r="D32" s="807"/>
      <c r="E32" s="807"/>
      <c r="F32" s="807"/>
      <c r="G32" s="807"/>
      <c r="H32" s="807"/>
      <c r="I32" s="807"/>
      <c r="J32" s="807"/>
      <c r="K32" s="807"/>
      <c r="L32" s="818" t="s">
        <v>195</v>
      </c>
      <c r="M32" s="798" t="s">
        <v>348</v>
      </c>
      <c r="N32" s="775" t="s">
        <v>328</v>
      </c>
      <c r="O32" s="828">
        <v>0</v>
      </c>
      <c r="P32" s="828">
        <v>0</v>
      </c>
      <c r="Q32" s="828">
        <v>0</v>
      </c>
      <c r="R32" s="828">
        <v>0</v>
      </c>
      <c r="S32" s="828">
        <v>0</v>
      </c>
      <c r="T32" s="828">
        <v>0</v>
      </c>
      <c r="U32" s="828">
        <v>0</v>
      </c>
      <c r="V32" s="828">
        <v>0</v>
      </c>
      <c r="W32" s="828">
        <v>0</v>
      </c>
      <c r="X32" s="828">
        <v>0</v>
      </c>
      <c r="Y32" s="828">
        <v>0</v>
      </c>
      <c r="Z32" s="828">
        <v>0</v>
      </c>
      <c r="AA32" s="828">
        <v>0</v>
      </c>
      <c r="AB32" s="828">
        <v>0</v>
      </c>
      <c r="AC32" s="828">
        <v>0</v>
      </c>
      <c r="AD32" s="828">
        <v>0</v>
      </c>
      <c r="AE32" s="828">
        <v>0</v>
      </c>
      <c r="AF32" s="828">
        <v>0</v>
      </c>
      <c r="AG32" s="828">
        <v>0</v>
      </c>
      <c r="AH32" s="828">
        <v>0</v>
      </c>
      <c r="AI32" s="828">
        <v>0</v>
      </c>
      <c r="AJ32" s="828">
        <v>0</v>
      </c>
      <c r="AK32" s="828">
        <v>0</v>
      </c>
      <c r="AL32" s="828">
        <v>0</v>
      </c>
      <c r="AM32" s="824"/>
    </row>
    <row r="33" spans="1:39">
      <c r="A33" s="816" t="s">
        <v>18</v>
      </c>
      <c r="B33" s="807"/>
      <c r="C33" s="807"/>
      <c r="D33" s="807"/>
      <c r="E33" s="807"/>
      <c r="F33" s="807"/>
      <c r="G33" s="807"/>
      <c r="H33" s="807"/>
      <c r="I33" s="807"/>
      <c r="J33" s="807"/>
      <c r="K33" s="807"/>
      <c r="L33" s="818" t="s">
        <v>1304</v>
      </c>
      <c r="M33" s="829" t="s">
        <v>346</v>
      </c>
      <c r="N33" s="775" t="s">
        <v>328</v>
      </c>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4"/>
    </row>
    <row r="34" spans="1:39">
      <c r="A34" s="816" t="s">
        <v>18</v>
      </c>
      <c r="B34" s="807"/>
      <c r="C34" s="807"/>
      <c r="D34" s="807"/>
      <c r="E34" s="807"/>
      <c r="F34" s="807"/>
      <c r="G34" s="807"/>
      <c r="H34" s="807"/>
      <c r="I34" s="807"/>
      <c r="J34" s="807"/>
      <c r="K34" s="807"/>
      <c r="L34" s="818" t="s">
        <v>1305</v>
      </c>
      <c r="M34" s="829" t="s">
        <v>347</v>
      </c>
      <c r="N34" s="775" t="s">
        <v>328</v>
      </c>
      <c r="O34" s="826"/>
      <c r="P34" s="826"/>
      <c r="Q34" s="826"/>
      <c r="R34" s="826"/>
      <c r="S34" s="826"/>
      <c r="T34" s="826"/>
      <c r="U34" s="826"/>
      <c r="V34" s="826"/>
      <c r="W34" s="826"/>
      <c r="X34" s="826"/>
      <c r="Y34" s="826"/>
      <c r="Z34" s="826"/>
      <c r="AA34" s="826"/>
      <c r="AB34" s="826"/>
      <c r="AC34" s="826"/>
      <c r="AD34" s="826"/>
      <c r="AE34" s="826"/>
      <c r="AF34" s="826"/>
      <c r="AG34" s="826"/>
      <c r="AH34" s="826"/>
      <c r="AI34" s="826"/>
      <c r="AJ34" s="826"/>
      <c r="AK34" s="826"/>
      <c r="AL34" s="826"/>
      <c r="AM34" s="824"/>
    </row>
    <row r="35" spans="1:39">
      <c r="A35" s="816" t="s">
        <v>18</v>
      </c>
      <c r="B35" s="807" t="s">
        <v>1161</v>
      </c>
      <c r="C35" s="807"/>
      <c r="D35" s="807"/>
      <c r="E35" s="807"/>
      <c r="F35" s="807"/>
      <c r="G35" s="807"/>
      <c r="H35" s="807"/>
      <c r="I35" s="807"/>
      <c r="J35" s="807"/>
      <c r="K35" s="807"/>
      <c r="L35" s="818" t="s">
        <v>196</v>
      </c>
      <c r="M35" s="798" t="s">
        <v>349</v>
      </c>
      <c r="N35" s="775" t="s">
        <v>328</v>
      </c>
      <c r="O35" s="828">
        <v>0</v>
      </c>
      <c r="P35" s="828">
        <v>2.61</v>
      </c>
      <c r="Q35" s="828">
        <v>2.61</v>
      </c>
      <c r="R35" s="828">
        <v>0</v>
      </c>
      <c r="S35" s="828">
        <v>2.8</v>
      </c>
      <c r="T35" s="828">
        <v>2.8</v>
      </c>
      <c r="U35" s="828">
        <v>2.8</v>
      </c>
      <c r="V35" s="828">
        <v>2.8</v>
      </c>
      <c r="W35" s="828">
        <v>2.8</v>
      </c>
      <c r="X35" s="828">
        <v>0</v>
      </c>
      <c r="Y35" s="828">
        <v>0</v>
      </c>
      <c r="Z35" s="828">
        <v>0</v>
      </c>
      <c r="AA35" s="828">
        <v>0</v>
      </c>
      <c r="AB35" s="828">
        <v>0</v>
      </c>
      <c r="AC35" s="828">
        <v>2.8</v>
      </c>
      <c r="AD35" s="828">
        <v>2.8</v>
      </c>
      <c r="AE35" s="828">
        <v>2.8</v>
      </c>
      <c r="AF35" s="828">
        <v>2.8</v>
      </c>
      <c r="AG35" s="828">
        <v>2.8</v>
      </c>
      <c r="AH35" s="828">
        <v>0</v>
      </c>
      <c r="AI35" s="828">
        <v>0</v>
      </c>
      <c r="AJ35" s="828">
        <v>0</v>
      </c>
      <c r="AK35" s="828">
        <v>0</v>
      </c>
      <c r="AL35" s="828">
        <v>0</v>
      </c>
      <c r="AM35" s="824"/>
    </row>
    <row r="36" spans="1:39">
      <c r="A36" s="816" t="s">
        <v>18</v>
      </c>
      <c r="B36" s="807"/>
      <c r="C36" s="807"/>
      <c r="D36" s="807"/>
      <c r="E36" s="807"/>
      <c r="F36" s="807"/>
      <c r="G36" s="807"/>
      <c r="H36" s="807"/>
      <c r="I36" s="807"/>
      <c r="J36" s="807"/>
      <c r="K36" s="807"/>
      <c r="L36" s="818" t="s">
        <v>1306</v>
      </c>
      <c r="M36" s="829" t="s">
        <v>346</v>
      </c>
      <c r="N36" s="775" t="s">
        <v>328</v>
      </c>
      <c r="O36" s="826"/>
      <c r="P36" s="826"/>
      <c r="Q36" s="826"/>
      <c r="R36" s="826"/>
      <c r="S36" s="826"/>
      <c r="T36" s="826"/>
      <c r="U36" s="826"/>
      <c r="V36" s="826"/>
      <c r="W36" s="826"/>
      <c r="X36" s="826"/>
      <c r="Y36" s="826"/>
      <c r="Z36" s="826"/>
      <c r="AA36" s="826"/>
      <c r="AB36" s="826"/>
      <c r="AC36" s="826"/>
      <c r="AD36" s="826"/>
      <c r="AE36" s="826"/>
      <c r="AF36" s="826"/>
      <c r="AG36" s="826"/>
      <c r="AH36" s="826"/>
      <c r="AI36" s="826"/>
      <c r="AJ36" s="826"/>
      <c r="AK36" s="826"/>
      <c r="AL36" s="826"/>
      <c r="AM36" s="824"/>
    </row>
    <row r="37" spans="1:39">
      <c r="A37" s="816" t="s">
        <v>18</v>
      </c>
      <c r="B37" s="807"/>
      <c r="C37" s="807"/>
      <c r="D37" s="807"/>
      <c r="E37" s="807"/>
      <c r="F37" s="807"/>
      <c r="G37" s="807"/>
      <c r="H37" s="807"/>
      <c r="I37" s="807"/>
      <c r="J37" s="807"/>
      <c r="K37" s="807"/>
      <c r="L37" s="818" t="s">
        <v>1307</v>
      </c>
      <c r="M37" s="829" t="s">
        <v>347</v>
      </c>
      <c r="N37" s="775" t="s">
        <v>328</v>
      </c>
      <c r="O37" s="826"/>
      <c r="P37" s="826">
        <v>2.61</v>
      </c>
      <c r="Q37" s="826">
        <v>2.61</v>
      </c>
      <c r="R37" s="826"/>
      <c r="S37" s="826">
        <v>2.8</v>
      </c>
      <c r="T37" s="826">
        <v>2.8</v>
      </c>
      <c r="U37" s="826">
        <v>2.8</v>
      </c>
      <c r="V37" s="826">
        <v>2.8</v>
      </c>
      <c r="W37" s="826">
        <v>2.8</v>
      </c>
      <c r="X37" s="826"/>
      <c r="Y37" s="826"/>
      <c r="Z37" s="826"/>
      <c r="AA37" s="826"/>
      <c r="AB37" s="826"/>
      <c r="AC37" s="826">
        <v>2.8</v>
      </c>
      <c r="AD37" s="826">
        <v>2.8</v>
      </c>
      <c r="AE37" s="826">
        <v>2.8</v>
      </c>
      <c r="AF37" s="826">
        <v>2.8</v>
      </c>
      <c r="AG37" s="826">
        <v>2.8</v>
      </c>
      <c r="AH37" s="826"/>
      <c r="AI37" s="826"/>
      <c r="AJ37" s="826"/>
      <c r="AK37" s="826"/>
      <c r="AL37" s="826"/>
      <c r="AM37" s="824"/>
    </row>
    <row r="38" spans="1:39">
      <c r="A38" s="816" t="s">
        <v>18</v>
      </c>
      <c r="B38" s="807"/>
      <c r="C38" s="807"/>
      <c r="D38" s="807"/>
      <c r="E38" s="807"/>
      <c r="F38" s="807"/>
      <c r="G38" s="807"/>
      <c r="H38" s="807"/>
      <c r="I38" s="807"/>
      <c r="J38" s="807"/>
      <c r="K38" s="807"/>
      <c r="L38" s="818" t="s">
        <v>400</v>
      </c>
      <c r="M38" s="798" t="s">
        <v>350</v>
      </c>
      <c r="N38" s="775" t="s">
        <v>328</v>
      </c>
      <c r="O38" s="828">
        <v>0</v>
      </c>
      <c r="P38" s="828">
        <v>23.53</v>
      </c>
      <c r="Q38" s="828">
        <v>23.53</v>
      </c>
      <c r="R38" s="828">
        <v>0</v>
      </c>
      <c r="S38" s="828">
        <v>25.2</v>
      </c>
      <c r="T38" s="828">
        <v>25.2</v>
      </c>
      <c r="U38" s="828">
        <v>25.2</v>
      </c>
      <c r="V38" s="828">
        <v>25.2</v>
      </c>
      <c r="W38" s="828">
        <v>25.2</v>
      </c>
      <c r="X38" s="828">
        <v>0</v>
      </c>
      <c r="Y38" s="828">
        <v>0</v>
      </c>
      <c r="Z38" s="828">
        <v>0</v>
      </c>
      <c r="AA38" s="828">
        <v>0</v>
      </c>
      <c r="AB38" s="828">
        <v>0</v>
      </c>
      <c r="AC38" s="828">
        <v>25.2</v>
      </c>
      <c r="AD38" s="828">
        <v>25.2</v>
      </c>
      <c r="AE38" s="828">
        <v>25.2</v>
      </c>
      <c r="AF38" s="828">
        <v>25.2</v>
      </c>
      <c r="AG38" s="828">
        <v>25.2</v>
      </c>
      <c r="AH38" s="828">
        <v>0</v>
      </c>
      <c r="AI38" s="828">
        <v>0</v>
      </c>
      <c r="AJ38" s="828">
        <v>0</v>
      </c>
      <c r="AK38" s="828">
        <v>0</v>
      </c>
      <c r="AL38" s="828">
        <v>0</v>
      </c>
      <c r="AM38" s="824"/>
    </row>
    <row r="39" spans="1:39">
      <c r="A39" s="816" t="s">
        <v>18</v>
      </c>
      <c r="B39" s="807"/>
      <c r="C39" s="807"/>
      <c r="D39" s="807"/>
      <c r="E39" s="807"/>
      <c r="F39" s="807"/>
      <c r="G39" s="807"/>
      <c r="H39" s="807"/>
      <c r="I39" s="807"/>
      <c r="J39" s="807"/>
      <c r="K39" s="807"/>
      <c r="L39" s="818" t="s">
        <v>1308</v>
      </c>
      <c r="M39" s="829" t="s">
        <v>346</v>
      </c>
      <c r="N39" s="775" t="s">
        <v>328</v>
      </c>
      <c r="O39" s="826"/>
      <c r="P39" s="826"/>
      <c r="Q39" s="826"/>
      <c r="R39" s="826"/>
      <c r="S39" s="826"/>
      <c r="T39" s="826"/>
      <c r="U39" s="826"/>
      <c r="V39" s="826"/>
      <c r="W39" s="826"/>
      <c r="X39" s="826"/>
      <c r="Y39" s="826"/>
      <c r="Z39" s="826"/>
      <c r="AA39" s="826"/>
      <c r="AB39" s="826"/>
      <c r="AC39" s="826"/>
      <c r="AD39" s="826"/>
      <c r="AE39" s="826"/>
      <c r="AF39" s="826"/>
      <c r="AG39" s="826"/>
      <c r="AH39" s="826"/>
      <c r="AI39" s="826"/>
      <c r="AJ39" s="826"/>
      <c r="AK39" s="826"/>
      <c r="AL39" s="826"/>
      <c r="AM39" s="824"/>
    </row>
    <row r="40" spans="1:39">
      <c r="A40" s="816" t="s">
        <v>18</v>
      </c>
      <c r="B40" s="807"/>
      <c r="C40" s="807"/>
      <c r="D40" s="807"/>
      <c r="E40" s="807"/>
      <c r="F40" s="807"/>
      <c r="G40" s="807"/>
      <c r="H40" s="807"/>
      <c r="I40" s="807"/>
      <c r="J40" s="807"/>
      <c r="K40" s="807"/>
      <c r="L40" s="818" t="s">
        <v>1309</v>
      </c>
      <c r="M40" s="829" t="s">
        <v>347</v>
      </c>
      <c r="N40" s="775" t="s">
        <v>328</v>
      </c>
      <c r="O40" s="826"/>
      <c r="P40" s="826">
        <v>23.53</v>
      </c>
      <c r="Q40" s="826">
        <v>23.53</v>
      </c>
      <c r="R40" s="826"/>
      <c r="S40" s="826">
        <v>25.2</v>
      </c>
      <c r="T40" s="826">
        <v>25.2</v>
      </c>
      <c r="U40" s="826">
        <v>25.2</v>
      </c>
      <c r="V40" s="826">
        <v>25.2</v>
      </c>
      <c r="W40" s="826">
        <v>25.2</v>
      </c>
      <c r="X40" s="826"/>
      <c r="Y40" s="826"/>
      <c r="Z40" s="826"/>
      <c r="AA40" s="826"/>
      <c r="AB40" s="826"/>
      <c r="AC40" s="826">
        <v>25.2</v>
      </c>
      <c r="AD40" s="826">
        <v>25.2</v>
      </c>
      <c r="AE40" s="826">
        <v>25.2</v>
      </c>
      <c r="AF40" s="826">
        <v>25.2</v>
      </c>
      <c r="AG40" s="826">
        <v>25.2</v>
      </c>
      <c r="AH40" s="826"/>
      <c r="AI40" s="826"/>
      <c r="AJ40" s="826"/>
      <c r="AK40" s="826"/>
      <c r="AL40" s="826"/>
      <c r="AM40" s="824"/>
    </row>
    <row r="41" spans="1:39" ht="22.8">
      <c r="A41" s="816" t="s">
        <v>18</v>
      </c>
      <c r="B41" s="807"/>
      <c r="C41" s="807"/>
      <c r="D41" s="807"/>
      <c r="E41" s="807"/>
      <c r="F41" s="807"/>
      <c r="G41" s="807"/>
      <c r="H41" s="807"/>
      <c r="I41" s="807"/>
      <c r="J41" s="807"/>
      <c r="K41" s="807"/>
      <c r="L41" s="818" t="s">
        <v>401</v>
      </c>
      <c r="M41" s="798" t="s">
        <v>358</v>
      </c>
      <c r="N41" s="775" t="s">
        <v>328</v>
      </c>
      <c r="O41" s="828">
        <v>0</v>
      </c>
      <c r="P41" s="828">
        <v>0</v>
      </c>
      <c r="Q41" s="828">
        <v>0</v>
      </c>
      <c r="R41" s="828">
        <v>0</v>
      </c>
      <c r="S41" s="828">
        <v>0</v>
      </c>
      <c r="T41" s="828">
        <v>0</v>
      </c>
      <c r="U41" s="828">
        <v>0</v>
      </c>
      <c r="V41" s="828">
        <v>0</v>
      </c>
      <c r="W41" s="828">
        <v>0</v>
      </c>
      <c r="X41" s="828">
        <v>0</v>
      </c>
      <c r="Y41" s="828">
        <v>0</v>
      </c>
      <c r="Z41" s="828">
        <v>0</v>
      </c>
      <c r="AA41" s="828">
        <v>0</v>
      </c>
      <c r="AB41" s="828">
        <v>0</v>
      </c>
      <c r="AC41" s="828">
        <v>0</v>
      </c>
      <c r="AD41" s="828">
        <v>0</v>
      </c>
      <c r="AE41" s="828">
        <v>0</v>
      </c>
      <c r="AF41" s="828">
        <v>0</v>
      </c>
      <c r="AG41" s="828">
        <v>0</v>
      </c>
      <c r="AH41" s="828">
        <v>0</v>
      </c>
      <c r="AI41" s="828">
        <v>0</v>
      </c>
      <c r="AJ41" s="828">
        <v>0</v>
      </c>
      <c r="AK41" s="828">
        <v>0</v>
      </c>
      <c r="AL41" s="828">
        <v>0</v>
      </c>
      <c r="AM41" s="824"/>
    </row>
    <row r="42" spans="1:39">
      <c r="A42" s="816" t="s">
        <v>18</v>
      </c>
      <c r="B42" s="807"/>
      <c r="C42" s="807"/>
      <c r="D42" s="807"/>
      <c r="E42" s="807"/>
      <c r="F42" s="807"/>
      <c r="G42" s="807"/>
      <c r="H42" s="807"/>
      <c r="I42" s="807"/>
      <c r="J42" s="807"/>
      <c r="K42" s="807"/>
      <c r="L42" s="818" t="s">
        <v>1310</v>
      </c>
      <c r="M42" s="830" t="s">
        <v>346</v>
      </c>
      <c r="N42" s="775" t="s">
        <v>328</v>
      </c>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826"/>
      <c r="AL42" s="826"/>
      <c r="AM42" s="824"/>
    </row>
    <row r="43" spans="1:39">
      <c r="A43" s="816" t="s">
        <v>18</v>
      </c>
      <c r="B43" s="807"/>
      <c r="C43" s="807"/>
      <c r="D43" s="807"/>
      <c r="E43" s="807"/>
      <c r="F43" s="807"/>
      <c r="G43" s="807"/>
      <c r="H43" s="807"/>
      <c r="I43" s="807"/>
      <c r="J43" s="807"/>
      <c r="K43" s="807"/>
      <c r="L43" s="818" t="s">
        <v>1311</v>
      </c>
      <c r="M43" s="830" t="s">
        <v>347</v>
      </c>
      <c r="N43" s="775" t="s">
        <v>328</v>
      </c>
      <c r="O43" s="826"/>
      <c r="P43" s="826"/>
      <c r="Q43" s="826"/>
      <c r="R43" s="826"/>
      <c r="S43" s="826"/>
      <c r="T43" s="826"/>
      <c r="U43" s="826"/>
      <c r="V43" s="826"/>
      <c r="W43" s="826"/>
      <c r="X43" s="826"/>
      <c r="Y43" s="826"/>
      <c r="Z43" s="826"/>
      <c r="AA43" s="826"/>
      <c r="AB43" s="826"/>
      <c r="AC43" s="826"/>
      <c r="AD43" s="826"/>
      <c r="AE43" s="826"/>
      <c r="AF43" s="826"/>
      <c r="AG43" s="826"/>
      <c r="AH43" s="826"/>
      <c r="AI43" s="826"/>
      <c r="AJ43" s="826"/>
      <c r="AK43" s="826"/>
      <c r="AL43" s="826"/>
      <c r="AM43" s="824"/>
    </row>
    <row r="44" spans="1:39" ht="22.8">
      <c r="A44" s="816" t="s">
        <v>18</v>
      </c>
      <c r="B44" s="807"/>
      <c r="C44" s="807"/>
      <c r="D44" s="807"/>
      <c r="E44" s="807"/>
      <c r="F44" s="807"/>
      <c r="G44" s="807"/>
      <c r="H44" s="807"/>
      <c r="I44" s="807"/>
      <c r="J44" s="807"/>
      <c r="K44" s="807"/>
      <c r="L44" s="818" t="s">
        <v>402</v>
      </c>
      <c r="M44" s="831" t="s">
        <v>1163</v>
      </c>
      <c r="N44" s="775" t="s">
        <v>328</v>
      </c>
      <c r="O44" s="826"/>
      <c r="P44" s="826"/>
      <c r="Q44" s="826"/>
      <c r="R44" s="826"/>
      <c r="S44" s="826"/>
      <c r="T44" s="826"/>
      <c r="U44" s="826"/>
      <c r="V44" s="826"/>
      <c r="W44" s="826"/>
      <c r="X44" s="826"/>
      <c r="Y44" s="826"/>
      <c r="Z44" s="826"/>
      <c r="AA44" s="826"/>
      <c r="AB44" s="826"/>
      <c r="AC44" s="826"/>
      <c r="AD44" s="826"/>
      <c r="AE44" s="826"/>
      <c r="AF44" s="826"/>
      <c r="AG44" s="826"/>
      <c r="AH44" s="826"/>
      <c r="AI44" s="826"/>
      <c r="AJ44" s="826"/>
      <c r="AK44" s="826"/>
      <c r="AL44" s="826"/>
      <c r="AM44" s="824"/>
    </row>
    <row r="45" spans="1:39">
      <c r="A45" s="816" t="s">
        <v>18</v>
      </c>
      <c r="B45" s="807"/>
      <c r="C45" s="807"/>
      <c r="D45" s="807"/>
      <c r="E45" s="807"/>
      <c r="F45" s="807"/>
      <c r="G45" s="807"/>
      <c r="H45" s="807"/>
      <c r="I45" s="807"/>
      <c r="J45" s="807"/>
      <c r="K45" s="807"/>
      <c r="L45" s="818" t="s">
        <v>125</v>
      </c>
      <c r="M45" s="819" t="s">
        <v>359</v>
      </c>
      <c r="N45" s="775" t="s">
        <v>328</v>
      </c>
      <c r="O45" s="826"/>
      <c r="P45" s="826"/>
      <c r="Q45" s="826"/>
      <c r="R45" s="826"/>
      <c r="S45" s="826"/>
      <c r="T45" s="826"/>
      <c r="U45" s="826"/>
      <c r="V45" s="826"/>
      <c r="W45" s="826"/>
      <c r="X45" s="826"/>
      <c r="Y45" s="826"/>
      <c r="Z45" s="826"/>
      <c r="AA45" s="826"/>
      <c r="AB45" s="826"/>
      <c r="AC45" s="826"/>
      <c r="AD45" s="826"/>
      <c r="AE45" s="826"/>
      <c r="AF45" s="826"/>
      <c r="AG45" s="826"/>
      <c r="AH45" s="826"/>
      <c r="AI45" s="826"/>
      <c r="AJ45" s="826"/>
      <c r="AK45" s="826"/>
      <c r="AL45" s="826"/>
      <c r="AM45" s="824"/>
    </row>
    <row r="46" spans="1:39">
      <c r="A46" s="816" t="s">
        <v>18</v>
      </c>
      <c r="B46" s="807"/>
      <c r="C46" s="807"/>
      <c r="D46" s="807"/>
      <c r="E46" s="807"/>
      <c r="F46" s="807"/>
      <c r="G46" s="807"/>
      <c r="H46" s="807"/>
      <c r="I46" s="807"/>
      <c r="J46" s="807"/>
      <c r="K46" s="807"/>
      <c r="L46" s="818" t="s">
        <v>126</v>
      </c>
      <c r="M46" s="819" t="s">
        <v>360</v>
      </c>
      <c r="N46" s="775" t="s">
        <v>328</v>
      </c>
      <c r="O46" s="826"/>
      <c r="P46" s="826">
        <v>26.14</v>
      </c>
      <c r="Q46" s="826">
        <v>26.14</v>
      </c>
      <c r="R46" s="826"/>
      <c r="S46" s="826">
        <v>28</v>
      </c>
      <c r="T46" s="826">
        <v>28</v>
      </c>
      <c r="U46" s="826">
        <v>28</v>
      </c>
      <c r="V46" s="826">
        <v>28</v>
      </c>
      <c r="W46" s="826">
        <v>28</v>
      </c>
      <c r="X46" s="826"/>
      <c r="Y46" s="826"/>
      <c r="Z46" s="826"/>
      <c r="AA46" s="826"/>
      <c r="AB46" s="826"/>
      <c r="AC46" s="826">
        <v>28</v>
      </c>
      <c r="AD46" s="826">
        <v>28</v>
      </c>
      <c r="AE46" s="826">
        <v>28</v>
      </c>
      <c r="AF46" s="826">
        <v>28</v>
      </c>
      <c r="AG46" s="826">
        <v>28</v>
      </c>
      <c r="AH46" s="826"/>
      <c r="AI46" s="826"/>
      <c r="AJ46" s="826"/>
      <c r="AK46" s="826"/>
      <c r="AL46" s="826"/>
      <c r="AM46" s="824"/>
    </row>
    <row r="47" spans="1:39">
      <c r="A47" s="816" t="s">
        <v>18</v>
      </c>
      <c r="B47" s="807"/>
      <c r="C47" s="807"/>
      <c r="D47" s="807"/>
      <c r="E47" s="807"/>
      <c r="F47" s="807"/>
      <c r="G47" s="807"/>
      <c r="H47" s="807"/>
      <c r="I47" s="807"/>
      <c r="J47" s="807"/>
      <c r="K47" s="807"/>
      <c r="L47" s="818" t="s">
        <v>127</v>
      </c>
      <c r="M47" s="819" t="s">
        <v>1121</v>
      </c>
      <c r="N47" s="775" t="s">
        <v>328</v>
      </c>
      <c r="O47" s="826"/>
      <c r="P47" s="826">
        <v>26.14</v>
      </c>
      <c r="Q47" s="826">
        <v>26.14</v>
      </c>
      <c r="R47" s="826"/>
      <c r="S47" s="826">
        <v>28</v>
      </c>
      <c r="T47" s="826">
        <v>28</v>
      </c>
      <c r="U47" s="826">
        <v>28</v>
      </c>
      <c r="V47" s="826">
        <v>28</v>
      </c>
      <c r="W47" s="826">
        <v>28</v>
      </c>
      <c r="X47" s="826"/>
      <c r="Y47" s="826"/>
      <c r="Z47" s="826"/>
      <c r="AA47" s="826"/>
      <c r="AB47" s="826"/>
      <c r="AC47" s="826">
        <v>28</v>
      </c>
      <c r="AD47" s="826">
        <v>28</v>
      </c>
      <c r="AE47" s="826">
        <v>28</v>
      </c>
      <c r="AF47" s="826">
        <v>28</v>
      </c>
      <c r="AG47" s="826">
        <v>28</v>
      </c>
      <c r="AH47" s="826"/>
      <c r="AI47" s="826"/>
      <c r="AJ47" s="826"/>
      <c r="AK47" s="826"/>
      <c r="AL47" s="826"/>
      <c r="AM47" s="824"/>
    </row>
    <row r="48" spans="1:39">
      <c r="A48" s="816" t="s">
        <v>18</v>
      </c>
      <c r="B48" s="807"/>
      <c r="C48" s="807"/>
      <c r="D48" s="807"/>
      <c r="E48" s="807"/>
      <c r="F48" s="807"/>
      <c r="G48" s="807"/>
      <c r="H48" s="807"/>
      <c r="I48" s="807"/>
      <c r="J48" s="807"/>
      <c r="K48" s="807"/>
      <c r="L48" s="818" t="s">
        <v>128</v>
      </c>
      <c r="M48" s="802" t="s">
        <v>361</v>
      </c>
      <c r="N48" s="775" t="s">
        <v>328</v>
      </c>
      <c r="O48" s="828">
        <v>0</v>
      </c>
      <c r="P48" s="828">
        <v>0</v>
      </c>
      <c r="Q48" s="828">
        <v>0</v>
      </c>
      <c r="R48" s="828">
        <v>0</v>
      </c>
      <c r="S48" s="828">
        <v>0</v>
      </c>
      <c r="T48" s="828">
        <v>0</v>
      </c>
      <c r="U48" s="828">
        <v>0</v>
      </c>
      <c r="V48" s="828">
        <v>0</v>
      </c>
      <c r="W48" s="828">
        <v>0</v>
      </c>
      <c r="X48" s="828">
        <v>0</v>
      </c>
      <c r="Y48" s="828">
        <v>0</v>
      </c>
      <c r="Z48" s="828">
        <v>0</v>
      </c>
      <c r="AA48" s="828">
        <v>0</v>
      </c>
      <c r="AB48" s="828">
        <v>0</v>
      </c>
      <c r="AC48" s="828">
        <v>0</v>
      </c>
      <c r="AD48" s="828">
        <v>0</v>
      </c>
      <c r="AE48" s="828">
        <v>0</v>
      </c>
      <c r="AF48" s="828">
        <v>0</v>
      </c>
      <c r="AG48" s="828">
        <v>0</v>
      </c>
      <c r="AH48" s="828">
        <v>0</v>
      </c>
      <c r="AI48" s="828">
        <v>0</v>
      </c>
      <c r="AJ48" s="828">
        <v>0</v>
      </c>
      <c r="AK48" s="828">
        <v>0</v>
      </c>
      <c r="AL48" s="828">
        <v>0</v>
      </c>
      <c r="AM48" s="824"/>
    </row>
    <row r="49" spans="1:39">
      <c r="A49" s="816" t="s">
        <v>18</v>
      </c>
      <c r="B49" s="807"/>
      <c r="C49" s="807"/>
      <c r="D49" s="807"/>
      <c r="E49" s="807"/>
      <c r="F49" s="807"/>
      <c r="G49" s="807"/>
      <c r="H49" s="807"/>
      <c r="I49" s="807"/>
      <c r="J49" s="807"/>
      <c r="K49" s="807"/>
      <c r="L49" s="818" t="s">
        <v>1232</v>
      </c>
      <c r="M49" s="798" t="s">
        <v>362</v>
      </c>
      <c r="N49" s="775" t="s">
        <v>328</v>
      </c>
      <c r="O49" s="826"/>
      <c r="P49" s="826"/>
      <c r="Q49" s="826"/>
      <c r="R49" s="826"/>
      <c r="S49" s="826"/>
      <c r="T49" s="826"/>
      <c r="U49" s="826"/>
      <c r="V49" s="826"/>
      <c r="W49" s="826"/>
      <c r="X49" s="826"/>
      <c r="Y49" s="826"/>
      <c r="Z49" s="826"/>
      <c r="AA49" s="826"/>
      <c r="AB49" s="826"/>
      <c r="AC49" s="826"/>
      <c r="AD49" s="826"/>
      <c r="AE49" s="826"/>
      <c r="AF49" s="826"/>
      <c r="AG49" s="826"/>
      <c r="AH49" s="826"/>
      <c r="AI49" s="826"/>
      <c r="AJ49" s="826"/>
      <c r="AK49" s="826"/>
      <c r="AL49" s="826"/>
      <c r="AM49" s="824"/>
    </row>
    <row r="50" spans="1:39">
      <c r="A50" s="816" t="s">
        <v>18</v>
      </c>
      <c r="B50" s="807"/>
      <c r="C50" s="807"/>
      <c r="D50" s="807"/>
      <c r="E50" s="807"/>
      <c r="F50" s="807"/>
      <c r="G50" s="807"/>
      <c r="H50" s="807"/>
      <c r="I50" s="807"/>
      <c r="J50" s="807"/>
      <c r="K50" s="807"/>
      <c r="L50" s="818" t="s">
        <v>1290</v>
      </c>
      <c r="M50" s="798" t="s">
        <v>363</v>
      </c>
      <c r="N50" s="775" t="s">
        <v>328</v>
      </c>
      <c r="O50" s="826"/>
      <c r="P50" s="826"/>
      <c r="Q50" s="826"/>
      <c r="R50" s="826"/>
      <c r="S50" s="826"/>
      <c r="T50" s="826"/>
      <c r="U50" s="826"/>
      <c r="V50" s="826"/>
      <c r="W50" s="826"/>
      <c r="X50" s="826"/>
      <c r="Y50" s="826"/>
      <c r="Z50" s="826"/>
      <c r="AA50" s="826"/>
      <c r="AB50" s="826"/>
      <c r="AC50" s="826"/>
      <c r="AD50" s="826"/>
      <c r="AE50" s="826"/>
      <c r="AF50" s="826"/>
      <c r="AG50" s="826"/>
      <c r="AH50" s="826"/>
      <c r="AI50" s="826"/>
      <c r="AJ50" s="826"/>
      <c r="AK50" s="826"/>
      <c r="AL50" s="826"/>
      <c r="AM50" s="824"/>
    </row>
    <row r="51" spans="1:39" ht="22.8">
      <c r="A51" s="816" t="s">
        <v>18</v>
      </c>
      <c r="B51" s="807"/>
      <c r="C51" s="807"/>
      <c r="D51" s="807"/>
      <c r="E51" s="807"/>
      <c r="F51" s="807"/>
      <c r="G51" s="807"/>
      <c r="H51" s="807"/>
      <c r="I51" s="807"/>
      <c r="J51" s="807"/>
      <c r="K51" s="807"/>
      <c r="L51" s="818" t="s">
        <v>129</v>
      </c>
      <c r="M51" s="832" t="s">
        <v>1146</v>
      </c>
      <c r="N51" s="775" t="s">
        <v>328</v>
      </c>
      <c r="O51" s="826"/>
      <c r="P51" s="826"/>
      <c r="Q51" s="826"/>
      <c r="R51" s="826"/>
      <c r="S51" s="826"/>
      <c r="T51" s="826"/>
      <c r="U51" s="826"/>
      <c r="V51" s="826"/>
      <c r="W51" s="826"/>
      <c r="X51" s="826"/>
      <c r="Y51" s="826"/>
      <c r="Z51" s="826"/>
      <c r="AA51" s="826"/>
      <c r="AB51" s="826"/>
      <c r="AC51" s="826"/>
      <c r="AD51" s="826"/>
      <c r="AE51" s="826"/>
      <c r="AF51" s="826"/>
      <c r="AG51" s="826"/>
      <c r="AH51" s="826"/>
      <c r="AI51" s="826"/>
      <c r="AJ51" s="826"/>
      <c r="AK51" s="826"/>
      <c r="AL51" s="826"/>
      <c r="AM51" s="824"/>
    </row>
    <row r="52" spans="1:39">
      <c r="A52" s="816" t="s">
        <v>18</v>
      </c>
      <c r="B52" s="807"/>
      <c r="C52" s="807"/>
      <c r="D52" s="807"/>
      <c r="E52" s="807"/>
      <c r="F52" s="807"/>
      <c r="G52" s="807"/>
      <c r="H52" s="807"/>
      <c r="I52" s="807"/>
      <c r="J52" s="807"/>
      <c r="K52" s="807"/>
      <c r="L52" s="818" t="s">
        <v>130</v>
      </c>
      <c r="M52" s="819" t="s">
        <v>364</v>
      </c>
      <c r="N52" s="775" t="s">
        <v>328</v>
      </c>
      <c r="O52" s="826"/>
      <c r="P52" s="826"/>
      <c r="Q52" s="826"/>
      <c r="R52" s="826"/>
      <c r="S52" s="826"/>
      <c r="T52" s="826"/>
      <c r="U52" s="826"/>
      <c r="V52" s="826"/>
      <c r="W52" s="826"/>
      <c r="X52" s="826"/>
      <c r="Y52" s="826"/>
      <c r="Z52" s="826"/>
      <c r="AA52" s="826"/>
      <c r="AB52" s="826"/>
      <c r="AC52" s="826"/>
      <c r="AD52" s="826"/>
      <c r="AE52" s="826"/>
      <c r="AF52" s="826"/>
      <c r="AG52" s="826"/>
      <c r="AH52" s="826"/>
      <c r="AI52" s="826"/>
      <c r="AJ52" s="826"/>
      <c r="AK52" s="826"/>
      <c r="AL52" s="826"/>
      <c r="AM52" s="824"/>
    </row>
    <row r="53" spans="1:39" ht="15" customHeight="1">
      <c r="A53" s="807"/>
      <c r="B53" s="807"/>
      <c r="C53" s="807"/>
      <c r="D53" s="807"/>
      <c r="E53" s="807"/>
      <c r="F53" s="807"/>
      <c r="G53" s="808" t="b">
        <v>1</v>
      </c>
      <c r="H53" s="807"/>
      <c r="I53" s="807"/>
      <c r="J53" s="807"/>
      <c r="K53" s="807"/>
      <c r="L53" s="777"/>
      <c r="M53" s="777"/>
      <c r="N53" s="777"/>
      <c r="O53" s="807"/>
      <c r="P53" s="807"/>
      <c r="Q53" s="807"/>
      <c r="R53" s="807"/>
      <c r="S53" s="807"/>
      <c r="T53" s="807"/>
      <c r="U53" s="807"/>
      <c r="V53" s="807"/>
      <c r="W53" s="807"/>
      <c r="X53" s="807"/>
      <c r="Y53" s="807"/>
      <c r="Z53" s="807"/>
      <c r="AA53" s="807"/>
      <c r="AB53" s="807"/>
      <c r="AC53" s="807"/>
      <c r="AD53" s="807"/>
      <c r="AE53" s="807"/>
      <c r="AF53" s="807"/>
      <c r="AG53" s="807"/>
      <c r="AH53" s="807"/>
      <c r="AI53" s="807"/>
      <c r="AJ53" s="807"/>
      <c r="AK53" s="807"/>
      <c r="AL53" s="807"/>
      <c r="AM53" s="777"/>
    </row>
    <row r="54" spans="1:39" s="89" customFormat="1" ht="15" hidden="1" customHeight="1">
      <c r="A54" s="808"/>
      <c r="B54" s="808"/>
      <c r="C54" s="808"/>
      <c r="D54" s="808"/>
      <c r="E54" s="808"/>
      <c r="F54" s="808"/>
      <c r="G54" s="808" t="b">
        <v>0</v>
      </c>
      <c r="H54" s="808"/>
      <c r="I54" s="808"/>
      <c r="J54" s="808"/>
      <c r="K54" s="808"/>
      <c r="L54" s="1215" t="s">
        <v>1285</v>
      </c>
      <c r="M54" s="1215"/>
      <c r="N54" s="1215"/>
      <c r="O54" s="1215"/>
      <c r="P54" s="1215"/>
      <c r="Q54" s="1215"/>
      <c r="R54" s="1215"/>
      <c r="S54" s="1215"/>
      <c r="T54" s="1215"/>
      <c r="U54" s="1215"/>
      <c r="V54" s="1215"/>
      <c r="W54" s="1215"/>
      <c r="X54" s="1215"/>
      <c r="Y54" s="1215"/>
      <c r="Z54" s="1215"/>
      <c r="AA54" s="1215"/>
      <c r="AB54" s="1215"/>
      <c r="AC54" s="1215"/>
      <c r="AD54" s="1215"/>
      <c r="AE54" s="1215"/>
      <c r="AF54" s="1215"/>
      <c r="AG54" s="1215"/>
      <c r="AH54" s="1215"/>
      <c r="AI54" s="1215"/>
      <c r="AJ54" s="1215"/>
      <c r="AK54" s="1215"/>
      <c r="AL54" s="1215"/>
      <c r="AM54" s="1215"/>
    </row>
    <row r="55" spans="1:39" s="90" customFormat="1" ht="15" hidden="1" customHeight="1">
      <c r="A55" s="777"/>
      <c r="B55" s="777"/>
      <c r="C55" s="777"/>
      <c r="D55" s="777"/>
      <c r="E55" s="777"/>
      <c r="F55" s="777"/>
      <c r="G55" s="808" t="b">
        <v>0</v>
      </c>
      <c r="H55" s="777"/>
      <c r="I55" s="777"/>
      <c r="J55" s="777"/>
      <c r="K55" s="777"/>
      <c r="L55" s="1201" t="s">
        <v>16</v>
      </c>
      <c r="M55" s="1202" t="s">
        <v>121</v>
      </c>
      <c r="N55" s="1200" t="s">
        <v>143</v>
      </c>
      <c r="O55" s="809" t="s">
        <v>2616</v>
      </c>
      <c r="P55" s="809" t="s">
        <v>2616</v>
      </c>
      <c r="Q55" s="809" t="s">
        <v>2616</v>
      </c>
      <c r="R55" s="810" t="s">
        <v>2617</v>
      </c>
      <c r="S55" s="811" t="s">
        <v>2618</v>
      </c>
      <c r="T55" s="811" t="s">
        <v>2647</v>
      </c>
      <c r="U55" s="811" t="s">
        <v>2648</v>
      </c>
      <c r="V55" s="811" t="s">
        <v>2649</v>
      </c>
      <c r="W55" s="811" t="s">
        <v>2650</v>
      </c>
      <c r="X55" s="811" t="s">
        <v>2651</v>
      </c>
      <c r="Y55" s="811" t="s">
        <v>2652</v>
      </c>
      <c r="Z55" s="811" t="s">
        <v>2653</v>
      </c>
      <c r="AA55" s="811" t="s">
        <v>2654</v>
      </c>
      <c r="AB55" s="811" t="s">
        <v>2655</v>
      </c>
      <c r="AC55" s="811" t="s">
        <v>2618</v>
      </c>
      <c r="AD55" s="811" t="s">
        <v>2647</v>
      </c>
      <c r="AE55" s="811" t="s">
        <v>2648</v>
      </c>
      <c r="AF55" s="811" t="s">
        <v>2649</v>
      </c>
      <c r="AG55" s="811" t="s">
        <v>2650</v>
      </c>
      <c r="AH55" s="811" t="s">
        <v>2651</v>
      </c>
      <c r="AI55" s="811" t="s">
        <v>2652</v>
      </c>
      <c r="AJ55" s="811" t="s">
        <v>2653</v>
      </c>
      <c r="AK55" s="811" t="s">
        <v>2654</v>
      </c>
      <c r="AL55" s="811" t="s">
        <v>2655</v>
      </c>
      <c r="AM55" s="1212" t="s">
        <v>322</v>
      </c>
    </row>
    <row r="56" spans="1:39" s="90" customFormat="1" ht="70.05" hidden="1" customHeight="1">
      <c r="A56" s="777"/>
      <c r="B56" s="777"/>
      <c r="C56" s="777"/>
      <c r="D56" s="777"/>
      <c r="E56" s="777"/>
      <c r="F56" s="777"/>
      <c r="G56" s="808" t="b">
        <v>0</v>
      </c>
      <c r="H56" s="777"/>
      <c r="I56" s="777"/>
      <c r="J56" s="777"/>
      <c r="K56" s="777"/>
      <c r="L56" s="1201"/>
      <c r="M56" s="1203"/>
      <c r="N56" s="1200"/>
      <c r="O56" s="811" t="s">
        <v>285</v>
      </c>
      <c r="P56" s="811" t="s">
        <v>323</v>
      </c>
      <c r="Q56" s="811" t="s">
        <v>303</v>
      </c>
      <c r="R56" s="811" t="s">
        <v>285</v>
      </c>
      <c r="S56" s="812" t="s">
        <v>286</v>
      </c>
      <c r="T56" s="812" t="s">
        <v>286</v>
      </c>
      <c r="U56" s="812" t="s">
        <v>286</v>
      </c>
      <c r="V56" s="812" t="s">
        <v>286</v>
      </c>
      <c r="W56" s="812" t="s">
        <v>286</v>
      </c>
      <c r="X56" s="812" t="s">
        <v>286</v>
      </c>
      <c r="Y56" s="812" t="s">
        <v>286</v>
      </c>
      <c r="Z56" s="812" t="s">
        <v>286</v>
      </c>
      <c r="AA56" s="812" t="s">
        <v>286</v>
      </c>
      <c r="AB56" s="812" t="s">
        <v>286</v>
      </c>
      <c r="AC56" s="812" t="s">
        <v>285</v>
      </c>
      <c r="AD56" s="812" t="s">
        <v>285</v>
      </c>
      <c r="AE56" s="812" t="s">
        <v>285</v>
      </c>
      <c r="AF56" s="812" t="s">
        <v>285</v>
      </c>
      <c r="AG56" s="812" t="s">
        <v>285</v>
      </c>
      <c r="AH56" s="812" t="s">
        <v>285</v>
      </c>
      <c r="AI56" s="812" t="s">
        <v>285</v>
      </c>
      <c r="AJ56" s="812" t="s">
        <v>285</v>
      </c>
      <c r="AK56" s="812" t="s">
        <v>285</v>
      </c>
      <c r="AL56" s="812" t="s">
        <v>285</v>
      </c>
      <c r="AM56" s="1212"/>
    </row>
    <row r="57" spans="1:39" hidden="1">
      <c r="A57" s="807"/>
      <c r="B57" s="807"/>
      <c r="C57" s="807"/>
      <c r="D57" s="807"/>
      <c r="E57" s="807"/>
      <c r="F57" s="807"/>
      <c r="G57" s="808" t="b">
        <v>0</v>
      </c>
      <c r="H57" s="807"/>
      <c r="I57" s="807"/>
      <c r="J57" s="807"/>
      <c r="K57" s="807"/>
      <c r="L57" s="777"/>
      <c r="M57" s="777"/>
      <c r="N57" s="777"/>
      <c r="O57" s="807"/>
      <c r="P57" s="807"/>
      <c r="Q57" s="807"/>
      <c r="R57" s="807"/>
      <c r="S57" s="807"/>
      <c r="T57" s="807"/>
      <c r="U57" s="807"/>
      <c r="V57" s="807"/>
      <c r="W57" s="807"/>
      <c r="X57" s="807"/>
      <c r="Y57" s="807"/>
      <c r="Z57" s="807"/>
      <c r="AA57" s="807"/>
      <c r="AB57" s="807"/>
      <c r="AC57" s="807"/>
      <c r="AD57" s="807"/>
      <c r="AE57" s="807"/>
      <c r="AF57" s="807"/>
      <c r="AG57" s="807"/>
      <c r="AH57" s="807"/>
      <c r="AI57" s="807"/>
      <c r="AJ57" s="807"/>
      <c r="AK57" s="807"/>
      <c r="AL57" s="807"/>
      <c r="AM57" s="777"/>
    </row>
    <row r="58" spans="1:39" ht="15" customHeight="1">
      <c r="A58" s="807"/>
      <c r="B58" s="807"/>
      <c r="C58" s="807"/>
      <c r="D58" s="807"/>
      <c r="E58" s="807"/>
      <c r="F58" s="807"/>
      <c r="G58" s="808"/>
      <c r="H58" s="807"/>
      <c r="I58" s="807"/>
      <c r="J58" s="807"/>
      <c r="K58" s="807"/>
      <c r="L58" s="1207" t="s">
        <v>1469</v>
      </c>
      <c r="M58" s="1207"/>
      <c r="N58" s="1207"/>
      <c r="O58" s="1208"/>
      <c r="P58" s="1208"/>
      <c r="Q58" s="1208"/>
      <c r="R58" s="1208"/>
      <c r="S58" s="1208"/>
      <c r="T58" s="1208"/>
      <c r="U58" s="1208"/>
      <c r="V58" s="1208"/>
      <c r="W58" s="1208"/>
      <c r="X58" s="1208"/>
      <c r="Y58" s="1208"/>
      <c r="Z58" s="1208"/>
      <c r="AA58" s="1208"/>
      <c r="AB58" s="1208"/>
      <c r="AC58" s="1208"/>
      <c r="AD58" s="1208"/>
      <c r="AE58" s="1208"/>
      <c r="AF58" s="1208"/>
      <c r="AG58" s="1208"/>
      <c r="AH58" s="1208"/>
      <c r="AI58" s="1208"/>
      <c r="AJ58" s="1208"/>
      <c r="AK58" s="1208"/>
      <c r="AL58" s="1208"/>
      <c r="AM58" s="1208"/>
    </row>
    <row r="59" spans="1:39" ht="15" customHeight="1">
      <c r="A59" s="807"/>
      <c r="B59" s="807"/>
      <c r="C59" s="807"/>
      <c r="D59" s="807"/>
      <c r="E59" s="807"/>
      <c r="F59" s="807"/>
      <c r="G59" s="808"/>
      <c r="H59" s="807"/>
      <c r="I59" s="807"/>
      <c r="J59" s="807"/>
      <c r="K59" s="703"/>
      <c r="L59" s="1209"/>
      <c r="M59" s="1210"/>
      <c r="N59" s="1210"/>
      <c r="O59" s="1210"/>
      <c r="P59" s="1210"/>
      <c r="Q59" s="1210"/>
      <c r="R59" s="1210"/>
      <c r="S59" s="1210"/>
      <c r="T59" s="1210"/>
      <c r="U59" s="1210"/>
      <c r="V59" s="1210"/>
      <c r="W59" s="1210"/>
      <c r="X59" s="1210"/>
      <c r="Y59" s="1210"/>
      <c r="Z59" s="1210"/>
      <c r="AA59" s="1210"/>
      <c r="AB59" s="1210"/>
      <c r="AC59" s="1210"/>
      <c r="AD59" s="1210"/>
      <c r="AE59" s="1210"/>
      <c r="AF59" s="1210"/>
      <c r="AG59" s="1210"/>
      <c r="AH59" s="1210"/>
      <c r="AI59" s="1210"/>
      <c r="AJ59" s="1210"/>
      <c r="AK59" s="1210"/>
      <c r="AL59" s="1210"/>
      <c r="AM59" s="1211"/>
    </row>
  </sheetData>
  <sheetProtection formatColumns="0" formatRows="0" autoFilter="0"/>
  <mergeCells count="22">
    <mergeCell ref="L14:AM14"/>
    <mergeCell ref="N15:N16"/>
    <mergeCell ref="AM15:AM16"/>
    <mergeCell ref="L15:L16"/>
    <mergeCell ref="M15:M16"/>
    <mergeCell ref="L59:AM59"/>
    <mergeCell ref="AM55:AM56"/>
    <mergeCell ref="AM19:AM20"/>
    <mergeCell ref="L19:L20"/>
    <mergeCell ref="M19:M20"/>
    <mergeCell ref="L54:AM54"/>
    <mergeCell ref="N55:N56"/>
    <mergeCell ref="L22:AM22"/>
    <mergeCell ref="AM23:AM24"/>
    <mergeCell ref="N23:N24"/>
    <mergeCell ref="L23:L24"/>
    <mergeCell ref="M23:M24"/>
    <mergeCell ref="L55:L56"/>
    <mergeCell ref="M55:M56"/>
    <mergeCell ref="L18:AM18"/>
    <mergeCell ref="N19:N20"/>
    <mergeCell ref="L58:AM58"/>
  </mergeCells>
  <dataValidations count="1">
    <dataValidation type="decimal" allowBlank="1" showErrorMessage="1" errorTitle="Ошибка" error="Допускается ввод только неотрицательных чисел!" sqref="O27:AL28 O33:AL34 O36:AL37 O39:AL40 O42:AL47 O49:AL52 O30:AL30">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75"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2"/>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S19" sqref="S19"/>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23" width="13.25" style="88" customWidth="1"/>
    <col min="24" max="28" width="13.25" style="88" hidden="1" customWidth="1"/>
    <col min="29" max="33" width="13.25" style="88" customWidth="1"/>
    <col min="34" max="38" width="13.25" style="88" hidden="1" customWidth="1"/>
    <col min="39" max="39" width="20.75" style="88" customWidth="1"/>
    <col min="40" max="16384" width="9.125" style="88"/>
  </cols>
  <sheetData>
    <row r="1" spans="1:39" hidden="1">
      <c r="A1" s="807"/>
      <c r="B1" s="807"/>
      <c r="C1" s="807"/>
      <c r="D1" s="807"/>
      <c r="E1" s="807"/>
      <c r="F1" s="807"/>
      <c r="G1" s="807"/>
      <c r="H1" s="807"/>
      <c r="I1" s="807"/>
      <c r="J1" s="807"/>
      <c r="K1" s="807"/>
      <c r="L1" s="807"/>
      <c r="M1" s="807"/>
      <c r="N1" s="807"/>
      <c r="O1" s="807"/>
      <c r="P1" s="807"/>
      <c r="Q1" s="807"/>
      <c r="R1" s="80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c r="AJ2" s="807"/>
      <c r="AK2" s="807"/>
      <c r="AL2" s="807"/>
      <c r="AM2" s="807"/>
    </row>
    <row r="3" spans="1:39" hidden="1">
      <c r="A3" s="807"/>
      <c r="B3" s="807"/>
      <c r="C3" s="807"/>
      <c r="D3" s="807"/>
      <c r="E3" s="807"/>
      <c r="F3" s="807"/>
      <c r="G3" s="807"/>
      <c r="H3" s="807"/>
      <c r="I3" s="807"/>
      <c r="J3" s="807"/>
      <c r="K3" s="807"/>
      <c r="L3" s="807"/>
      <c r="M3" s="807"/>
      <c r="N3" s="807"/>
      <c r="O3" s="807"/>
      <c r="P3" s="807"/>
      <c r="Q3" s="807"/>
      <c r="R3" s="807"/>
      <c r="S3" s="807"/>
      <c r="T3" s="807"/>
      <c r="U3" s="807"/>
      <c r="V3" s="807"/>
      <c r="W3" s="807"/>
      <c r="X3" s="807"/>
      <c r="Y3" s="807"/>
      <c r="Z3" s="807"/>
      <c r="AA3" s="807"/>
      <c r="AB3" s="807"/>
      <c r="AC3" s="807"/>
      <c r="AD3" s="807"/>
      <c r="AE3" s="807"/>
      <c r="AF3" s="807"/>
      <c r="AG3" s="807"/>
      <c r="AH3" s="807"/>
      <c r="AI3" s="807"/>
      <c r="AJ3" s="807"/>
      <c r="AK3" s="807"/>
      <c r="AL3" s="807"/>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15" customHeight="1">
      <c r="A12" s="808"/>
      <c r="B12" s="808"/>
      <c r="C12" s="808"/>
      <c r="D12" s="808"/>
      <c r="E12" s="808"/>
      <c r="F12" s="808"/>
      <c r="G12" s="808"/>
      <c r="H12" s="808"/>
      <c r="I12" s="808"/>
      <c r="J12" s="808"/>
      <c r="K12" s="808"/>
      <c r="L12" s="477" t="s">
        <v>1274</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20" t="s">
        <v>16</v>
      </c>
      <c r="M14" s="1220" t="s">
        <v>121</v>
      </c>
      <c r="N14" s="1220" t="s">
        <v>143</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12" t="s">
        <v>322</v>
      </c>
    </row>
    <row r="15" spans="1:39" s="90" customFormat="1" ht="50.1" customHeight="1">
      <c r="A15" s="777" t="s">
        <v>1151</v>
      </c>
      <c r="B15" s="777"/>
      <c r="C15" s="777"/>
      <c r="D15" s="777"/>
      <c r="E15" s="777"/>
      <c r="F15" s="777"/>
      <c r="G15" s="777"/>
      <c r="H15" s="777"/>
      <c r="I15" s="777"/>
      <c r="J15" s="777"/>
      <c r="K15" s="777"/>
      <c r="L15" s="1220"/>
      <c r="M15" s="1220"/>
      <c r="N15" s="1220"/>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12"/>
    </row>
    <row r="16" spans="1:39" s="90" customFormat="1">
      <c r="A16" s="816" t="s">
        <v>18</v>
      </c>
      <c r="B16" s="777"/>
      <c r="C16" s="777"/>
      <c r="D16" s="777"/>
      <c r="E16" s="777"/>
      <c r="F16" s="777"/>
      <c r="G16" s="777"/>
      <c r="H16" s="777"/>
      <c r="I16" s="777"/>
      <c r="J16" s="777"/>
      <c r="K16" s="777"/>
      <c r="L16" s="740" t="s">
        <v>2613</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25"/>
    </row>
    <row r="17" spans="1:39" s="92" customFormat="1">
      <c r="A17" s="833" t="s">
        <v>18</v>
      </c>
      <c r="B17" s="834"/>
      <c r="C17" s="834"/>
      <c r="D17" s="834"/>
      <c r="E17" s="834"/>
      <c r="F17" s="834"/>
      <c r="G17" s="834"/>
      <c r="H17" s="834"/>
      <c r="I17" s="834"/>
      <c r="J17" s="834"/>
      <c r="K17" s="834"/>
      <c r="L17" s="835"/>
      <c r="M17" s="191" t="s">
        <v>1052</v>
      </c>
      <c r="N17" s="173" t="s">
        <v>369</v>
      </c>
      <c r="O17" s="836">
        <v>0</v>
      </c>
      <c r="P17" s="836">
        <v>35.700000000000003</v>
      </c>
      <c r="Q17" s="836">
        <v>0</v>
      </c>
      <c r="R17" s="836">
        <v>0</v>
      </c>
      <c r="S17" s="836">
        <v>43.9</v>
      </c>
      <c r="T17" s="836">
        <v>48</v>
      </c>
      <c r="U17" s="836">
        <v>52.1</v>
      </c>
      <c r="V17" s="836">
        <v>56.2</v>
      </c>
      <c r="W17" s="836">
        <v>60.3</v>
      </c>
      <c r="X17" s="836">
        <v>0</v>
      </c>
      <c r="Y17" s="836">
        <v>0</v>
      </c>
      <c r="Z17" s="836">
        <v>0</v>
      </c>
      <c r="AA17" s="836">
        <v>0</v>
      </c>
      <c r="AB17" s="836">
        <v>0</v>
      </c>
      <c r="AC17" s="836">
        <v>0</v>
      </c>
      <c r="AD17" s="836">
        <v>0</v>
      </c>
      <c r="AE17" s="836">
        <v>0</v>
      </c>
      <c r="AF17" s="836">
        <v>0</v>
      </c>
      <c r="AG17" s="836">
        <v>0</v>
      </c>
      <c r="AH17" s="836">
        <v>0</v>
      </c>
      <c r="AI17" s="836">
        <v>0</v>
      </c>
      <c r="AJ17" s="836">
        <v>0</v>
      </c>
      <c r="AK17" s="836">
        <v>0</v>
      </c>
      <c r="AL17" s="836">
        <v>0</v>
      </c>
      <c r="AM17" s="824"/>
    </row>
    <row r="18" spans="1:39" s="92" customFormat="1" ht="0.3" customHeight="1">
      <c r="A18" s="833" t="s">
        <v>18</v>
      </c>
      <c r="B18" s="834"/>
      <c r="C18" s="834"/>
      <c r="D18" s="834"/>
      <c r="E18" s="834"/>
      <c r="F18" s="834"/>
      <c r="G18" s="834"/>
      <c r="H18" s="834"/>
      <c r="I18" s="834"/>
      <c r="J18" s="834"/>
      <c r="K18" s="834"/>
      <c r="L18" s="835" t="s">
        <v>1051</v>
      </c>
      <c r="M18" s="191"/>
      <c r="N18" s="17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4"/>
    </row>
    <row r="19" spans="1:39" s="92" customFormat="1" ht="13.8">
      <c r="A19" s="726">
        <v>1</v>
      </c>
      <c r="B19" s="834"/>
      <c r="C19" s="834"/>
      <c r="D19" s="834"/>
      <c r="E19" s="834"/>
      <c r="F19" s="834"/>
      <c r="G19" s="834"/>
      <c r="H19" s="834"/>
      <c r="I19" s="834"/>
      <c r="J19" s="834"/>
      <c r="K19" s="703"/>
      <c r="L19" s="835" t="s">
        <v>18</v>
      </c>
      <c r="M19" s="837" t="s">
        <v>2592</v>
      </c>
      <c r="N19" s="173" t="s">
        <v>369</v>
      </c>
      <c r="O19" s="838"/>
      <c r="P19" s="838">
        <v>35.700000000000003</v>
      </c>
      <c r="Q19" s="838"/>
      <c r="R19" s="838"/>
      <c r="S19" s="838">
        <v>43.9</v>
      </c>
      <c r="T19" s="838">
        <v>48</v>
      </c>
      <c r="U19" s="838">
        <v>52.1</v>
      </c>
      <c r="V19" s="838">
        <v>56.2</v>
      </c>
      <c r="W19" s="838">
        <v>60.3</v>
      </c>
      <c r="X19" s="838"/>
      <c r="Y19" s="838"/>
      <c r="Z19" s="838"/>
      <c r="AA19" s="838"/>
      <c r="AB19" s="838"/>
      <c r="AC19" s="838">
        <v>0</v>
      </c>
      <c r="AD19" s="838">
        <v>0</v>
      </c>
      <c r="AE19" s="838">
        <v>0</v>
      </c>
      <c r="AF19" s="838">
        <v>0</v>
      </c>
      <c r="AG19" s="838">
        <v>0</v>
      </c>
      <c r="AH19" s="838"/>
      <c r="AI19" s="838"/>
      <c r="AJ19" s="838"/>
      <c r="AK19" s="838"/>
      <c r="AL19" s="838"/>
      <c r="AM19" s="824"/>
    </row>
    <row r="20" spans="1:39">
      <c r="A20" s="807"/>
      <c r="B20" s="807"/>
      <c r="C20" s="807"/>
      <c r="D20" s="807"/>
      <c r="E20" s="807"/>
      <c r="F20" s="807"/>
      <c r="G20" s="807"/>
      <c r="H20" s="807"/>
      <c r="I20" s="807"/>
      <c r="J20" s="807"/>
      <c r="K20" s="807"/>
      <c r="L20" s="807"/>
      <c r="M20" s="807"/>
      <c r="N20" s="807"/>
      <c r="O20" s="807"/>
      <c r="P20" s="807"/>
      <c r="Q20" s="807"/>
      <c r="R20" s="807"/>
      <c r="S20" s="807"/>
      <c r="T20" s="807"/>
      <c r="U20" s="807"/>
      <c r="V20" s="807"/>
      <c r="W20" s="807"/>
      <c r="X20" s="807"/>
      <c r="Y20" s="807"/>
      <c r="Z20" s="807"/>
      <c r="AA20" s="807"/>
      <c r="AB20" s="807"/>
      <c r="AC20" s="807"/>
      <c r="AD20" s="807"/>
      <c r="AE20" s="807"/>
      <c r="AF20" s="807"/>
      <c r="AG20" s="807"/>
      <c r="AH20" s="807"/>
      <c r="AI20" s="807"/>
      <c r="AJ20" s="807"/>
      <c r="AK20" s="807"/>
      <c r="AL20" s="807"/>
      <c r="AM20" s="807"/>
    </row>
    <row r="21" spans="1:39" ht="15" customHeight="1">
      <c r="A21" s="807"/>
      <c r="B21" s="807"/>
      <c r="C21" s="807"/>
      <c r="D21" s="807"/>
      <c r="E21" s="807"/>
      <c r="F21" s="807"/>
      <c r="G21" s="807"/>
      <c r="H21" s="807"/>
      <c r="I21" s="807"/>
      <c r="J21" s="807"/>
      <c r="K21" s="807"/>
      <c r="L21" s="1214" t="s">
        <v>1469</v>
      </c>
      <c r="M21" s="1214"/>
      <c r="N21" s="1214"/>
      <c r="O21" s="1214"/>
      <c r="P21" s="1214"/>
      <c r="Q21" s="1214"/>
      <c r="R21" s="1214"/>
      <c r="S21" s="1216"/>
      <c r="T21" s="1216"/>
      <c r="U21" s="1216"/>
      <c r="V21" s="1216"/>
      <c r="W21" s="1216"/>
      <c r="X21" s="1216"/>
      <c r="Y21" s="1216"/>
      <c r="Z21" s="1216"/>
      <c r="AA21" s="1216"/>
      <c r="AB21" s="1216"/>
      <c r="AC21" s="1216"/>
      <c r="AD21" s="1216"/>
      <c r="AE21" s="1216"/>
      <c r="AF21" s="1216"/>
      <c r="AG21" s="1216"/>
      <c r="AH21" s="1216"/>
      <c r="AI21" s="1216"/>
      <c r="AJ21" s="1216"/>
      <c r="AK21" s="1216"/>
      <c r="AL21" s="1216"/>
      <c r="AM21" s="1216"/>
    </row>
    <row r="22" spans="1:39" ht="56.4" customHeight="1">
      <c r="A22" s="807"/>
      <c r="B22" s="807"/>
      <c r="C22" s="807"/>
      <c r="D22" s="807"/>
      <c r="E22" s="807"/>
      <c r="F22" s="807"/>
      <c r="G22" s="807"/>
      <c r="H22" s="807"/>
      <c r="I22" s="807"/>
      <c r="J22" s="807"/>
      <c r="K22" s="703"/>
      <c r="L22" s="1217" t="s">
        <v>2594</v>
      </c>
      <c r="M22" s="1218"/>
      <c r="N22" s="1218"/>
      <c r="O22" s="1218"/>
      <c r="P22" s="1218"/>
      <c r="Q22" s="1218"/>
      <c r="R22" s="1218"/>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row>
  </sheetData>
  <sheetProtection formatColumns="0" formatRows="0" autoFilter="0"/>
  <mergeCells count="6">
    <mergeCell ref="L21:AM21"/>
    <mergeCell ref="L22:AM2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formula1>900</formula1>
    </dataValidation>
    <dataValidation type="decimal" allowBlank="1" showErrorMessage="1" errorTitle="Ошибка" error="Допускается ввод только неотрицательных чисел!" sqref="O19:AL1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R25" sqref="R25"/>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23" width="13.25" style="88" customWidth="1"/>
    <col min="24" max="28" width="13.25" style="88" hidden="1" customWidth="1"/>
    <col min="29" max="33" width="13.25" style="88" customWidth="1"/>
    <col min="34" max="38" width="13.25" style="88" hidden="1" customWidth="1"/>
    <col min="39" max="39" width="20.75" style="88" customWidth="1"/>
    <col min="40" max="40" width="13.125" style="88" customWidth="1"/>
    <col min="41" max="16384" width="9.125" style="88"/>
  </cols>
  <sheetData>
    <row r="1" spans="1:39" hidden="1">
      <c r="A1" s="807"/>
      <c r="B1" s="807"/>
      <c r="C1" s="807"/>
      <c r="D1" s="807"/>
      <c r="E1" s="807"/>
      <c r="F1" s="807"/>
      <c r="G1" s="807"/>
      <c r="H1" s="807"/>
      <c r="I1" s="807"/>
      <c r="J1" s="807"/>
      <c r="K1" s="807"/>
      <c r="L1" s="807"/>
      <c r="M1" s="807"/>
      <c r="N1" s="807"/>
      <c r="O1" s="807">
        <v>2022</v>
      </c>
      <c r="P1" s="807">
        <v>2022</v>
      </c>
      <c r="Q1" s="807">
        <v>2022</v>
      </c>
      <c r="R1" s="807">
        <v>2023</v>
      </c>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07"/>
    </row>
    <row r="2" spans="1:39" hidden="1">
      <c r="A2" s="807"/>
      <c r="B2" s="807"/>
      <c r="C2" s="807"/>
      <c r="D2" s="807"/>
      <c r="E2" s="807"/>
      <c r="F2" s="807"/>
      <c r="G2" s="807"/>
      <c r="H2" s="807"/>
      <c r="I2" s="807"/>
      <c r="J2" s="807"/>
      <c r="K2" s="807"/>
      <c r="L2" s="807"/>
      <c r="M2" s="807"/>
      <c r="N2" s="807"/>
      <c r="O2" s="807" t="s">
        <v>285</v>
      </c>
      <c r="P2" s="807" t="s">
        <v>323</v>
      </c>
      <c r="Q2" s="807" t="s">
        <v>303</v>
      </c>
      <c r="R2" s="807" t="s">
        <v>285</v>
      </c>
      <c r="S2" s="807" t="s">
        <v>286</v>
      </c>
      <c r="T2" s="807" t="s">
        <v>286</v>
      </c>
      <c r="U2" s="807" t="s">
        <v>286</v>
      </c>
      <c r="V2" s="807" t="s">
        <v>286</v>
      </c>
      <c r="W2" s="807" t="s">
        <v>286</v>
      </c>
      <c r="X2" s="807" t="s">
        <v>286</v>
      </c>
      <c r="Y2" s="807" t="s">
        <v>286</v>
      </c>
      <c r="Z2" s="807" t="s">
        <v>286</v>
      </c>
      <c r="AA2" s="807" t="s">
        <v>286</v>
      </c>
      <c r="AB2" s="807" t="s">
        <v>286</v>
      </c>
      <c r="AC2" s="807" t="s">
        <v>285</v>
      </c>
      <c r="AD2" s="807" t="s">
        <v>285</v>
      </c>
      <c r="AE2" s="807" t="s">
        <v>285</v>
      </c>
      <c r="AF2" s="807" t="s">
        <v>285</v>
      </c>
      <c r="AG2" s="807" t="s">
        <v>285</v>
      </c>
      <c r="AH2" s="807" t="s">
        <v>285</v>
      </c>
      <c r="AI2" s="807" t="s">
        <v>285</v>
      </c>
      <c r="AJ2" s="807" t="s">
        <v>285</v>
      </c>
      <c r="AK2" s="807" t="s">
        <v>285</v>
      </c>
      <c r="AL2" s="807" t="s">
        <v>285</v>
      </c>
      <c r="AM2" s="807"/>
    </row>
    <row r="3" spans="1:39" hidden="1">
      <c r="A3" s="807"/>
      <c r="B3" s="807"/>
      <c r="C3" s="807"/>
      <c r="D3" s="807"/>
      <c r="E3" s="807"/>
      <c r="F3" s="807"/>
      <c r="G3" s="807"/>
      <c r="H3" s="807"/>
      <c r="I3" s="807"/>
      <c r="J3" s="807"/>
      <c r="K3" s="807"/>
      <c r="L3" s="807"/>
      <c r="M3" s="807"/>
      <c r="N3" s="807"/>
      <c r="O3" s="807" t="s">
        <v>2619</v>
      </c>
      <c r="P3" s="807" t="s">
        <v>2620</v>
      </c>
      <c r="Q3" s="807" t="s">
        <v>2621</v>
      </c>
      <c r="R3" s="807" t="s">
        <v>2623</v>
      </c>
      <c r="S3" s="807" t="s">
        <v>2624</v>
      </c>
      <c r="T3" s="807" t="s">
        <v>2629</v>
      </c>
      <c r="U3" s="807" t="s">
        <v>2631</v>
      </c>
      <c r="V3" s="807" t="s">
        <v>2633</v>
      </c>
      <c r="W3" s="807" t="s">
        <v>2635</v>
      </c>
      <c r="X3" s="807" t="s">
        <v>2637</v>
      </c>
      <c r="Y3" s="807" t="s">
        <v>2639</v>
      </c>
      <c r="Z3" s="807" t="s">
        <v>2641</v>
      </c>
      <c r="AA3" s="807" t="s">
        <v>2643</v>
      </c>
      <c r="AB3" s="807" t="s">
        <v>2645</v>
      </c>
      <c r="AC3" s="807" t="s">
        <v>2625</v>
      </c>
      <c r="AD3" s="807" t="s">
        <v>2630</v>
      </c>
      <c r="AE3" s="807" t="s">
        <v>2632</v>
      </c>
      <c r="AF3" s="807" t="s">
        <v>2634</v>
      </c>
      <c r="AG3" s="807" t="s">
        <v>2636</v>
      </c>
      <c r="AH3" s="807" t="s">
        <v>2638</v>
      </c>
      <c r="AI3" s="807" t="s">
        <v>2640</v>
      </c>
      <c r="AJ3" s="807" t="s">
        <v>2642</v>
      </c>
      <c r="AK3" s="807" t="s">
        <v>2644</v>
      </c>
      <c r="AL3" s="807" t="s">
        <v>2646</v>
      </c>
      <c r="AM3" s="807"/>
    </row>
    <row r="4" spans="1:39" hidden="1">
      <c r="A4" s="807"/>
      <c r="B4" s="807"/>
      <c r="C4" s="807"/>
      <c r="D4" s="807"/>
      <c r="E4" s="807"/>
      <c r="F4" s="807"/>
      <c r="G4" s="807"/>
      <c r="H4" s="807"/>
      <c r="I4" s="807"/>
      <c r="J4" s="807"/>
      <c r="K4" s="807"/>
      <c r="L4" s="807"/>
      <c r="M4" s="807"/>
      <c r="N4" s="807"/>
      <c r="O4" s="807"/>
      <c r="P4" s="807"/>
      <c r="Q4" s="807"/>
      <c r="R4" s="807"/>
      <c r="S4" s="807"/>
      <c r="T4" s="807"/>
      <c r="U4" s="807"/>
      <c r="V4" s="807"/>
      <c r="W4" s="807"/>
      <c r="X4" s="807"/>
      <c r="Y4" s="807"/>
      <c r="Z4" s="807"/>
      <c r="AA4" s="807"/>
      <c r="AB4" s="807"/>
      <c r="AC4" s="807"/>
      <c r="AD4" s="807"/>
      <c r="AE4" s="807"/>
      <c r="AF4" s="807"/>
      <c r="AG4" s="807"/>
      <c r="AH4" s="807"/>
      <c r="AI4" s="807"/>
      <c r="AJ4" s="807"/>
      <c r="AK4" s="807"/>
      <c r="AL4" s="807"/>
      <c r="AM4" s="807"/>
    </row>
    <row r="5" spans="1:39" hidden="1">
      <c r="A5" s="807"/>
      <c r="B5" s="807"/>
      <c r="C5" s="807"/>
      <c r="D5" s="807"/>
      <c r="E5" s="807"/>
      <c r="F5" s="807"/>
      <c r="G5" s="807"/>
      <c r="H5" s="807"/>
      <c r="I5" s="807"/>
      <c r="J5" s="807"/>
      <c r="K5" s="807"/>
      <c r="L5" s="807"/>
      <c r="M5" s="807"/>
      <c r="N5" s="807"/>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row>
    <row r="6" spans="1:39" hidden="1">
      <c r="A6" s="807"/>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row>
    <row r="7" spans="1:39" hidden="1">
      <c r="A7" s="807"/>
      <c r="B7" s="807"/>
      <c r="C7" s="807"/>
      <c r="D7" s="807"/>
      <c r="E7" s="807"/>
      <c r="F7" s="807"/>
      <c r="G7" s="807"/>
      <c r="H7" s="807"/>
      <c r="I7" s="807"/>
      <c r="J7" s="807"/>
      <c r="K7" s="807"/>
      <c r="L7" s="807"/>
      <c r="M7" s="807"/>
      <c r="N7" s="807"/>
      <c r="O7" s="807"/>
      <c r="P7" s="807"/>
      <c r="Q7" s="807"/>
      <c r="R7" s="80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07"/>
    </row>
    <row r="8" spans="1:39" hidden="1">
      <c r="A8" s="807"/>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807"/>
      <c r="AE8" s="807"/>
      <c r="AF8" s="807"/>
      <c r="AG8" s="807"/>
      <c r="AH8" s="807"/>
      <c r="AI8" s="807"/>
      <c r="AJ8" s="807"/>
      <c r="AK8" s="807"/>
      <c r="AL8" s="807"/>
      <c r="AM8" s="807"/>
    </row>
    <row r="9" spans="1:39" hidden="1">
      <c r="A9" s="807"/>
      <c r="B9" s="807"/>
      <c r="C9" s="807"/>
      <c r="D9" s="807"/>
      <c r="E9" s="807"/>
      <c r="F9" s="807"/>
      <c r="G9" s="807"/>
      <c r="H9" s="807"/>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7"/>
      <c r="AL9" s="807"/>
      <c r="AM9" s="807"/>
    </row>
    <row r="10" spans="1:39" hidden="1">
      <c r="A10" s="807"/>
      <c r="B10" s="807"/>
      <c r="C10" s="807"/>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7"/>
      <c r="AD10" s="807"/>
      <c r="AE10" s="807"/>
      <c r="AF10" s="807"/>
      <c r="AG10" s="807"/>
      <c r="AH10" s="807"/>
      <c r="AI10" s="807"/>
      <c r="AJ10" s="807"/>
      <c r="AK10" s="807"/>
      <c r="AL10" s="807"/>
      <c r="AM10" s="807"/>
    </row>
    <row r="11" spans="1:39" ht="15" hidden="1" customHeight="1">
      <c r="A11" s="807"/>
      <c r="B11" s="807"/>
      <c r="C11" s="807"/>
      <c r="D11" s="807"/>
      <c r="E11" s="807"/>
      <c r="F11" s="807"/>
      <c r="G11" s="807"/>
      <c r="H11" s="807"/>
      <c r="I11" s="807"/>
      <c r="J11" s="807"/>
      <c r="K11" s="807"/>
      <c r="L11" s="807"/>
      <c r="M11" s="766"/>
      <c r="N11" s="807"/>
      <c r="O11" s="807"/>
      <c r="P11" s="807"/>
      <c r="Q11" s="807"/>
      <c r="R11" s="807"/>
      <c r="S11" s="807"/>
      <c r="T11" s="807"/>
      <c r="U11" s="807"/>
      <c r="V11" s="807"/>
      <c r="W11" s="807"/>
      <c r="X11" s="807"/>
      <c r="Y11" s="807"/>
      <c r="Z11" s="807"/>
      <c r="AA11" s="807"/>
      <c r="AB11" s="807"/>
      <c r="AC11" s="807"/>
      <c r="AD11" s="807"/>
      <c r="AE11" s="807"/>
      <c r="AF11" s="807"/>
      <c r="AG11" s="807"/>
      <c r="AH11" s="807"/>
      <c r="AI11" s="807"/>
      <c r="AJ11" s="807"/>
      <c r="AK11" s="807"/>
      <c r="AL11" s="807"/>
      <c r="AM11" s="807"/>
    </row>
    <row r="12" spans="1:39" s="89" customFormat="1" ht="20.100000000000001" customHeight="1">
      <c r="A12" s="808"/>
      <c r="B12" s="808"/>
      <c r="C12" s="808"/>
      <c r="D12" s="808"/>
      <c r="E12" s="808"/>
      <c r="F12" s="808"/>
      <c r="G12" s="808"/>
      <c r="H12" s="808"/>
      <c r="I12" s="808"/>
      <c r="J12" s="808"/>
      <c r="K12" s="808"/>
      <c r="L12" s="477" t="s">
        <v>1275</v>
      </c>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row>
    <row r="13" spans="1:39" s="196" customFormat="1">
      <c r="L13" s="197"/>
      <c r="M13" s="197"/>
      <c r="N13" s="197"/>
      <c r="O13" s="198"/>
      <c r="P13" s="198"/>
      <c r="Q13" s="198"/>
      <c r="R13" s="198"/>
      <c r="S13" s="197"/>
      <c r="T13" s="197"/>
      <c r="U13" s="197"/>
      <c r="V13" s="197"/>
      <c r="W13" s="197"/>
      <c r="X13" s="197"/>
      <c r="Y13" s="197"/>
      <c r="Z13" s="197"/>
      <c r="AA13" s="197"/>
      <c r="AB13" s="197"/>
      <c r="AC13" s="197"/>
      <c r="AD13" s="197"/>
      <c r="AE13" s="197"/>
      <c r="AF13" s="197"/>
      <c r="AG13" s="197"/>
      <c r="AH13" s="197"/>
      <c r="AI13" s="197"/>
      <c r="AJ13" s="197"/>
      <c r="AK13" s="197"/>
      <c r="AL13" s="197"/>
      <c r="AM13" s="197"/>
    </row>
    <row r="14" spans="1:39" s="90" customFormat="1" ht="15" customHeight="1">
      <c r="A14" s="777"/>
      <c r="B14" s="777"/>
      <c r="C14" s="777"/>
      <c r="D14" s="777"/>
      <c r="E14" s="777"/>
      <c r="F14" s="777"/>
      <c r="G14" s="777"/>
      <c r="H14" s="777"/>
      <c r="I14" s="777"/>
      <c r="J14" s="777"/>
      <c r="K14" s="777"/>
      <c r="L14" s="1220" t="s">
        <v>16</v>
      </c>
      <c r="M14" s="1220" t="s">
        <v>121</v>
      </c>
      <c r="N14" s="1220" t="s">
        <v>143</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12" t="s">
        <v>322</v>
      </c>
    </row>
    <row r="15" spans="1:39" s="90" customFormat="1" ht="50.1" customHeight="1">
      <c r="A15" s="777"/>
      <c r="B15" s="777"/>
      <c r="C15" s="777"/>
      <c r="D15" s="777"/>
      <c r="E15" s="777"/>
      <c r="F15" s="777"/>
      <c r="G15" s="777"/>
      <c r="H15" s="777"/>
      <c r="I15" s="777"/>
      <c r="J15" s="777"/>
      <c r="K15" s="777"/>
      <c r="L15" s="1220"/>
      <c r="M15" s="1220"/>
      <c r="N15" s="1220"/>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12"/>
    </row>
    <row r="16" spans="1:39" s="90" customFormat="1">
      <c r="A16" s="816" t="s">
        <v>18</v>
      </c>
      <c r="B16" s="777"/>
      <c r="C16" s="777"/>
      <c r="D16" s="777"/>
      <c r="E16" s="777"/>
      <c r="F16" s="777"/>
      <c r="G16" s="777"/>
      <c r="H16" s="777"/>
      <c r="I16" s="777"/>
      <c r="J16" s="777"/>
      <c r="K16" s="777"/>
      <c r="L16" s="740" t="s">
        <v>2613</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78"/>
    </row>
    <row r="17" spans="1:39" s="92" customFormat="1">
      <c r="A17" s="839">
        <v>1</v>
      </c>
      <c r="B17" s="834"/>
      <c r="C17" s="834"/>
      <c r="D17" s="834"/>
      <c r="E17" s="834"/>
      <c r="F17" s="834"/>
      <c r="G17" s="834"/>
      <c r="H17" s="834"/>
      <c r="I17" s="834"/>
      <c r="J17" s="834"/>
      <c r="K17" s="834"/>
      <c r="L17" s="835" t="s">
        <v>18</v>
      </c>
      <c r="M17" s="191" t="s">
        <v>1052</v>
      </c>
      <c r="N17" s="840" t="s">
        <v>369</v>
      </c>
      <c r="O17" s="193">
        <v>0</v>
      </c>
      <c r="P17" s="193">
        <v>355.64</v>
      </c>
      <c r="Q17" s="193">
        <v>355.5</v>
      </c>
      <c r="R17" s="193">
        <v>0</v>
      </c>
      <c r="S17" s="193">
        <v>403.2</v>
      </c>
      <c r="T17" s="193">
        <v>414.4</v>
      </c>
      <c r="U17" s="193">
        <v>425.6</v>
      </c>
      <c r="V17" s="193">
        <v>436.8</v>
      </c>
      <c r="W17" s="193">
        <v>448</v>
      </c>
      <c r="X17" s="193">
        <v>0</v>
      </c>
      <c r="Y17" s="193">
        <v>0</v>
      </c>
      <c r="Z17" s="193">
        <v>0</v>
      </c>
      <c r="AA17" s="193">
        <v>0</v>
      </c>
      <c r="AB17" s="193">
        <v>0</v>
      </c>
      <c r="AC17" s="193">
        <v>403.2</v>
      </c>
      <c r="AD17" s="193">
        <v>414.4</v>
      </c>
      <c r="AE17" s="193">
        <v>425.6</v>
      </c>
      <c r="AF17" s="193">
        <v>436.8</v>
      </c>
      <c r="AG17" s="193">
        <v>448</v>
      </c>
      <c r="AH17" s="193">
        <v>0</v>
      </c>
      <c r="AI17" s="193">
        <v>0</v>
      </c>
      <c r="AJ17" s="193">
        <v>0</v>
      </c>
      <c r="AK17" s="193">
        <v>0</v>
      </c>
      <c r="AL17" s="193">
        <v>0</v>
      </c>
      <c r="AM17" s="824"/>
    </row>
    <row r="18" spans="1:39" s="92" customFormat="1" ht="22.8">
      <c r="A18" s="839">
        <v>1</v>
      </c>
      <c r="B18" s="834"/>
      <c r="C18" s="834"/>
      <c r="D18" s="834"/>
      <c r="E18" s="834"/>
      <c r="F18" s="834"/>
      <c r="G18" s="834"/>
      <c r="H18" s="834"/>
      <c r="I18" s="834"/>
      <c r="J18" s="834"/>
      <c r="K18" s="834"/>
      <c r="L18" s="835" t="s">
        <v>102</v>
      </c>
      <c r="M18" s="191" t="s">
        <v>1167</v>
      </c>
      <c r="N18" s="811" t="s">
        <v>1239</v>
      </c>
      <c r="O18" s="193">
        <v>0</v>
      </c>
      <c r="P18" s="193">
        <v>52.3</v>
      </c>
      <c r="Q18" s="193">
        <v>52.28</v>
      </c>
      <c r="R18" s="193">
        <v>0</v>
      </c>
      <c r="S18" s="193">
        <v>56</v>
      </c>
      <c r="T18" s="193">
        <v>56</v>
      </c>
      <c r="U18" s="193">
        <v>56</v>
      </c>
      <c r="V18" s="193">
        <v>56</v>
      </c>
      <c r="W18" s="193">
        <v>56</v>
      </c>
      <c r="X18" s="193">
        <v>0</v>
      </c>
      <c r="Y18" s="193">
        <v>0</v>
      </c>
      <c r="Z18" s="193">
        <v>0</v>
      </c>
      <c r="AA18" s="193">
        <v>0</v>
      </c>
      <c r="AB18" s="193">
        <v>0</v>
      </c>
      <c r="AC18" s="193">
        <v>56</v>
      </c>
      <c r="AD18" s="193">
        <v>56</v>
      </c>
      <c r="AE18" s="193">
        <v>56</v>
      </c>
      <c r="AF18" s="193">
        <v>56</v>
      </c>
      <c r="AG18" s="193">
        <v>56</v>
      </c>
      <c r="AH18" s="193">
        <v>0</v>
      </c>
      <c r="AI18" s="193">
        <v>0</v>
      </c>
      <c r="AJ18" s="193">
        <v>0</v>
      </c>
      <c r="AK18" s="193">
        <v>0</v>
      </c>
      <c r="AL18" s="193">
        <v>0</v>
      </c>
      <c r="AM18" s="824"/>
    </row>
    <row r="19" spans="1:39" s="92" customFormat="1">
      <c r="A19" s="839">
        <v>1</v>
      </c>
      <c r="B19" s="834"/>
      <c r="C19" s="834"/>
      <c r="D19" s="834"/>
      <c r="E19" s="834"/>
      <c r="F19" s="834"/>
      <c r="G19" s="834"/>
      <c r="H19" s="834"/>
      <c r="I19" s="834"/>
      <c r="J19" s="834"/>
      <c r="K19" s="834"/>
      <c r="L19" s="835" t="s">
        <v>103</v>
      </c>
      <c r="M19" s="191" t="s">
        <v>1168</v>
      </c>
      <c r="N19" s="811" t="s">
        <v>371</v>
      </c>
      <c r="O19" s="841"/>
      <c r="P19" s="841">
        <v>26.14</v>
      </c>
      <c r="Q19" s="841">
        <v>26.14</v>
      </c>
      <c r="R19" s="841"/>
      <c r="S19" s="841">
        <v>28</v>
      </c>
      <c r="T19" s="841">
        <v>28</v>
      </c>
      <c r="U19" s="841">
        <v>28</v>
      </c>
      <c r="V19" s="841">
        <v>28</v>
      </c>
      <c r="W19" s="841">
        <v>28</v>
      </c>
      <c r="X19" s="841"/>
      <c r="Y19" s="841"/>
      <c r="Z19" s="841"/>
      <c r="AA19" s="841"/>
      <c r="AB19" s="841"/>
      <c r="AC19" s="841">
        <v>28</v>
      </c>
      <c r="AD19" s="841">
        <v>28</v>
      </c>
      <c r="AE19" s="841">
        <v>28</v>
      </c>
      <c r="AF19" s="841">
        <v>28</v>
      </c>
      <c r="AG19" s="841">
        <v>28</v>
      </c>
      <c r="AH19" s="841"/>
      <c r="AI19" s="841"/>
      <c r="AJ19" s="841"/>
      <c r="AK19" s="841"/>
      <c r="AL19" s="841"/>
      <c r="AM19" s="824"/>
    </row>
    <row r="20" spans="1:39" s="92" customFormat="1">
      <c r="A20" s="839">
        <v>1</v>
      </c>
      <c r="B20" s="834"/>
      <c r="C20" s="834"/>
      <c r="D20" s="834"/>
      <c r="E20" s="834"/>
      <c r="F20" s="834"/>
      <c r="G20" s="834"/>
      <c r="H20" s="834"/>
      <c r="I20" s="834"/>
      <c r="J20" s="834"/>
      <c r="K20" s="834"/>
      <c r="L20" s="835" t="s">
        <v>104</v>
      </c>
      <c r="M20" s="191" t="s">
        <v>372</v>
      </c>
      <c r="N20" s="811" t="s">
        <v>506</v>
      </c>
      <c r="O20" s="193">
        <v>0</v>
      </c>
      <c r="P20" s="193">
        <v>6.8</v>
      </c>
      <c r="Q20" s="193">
        <v>6.7999234889058915</v>
      </c>
      <c r="R20" s="193">
        <v>0</v>
      </c>
      <c r="S20" s="193">
        <v>7.2</v>
      </c>
      <c r="T20" s="193">
        <v>7.3999999999999995</v>
      </c>
      <c r="U20" s="193">
        <v>7.6000000000000005</v>
      </c>
      <c r="V20" s="193">
        <v>7.8</v>
      </c>
      <c r="W20" s="193">
        <v>8</v>
      </c>
      <c r="X20" s="193">
        <v>0</v>
      </c>
      <c r="Y20" s="193">
        <v>0</v>
      </c>
      <c r="Z20" s="193">
        <v>0</v>
      </c>
      <c r="AA20" s="193">
        <v>0</v>
      </c>
      <c r="AB20" s="193">
        <v>0</v>
      </c>
      <c r="AC20" s="193">
        <v>7.2</v>
      </c>
      <c r="AD20" s="193">
        <v>7.3999999999999995</v>
      </c>
      <c r="AE20" s="193">
        <v>7.6000000000000005</v>
      </c>
      <c r="AF20" s="193">
        <v>7.8</v>
      </c>
      <c r="AG20" s="193">
        <v>8</v>
      </c>
      <c r="AH20" s="193">
        <v>0</v>
      </c>
      <c r="AI20" s="193">
        <v>0</v>
      </c>
      <c r="AJ20" s="193">
        <v>0</v>
      </c>
      <c r="AK20" s="193">
        <v>0</v>
      </c>
      <c r="AL20" s="193">
        <v>0</v>
      </c>
      <c r="AM20" s="824"/>
    </row>
    <row r="21" spans="1:39" s="92" customFormat="1">
      <c r="A21" s="839">
        <v>1</v>
      </c>
      <c r="B21" s="834"/>
      <c r="C21" s="834"/>
      <c r="D21" s="834"/>
      <c r="E21" s="834"/>
      <c r="F21" s="834"/>
      <c r="G21" s="834"/>
      <c r="H21" s="834"/>
      <c r="I21" s="834"/>
      <c r="J21" s="834"/>
      <c r="K21" s="834"/>
      <c r="L21" s="835" t="s">
        <v>120</v>
      </c>
      <c r="M21" s="191" t="s">
        <v>373</v>
      </c>
      <c r="N21" s="811" t="s">
        <v>502</v>
      </c>
      <c r="O21" s="842">
        <v>0</v>
      </c>
      <c r="P21" s="842">
        <v>2.0007651109410864</v>
      </c>
      <c r="Q21" s="842">
        <v>2</v>
      </c>
      <c r="R21" s="842">
        <v>0</v>
      </c>
      <c r="S21" s="842">
        <v>2</v>
      </c>
      <c r="T21" s="842">
        <v>2</v>
      </c>
      <c r="U21" s="842">
        <v>2</v>
      </c>
      <c r="V21" s="842">
        <v>2</v>
      </c>
      <c r="W21" s="842">
        <v>2</v>
      </c>
      <c r="X21" s="842">
        <v>0</v>
      </c>
      <c r="Y21" s="842">
        <v>0</v>
      </c>
      <c r="Z21" s="842">
        <v>0</v>
      </c>
      <c r="AA21" s="842">
        <v>0</v>
      </c>
      <c r="AB21" s="842">
        <v>0</v>
      </c>
      <c r="AC21" s="842">
        <v>2</v>
      </c>
      <c r="AD21" s="842">
        <v>2</v>
      </c>
      <c r="AE21" s="842">
        <v>2</v>
      </c>
      <c r="AF21" s="842">
        <v>2</v>
      </c>
      <c r="AG21" s="842">
        <v>2</v>
      </c>
      <c r="AH21" s="842">
        <v>0</v>
      </c>
      <c r="AI21" s="842">
        <v>0</v>
      </c>
      <c r="AJ21" s="842">
        <v>0</v>
      </c>
      <c r="AK21" s="842">
        <v>0</v>
      </c>
      <c r="AL21" s="842">
        <v>0</v>
      </c>
      <c r="AM21" s="824"/>
    </row>
    <row r="22" spans="1:39" s="92" customFormat="1" ht="22.8">
      <c r="A22" s="839">
        <v>1</v>
      </c>
      <c r="B22" s="834"/>
      <c r="C22" s="834"/>
      <c r="D22" s="834"/>
      <c r="E22" s="834"/>
      <c r="F22" s="834"/>
      <c r="G22" s="834"/>
      <c r="H22" s="834"/>
      <c r="I22" s="834"/>
      <c r="J22" s="843" t="s">
        <v>1056</v>
      </c>
      <c r="K22" s="834"/>
      <c r="L22" s="844"/>
      <c r="M22" s="845" t="s">
        <v>1153</v>
      </c>
      <c r="N22" s="846"/>
      <c r="O22" s="847"/>
      <c r="P22" s="847"/>
      <c r="Q22" s="847"/>
      <c r="R22" s="847"/>
      <c r="S22" s="847"/>
      <c r="T22" s="847"/>
      <c r="U22" s="847"/>
      <c r="V22" s="847"/>
      <c r="W22" s="847"/>
      <c r="X22" s="847"/>
      <c r="Y22" s="847"/>
      <c r="Z22" s="847"/>
      <c r="AA22" s="847"/>
      <c r="AB22" s="847"/>
      <c r="AC22" s="847"/>
      <c r="AD22" s="847"/>
      <c r="AE22" s="847"/>
      <c r="AF22" s="847"/>
      <c r="AG22" s="847"/>
      <c r="AH22" s="847"/>
      <c r="AI22" s="847"/>
      <c r="AJ22" s="847"/>
      <c r="AK22" s="847"/>
      <c r="AL22" s="847"/>
      <c r="AM22" s="848"/>
    </row>
    <row r="23" spans="1:39" s="92" customFormat="1" ht="13.8">
      <c r="A23" s="726">
        <v>1</v>
      </c>
      <c r="B23" s="834"/>
      <c r="C23" s="834"/>
      <c r="D23" s="834"/>
      <c r="E23" s="834"/>
      <c r="F23" s="834"/>
      <c r="G23" s="834"/>
      <c r="H23" s="834"/>
      <c r="I23" s="834"/>
      <c r="J23" s="1221" t="s">
        <v>195</v>
      </c>
      <c r="K23" s="703"/>
      <c r="L23" s="835" t="s">
        <v>195</v>
      </c>
      <c r="M23" s="849" t="s">
        <v>1221</v>
      </c>
      <c r="N23" s="840" t="s">
        <v>369</v>
      </c>
      <c r="O23" s="838"/>
      <c r="P23" s="838">
        <v>355.64</v>
      </c>
      <c r="Q23" s="838">
        <v>355.5</v>
      </c>
      <c r="R23" s="838"/>
      <c r="S23" s="838">
        <v>403.2</v>
      </c>
      <c r="T23" s="838">
        <v>414.4</v>
      </c>
      <c r="U23" s="838">
        <v>425.6</v>
      </c>
      <c r="V23" s="838">
        <v>436.8</v>
      </c>
      <c r="W23" s="838">
        <v>448</v>
      </c>
      <c r="X23" s="838"/>
      <c r="Y23" s="838"/>
      <c r="Z23" s="838"/>
      <c r="AA23" s="838"/>
      <c r="AB23" s="838"/>
      <c r="AC23" s="838">
        <v>403.2</v>
      </c>
      <c r="AD23" s="838">
        <v>414.4</v>
      </c>
      <c r="AE23" s="838">
        <v>425.6</v>
      </c>
      <c r="AF23" s="838">
        <v>436.8</v>
      </c>
      <c r="AG23" s="838">
        <v>448</v>
      </c>
      <c r="AH23" s="838"/>
      <c r="AI23" s="838"/>
      <c r="AJ23" s="838"/>
      <c r="AK23" s="838"/>
      <c r="AL23" s="838"/>
      <c r="AM23" s="824"/>
    </row>
    <row r="24" spans="1:39" s="92" customFormat="1">
      <c r="A24" s="726">
        <v>1</v>
      </c>
      <c r="B24" s="834"/>
      <c r="C24" s="834"/>
      <c r="D24" s="834"/>
      <c r="E24" s="834"/>
      <c r="F24" s="834"/>
      <c r="G24" s="834"/>
      <c r="H24" s="834"/>
      <c r="I24" s="834"/>
      <c r="J24" s="1221"/>
      <c r="K24" s="834"/>
      <c r="L24" s="850" t="s">
        <v>1304</v>
      </c>
      <c r="M24" s="210" t="s">
        <v>1057</v>
      </c>
      <c r="N24" s="811" t="s">
        <v>506</v>
      </c>
      <c r="O24" s="836">
        <v>0</v>
      </c>
      <c r="P24" s="836">
        <v>6.8</v>
      </c>
      <c r="Q24" s="836">
        <v>6.7999234889058915</v>
      </c>
      <c r="R24" s="836">
        <v>0</v>
      </c>
      <c r="S24" s="836">
        <v>7.2</v>
      </c>
      <c r="T24" s="836">
        <v>7.3999999999999995</v>
      </c>
      <c r="U24" s="836">
        <v>7.6000000000000005</v>
      </c>
      <c r="V24" s="836">
        <v>7.8</v>
      </c>
      <c r="W24" s="836">
        <v>8</v>
      </c>
      <c r="X24" s="836">
        <v>0</v>
      </c>
      <c r="Y24" s="836">
        <v>0</v>
      </c>
      <c r="Z24" s="836">
        <v>0</v>
      </c>
      <c r="AA24" s="836">
        <v>0</v>
      </c>
      <c r="AB24" s="836">
        <v>0</v>
      </c>
      <c r="AC24" s="836">
        <v>7.2</v>
      </c>
      <c r="AD24" s="836">
        <v>7.3999999999999995</v>
      </c>
      <c r="AE24" s="836">
        <v>7.6000000000000005</v>
      </c>
      <c r="AF24" s="836">
        <v>7.8</v>
      </c>
      <c r="AG24" s="836">
        <v>8</v>
      </c>
      <c r="AH24" s="836">
        <v>0</v>
      </c>
      <c r="AI24" s="836">
        <v>0</v>
      </c>
      <c r="AJ24" s="836">
        <v>0</v>
      </c>
      <c r="AK24" s="836">
        <v>0</v>
      </c>
      <c r="AL24" s="836">
        <v>0</v>
      </c>
      <c r="AM24" s="824"/>
    </row>
    <row r="25" spans="1:39" s="92" customFormat="1">
      <c r="A25" s="726">
        <v>1</v>
      </c>
      <c r="B25" s="834"/>
      <c r="C25" s="834"/>
      <c r="D25" s="834"/>
      <c r="E25" s="834"/>
      <c r="F25" s="834"/>
      <c r="G25" s="834"/>
      <c r="H25" s="834"/>
      <c r="I25" s="834"/>
      <c r="J25" s="1221"/>
      <c r="K25" s="834"/>
      <c r="L25" s="850" t="s">
        <v>1305</v>
      </c>
      <c r="M25" s="210" t="s">
        <v>1169</v>
      </c>
      <c r="N25" s="811" t="s">
        <v>1239</v>
      </c>
      <c r="O25" s="838"/>
      <c r="P25" s="838">
        <v>52.3</v>
      </c>
      <c r="Q25" s="838">
        <v>52.28</v>
      </c>
      <c r="R25" s="838"/>
      <c r="S25" s="838">
        <v>56</v>
      </c>
      <c r="T25" s="838">
        <v>56</v>
      </c>
      <c r="U25" s="838">
        <v>56</v>
      </c>
      <c r="V25" s="838">
        <v>56</v>
      </c>
      <c r="W25" s="838">
        <v>56</v>
      </c>
      <c r="X25" s="838"/>
      <c r="Y25" s="838"/>
      <c r="Z25" s="838"/>
      <c r="AA25" s="838"/>
      <c r="AB25" s="838"/>
      <c r="AC25" s="838">
        <v>56</v>
      </c>
      <c r="AD25" s="838">
        <v>56</v>
      </c>
      <c r="AE25" s="838">
        <v>56</v>
      </c>
      <c r="AF25" s="838">
        <v>56</v>
      </c>
      <c r="AG25" s="838">
        <v>56</v>
      </c>
      <c r="AH25" s="838"/>
      <c r="AI25" s="838"/>
      <c r="AJ25" s="838"/>
      <c r="AK25" s="838"/>
      <c r="AL25" s="838"/>
      <c r="AM25" s="824"/>
    </row>
    <row r="26" spans="1:39" s="92" customFormat="1" ht="22.8">
      <c r="A26" s="839">
        <v>1</v>
      </c>
      <c r="B26" s="834"/>
      <c r="C26" s="834"/>
      <c r="D26" s="834"/>
      <c r="E26" s="834"/>
      <c r="F26" s="834"/>
      <c r="G26" s="834"/>
      <c r="H26" s="834"/>
      <c r="I26" s="834"/>
      <c r="J26" s="843" t="s">
        <v>1137</v>
      </c>
      <c r="K26" s="834"/>
      <c r="L26" s="844"/>
      <c r="M26" s="845" t="s">
        <v>1154</v>
      </c>
      <c r="N26" s="846"/>
      <c r="O26" s="847"/>
      <c r="P26" s="847"/>
      <c r="Q26" s="847"/>
      <c r="R26" s="847"/>
      <c r="S26" s="847"/>
      <c r="T26" s="847"/>
      <c r="U26" s="847"/>
      <c r="V26" s="847"/>
      <c r="W26" s="847"/>
      <c r="X26" s="847"/>
      <c r="Y26" s="847"/>
      <c r="Z26" s="847"/>
      <c r="AA26" s="847"/>
      <c r="AB26" s="847"/>
      <c r="AC26" s="847"/>
      <c r="AD26" s="847"/>
      <c r="AE26" s="847"/>
      <c r="AF26" s="847"/>
      <c r="AG26" s="847"/>
      <c r="AH26" s="847"/>
      <c r="AI26" s="847"/>
      <c r="AJ26" s="847"/>
      <c r="AK26" s="847"/>
      <c r="AL26" s="847"/>
      <c r="AM26" s="848"/>
    </row>
    <row r="27" spans="1:39">
      <c r="A27" s="807"/>
      <c r="B27" s="807"/>
      <c r="C27" s="807"/>
      <c r="D27" s="807"/>
      <c r="E27" s="807"/>
      <c r="F27" s="807"/>
      <c r="G27" s="807"/>
      <c r="H27" s="807"/>
      <c r="I27" s="807"/>
      <c r="J27" s="807"/>
      <c r="K27" s="807"/>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row>
    <row r="28" spans="1:39">
      <c r="A28" s="807"/>
      <c r="B28" s="807"/>
      <c r="C28" s="807"/>
      <c r="D28" s="807"/>
      <c r="E28" s="807"/>
      <c r="F28" s="807"/>
      <c r="G28" s="807"/>
      <c r="H28" s="807"/>
      <c r="I28" s="807"/>
      <c r="J28" s="807"/>
      <c r="K28" s="807"/>
      <c r="L28" s="807"/>
      <c r="M28" s="807"/>
      <c r="N28" s="807"/>
      <c r="O28" s="807"/>
      <c r="P28" s="807"/>
      <c r="Q28" s="807"/>
      <c r="R28" s="807"/>
      <c r="S28" s="807"/>
      <c r="T28" s="807"/>
      <c r="U28" s="807"/>
      <c r="V28" s="807"/>
      <c r="W28" s="807"/>
      <c r="X28" s="807"/>
      <c r="Y28" s="807"/>
      <c r="Z28" s="807"/>
      <c r="AA28" s="807"/>
      <c r="AB28" s="807"/>
      <c r="AC28" s="807"/>
      <c r="AD28" s="807"/>
      <c r="AE28" s="807"/>
      <c r="AF28" s="807"/>
      <c r="AG28" s="807"/>
      <c r="AH28" s="807"/>
      <c r="AI28" s="807"/>
      <c r="AJ28" s="807"/>
      <c r="AK28" s="807"/>
      <c r="AL28" s="807"/>
      <c r="AM28" s="807"/>
    </row>
    <row r="29" spans="1:39" ht="15" customHeight="1">
      <c r="A29" s="807"/>
      <c r="B29" s="807"/>
      <c r="C29" s="807"/>
      <c r="D29" s="807"/>
      <c r="E29" s="807"/>
      <c r="F29" s="807"/>
      <c r="G29" s="807"/>
      <c r="H29" s="807"/>
      <c r="I29" s="807"/>
      <c r="J29" s="807"/>
      <c r="K29" s="807"/>
      <c r="L29" s="1214" t="s">
        <v>1469</v>
      </c>
      <c r="M29" s="1214"/>
      <c r="N29" s="1214"/>
      <c r="O29" s="1214"/>
      <c r="P29" s="1214"/>
      <c r="Q29" s="1214"/>
      <c r="R29" s="1214"/>
      <c r="S29" s="1216"/>
      <c r="T29" s="1216"/>
      <c r="U29" s="1216"/>
      <c r="V29" s="1216"/>
      <c r="W29" s="1216"/>
      <c r="X29" s="1216"/>
      <c r="Y29" s="1216"/>
      <c r="Z29" s="1216"/>
      <c r="AA29" s="1216"/>
      <c r="AB29" s="1216"/>
      <c r="AC29" s="1216"/>
      <c r="AD29" s="1216"/>
      <c r="AE29" s="1216"/>
      <c r="AF29" s="1216"/>
      <c r="AG29" s="1216"/>
      <c r="AH29" s="1216"/>
      <c r="AI29" s="1216"/>
      <c r="AJ29" s="1216"/>
      <c r="AK29" s="1216"/>
      <c r="AL29" s="1216"/>
      <c r="AM29" s="1216"/>
    </row>
    <row r="30" spans="1:39" ht="61.2" customHeight="1">
      <c r="A30" s="807"/>
      <c r="B30" s="807"/>
      <c r="C30" s="807"/>
      <c r="D30" s="807"/>
      <c r="E30" s="807"/>
      <c r="F30" s="807"/>
      <c r="G30" s="807"/>
      <c r="H30" s="807"/>
      <c r="I30" s="807"/>
      <c r="J30" s="807"/>
      <c r="K30" s="703"/>
      <c r="L30" s="1217" t="s">
        <v>2595</v>
      </c>
      <c r="M30" s="1218"/>
      <c r="N30" s="1218"/>
      <c r="O30" s="1218"/>
      <c r="P30" s="1218"/>
      <c r="Q30" s="1218"/>
      <c r="R30" s="1218"/>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44094488188981" header="7.874015748031496E-2" footer="7.874015748031496E-2"/>
  <pageSetup paperSize="9" scale="80"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topLeftCell="A11" zoomScale="60" zoomScaleNormal="100" workbookViewId="0">
      <pane xSplit="14" ySplit="5" topLeftCell="O46" activePane="bottomRight" state="frozen"/>
      <selection activeCell="M11" sqref="M11"/>
      <selection pane="topRight" activeCell="M11" sqref="M11"/>
      <selection pane="bottomLeft" activeCell="M11" sqref="M11"/>
      <selection pane="bottomRight" activeCell="R55" sqref="R55"/>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23" width="13.25" style="94" customWidth="1"/>
    <col min="24" max="28" width="13.25" style="94" hidden="1" customWidth="1"/>
    <col min="29" max="33" width="13.25" style="94" customWidth="1"/>
    <col min="34" max="38" width="13.25" style="94" hidden="1" customWidth="1"/>
    <col min="39" max="39" width="20.75" style="93" customWidth="1"/>
    <col min="40" max="16384" width="8.75" style="93"/>
  </cols>
  <sheetData>
    <row r="1" spans="1:39" hidden="1">
      <c r="A1" s="851"/>
      <c r="B1" s="851"/>
      <c r="C1" s="851"/>
      <c r="D1" s="851"/>
      <c r="E1" s="851"/>
      <c r="F1" s="851"/>
      <c r="G1" s="851"/>
      <c r="H1" s="851"/>
      <c r="I1" s="851"/>
      <c r="J1" s="851"/>
      <c r="K1" s="851"/>
      <c r="L1" s="851"/>
      <c r="M1" s="851"/>
      <c r="N1" s="852"/>
      <c r="O1" s="852"/>
      <c r="P1" s="852"/>
      <c r="Q1" s="852"/>
      <c r="R1" s="852"/>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51"/>
    </row>
    <row r="2" spans="1:39" hidden="1">
      <c r="A2" s="851"/>
      <c r="B2" s="851"/>
      <c r="C2" s="851"/>
      <c r="D2" s="851"/>
      <c r="E2" s="851"/>
      <c r="F2" s="851"/>
      <c r="G2" s="851"/>
      <c r="H2" s="851"/>
      <c r="I2" s="851"/>
      <c r="J2" s="851"/>
      <c r="K2" s="851"/>
      <c r="L2" s="851"/>
      <c r="M2" s="851"/>
      <c r="N2" s="852"/>
      <c r="O2" s="852"/>
      <c r="P2" s="852"/>
      <c r="Q2" s="852"/>
      <c r="R2" s="852"/>
      <c r="S2" s="807"/>
      <c r="T2" s="807"/>
      <c r="U2" s="807"/>
      <c r="V2" s="807"/>
      <c r="W2" s="807"/>
      <c r="X2" s="807"/>
      <c r="Y2" s="807"/>
      <c r="Z2" s="807"/>
      <c r="AA2" s="807"/>
      <c r="AB2" s="807"/>
      <c r="AC2" s="807"/>
      <c r="AD2" s="807"/>
      <c r="AE2" s="807"/>
      <c r="AF2" s="807"/>
      <c r="AG2" s="807"/>
      <c r="AH2" s="807"/>
      <c r="AI2" s="807"/>
      <c r="AJ2" s="807"/>
      <c r="AK2" s="807"/>
      <c r="AL2" s="807"/>
      <c r="AM2" s="851"/>
    </row>
    <row r="3" spans="1:39" hidden="1">
      <c r="A3" s="851"/>
      <c r="B3" s="851"/>
      <c r="C3" s="851"/>
      <c r="D3" s="851"/>
      <c r="E3" s="851"/>
      <c r="F3" s="851"/>
      <c r="G3" s="851"/>
      <c r="H3" s="851"/>
      <c r="I3" s="851"/>
      <c r="J3" s="851"/>
      <c r="K3" s="851"/>
      <c r="L3" s="851"/>
      <c r="M3" s="851"/>
      <c r="N3" s="852"/>
      <c r="O3" s="852"/>
      <c r="P3" s="852"/>
      <c r="Q3" s="852"/>
      <c r="R3" s="852"/>
      <c r="S3" s="807"/>
      <c r="T3" s="807"/>
      <c r="U3" s="807"/>
      <c r="V3" s="807"/>
      <c r="W3" s="807"/>
      <c r="X3" s="807"/>
      <c r="Y3" s="807"/>
      <c r="Z3" s="807"/>
      <c r="AA3" s="807"/>
      <c r="AB3" s="807"/>
      <c r="AC3" s="807"/>
      <c r="AD3" s="807"/>
      <c r="AE3" s="807"/>
      <c r="AF3" s="807"/>
      <c r="AG3" s="807"/>
      <c r="AH3" s="807"/>
      <c r="AI3" s="807"/>
      <c r="AJ3" s="807"/>
      <c r="AK3" s="807"/>
      <c r="AL3" s="807"/>
      <c r="AM3" s="851"/>
    </row>
    <row r="4" spans="1:39" hidden="1">
      <c r="A4" s="851"/>
      <c r="B4" s="851"/>
      <c r="C4" s="851"/>
      <c r="D4" s="851"/>
      <c r="E4" s="851"/>
      <c r="F4" s="851"/>
      <c r="G4" s="851"/>
      <c r="H4" s="851"/>
      <c r="I4" s="851"/>
      <c r="J4" s="851"/>
      <c r="K4" s="851"/>
      <c r="L4" s="851"/>
      <c r="M4" s="851"/>
      <c r="N4" s="852"/>
      <c r="O4" s="852"/>
      <c r="P4" s="852"/>
      <c r="Q4" s="852"/>
      <c r="R4" s="852"/>
      <c r="S4" s="807"/>
      <c r="T4" s="807"/>
      <c r="U4" s="807"/>
      <c r="V4" s="807"/>
      <c r="W4" s="807"/>
      <c r="X4" s="807"/>
      <c r="Y4" s="807"/>
      <c r="Z4" s="807"/>
      <c r="AA4" s="807"/>
      <c r="AB4" s="807"/>
      <c r="AC4" s="807"/>
      <c r="AD4" s="807"/>
      <c r="AE4" s="807"/>
      <c r="AF4" s="807"/>
      <c r="AG4" s="807"/>
      <c r="AH4" s="807"/>
      <c r="AI4" s="807"/>
      <c r="AJ4" s="807"/>
      <c r="AK4" s="807"/>
      <c r="AL4" s="807"/>
      <c r="AM4" s="851"/>
    </row>
    <row r="5" spans="1:39" hidden="1">
      <c r="A5" s="851"/>
      <c r="B5" s="851"/>
      <c r="C5" s="851"/>
      <c r="D5" s="851"/>
      <c r="E5" s="851"/>
      <c r="F5" s="851"/>
      <c r="G5" s="851"/>
      <c r="H5" s="851"/>
      <c r="I5" s="851"/>
      <c r="J5" s="851"/>
      <c r="K5" s="851"/>
      <c r="L5" s="851"/>
      <c r="M5" s="851"/>
      <c r="N5" s="852"/>
      <c r="O5" s="852"/>
      <c r="P5" s="852"/>
      <c r="Q5" s="852"/>
      <c r="R5" s="852"/>
      <c r="S5" s="807"/>
      <c r="T5" s="807"/>
      <c r="U5" s="807"/>
      <c r="V5" s="807"/>
      <c r="W5" s="807"/>
      <c r="X5" s="807"/>
      <c r="Y5" s="807"/>
      <c r="Z5" s="807"/>
      <c r="AA5" s="807"/>
      <c r="AB5" s="807"/>
      <c r="AC5" s="807"/>
      <c r="AD5" s="807"/>
      <c r="AE5" s="807"/>
      <c r="AF5" s="807"/>
      <c r="AG5" s="807"/>
      <c r="AH5" s="807"/>
      <c r="AI5" s="807"/>
      <c r="AJ5" s="807"/>
      <c r="AK5" s="807"/>
      <c r="AL5" s="807"/>
      <c r="AM5" s="851"/>
    </row>
    <row r="6" spans="1:39" hidden="1">
      <c r="A6" s="851"/>
      <c r="B6" s="851"/>
      <c r="C6" s="851"/>
      <c r="D6" s="851"/>
      <c r="E6" s="851"/>
      <c r="F6" s="851"/>
      <c r="G6" s="851"/>
      <c r="H6" s="851"/>
      <c r="I6" s="851"/>
      <c r="J6" s="851"/>
      <c r="K6" s="851"/>
      <c r="L6" s="851"/>
      <c r="M6" s="851"/>
      <c r="N6" s="852"/>
      <c r="O6" s="852"/>
      <c r="P6" s="852"/>
      <c r="Q6" s="852"/>
      <c r="R6" s="852"/>
      <c r="S6" s="807"/>
      <c r="T6" s="807"/>
      <c r="U6" s="807"/>
      <c r="V6" s="807"/>
      <c r="W6" s="807"/>
      <c r="X6" s="807"/>
      <c r="Y6" s="807"/>
      <c r="Z6" s="807"/>
      <c r="AA6" s="807"/>
      <c r="AB6" s="807"/>
      <c r="AC6" s="807"/>
      <c r="AD6" s="807"/>
      <c r="AE6" s="807"/>
      <c r="AF6" s="807"/>
      <c r="AG6" s="807"/>
      <c r="AH6" s="807"/>
      <c r="AI6" s="807"/>
      <c r="AJ6" s="807"/>
      <c r="AK6" s="807"/>
      <c r="AL6" s="807"/>
      <c r="AM6" s="851"/>
    </row>
    <row r="7" spans="1:39" hidden="1">
      <c r="A7" s="851"/>
      <c r="B7" s="851"/>
      <c r="C7" s="851"/>
      <c r="D7" s="851"/>
      <c r="E7" s="851"/>
      <c r="F7" s="851"/>
      <c r="G7" s="851"/>
      <c r="H7" s="851"/>
      <c r="I7" s="851"/>
      <c r="J7" s="851"/>
      <c r="K7" s="851"/>
      <c r="L7" s="851"/>
      <c r="M7" s="851"/>
      <c r="N7" s="852"/>
      <c r="O7" s="852"/>
      <c r="P7" s="852"/>
      <c r="Q7" s="852"/>
      <c r="R7" s="852"/>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51"/>
    </row>
    <row r="8" spans="1:39" hidden="1">
      <c r="A8" s="851"/>
      <c r="B8" s="851"/>
      <c r="C8" s="851"/>
      <c r="D8" s="851"/>
      <c r="E8" s="851"/>
      <c r="F8" s="851"/>
      <c r="G8" s="851"/>
      <c r="H8" s="851"/>
      <c r="I8" s="851"/>
      <c r="J8" s="851"/>
      <c r="K8" s="851"/>
      <c r="L8" s="851"/>
      <c r="M8" s="851"/>
      <c r="N8" s="852"/>
      <c r="O8" s="852"/>
      <c r="P8" s="852"/>
      <c r="Q8" s="852"/>
      <c r="R8" s="852"/>
      <c r="S8" s="852"/>
      <c r="T8" s="852"/>
      <c r="U8" s="852"/>
      <c r="V8" s="852"/>
      <c r="W8" s="852"/>
      <c r="X8" s="852"/>
      <c r="Y8" s="852"/>
      <c r="Z8" s="852"/>
      <c r="AA8" s="852"/>
      <c r="AB8" s="852"/>
      <c r="AC8" s="852"/>
      <c r="AD8" s="852"/>
      <c r="AE8" s="852"/>
      <c r="AF8" s="852"/>
      <c r="AG8" s="852"/>
      <c r="AH8" s="852"/>
      <c r="AI8" s="852"/>
      <c r="AJ8" s="852"/>
      <c r="AK8" s="852"/>
      <c r="AL8" s="852"/>
      <c r="AM8" s="851"/>
    </row>
    <row r="9" spans="1:39" hidden="1">
      <c r="A9" s="851"/>
      <c r="B9" s="851"/>
      <c r="C9" s="851"/>
      <c r="D9" s="851"/>
      <c r="E9" s="851"/>
      <c r="F9" s="851"/>
      <c r="G9" s="851"/>
      <c r="H9" s="851"/>
      <c r="I9" s="851"/>
      <c r="J9" s="851"/>
      <c r="K9" s="851"/>
      <c r="L9" s="851"/>
      <c r="M9" s="851"/>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1"/>
    </row>
    <row r="10" spans="1:39" hidden="1">
      <c r="A10" s="851"/>
      <c r="B10" s="851"/>
      <c r="C10" s="851"/>
      <c r="D10" s="851"/>
      <c r="E10" s="851"/>
      <c r="F10" s="851"/>
      <c r="G10" s="851"/>
      <c r="H10" s="851"/>
      <c r="I10" s="851"/>
      <c r="J10" s="851"/>
      <c r="K10" s="851"/>
      <c r="L10" s="851"/>
      <c r="M10" s="851"/>
      <c r="N10" s="852"/>
      <c r="O10" s="852"/>
      <c r="P10" s="852"/>
      <c r="Q10" s="852"/>
      <c r="R10" s="852"/>
      <c r="S10" s="852"/>
      <c r="T10" s="852"/>
      <c r="U10" s="852"/>
      <c r="V10" s="852"/>
      <c r="W10" s="852"/>
      <c r="X10" s="852"/>
      <c r="Y10" s="852"/>
      <c r="Z10" s="852"/>
      <c r="AA10" s="852"/>
      <c r="AB10" s="852"/>
      <c r="AC10" s="852"/>
      <c r="AD10" s="852"/>
      <c r="AE10" s="852"/>
      <c r="AF10" s="852"/>
      <c r="AG10" s="852"/>
      <c r="AH10" s="852"/>
      <c r="AI10" s="852"/>
      <c r="AJ10" s="852"/>
      <c r="AK10" s="852"/>
      <c r="AL10" s="852"/>
      <c r="AM10" s="851"/>
    </row>
    <row r="11" spans="1:39" ht="15" hidden="1" customHeight="1">
      <c r="A11" s="851"/>
      <c r="B11" s="851"/>
      <c r="C11" s="851"/>
      <c r="D11" s="851"/>
      <c r="E11" s="851"/>
      <c r="F11" s="851"/>
      <c r="G11" s="851"/>
      <c r="H11" s="851"/>
      <c r="I11" s="851"/>
      <c r="J11" s="851"/>
      <c r="K11" s="851"/>
      <c r="L11" s="851"/>
      <c r="M11" s="853"/>
      <c r="N11" s="852"/>
      <c r="O11" s="852"/>
      <c r="P11" s="852"/>
      <c r="Q11" s="852"/>
      <c r="R11" s="852"/>
      <c r="S11" s="852"/>
      <c r="T11" s="852"/>
      <c r="U11" s="852"/>
      <c r="V11" s="852"/>
      <c r="W11" s="852"/>
      <c r="X11" s="852"/>
      <c r="Y11" s="852"/>
      <c r="Z11" s="852"/>
      <c r="AA11" s="852"/>
      <c r="AB11" s="852"/>
      <c r="AC11" s="852"/>
      <c r="AD11" s="852"/>
      <c r="AE11" s="852"/>
      <c r="AF11" s="852"/>
      <c r="AG11" s="852"/>
      <c r="AH11" s="852"/>
      <c r="AI11" s="852"/>
      <c r="AJ11" s="852"/>
      <c r="AK11" s="852"/>
      <c r="AL11" s="852"/>
      <c r="AM11" s="851"/>
    </row>
    <row r="12" spans="1:39" s="213" customFormat="1" ht="20.100000000000001" customHeight="1">
      <c r="A12" s="854"/>
      <c r="B12" s="854"/>
      <c r="C12" s="854"/>
      <c r="D12" s="854"/>
      <c r="E12" s="854"/>
      <c r="F12" s="854"/>
      <c r="G12" s="854"/>
      <c r="H12" s="854"/>
      <c r="I12" s="854"/>
      <c r="J12" s="854"/>
      <c r="K12" s="854"/>
      <c r="L12" s="478" t="s">
        <v>1276</v>
      </c>
      <c r="M12" s="214"/>
      <c r="N12" s="216"/>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5"/>
    </row>
    <row r="13" spans="1:39" s="213" customFormat="1">
      <c r="A13" s="854"/>
      <c r="B13" s="854"/>
      <c r="C13" s="854"/>
      <c r="D13" s="854"/>
      <c r="E13" s="854"/>
      <c r="F13" s="854"/>
      <c r="G13" s="854"/>
      <c r="H13" s="854"/>
      <c r="I13" s="854"/>
      <c r="J13" s="854"/>
      <c r="K13" s="854"/>
      <c r="L13" s="1222"/>
      <c r="M13" s="1222"/>
      <c r="N13" s="1222"/>
      <c r="O13" s="1222"/>
      <c r="P13" s="1222"/>
      <c r="Q13" s="1222"/>
      <c r="R13" s="1222"/>
      <c r="S13" s="1222"/>
      <c r="T13" s="1222"/>
      <c r="U13" s="1222"/>
      <c r="V13" s="1222"/>
      <c r="W13" s="1222"/>
      <c r="X13" s="1222"/>
      <c r="Y13" s="1222"/>
      <c r="Z13" s="1222"/>
      <c r="AA13" s="1222"/>
      <c r="AB13" s="1222"/>
      <c r="AC13" s="1222"/>
      <c r="AD13" s="1222"/>
      <c r="AE13" s="1222"/>
      <c r="AF13" s="1222"/>
      <c r="AG13" s="1222"/>
      <c r="AH13" s="1222"/>
      <c r="AI13" s="1222"/>
      <c r="AJ13" s="1222"/>
      <c r="AK13" s="1222"/>
      <c r="AL13" s="1222"/>
      <c r="AM13" s="854"/>
    </row>
    <row r="14" spans="1:39" ht="15" customHeight="1">
      <c r="A14" s="851"/>
      <c r="B14" s="851"/>
      <c r="C14" s="851"/>
      <c r="D14" s="851"/>
      <c r="E14" s="851"/>
      <c r="F14" s="851"/>
      <c r="G14" s="851"/>
      <c r="H14" s="851"/>
      <c r="I14" s="851"/>
      <c r="J14" s="851"/>
      <c r="K14" s="851"/>
      <c r="L14" s="1223" t="s">
        <v>374</v>
      </c>
      <c r="M14" s="1224" t="s">
        <v>230</v>
      </c>
      <c r="N14" s="1223" t="s">
        <v>143</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25" t="s">
        <v>322</v>
      </c>
    </row>
    <row r="15" spans="1:39" ht="50.1" customHeight="1">
      <c r="A15" s="851"/>
      <c r="B15" s="851"/>
      <c r="C15" s="851"/>
      <c r="D15" s="851"/>
      <c r="E15" s="851"/>
      <c r="F15" s="851"/>
      <c r="G15" s="851"/>
      <c r="H15" s="851"/>
      <c r="I15" s="851"/>
      <c r="J15" s="851"/>
      <c r="K15" s="851"/>
      <c r="L15" s="1223"/>
      <c r="M15" s="1224"/>
      <c r="N15" s="1223"/>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6"/>
    </row>
    <row r="16" spans="1:39">
      <c r="A16" s="816" t="s">
        <v>18</v>
      </c>
      <c r="B16" s="851"/>
      <c r="C16" s="851"/>
      <c r="D16" s="851"/>
      <c r="E16" s="851"/>
      <c r="F16" s="851"/>
      <c r="G16" s="851"/>
      <c r="H16" s="851"/>
      <c r="I16" s="851"/>
      <c r="J16" s="851"/>
      <c r="K16" s="851"/>
      <c r="L16" s="855" t="s">
        <v>2613</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856"/>
    </row>
    <row r="17" spans="1:39" s="95" customFormat="1" ht="22.8">
      <c r="A17" s="839">
        <v>1</v>
      </c>
      <c r="B17" s="857"/>
      <c r="C17" s="857"/>
      <c r="D17" s="857"/>
      <c r="E17" s="857"/>
      <c r="F17" s="857"/>
      <c r="G17" s="857"/>
      <c r="H17" s="857"/>
      <c r="I17" s="857"/>
      <c r="J17" s="857"/>
      <c r="K17" s="857"/>
      <c r="L17" s="858">
        <v>1</v>
      </c>
      <c r="M17" s="219" t="s">
        <v>375</v>
      </c>
      <c r="N17" s="840" t="s">
        <v>369</v>
      </c>
      <c r="O17" s="859">
        <v>3986.9270000000001</v>
      </c>
      <c r="P17" s="859">
        <v>3986.9270000000001</v>
      </c>
      <c r="Q17" s="859">
        <v>0</v>
      </c>
      <c r="R17" s="859">
        <v>3986.9270000000001</v>
      </c>
      <c r="S17" s="859">
        <v>3986.9270000000001</v>
      </c>
      <c r="T17" s="859">
        <v>3986.9270000000001</v>
      </c>
      <c r="U17" s="859">
        <v>3986.9270000000001</v>
      </c>
      <c r="V17" s="859">
        <v>3986.9270000000001</v>
      </c>
      <c r="W17" s="859">
        <v>3986.9270000000001</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4"/>
    </row>
    <row r="18" spans="1:39">
      <c r="A18" s="839">
        <v>1</v>
      </c>
      <c r="B18" s="851"/>
      <c r="C18" s="851"/>
      <c r="D18" s="851"/>
      <c r="E18" s="851"/>
      <c r="F18" s="851"/>
      <c r="G18" s="851"/>
      <c r="H18" s="851"/>
      <c r="I18" s="851"/>
      <c r="J18" s="851"/>
      <c r="K18" s="851"/>
      <c r="L18" s="860">
        <v>1.1000000000000001</v>
      </c>
      <c r="M18" s="223" t="s">
        <v>376</v>
      </c>
      <c r="N18" s="840" t="s">
        <v>369</v>
      </c>
      <c r="O18" s="861">
        <v>3604.0390000000002</v>
      </c>
      <c r="P18" s="861">
        <v>3604.0390000000002</v>
      </c>
      <c r="Q18" s="861"/>
      <c r="R18" s="861">
        <v>3604.0390000000002</v>
      </c>
      <c r="S18" s="861">
        <v>3604.0390000000002</v>
      </c>
      <c r="T18" s="861">
        <v>3604.0390000000002</v>
      </c>
      <c r="U18" s="861">
        <v>3604.0390000000002</v>
      </c>
      <c r="V18" s="861">
        <v>3604.0390000000002</v>
      </c>
      <c r="W18" s="861">
        <v>3604.0390000000002</v>
      </c>
      <c r="X18" s="861"/>
      <c r="Y18" s="861"/>
      <c r="Z18" s="861"/>
      <c r="AA18" s="861"/>
      <c r="AB18" s="861"/>
      <c r="AC18" s="861"/>
      <c r="AD18" s="861"/>
      <c r="AE18" s="861"/>
      <c r="AF18" s="861"/>
      <c r="AG18" s="861"/>
      <c r="AH18" s="861"/>
      <c r="AI18" s="861"/>
      <c r="AJ18" s="861"/>
      <c r="AK18" s="861"/>
      <c r="AL18" s="861"/>
      <c r="AM18" s="824"/>
    </row>
    <row r="19" spans="1:39">
      <c r="A19" s="839">
        <v>1</v>
      </c>
      <c r="B19" s="851"/>
      <c r="C19" s="851"/>
      <c r="D19" s="851"/>
      <c r="E19" s="851"/>
      <c r="F19" s="851"/>
      <c r="G19" s="851"/>
      <c r="H19" s="851"/>
      <c r="I19" s="851"/>
      <c r="J19" s="851"/>
      <c r="K19" s="851"/>
      <c r="L19" s="860">
        <v>1.2</v>
      </c>
      <c r="M19" s="223" t="s">
        <v>377</v>
      </c>
      <c r="N19" s="840" t="s">
        <v>369</v>
      </c>
      <c r="O19" s="861">
        <v>263.79599999999999</v>
      </c>
      <c r="P19" s="861">
        <v>263.79599999999999</v>
      </c>
      <c r="Q19" s="861"/>
      <c r="R19" s="861">
        <v>263.79599999999999</v>
      </c>
      <c r="S19" s="861">
        <v>263.79599999999999</v>
      </c>
      <c r="T19" s="861">
        <v>263.79599999999999</v>
      </c>
      <c r="U19" s="861">
        <v>263.79599999999999</v>
      </c>
      <c r="V19" s="861">
        <v>263.79599999999999</v>
      </c>
      <c r="W19" s="861">
        <v>263.79599999999999</v>
      </c>
      <c r="X19" s="861"/>
      <c r="Y19" s="861"/>
      <c r="Z19" s="861"/>
      <c r="AA19" s="861"/>
      <c r="AB19" s="861"/>
      <c r="AC19" s="861"/>
      <c r="AD19" s="861"/>
      <c r="AE19" s="861"/>
      <c r="AF19" s="861"/>
      <c r="AG19" s="861"/>
      <c r="AH19" s="861"/>
      <c r="AI19" s="861"/>
      <c r="AJ19" s="861"/>
      <c r="AK19" s="861"/>
      <c r="AL19" s="861"/>
      <c r="AM19" s="824"/>
    </row>
    <row r="20" spans="1:39">
      <c r="A20" s="839">
        <v>1</v>
      </c>
      <c r="B20" s="851"/>
      <c r="C20" s="851"/>
      <c r="D20" s="851"/>
      <c r="E20" s="851"/>
      <c r="F20" s="851"/>
      <c r="G20" s="851"/>
      <c r="H20" s="851"/>
      <c r="I20" s="851"/>
      <c r="J20" s="851"/>
      <c r="K20" s="851"/>
      <c r="L20" s="860">
        <v>1.3</v>
      </c>
      <c r="M20" s="223" t="s">
        <v>379</v>
      </c>
      <c r="N20" s="840" t="s">
        <v>369</v>
      </c>
      <c r="O20" s="861">
        <v>119.092</v>
      </c>
      <c r="P20" s="861">
        <v>119.092</v>
      </c>
      <c r="Q20" s="861"/>
      <c r="R20" s="861">
        <v>119.092</v>
      </c>
      <c r="S20" s="861">
        <v>119.092</v>
      </c>
      <c r="T20" s="861">
        <v>119.092</v>
      </c>
      <c r="U20" s="861">
        <v>119.092</v>
      </c>
      <c r="V20" s="861">
        <v>119.092</v>
      </c>
      <c r="W20" s="861">
        <v>119.092</v>
      </c>
      <c r="X20" s="861"/>
      <c r="Y20" s="861"/>
      <c r="Z20" s="861"/>
      <c r="AA20" s="861"/>
      <c r="AB20" s="861"/>
      <c r="AC20" s="861"/>
      <c r="AD20" s="861"/>
      <c r="AE20" s="861"/>
      <c r="AF20" s="861"/>
      <c r="AG20" s="861"/>
      <c r="AH20" s="861"/>
      <c r="AI20" s="861"/>
      <c r="AJ20" s="861"/>
      <c r="AK20" s="861"/>
      <c r="AL20" s="861"/>
      <c r="AM20" s="824"/>
    </row>
    <row r="21" spans="1:39">
      <c r="A21" s="839">
        <v>1</v>
      </c>
      <c r="B21" s="851"/>
      <c r="C21" s="851"/>
      <c r="D21" s="851"/>
      <c r="E21" s="851"/>
      <c r="F21" s="851"/>
      <c r="G21" s="851"/>
      <c r="H21" s="851"/>
      <c r="I21" s="851"/>
      <c r="J21" s="851"/>
      <c r="K21" s="851"/>
      <c r="L21" s="860">
        <v>1.4</v>
      </c>
      <c r="M21" s="223" t="s">
        <v>381</v>
      </c>
      <c r="N21" s="840" t="s">
        <v>369</v>
      </c>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24"/>
    </row>
    <row r="22" spans="1:39">
      <c r="A22" s="839">
        <v>1</v>
      </c>
      <c r="B22" s="851"/>
      <c r="C22" s="851"/>
      <c r="D22" s="851"/>
      <c r="E22" s="851"/>
      <c r="F22" s="851"/>
      <c r="G22" s="851"/>
      <c r="H22" s="851"/>
      <c r="I22" s="851"/>
      <c r="J22" s="851"/>
      <c r="K22" s="851"/>
      <c r="L22" s="860">
        <v>1.5</v>
      </c>
      <c r="M22" s="223" t="s">
        <v>383</v>
      </c>
      <c r="N22" s="840" t="s">
        <v>369</v>
      </c>
      <c r="O22" s="861"/>
      <c r="P22" s="861"/>
      <c r="Q22" s="861"/>
      <c r="R22" s="861"/>
      <c r="S22" s="861"/>
      <c r="T22" s="861"/>
      <c r="U22" s="861"/>
      <c r="V22" s="861"/>
      <c r="W22" s="861"/>
      <c r="X22" s="861"/>
      <c r="Y22" s="861"/>
      <c r="Z22" s="861"/>
      <c r="AA22" s="861"/>
      <c r="AB22" s="861"/>
      <c r="AC22" s="861"/>
      <c r="AD22" s="861"/>
      <c r="AE22" s="861"/>
      <c r="AF22" s="861"/>
      <c r="AG22" s="861"/>
      <c r="AH22" s="861"/>
      <c r="AI22" s="861"/>
      <c r="AJ22" s="861"/>
      <c r="AK22" s="861"/>
      <c r="AL22" s="861"/>
      <c r="AM22" s="824"/>
    </row>
    <row r="23" spans="1:39" s="95" customFormat="1">
      <c r="A23" s="839">
        <v>1</v>
      </c>
      <c r="B23" s="857"/>
      <c r="C23" s="857"/>
      <c r="D23" s="857"/>
      <c r="E23" s="857"/>
      <c r="F23" s="857"/>
      <c r="G23" s="857"/>
      <c r="H23" s="857"/>
      <c r="I23" s="857"/>
      <c r="J23" s="857"/>
      <c r="K23" s="857"/>
      <c r="L23" s="858">
        <v>2</v>
      </c>
      <c r="M23" s="219" t="s">
        <v>384</v>
      </c>
      <c r="N23" s="840"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4"/>
    </row>
    <row r="24" spans="1:39">
      <c r="A24" s="839">
        <v>1</v>
      </c>
      <c r="B24" s="851"/>
      <c r="C24" s="851"/>
      <c r="D24" s="851"/>
      <c r="E24" s="851"/>
      <c r="F24" s="851"/>
      <c r="G24" s="851"/>
      <c r="H24" s="851"/>
      <c r="I24" s="851"/>
      <c r="J24" s="851"/>
      <c r="K24" s="851"/>
      <c r="L24" s="860">
        <v>2.1</v>
      </c>
      <c r="M24" s="223" t="s">
        <v>376</v>
      </c>
      <c r="N24" s="840" t="s">
        <v>369</v>
      </c>
      <c r="O24" s="861"/>
      <c r="P24" s="861"/>
      <c r="Q24" s="861"/>
      <c r="R24" s="861"/>
      <c r="S24" s="861"/>
      <c r="T24" s="861"/>
      <c r="U24" s="861"/>
      <c r="V24" s="861"/>
      <c r="W24" s="861"/>
      <c r="X24" s="861"/>
      <c r="Y24" s="861"/>
      <c r="Z24" s="861"/>
      <c r="AA24" s="861"/>
      <c r="AB24" s="861"/>
      <c r="AC24" s="861"/>
      <c r="AD24" s="861"/>
      <c r="AE24" s="861"/>
      <c r="AF24" s="861"/>
      <c r="AG24" s="861"/>
      <c r="AH24" s="861"/>
      <c r="AI24" s="861"/>
      <c r="AJ24" s="861"/>
      <c r="AK24" s="861"/>
      <c r="AL24" s="861"/>
      <c r="AM24" s="824"/>
    </row>
    <row r="25" spans="1:39">
      <c r="A25" s="839">
        <v>1</v>
      </c>
      <c r="B25" s="851"/>
      <c r="C25" s="851"/>
      <c r="D25" s="851"/>
      <c r="E25" s="851"/>
      <c r="F25" s="851"/>
      <c r="G25" s="851"/>
      <c r="H25" s="851"/>
      <c r="I25" s="851"/>
      <c r="J25" s="851"/>
      <c r="K25" s="851"/>
      <c r="L25" s="860">
        <v>2.2000000000000002</v>
      </c>
      <c r="M25" s="223" t="s">
        <v>377</v>
      </c>
      <c r="N25" s="840" t="s">
        <v>369</v>
      </c>
      <c r="O25" s="861"/>
      <c r="P25" s="861"/>
      <c r="Q25" s="861"/>
      <c r="R25" s="861"/>
      <c r="S25" s="861"/>
      <c r="T25" s="861"/>
      <c r="U25" s="861"/>
      <c r="V25" s="861"/>
      <c r="W25" s="861"/>
      <c r="X25" s="861"/>
      <c r="Y25" s="861"/>
      <c r="Z25" s="861"/>
      <c r="AA25" s="861"/>
      <c r="AB25" s="861"/>
      <c r="AC25" s="861"/>
      <c r="AD25" s="861"/>
      <c r="AE25" s="861"/>
      <c r="AF25" s="861"/>
      <c r="AG25" s="861"/>
      <c r="AH25" s="861"/>
      <c r="AI25" s="861"/>
      <c r="AJ25" s="861"/>
      <c r="AK25" s="861"/>
      <c r="AL25" s="861"/>
      <c r="AM25" s="824"/>
    </row>
    <row r="26" spans="1:39">
      <c r="A26" s="839">
        <v>1</v>
      </c>
      <c r="B26" s="851"/>
      <c r="C26" s="851"/>
      <c r="D26" s="851"/>
      <c r="E26" s="851"/>
      <c r="F26" s="851"/>
      <c r="G26" s="851"/>
      <c r="H26" s="851"/>
      <c r="I26" s="851"/>
      <c r="J26" s="851"/>
      <c r="K26" s="851"/>
      <c r="L26" s="860">
        <v>2.2999999999999998</v>
      </c>
      <c r="M26" s="223" t="s">
        <v>379</v>
      </c>
      <c r="N26" s="840" t="s">
        <v>369</v>
      </c>
      <c r="O26" s="861"/>
      <c r="P26" s="861"/>
      <c r="Q26" s="861"/>
      <c r="R26" s="861"/>
      <c r="S26" s="861"/>
      <c r="T26" s="861"/>
      <c r="U26" s="861"/>
      <c r="V26" s="861"/>
      <c r="W26" s="861"/>
      <c r="X26" s="861"/>
      <c r="Y26" s="861"/>
      <c r="Z26" s="861"/>
      <c r="AA26" s="861"/>
      <c r="AB26" s="861"/>
      <c r="AC26" s="861"/>
      <c r="AD26" s="861"/>
      <c r="AE26" s="861"/>
      <c r="AF26" s="861"/>
      <c r="AG26" s="861"/>
      <c r="AH26" s="861"/>
      <c r="AI26" s="861"/>
      <c r="AJ26" s="861"/>
      <c r="AK26" s="861"/>
      <c r="AL26" s="861"/>
      <c r="AM26" s="824"/>
    </row>
    <row r="27" spans="1:39">
      <c r="A27" s="839">
        <v>1</v>
      </c>
      <c r="B27" s="851"/>
      <c r="C27" s="851"/>
      <c r="D27" s="851"/>
      <c r="E27" s="851"/>
      <c r="F27" s="851"/>
      <c r="G27" s="851"/>
      <c r="H27" s="851"/>
      <c r="I27" s="851"/>
      <c r="J27" s="851"/>
      <c r="K27" s="851"/>
      <c r="L27" s="860">
        <v>2.4</v>
      </c>
      <c r="M27" s="223" t="s">
        <v>381</v>
      </c>
      <c r="N27" s="840" t="s">
        <v>369</v>
      </c>
      <c r="O27" s="861"/>
      <c r="P27" s="861"/>
      <c r="Q27" s="861"/>
      <c r="R27" s="861"/>
      <c r="S27" s="861"/>
      <c r="T27" s="861"/>
      <c r="U27" s="861"/>
      <c r="V27" s="861"/>
      <c r="W27" s="861"/>
      <c r="X27" s="861"/>
      <c r="Y27" s="861"/>
      <c r="Z27" s="861"/>
      <c r="AA27" s="861"/>
      <c r="AB27" s="861"/>
      <c r="AC27" s="861"/>
      <c r="AD27" s="861"/>
      <c r="AE27" s="861"/>
      <c r="AF27" s="861"/>
      <c r="AG27" s="861"/>
      <c r="AH27" s="861"/>
      <c r="AI27" s="861"/>
      <c r="AJ27" s="861"/>
      <c r="AK27" s="861"/>
      <c r="AL27" s="861"/>
      <c r="AM27" s="824"/>
    </row>
    <row r="28" spans="1:39">
      <c r="A28" s="839">
        <v>1</v>
      </c>
      <c r="B28" s="851"/>
      <c r="C28" s="851"/>
      <c r="D28" s="851"/>
      <c r="E28" s="851"/>
      <c r="F28" s="851"/>
      <c r="G28" s="851"/>
      <c r="H28" s="851"/>
      <c r="I28" s="851"/>
      <c r="J28" s="851"/>
      <c r="K28" s="851"/>
      <c r="L28" s="860">
        <v>2.5</v>
      </c>
      <c r="M28" s="223" t="s">
        <v>383</v>
      </c>
      <c r="N28" s="840" t="s">
        <v>369</v>
      </c>
      <c r="O28" s="861"/>
      <c r="P28" s="861"/>
      <c r="Q28" s="861"/>
      <c r="R28" s="861"/>
      <c r="S28" s="861"/>
      <c r="T28" s="861"/>
      <c r="U28" s="861"/>
      <c r="V28" s="861"/>
      <c r="W28" s="861"/>
      <c r="X28" s="861"/>
      <c r="Y28" s="861"/>
      <c r="Z28" s="861"/>
      <c r="AA28" s="861"/>
      <c r="AB28" s="861"/>
      <c r="AC28" s="861"/>
      <c r="AD28" s="861"/>
      <c r="AE28" s="861"/>
      <c r="AF28" s="861"/>
      <c r="AG28" s="861"/>
      <c r="AH28" s="861"/>
      <c r="AI28" s="861"/>
      <c r="AJ28" s="861"/>
      <c r="AK28" s="861"/>
      <c r="AL28" s="861"/>
      <c r="AM28" s="824"/>
    </row>
    <row r="29" spans="1:39" s="95" customFormat="1">
      <c r="A29" s="839">
        <v>1</v>
      </c>
      <c r="B29" s="857"/>
      <c r="C29" s="857"/>
      <c r="D29" s="857"/>
      <c r="E29" s="857"/>
      <c r="F29" s="857"/>
      <c r="G29" s="857"/>
      <c r="H29" s="857"/>
      <c r="I29" s="857"/>
      <c r="J29" s="857"/>
      <c r="K29" s="857"/>
      <c r="L29" s="858">
        <v>3</v>
      </c>
      <c r="M29" s="219" t="s">
        <v>386</v>
      </c>
      <c r="N29" s="840" t="s">
        <v>369</v>
      </c>
      <c r="O29" s="859">
        <v>0</v>
      </c>
      <c r="P29" s="859">
        <v>0</v>
      </c>
      <c r="Q29" s="859">
        <v>0</v>
      </c>
      <c r="R29" s="859">
        <v>0</v>
      </c>
      <c r="S29" s="859">
        <v>0</v>
      </c>
      <c r="T29" s="859">
        <v>0</v>
      </c>
      <c r="U29" s="859">
        <v>0</v>
      </c>
      <c r="V29" s="859">
        <v>0</v>
      </c>
      <c r="W29" s="859">
        <v>0</v>
      </c>
      <c r="X29" s="859">
        <v>0</v>
      </c>
      <c r="Y29" s="859">
        <v>0</v>
      </c>
      <c r="Z29" s="859">
        <v>0</v>
      </c>
      <c r="AA29" s="859">
        <v>0</v>
      </c>
      <c r="AB29" s="859">
        <v>0</v>
      </c>
      <c r="AC29" s="859">
        <v>0</v>
      </c>
      <c r="AD29" s="859">
        <v>0</v>
      </c>
      <c r="AE29" s="859">
        <v>0</v>
      </c>
      <c r="AF29" s="859">
        <v>0</v>
      </c>
      <c r="AG29" s="859">
        <v>0</v>
      </c>
      <c r="AH29" s="859">
        <v>0</v>
      </c>
      <c r="AI29" s="859">
        <v>0</v>
      </c>
      <c r="AJ29" s="859">
        <v>0</v>
      </c>
      <c r="AK29" s="859">
        <v>0</v>
      </c>
      <c r="AL29" s="859">
        <v>0</v>
      </c>
      <c r="AM29" s="824"/>
    </row>
    <row r="30" spans="1:39">
      <c r="A30" s="839">
        <v>1</v>
      </c>
      <c r="B30" s="851"/>
      <c r="C30" s="851"/>
      <c r="D30" s="851"/>
      <c r="E30" s="851"/>
      <c r="F30" s="851"/>
      <c r="G30" s="851"/>
      <c r="H30" s="851"/>
      <c r="I30" s="851"/>
      <c r="J30" s="851"/>
      <c r="K30" s="851"/>
      <c r="L30" s="860">
        <v>3.1</v>
      </c>
      <c r="M30" s="223" t="s">
        <v>376</v>
      </c>
      <c r="N30" s="840" t="s">
        <v>369</v>
      </c>
      <c r="O30" s="861"/>
      <c r="P30" s="861"/>
      <c r="Q30" s="861"/>
      <c r="R30" s="861"/>
      <c r="S30" s="861"/>
      <c r="T30" s="861"/>
      <c r="U30" s="861"/>
      <c r="V30" s="861"/>
      <c r="W30" s="861"/>
      <c r="X30" s="861"/>
      <c r="Y30" s="861"/>
      <c r="Z30" s="861"/>
      <c r="AA30" s="861"/>
      <c r="AB30" s="861"/>
      <c r="AC30" s="861"/>
      <c r="AD30" s="861"/>
      <c r="AE30" s="861"/>
      <c r="AF30" s="861"/>
      <c r="AG30" s="861"/>
      <c r="AH30" s="861"/>
      <c r="AI30" s="861"/>
      <c r="AJ30" s="861"/>
      <c r="AK30" s="861"/>
      <c r="AL30" s="861"/>
      <c r="AM30" s="824"/>
    </row>
    <row r="31" spans="1:39">
      <c r="A31" s="839">
        <v>1</v>
      </c>
      <c r="B31" s="851"/>
      <c r="C31" s="851"/>
      <c r="D31" s="851"/>
      <c r="E31" s="851"/>
      <c r="F31" s="851"/>
      <c r="G31" s="851"/>
      <c r="H31" s="851"/>
      <c r="I31" s="851"/>
      <c r="J31" s="851"/>
      <c r="K31" s="851"/>
      <c r="L31" s="860">
        <v>3.2</v>
      </c>
      <c r="M31" s="223" t="s">
        <v>377</v>
      </c>
      <c r="N31" s="840" t="s">
        <v>369</v>
      </c>
      <c r="O31" s="861"/>
      <c r="P31" s="861"/>
      <c r="Q31" s="861"/>
      <c r="R31" s="861"/>
      <c r="S31" s="861"/>
      <c r="T31" s="861"/>
      <c r="U31" s="861"/>
      <c r="V31" s="861"/>
      <c r="W31" s="861"/>
      <c r="X31" s="861"/>
      <c r="Y31" s="861"/>
      <c r="Z31" s="861"/>
      <c r="AA31" s="861"/>
      <c r="AB31" s="861"/>
      <c r="AC31" s="861"/>
      <c r="AD31" s="861"/>
      <c r="AE31" s="861"/>
      <c r="AF31" s="861"/>
      <c r="AG31" s="861"/>
      <c r="AH31" s="861"/>
      <c r="AI31" s="861"/>
      <c r="AJ31" s="861"/>
      <c r="AK31" s="861"/>
      <c r="AL31" s="861"/>
      <c r="AM31" s="824"/>
    </row>
    <row r="32" spans="1:39">
      <c r="A32" s="839">
        <v>1</v>
      </c>
      <c r="B32" s="851"/>
      <c r="C32" s="851"/>
      <c r="D32" s="851"/>
      <c r="E32" s="851"/>
      <c r="F32" s="851"/>
      <c r="G32" s="851"/>
      <c r="H32" s="851"/>
      <c r="I32" s="851"/>
      <c r="J32" s="851"/>
      <c r="K32" s="851"/>
      <c r="L32" s="860">
        <v>3.3</v>
      </c>
      <c r="M32" s="223" t="s">
        <v>379</v>
      </c>
      <c r="N32" s="840" t="s">
        <v>369</v>
      </c>
      <c r="O32" s="861"/>
      <c r="P32" s="861"/>
      <c r="Q32" s="861"/>
      <c r="R32" s="861"/>
      <c r="S32" s="861"/>
      <c r="T32" s="861"/>
      <c r="U32" s="861"/>
      <c r="V32" s="861"/>
      <c r="W32" s="861"/>
      <c r="X32" s="861"/>
      <c r="Y32" s="861"/>
      <c r="Z32" s="861"/>
      <c r="AA32" s="861"/>
      <c r="AB32" s="861"/>
      <c r="AC32" s="861"/>
      <c r="AD32" s="861"/>
      <c r="AE32" s="861"/>
      <c r="AF32" s="861"/>
      <c r="AG32" s="861"/>
      <c r="AH32" s="861"/>
      <c r="AI32" s="861"/>
      <c r="AJ32" s="861"/>
      <c r="AK32" s="861"/>
      <c r="AL32" s="861"/>
      <c r="AM32" s="824"/>
    </row>
    <row r="33" spans="1:39">
      <c r="A33" s="839">
        <v>1</v>
      </c>
      <c r="B33" s="851"/>
      <c r="C33" s="851"/>
      <c r="D33" s="851"/>
      <c r="E33" s="851"/>
      <c r="F33" s="851"/>
      <c r="G33" s="851"/>
      <c r="H33" s="851"/>
      <c r="I33" s="851"/>
      <c r="J33" s="851"/>
      <c r="K33" s="851"/>
      <c r="L33" s="860">
        <v>3.4</v>
      </c>
      <c r="M33" s="223" t="s">
        <v>381</v>
      </c>
      <c r="N33" s="840" t="s">
        <v>369</v>
      </c>
      <c r="O33" s="861"/>
      <c r="P33" s="861"/>
      <c r="Q33" s="861"/>
      <c r="R33" s="861"/>
      <c r="S33" s="861"/>
      <c r="T33" s="861"/>
      <c r="U33" s="861"/>
      <c r="V33" s="861"/>
      <c r="W33" s="861"/>
      <c r="X33" s="861"/>
      <c r="Y33" s="861"/>
      <c r="Z33" s="861"/>
      <c r="AA33" s="861"/>
      <c r="AB33" s="861"/>
      <c r="AC33" s="861"/>
      <c r="AD33" s="861"/>
      <c r="AE33" s="861"/>
      <c r="AF33" s="861"/>
      <c r="AG33" s="861"/>
      <c r="AH33" s="861"/>
      <c r="AI33" s="861"/>
      <c r="AJ33" s="861"/>
      <c r="AK33" s="861"/>
      <c r="AL33" s="861"/>
      <c r="AM33" s="824"/>
    </row>
    <row r="34" spans="1:39">
      <c r="A34" s="839">
        <v>1</v>
      </c>
      <c r="B34" s="851"/>
      <c r="C34" s="851"/>
      <c r="D34" s="851"/>
      <c r="E34" s="851"/>
      <c r="F34" s="851"/>
      <c r="G34" s="851"/>
      <c r="H34" s="851"/>
      <c r="I34" s="851"/>
      <c r="J34" s="851"/>
      <c r="K34" s="851"/>
      <c r="L34" s="860">
        <v>3.5</v>
      </c>
      <c r="M34" s="223" t="s">
        <v>383</v>
      </c>
      <c r="N34" s="840" t="s">
        <v>369</v>
      </c>
      <c r="O34" s="861"/>
      <c r="P34" s="861"/>
      <c r="Q34" s="861"/>
      <c r="R34" s="861"/>
      <c r="S34" s="861"/>
      <c r="T34" s="861"/>
      <c r="U34" s="861"/>
      <c r="V34" s="861"/>
      <c r="W34" s="861"/>
      <c r="X34" s="861"/>
      <c r="Y34" s="861"/>
      <c r="Z34" s="861"/>
      <c r="AA34" s="861"/>
      <c r="AB34" s="861"/>
      <c r="AC34" s="861"/>
      <c r="AD34" s="861"/>
      <c r="AE34" s="861"/>
      <c r="AF34" s="861"/>
      <c r="AG34" s="861"/>
      <c r="AH34" s="861"/>
      <c r="AI34" s="861"/>
      <c r="AJ34" s="861"/>
      <c r="AK34" s="861"/>
      <c r="AL34" s="861"/>
      <c r="AM34" s="824"/>
    </row>
    <row r="35" spans="1:39" s="95" customFormat="1" ht="22.8">
      <c r="A35" s="839">
        <v>1</v>
      </c>
      <c r="B35" s="857"/>
      <c r="C35" s="857"/>
      <c r="D35" s="857"/>
      <c r="E35" s="857"/>
      <c r="F35" s="857"/>
      <c r="G35" s="857"/>
      <c r="H35" s="857"/>
      <c r="I35" s="857"/>
      <c r="J35" s="857"/>
      <c r="K35" s="857"/>
      <c r="L35" s="858">
        <v>4</v>
      </c>
      <c r="M35" s="219" t="s">
        <v>390</v>
      </c>
      <c r="N35" s="840" t="s">
        <v>369</v>
      </c>
      <c r="O35" s="859">
        <v>3986.9270000000001</v>
      </c>
      <c r="P35" s="859">
        <v>3986.9270000000001</v>
      </c>
      <c r="Q35" s="859">
        <v>0</v>
      </c>
      <c r="R35" s="859">
        <v>3986.9270000000001</v>
      </c>
      <c r="S35" s="859">
        <v>3986.9270000000001</v>
      </c>
      <c r="T35" s="859">
        <v>3986.9270000000001</v>
      </c>
      <c r="U35" s="859">
        <v>3986.9270000000001</v>
      </c>
      <c r="V35" s="859">
        <v>3986.9270000000001</v>
      </c>
      <c r="W35" s="859">
        <v>3986.9270000000001</v>
      </c>
      <c r="X35" s="859">
        <v>0</v>
      </c>
      <c r="Y35" s="859">
        <v>0</v>
      </c>
      <c r="Z35" s="859">
        <v>0</v>
      </c>
      <c r="AA35" s="859">
        <v>0</v>
      </c>
      <c r="AB35" s="859">
        <v>0</v>
      </c>
      <c r="AC35" s="859">
        <v>0</v>
      </c>
      <c r="AD35" s="859">
        <v>0</v>
      </c>
      <c r="AE35" s="859">
        <v>0</v>
      </c>
      <c r="AF35" s="859">
        <v>0</v>
      </c>
      <c r="AG35" s="859">
        <v>0</v>
      </c>
      <c r="AH35" s="859">
        <v>0</v>
      </c>
      <c r="AI35" s="859">
        <v>0</v>
      </c>
      <c r="AJ35" s="859">
        <v>0</v>
      </c>
      <c r="AK35" s="859">
        <v>0</v>
      </c>
      <c r="AL35" s="859">
        <v>0</v>
      </c>
      <c r="AM35" s="824"/>
    </row>
    <row r="36" spans="1:39">
      <c r="A36" s="839">
        <v>1</v>
      </c>
      <c r="B36" s="851"/>
      <c r="C36" s="851"/>
      <c r="D36" s="851"/>
      <c r="E36" s="851"/>
      <c r="F36" s="851"/>
      <c r="G36" s="851"/>
      <c r="H36" s="851"/>
      <c r="I36" s="851"/>
      <c r="J36" s="851"/>
      <c r="K36" s="851"/>
      <c r="L36" s="860">
        <v>4.0999999999999996</v>
      </c>
      <c r="M36" s="223" t="s">
        <v>376</v>
      </c>
      <c r="N36" s="840" t="s">
        <v>369</v>
      </c>
      <c r="O36" s="861">
        <v>3604.0390000000002</v>
      </c>
      <c r="P36" s="861">
        <v>3604.0390000000002</v>
      </c>
      <c r="Q36" s="861">
        <v>0</v>
      </c>
      <c r="R36" s="861">
        <v>3604.0390000000002</v>
      </c>
      <c r="S36" s="861">
        <v>3604.0390000000002</v>
      </c>
      <c r="T36" s="861">
        <v>3604.0390000000002</v>
      </c>
      <c r="U36" s="861">
        <v>3604.0390000000002</v>
      </c>
      <c r="V36" s="861">
        <v>3604.0390000000002</v>
      </c>
      <c r="W36" s="861">
        <v>3604.0390000000002</v>
      </c>
      <c r="X36" s="861">
        <v>0</v>
      </c>
      <c r="Y36" s="861">
        <v>0</v>
      </c>
      <c r="Z36" s="861">
        <v>0</v>
      </c>
      <c r="AA36" s="861">
        <v>0</v>
      </c>
      <c r="AB36" s="861">
        <v>0</v>
      </c>
      <c r="AC36" s="861">
        <v>0</v>
      </c>
      <c r="AD36" s="861">
        <v>0</v>
      </c>
      <c r="AE36" s="861">
        <v>0</v>
      </c>
      <c r="AF36" s="861">
        <v>0</v>
      </c>
      <c r="AG36" s="861">
        <v>0</v>
      </c>
      <c r="AH36" s="861">
        <v>0</v>
      </c>
      <c r="AI36" s="861">
        <v>0</v>
      </c>
      <c r="AJ36" s="861">
        <v>0</v>
      </c>
      <c r="AK36" s="861">
        <v>0</v>
      </c>
      <c r="AL36" s="861">
        <v>0</v>
      </c>
      <c r="AM36" s="824"/>
    </row>
    <row r="37" spans="1:39">
      <c r="A37" s="839">
        <v>1</v>
      </c>
      <c r="B37" s="851"/>
      <c r="C37" s="851"/>
      <c r="D37" s="851"/>
      <c r="E37" s="851"/>
      <c r="F37" s="851"/>
      <c r="G37" s="851"/>
      <c r="H37" s="851"/>
      <c r="I37" s="851"/>
      <c r="J37" s="851"/>
      <c r="K37" s="851"/>
      <c r="L37" s="860">
        <v>4.2</v>
      </c>
      <c r="M37" s="223" t="s">
        <v>377</v>
      </c>
      <c r="N37" s="840" t="s">
        <v>369</v>
      </c>
      <c r="O37" s="861">
        <v>263.79599999999999</v>
      </c>
      <c r="P37" s="861">
        <v>263.79599999999999</v>
      </c>
      <c r="Q37" s="861">
        <v>0</v>
      </c>
      <c r="R37" s="861">
        <v>263.79599999999999</v>
      </c>
      <c r="S37" s="861">
        <v>263.79599999999999</v>
      </c>
      <c r="T37" s="861">
        <v>263.79599999999999</v>
      </c>
      <c r="U37" s="861">
        <v>263.79599999999999</v>
      </c>
      <c r="V37" s="861">
        <v>263.79599999999999</v>
      </c>
      <c r="W37" s="861">
        <v>263.79599999999999</v>
      </c>
      <c r="X37" s="861">
        <v>0</v>
      </c>
      <c r="Y37" s="861">
        <v>0</v>
      </c>
      <c r="Z37" s="861">
        <v>0</v>
      </c>
      <c r="AA37" s="861">
        <v>0</v>
      </c>
      <c r="AB37" s="861">
        <v>0</v>
      </c>
      <c r="AC37" s="861">
        <v>0</v>
      </c>
      <c r="AD37" s="861">
        <v>0</v>
      </c>
      <c r="AE37" s="861">
        <v>0</v>
      </c>
      <c r="AF37" s="861">
        <v>0</v>
      </c>
      <c r="AG37" s="861">
        <v>0</v>
      </c>
      <c r="AH37" s="861">
        <v>0</v>
      </c>
      <c r="AI37" s="861">
        <v>0</v>
      </c>
      <c r="AJ37" s="861">
        <v>0</v>
      </c>
      <c r="AK37" s="861">
        <v>0</v>
      </c>
      <c r="AL37" s="861">
        <v>0</v>
      </c>
      <c r="AM37" s="824"/>
    </row>
    <row r="38" spans="1:39">
      <c r="A38" s="839">
        <v>1</v>
      </c>
      <c r="B38" s="851"/>
      <c r="C38" s="851"/>
      <c r="D38" s="851"/>
      <c r="E38" s="851"/>
      <c r="F38" s="851"/>
      <c r="G38" s="851"/>
      <c r="H38" s="851"/>
      <c r="I38" s="851"/>
      <c r="J38" s="851"/>
      <c r="K38" s="851"/>
      <c r="L38" s="860">
        <v>4.3</v>
      </c>
      <c r="M38" s="223" t="s">
        <v>379</v>
      </c>
      <c r="N38" s="840" t="s">
        <v>369</v>
      </c>
      <c r="O38" s="861">
        <v>119.092</v>
      </c>
      <c r="P38" s="861">
        <v>119.092</v>
      </c>
      <c r="Q38" s="861">
        <v>0</v>
      </c>
      <c r="R38" s="861">
        <v>119.092</v>
      </c>
      <c r="S38" s="861">
        <v>119.092</v>
      </c>
      <c r="T38" s="861">
        <v>119.092</v>
      </c>
      <c r="U38" s="861">
        <v>119.092</v>
      </c>
      <c r="V38" s="861">
        <v>119.092</v>
      </c>
      <c r="W38" s="861">
        <v>119.092</v>
      </c>
      <c r="X38" s="861">
        <v>0</v>
      </c>
      <c r="Y38" s="861">
        <v>0</v>
      </c>
      <c r="Z38" s="861">
        <v>0</v>
      </c>
      <c r="AA38" s="861">
        <v>0</v>
      </c>
      <c r="AB38" s="861">
        <v>0</v>
      </c>
      <c r="AC38" s="861">
        <v>0</v>
      </c>
      <c r="AD38" s="861">
        <v>0</v>
      </c>
      <c r="AE38" s="861">
        <v>0</v>
      </c>
      <c r="AF38" s="861">
        <v>0</v>
      </c>
      <c r="AG38" s="861">
        <v>0</v>
      </c>
      <c r="AH38" s="861">
        <v>0</v>
      </c>
      <c r="AI38" s="861">
        <v>0</v>
      </c>
      <c r="AJ38" s="861">
        <v>0</v>
      </c>
      <c r="AK38" s="861">
        <v>0</v>
      </c>
      <c r="AL38" s="861">
        <v>0</v>
      </c>
      <c r="AM38" s="824"/>
    </row>
    <row r="39" spans="1:39">
      <c r="A39" s="839">
        <v>1</v>
      </c>
      <c r="B39" s="851"/>
      <c r="C39" s="851"/>
      <c r="D39" s="851"/>
      <c r="E39" s="851"/>
      <c r="F39" s="851"/>
      <c r="G39" s="851"/>
      <c r="H39" s="851"/>
      <c r="I39" s="851"/>
      <c r="J39" s="851"/>
      <c r="K39" s="851"/>
      <c r="L39" s="860">
        <v>4.4000000000000004</v>
      </c>
      <c r="M39" s="223" t="s">
        <v>381</v>
      </c>
      <c r="N39" s="840" t="s">
        <v>369</v>
      </c>
      <c r="O39" s="861">
        <v>0</v>
      </c>
      <c r="P39" s="861">
        <v>0</v>
      </c>
      <c r="Q39" s="861">
        <v>0</v>
      </c>
      <c r="R39" s="861">
        <v>0</v>
      </c>
      <c r="S39" s="861">
        <v>0</v>
      </c>
      <c r="T39" s="861">
        <v>0</v>
      </c>
      <c r="U39" s="861">
        <v>0</v>
      </c>
      <c r="V39" s="861">
        <v>0</v>
      </c>
      <c r="W39" s="861">
        <v>0</v>
      </c>
      <c r="X39" s="861">
        <v>0</v>
      </c>
      <c r="Y39" s="861">
        <v>0</v>
      </c>
      <c r="Z39" s="861">
        <v>0</v>
      </c>
      <c r="AA39" s="861">
        <v>0</v>
      </c>
      <c r="AB39" s="861">
        <v>0</v>
      </c>
      <c r="AC39" s="861">
        <v>0</v>
      </c>
      <c r="AD39" s="861">
        <v>0</v>
      </c>
      <c r="AE39" s="861">
        <v>0</v>
      </c>
      <c r="AF39" s="861">
        <v>0</v>
      </c>
      <c r="AG39" s="861">
        <v>0</v>
      </c>
      <c r="AH39" s="861">
        <v>0</v>
      </c>
      <c r="AI39" s="861">
        <v>0</v>
      </c>
      <c r="AJ39" s="861">
        <v>0</v>
      </c>
      <c r="AK39" s="861">
        <v>0</v>
      </c>
      <c r="AL39" s="861">
        <v>0</v>
      </c>
      <c r="AM39" s="824"/>
    </row>
    <row r="40" spans="1:39">
      <c r="A40" s="839">
        <v>1</v>
      </c>
      <c r="B40" s="851"/>
      <c r="C40" s="851"/>
      <c r="D40" s="851"/>
      <c r="E40" s="851"/>
      <c r="F40" s="851"/>
      <c r="G40" s="851"/>
      <c r="H40" s="851"/>
      <c r="I40" s="851"/>
      <c r="J40" s="851"/>
      <c r="K40" s="851"/>
      <c r="L40" s="860">
        <v>4.5</v>
      </c>
      <c r="M40" s="223" t="s">
        <v>383</v>
      </c>
      <c r="N40" s="840" t="s">
        <v>369</v>
      </c>
      <c r="O40" s="861">
        <v>0</v>
      </c>
      <c r="P40" s="861">
        <v>0</v>
      </c>
      <c r="Q40" s="861">
        <v>0</v>
      </c>
      <c r="R40" s="861">
        <v>0</v>
      </c>
      <c r="S40" s="861">
        <v>0</v>
      </c>
      <c r="T40" s="861">
        <v>0</v>
      </c>
      <c r="U40" s="861">
        <v>0</v>
      </c>
      <c r="V40" s="861">
        <v>0</v>
      </c>
      <c r="W40" s="861">
        <v>0</v>
      </c>
      <c r="X40" s="861">
        <v>0</v>
      </c>
      <c r="Y40" s="861">
        <v>0</v>
      </c>
      <c r="Z40" s="861">
        <v>0</v>
      </c>
      <c r="AA40" s="861">
        <v>0</v>
      </c>
      <c r="AB40" s="861">
        <v>0</v>
      </c>
      <c r="AC40" s="861">
        <v>0</v>
      </c>
      <c r="AD40" s="861">
        <v>0</v>
      </c>
      <c r="AE40" s="861">
        <v>0</v>
      </c>
      <c r="AF40" s="861">
        <v>0</v>
      </c>
      <c r="AG40" s="861">
        <v>0</v>
      </c>
      <c r="AH40" s="861">
        <v>0</v>
      </c>
      <c r="AI40" s="861">
        <v>0</v>
      </c>
      <c r="AJ40" s="861">
        <v>0</v>
      </c>
      <c r="AK40" s="861">
        <v>0</v>
      </c>
      <c r="AL40" s="861">
        <v>0</v>
      </c>
      <c r="AM40" s="824"/>
    </row>
    <row r="41" spans="1:39" s="95" customFormat="1">
      <c r="A41" s="839">
        <v>1</v>
      </c>
      <c r="B41" s="857"/>
      <c r="C41" s="857"/>
      <c r="D41" s="857"/>
      <c r="E41" s="857"/>
      <c r="F41" s="857"/>
      <c r="G41" s="857"/>
      <c r="H41" s="857"/>
      <c r="I41" s="857"/>
      <c r="J41" s="857"/>
      <c r="K41" s="857"/>
      <c r="L41" s="858">
        <v>5</v>
      </c>
      <c r="M41" s="219" t="s">
        <v>395</v>
      </c>
      <c r="N41" s="840" t="s">
        <v>369</v>
      </c>
      <c r="O41" s="859">
        <v>3986.9270000000001</v>
      </c>
      <c r="P41" s="859">
        <v>3986.9270000000001</v>
      </c>
      <c r="Q41" s="859">
        <v>0</v>
      </c>
      <c r="R41" s="859">
        <v>3986.9270000000001</v>
      </c>
      <c r="S41" s="859">
        <v>3986.9270000000001</v>
      </c>
      <c r="T41" s="859">
        <v>3986.9270000000001</v>
      </c>
      <c r="U41" s="859">
        <v>3986.9270000000001</v>
      </c>
      <c r="V41" s="859">
        <v>3986.9270000000001</v>
      </c>
      <c r="W41" s="859">
        <v>3986.9270000000001</v>
      </c>
      <c r="X41" s="859">
        <v>0</v>
      </c>
      <c r="Y41" s="859">
        <v>0</v>
      </c>
      <c r="Z41" s="859">
        <v>0</v>
      </c>
      <c r="AA41" s="859">
        <v>0</v>
      </c>
      <c r="AB41" s="859">
        <v>0</v>
      </c>
      <c r="AC41" s="859">
        <v>0</v>
      </c>
      <c r="AD41" s="859">
        <v>0</v>
      </c>
      <c r="AE41" s="859">
        <v>0</v>
      </c>
      <c r="AF41" s="859">
        <v>0</v>
      </c>
      <c r="AG41" s="859">
        <v>0</v>
      </c>
      <c r="AH41" s="859">
        <v>0</v>
      </c>
      <c r="AI41" s="859">
        <v>0</v>
      </c>
      <c r="AJ41" s="859">
        <v>0</v>
      </c>
      <c r="AK41" s="859">
        <v>0</v>
      </c>
      <c r="AL41" s="859">
        <v>0</v>
      </c>
      <c r="AM41" s="824"/>
    </row>
    <row r="42" spans="1:39">
      <c r="A42" s="839">
        <v>1</v>
      </c>
      <c r="B42" s="851"/>
      <c r="C42" s="851"/>
      <c r="D42" s="851"/>
      <c r="E42" s="851"/>
      <c r="F42" s="851"/>
      <c r="G42" s="851"/>
      <c r="H42" s="851"/>
      <c r="I42" s="851"/>
      <c r="J42" s="851"/>
      <c r="K42" s="851"/>
      <c r="L42" s="860">
        <v>5.0999999999999996</v>
      </c>
      <c r="M42" s="223" t="s">
        <v>376</v>
      </c>
      <c r="N42" s="840" t="s">
        <v>369</v>
      </c>
      <c r="O42" s="861">
        <v>3604.0390000000002</v>
      </c>
      <c r="P42" s="861">
        <v>3604.0390000000002</v>
      </c>
      <c r="Q42" s="861">
        <v>0</v>
      </c>
      <c r="R42" s="861">
        <v>3604.0390000000002</v>
      </c>
      <c r="S42" s="861">
        <v>3604.0390000000002</v>
      </c>
      <c r="T42" s="861">
        <v>3604.0390000000002</v>
      </c>
      <c r="U42" s="861">
        <v>3604.0390000000002</v>
      </c>
      <c r="V42" s="861">
        <v>3604.0390000000002</v>
      </c>
      <c r="W42" s="861">
        <v>3604.0390000000002</v>
      </c>
      <c r="X42" s="861">
        <v>0</v>
      </c>
      <c r="Y42" s="861">
        <v>0</v>
      </c>
      <c r="Z42" s="861">
        <v>0</v>
      </c>
      <c r="AA42" s="861">
        <v>0</v>
      </c>
      <c r="AB42" s="861">
        <v>0</v>
      </c>
      <c r="AC42" s="861">
        <v>0</v>
      </c>
      <c r="AD42" s="861">
        <v>0</v>
      </c>
      <c r="AE42" s="861">
        <v>0</v>
      </c>
      <c r="AF42" s="861">
        <v>0</v>
      </c>
      <c r="AG42" s="861">
        <v>0</v>
      </c>
      <c r="AH42" s="861">
        <v>0</v>
      </c>
      <c r="AI42" s="861">
        <v>0</v>
      </c>
      <c r="AJ42" s="861">
        <v>0</v>
      </c>
      <c r="AK42" s="861">
        <v>0</v>
      </c>
      <c r="AL42" s="861">
        <v>0</v>
      </c>
      <c r="AM42" s="824"/>
    </row>
    <row r="43" spans="1:39">
      <c r="A43" s="839">
        <v>1</v>
      </c>
      <c r="B43" s="851"/>
      <c r="C43" s="851"/>
      <c r="D43" s="851"/>
      <c r="E43" s="851"/>
      <c r="F43" s="851"/>
      <c r="G43" s="851"/>
      <c r="H43" s="851"/>
      <c r="I43" s="851"/>
      <c r="J43" s="851"/>
      <c r="K43" s="851"/>
      <c r="L43" s="860">
        <v>5.2</v>
      </c>
      <c r="M43" s="223" t="s">
        <v>377</v>
      </c>
      <c r="N43" s="840" t="s">
        <v>369</v>
      </c>
      <c r="O43" s="861">
        <v>263.79599999999999</v>
      </c>
      <c r="P43" s="861">
        <v>263.79599999999999</v>
      </c>
      <c r="Q43" s="861">
        <v>0</v>
      </c>
      <c r="R43" s="861">
        <v>263.79599999999999</v>
      </c>
      <c r="S43" s="861">
        <v>263.79599999999999</v>
      </c>
      <c r="T43" s="861">
        <v>263.79599999999999</v>
      </c>
      <c r="U43" s="861">
        <v>263.79599999999999</v>
      </c>
      <c r="V43" s="861">
        <v>263.79599999999999</v>
      </c>
      <c r="W43" s="861">
        <v>263.79599999999999</v>
      </c>
      <c r="X43" s="861">
        <v>0</v>
      </c>
      <c r="Y43" s="861">
        <v>0</v>
      </c>
      <c r="Z43" s="861">
        <v>0</v>
      </c>
      <c r="AA43" s="861">
        <v>0</v>
      </c>
      <c r="AB43" s="861">
        <v>0</v>
      </c>
      <c r="AC43" s="861">
        <v>0</v>
      </c>
      <c r="AD43" s="861">
        <v>0</v>
      </c>
      <c r="AE43" s="861">
        <v>0</v>
      </c>
      <c r="AF43" s="861">
        <v>0</v>
      </c>
      <c r="AG43" s="861">
        <v>0</v>
      </c>
      <c r="AH43" s="861">
        <v>0</v>
      </c>
      <c r="AI43" s="861">
        <v>0</v>
      </c>
      <c r="AJ43" s="861">
        <v>0</v>
      </c>
      <c r="AK43" s="861">
        <v>0</v>
      </c>
      <c r="AL43" s="861">
        <v>0</v>
      </c>
      <c r="AM43" s="824"/>
    </row>
    <row r="44" spans="1:39">
      <c r="A44" s="839">
        <v>1</v>
      </c>
      <c r="B44" s="851"/>
      <c r="C44" s="851"/>
      <c r="D44" s="851"/>
      <c r="E44" s="851"/>
      <c r="F44" s="851"/>
      <c r="G44" s="851"/>
      <c r="H44" s="851"/>
      <c r="I44" s="851"/>
      <c r="J44" s="851"/>
      <c r="K44" s="851"/>
      <c r="L44" s="860">
        <v>5.3</v>
      </c>
      <c r="M44" s="223" t="s">
        <v>379</v>
      </c>
      <c r="N44" s="840" t="s">
        <v>369</v>
      </c>
      <c r="O44" s="861">
        <v>119.092</v>
      </c>
      <c r="P44" s="861">
        <v>119.092</v>
      </c>
      <c r="Q44" s="861">
        <v>0</v>
      </c>
      <c r="R44" s="861">
        <v>119.092</v>
      </c>
      <c r="S44" s="861">
        <v>119.092</v>
      </c>
      <c r="T44" s="861">
        <v>119.092</v>
      </c>
      <c r="U44" s="861">
        <v>119.092</v>
      </c>
      <c r="V44" s="861">
        <v>119.092</v>
      </c>
      <c r="W44" s="861">
        <v>119.092</v>
      </c>
      <c r="X44" s="861">
        <v>0</v>
      </c>
      <c r="Y44" s="861">
        <v>0</v>
      </c>
      <c r="Z44" s="861">
        <v>0</v>
      </c>
      <c r="AA44" s="861">
        <v>0</v>
      </c>
      <c r="AB44" s="861">
        <v>0</v>
      </c>
      <c r="AC44" s="861">
        <v>0</v>
      </c>
      <c r="AD44" s="861">
        <v>0</v>
      </c>
      <c r="AE44" s="861">
        <v>0</v>
      </c>
      <c r="AF44" s="861">
        <v>0</v>
      </c>
      <c r="AG44" s="861">
        <v>0</v>
      </c>
      <c r="AH44" s="861">
        <v>0</v>
      </c>
      <c r="AI44" s="861">
        <v>0</v>
      </c>
      <c r="AJ44" s="861">
        <v>0</v>
      </c>
      <c r="AK44" s="861">
        <v>0</v>
      </c>
      <c r="AL44" s="861">
        <v>0</v>
      </c>
      <c r="AM44" s="824"/>
    </row>
    <row r="45" spans="1:39">
      <c r="A45" s="839">
        <v>1</v>
      </c>
      <c r="B45" s="851"/>
      <c r="C45" s="851"/>
      <c r="D45" s="851"/>
      <c r="E45" s="851"/>
      <c r="F45" s="851"/>
      <c r="G45" s="851"/>
      <c r="H45" s="851"/>
      <c r="I45" s="851"/>
      <c r="J45" s="851"/>
      <c r="K45" s="851"/>
      <c r="L45" s="860">
        <v>5.4</v>
      </c>
      <c r="M45" s="223" t="s">
        <v>381</v>
      </c>
      <c r="N45" s="840" t="s">
        <v>369</v>
      </c>
      <c r="O45" s="861">
        <v>0</v>
      </c>
      <c r="P45" s="861">
        <v>0</v>
      </c>
      <c r="Q45" s="861">
        <v>0</v>
      </c>
      <c r="R45" s="861">
        <v>0</v>
      </c>
      <c r="S45" s="861">
        <v>0</v>
      </c>
      <c r="T45" s="861">
        <v>0</v>
      </c>
      <c r="U45" s="861">
        <v>0</v>
      </c>
      <c r="V45" s="861">
        <v>0</v>
      </c>
      <c r="W45" s="861">
        <v>0</v>
      </c>
      <c r="X45" s="861">
        <v>0</v>
      </c>
      <c r="Y45" s="861">
        <v>0</v>
      </c>
      <c r="Z45" s="861">
        <v>0</v>
      </c>
      <c r="AA45" s="861">
        <v>0</v>
      </c>
      <c r="AB45" s="861">
        <v>0</v>
      </c>
      <c r="AC45" s="861">
        <v>0</v>
      </c>
      <c r="AD45" s="861">
        <v>0</v>
      </c>
      <c r="AE45" s="861">
        <v>0</v>
      </c>
      <c r="AF45" s="861">
        <v>0</v>
      </c>
      <c r="AG45" s="861">
        <v>0</v>
      </c>
      <c r="AH45" s="861">
        <v>0</v>
      </c>
      <c r="AI45" s="861">
        <v>0</v>
      </c>
      <c r="AJ45" s="861">
        <v>0</v>
      </c>
      <c r="AK45" s="861">
        <v>0</v>
      </c>
      <c r="AL45" s="861">
        <v>0</v>
      </c>
      <c r="AM45" s="824"/>
    </row>
    <row r="46" spans="1:39">
      <c r="A46" s="839">
        <v>1</v>
      </c>
      <c r="B46" s="851"/>
      <c r="C46" s="851"/>
      <c r="D46" s="851"/>
      <c r="E46" s="851"/>
      <c r="F46" s="851"/>
      <c r="G46" s="851"/>
      <c r="H46" s="851"/>
      <c r="I46" s="851"/>
      <c r="J46" s="851"/>
      <c r="K46" s="851"/>
      <c r="L46" s="860">
        <v>5.5</v>
      </c>
      <c r="M46" s="223" t="s">
        <v>383</v>
      </c>
      <c r="N46" s="840" t="s">
        <v>369</v>
      </c>
      <c r="O46" s="861">
        <v>0</v>
      </c>
      <c r="P46" s="861">
        <v>0</v>
      </c>
      <c r="Q46" s="861">
        <v>0</v>
      </c>
      <c r="R46" s="861">
        <v>0</v>
      </c>
      <c r="S46" s="861">
        <v>0</v>
      </c>
      <c r="T46" s="861">
        <v>0</v>
      </c>
      <c r="U46" s="861">
        <v>0</v>
      </c>
      <c r="V46" s="861">
        <v>0</v>
      </c>
      <c r="W46" s="861">
        <v>0</v>
      </c>
      <c r="X46" s="861">
        <v>0</v>
      </c>
      <c r="Y46" s="861">
        <v>0</v>
      </c>
      <c r="Z46" s="861">
        <v>0</v>
      </c>
      <c r="AA46" s="861">
        <v>0</v>
      </c>
      <c r="AB46" s="861">
        <v>0</v>
      </c>
      <c r="AC46" s="861">
        <v>0</v>
      </c>
      <c r="AD46" s="861">
        <v>0</v>
      </c>
      <c r="AE46" s="861">
        <v>0</v>
      </c>
      <c r="AF46" s="861">
        <v>0</v>
      </c>
      <c r="AG46" s="861">
        <v>0</v>
      </c>
      <c r="AH46" s="861">
        <v>0</v>
      </c>
      <c r="AI46" s="861">
        <v>0</v>
      </c>
      <c r="AJ46" s="861">
        <v>0</v>
      </c>
      <c r="AK46" s="861">
        <v>0</v>
      </c>
      <c r="AL46" s="861">
        <v>0</v>
      </c>
      <c r="AM46" s="824"/>
    </row>
    <row r="47" spans="1:39" s="95" customFormat="1" ht="22.8">
      <c r="A47" s="839">
        <v>1</v>
      </c>
      <c r="B47" s="857"/>
      <c r="C47" s="857"/>
      <c r="D47" s="857"/>
      <c r="E47" s="857"/>
      <c r="F47" s="857"/>
      <c r="G47" s="857"/>
      <c r="H47" s="857"/>
      <c r="I47" s="857"/>
      <c r="J47" s="857"/>
      <c r="K47" s="857"/>
      <c r="L47" s="858">
        <v>6</v>
      </c>
      <c r="M47" s="219" t="s">
        <v>399</v>
      </c>
      <c r="N47" s="225"/>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824"/>
    </row>
    <row r="48" spans="1:39">
      <c r="A48" s="839">
        <v>1</v>
      </c>
      <c r="B48" s="851"/>
      <c r="C48" s="851"/>
      <c r="D48" s="851"/>
      <c r="E48" s="851"/>
      <c r="F48" s="851"/>
      <c r="G48" s="851"/>
      <c r="H48" s="851"/>
      <c r="I48" s="851"/>
      <c r="J48" s="851"/>
      <c r="K48" s="851"/>
      <c r="L48" s="860">
        <v>6.1</v>
      </c>
      <c r="M48" s="223" t="s">
        <v>376</v>
      </c>
      <c r="N48" s="220" t="s">
        <v>145</v>
      </c>
      <c r="O48" s="861">
        <v>0</v>
      </c>
      <c r="P48" s="861">
        <v>0</v>
      </c>
      <c r="Q48" s="861">
        <v>0</v>
      </c>
      <c r="R48" s="861">
        <v>0</v>
      </c>
      <c r="S48" s="861">
        <v>0</v>
      </c>
      <c r="T48" s="861">
        <v>0</v>
      </c>
      <c r="U48" s="861">
        <v>0</v>
      </c>
      <c r="V48" s="861">
        <v>0</v>
      </c>
      <c r="W48" s="861">
        <v>0</v>
      </c>
      <c r="X48" s="861">
        <v>0</v>
      </c>
      <c r="Y48" s="861">
        <v>0</v>
      </c>
      <c r="Z48" s="861">
        <v>0</v>
      </c>
      <c r="AA48" s="861">
        <v>0</v>
      </c>
      <c r="AB48" s="861">
        <v>0</v>
      </c>
      <c r="AC48" s="861">
        <v>0</v>
      </c>
      <c r="AD48" s="861">
        <v>0</v>
      </c>
      <c r="AE48" s="861">
        <v>0</v>
      </c>
      <c r="AF48" s="861">
        <v>0</v>
      </c>
      <c r="AG48" s="861">
        <v>0</v>
      </c>
      <c r="AH48" s="861">
        <v>0</v>
      </c>
      <c r="AI48" s="861">
        <v>0</v>
      </c>
      <c r="AJ48" s="861">
        <v>0</v>
      </c>
      <c r="AK48" s="861">
        <v>0</v>
      </c>
      <c r="AL48" s="861">
        <v>0</v>
      </c>
      <c r="AM48" s="824"/>
    </row>
    <row r="49" spans="1:39">
      <c r="A49" s="839">
        <v>1</v>
      </c>
      <c r="B49" s="851"/>
      <c r="C49" s="851"/>
      <c r="D49" s="851"/>
      <c r="E49" s="851"/>
      <c r="F49" s="851"/>
      <c r="G49" s="851"/>
      <c r="H49" s="851"/>
      <c r="I49" s="851"/>
      <c r="J49" s="851"/>
      <c r="K49" s="851"/>
      <c r="L49" s="860">
        <v>6.2</v>
      </c>
      <c r="M49" s="223" t="s">
        <v>377</v>
      </c>
      <c r="N49" s="220" t="s">
        <v>145</v>
      </c>
      <c r="O49" s="861">
        <v>0</v>
      </c>
      <c r="P49" s="861">
        <v>5.2085702588363736</v>
      </c>
      <c r="Q49" s="861">
        <v>0</v>
      </c>
      <c r="R49" s="861">
        <v>0</v>
      </c>
      <c r="S49" s="861">
        <v>0</v>
      </c>
      <c r="T49" s="861">
        <v>0</v>
      </c>
      <c r="U49" s="861">
        <v>0</v>
      </c>
      <c r="V49" s="861">
        <v>0</v>
      </c>
      <c r="W49" s="861">
        <v>0</v>
      </c>
      <c r="X49" s="861">
        <v>0</v>
      </c>
      <c r="Y49" s="861">
        <v>0</v>
      </c>
      <c r="Z49" s="861">
        <v>0</v>
      </c>
      <c r="AA49" s="861">
        <v>0</v>
      </c>
      <c r="AB49" s="861">
        <v>0</v>
      </c>
      <c r="AC49" s="861">
        <v>0</v>
      </c>
      <c r="AD49" s="861">
        <v>0</v>
      </c>
      <c r="AE49" s="861">
        <v>0</v>
      </c>
      <c r="AF49" s="861">
        <v>0</v>
      </c>
      <c r="AG49" s="861">
        <v>0</v>
      </c>
      <c r="AH49" s="861">
        <v>0</v>
      </c>
      <c r="AI49" s="861">
        <v>0</v>
      </c>
      <c r="AJ49" s="861">
        <v>0</v>
      </c>
      <c r="AK49" s="861">
        <v>0</v>
      </c>
      <c r="AL49" s="861">
        <v>0</v>
      </c>
      <c r="AM49" s="824"/>
    </row>
    <row r="50" spans="1:39">
      <c r="A50" s="839">
        <v>1</v>
      </c>
      <c r="B50" s="851"/>
      <c r="C50" s="851"/>
      <c r="D50" s="851"/>
      <c r="E50" s="851"/>
      <c r="F50" s="851"/>
      <c r="G50" s="851"/>
      <c r="H50" s="851"/>
      <c r="I50" s="851"/>
      <c r="J50" s="851"/>
      <c r="K50" s="851"/>
      <c r="L50" s="860">
        <v>6.3</v>
      </c>
      <c r="M50" s="223" t="s">
        <v>379</v>
      </c>
      <c r="N50" s="220" t="s">
        <v>145</v>
      </c>
      <c r="O50" s="861">
        <v>0</v>
      </c>
      <c r="P50" s="861">
        <v>0</v>
      </c>
      <c r="Q50" s="861">
        <v>0</v>
      </c>
      <c r="R50" s="861">
        <v>0</v>
      </c>
      <c r="S50" s="861">
        <v>0</v>
      </c>
      <c r="T50" s="861">
        <v>0</v>
      </c>
      <c r="U50" s="861">
        <v>0</v>
      </c>
      <c r="V50" s="861">
        <v>0</v>
      </c>
      <c r="W50" s="861">
        <v>0</v>
      </c>
      <c r="X50" s="861">
        <v>0</v>
      </c>
      <c r="Y50" s="861">
        <v>0</v>
      </c>
      <c r="Z50" s="861">
        <v>0</v>
      </c>
      <c r="AA50" s="861">
        <v>0</v>
      </c>
      <c r="AB50" s="861">
        <v>0</v>
      </c>
      <c r="AC50" s="861">
        <v>0</v>
      </c>
      <c r="AD50" s="861">
        <v>0</v>
      </c>
      <c r="AE50" s="861">
        <v>0</v>
      </c>
      <c r="AF50" s="861">
        <v>0</v>
      </c>
      <c r="AG50" s="861">
        <v>0</v>
      </c>
      <c r="AH50" s="861">
        <v>0</v>
      </c>
      <c r="AI50" s="861">
        <v>0</v>
      </c>
      <c r="AJ50" s="861">
        <v>0</v>
      </c>
      <c r="AK50" s="861">
        <v>0</v>
      </c>
      <c r="AL50" s="861">
        <v>0</v>
      </c>
      <c r="AM50" s="824"/>
    </row>
    <row r="51" spans="1:39">
      <c r="A51" s="839">
        <v>1</v>
      </c>
      <c r="B51" s="851"/>
      <c r="C51" s="851"/>
      <c r="D51" s="851"/>
      <c r="E51" s="851"/>
      <c r="F51" s="851"/>
      <c r="G51" s="851"/>
      <c r="H51" s="851"/>
      <c r="I51" s="851"/>
      <c r="J51" s="851"/>
      <c r="K51" s="851"/>
      <c r="L51" s="860">
        <v>6.4</v>
      </c>
      <c r="M51" s="223" t="s">
        <v>381</v>
      </c>
      <c r="N51" s="220" t="s">
        <v>145</v>
      </c>
      <c r="O51" s="861">
        <v>0</v>
      </c>
      <c r="P51" s="861">
        <v>0</v>
      </c>
      <c r="Q51" s="861">
        <v>0</v>
      </c>
      <c r="R51" s="861">
        <v>0</v>
      </c>
      <c r="S51" s="861">
        <v>0</v>
      </c>
      <c r="T51" s="861">
        <v>0</v>
      </c>
      <c r="U51" s="861">
        <v>0</v>
      </c>
      <c r="V51" s="861">
        <v>0</v>
      </c>
      <c r="W51" s="861">
        <v>0</v>
      </c>
      <c r="X51" s="861">
        <v>0</v>
      </c>
      <c r="Y51" s="861">
        <v>0</v>
      </c>
      <c r="Z51" s="861">
        <v>0</v>
      </c>
      <c r="AA51" s="861">
        <v>0</v>
      </c>
      <c r="AB51" s="861">
        <v>0</v>
      </c>
      <c r="AC51" s="861">
        <v>0</v>
      </c>
      <c r="AD51" s="861">
        <v>0</v>
      </c>
      <c r="AE51" s="861">
        <v>0</v>
      </c>
      <c r="AF51" s="861">
        <v>0</v>
      </c>
      <c r="AG51" s="861">
        <v>0</v>
      </c>
      <c r="AH51" s="861">
        <v>0</v>
      </c>
      <c r="AI51" s="861">
        <v>0</v>
      </c>
      <c r="AJ51" s="861">
        <v>0</v>
      </c>
      <c r="AK51" s="861">
        <v>0</v>
      </c>
      <c r="AL51" s="861">
        <v>0</v>
      </c>
      <c r="AM51" s="824"/>
    </row>
    <row r="52" spans="1:39">
      <c r="A52" s="839">
        <v>1</v>
      </c>
      <c r="B52" s="851"/>
      <c r="C52" s="851"/>
      <c r="D52" s="851"/>
      <c r="E52" s="851"/>
      <c r="F52" s="851"/>
      <c r="G52" s="851"/>
      <c r="H52" s="851"/>
      <c r="I52" s="851"/>
      <c r="J52" s="851"/>
      <c r="K52" s="851"/>
      <c r="L52" s="860">
        <v>6.5</v>
      </c>
      <c r="M52" s="223" t="s">
        <v>383</v>
      </c>
      <c r="N52" s="220" t="s">
        <v>145</v>
      </c>
      <c r="O52" s="861">
        <v>0</v>
      </c>
      <c r="P52" s="861">
        <v>0</v>
      </c>
      <c r="Q52" s="861">
        <v>0</v>
      </c>
      <c r="R52" s="861">
        <v>0</v>
      </c>
      <c r="S52" s="861">
        <v>0</v>
      </c>
      <c r="T52" s="861">
        <v>0</v>
      </c>
      <c r="U52" s="861">
        <v>0</v>
      </c>
      <c r="V52" s="861">
        <v>0</v>
      </c>
      <c r="W52" s="861">
        <v>0</v>
      </c>
      <c r="X52" s="861">
        <v>0</v>
      </c>
      <c r="Y52" s="861">
        <v>0</v>
      </c>
      <c r="Z52" s="861">
        <v>0</v>
      </c>
      <c r="AA52" s="861">
        <v>0</v>
      </c>
      <c r="AB52" s="861">
        <v>0</v>
      </c>
      <c r="AC52" s="861">
        <v>0</v>
      </c>
      <c r="AD52" s="861">
        <v>0</v>
      </c>
      <c r="AE52" s="861">
        <v>0</v>
      </c>
      <c r="AF52" s="861">
        <v>0</v>
      </c>
      <c r="AG52" s="861">
        <v>0</v>
      </c>
      <c r="AH52" s="861">
        <v>0</v>
      </c>
      <c r="AI52" s="861">
        <v>0</v>
      </c>
      <c r="AJ52" s="861">
        <v>0</v>
      </c>
      <c r="AK52" s="861">
        <v>0</v>
      </c>
      <c r="AL52" s="861">
        <v>0</v>
      </c>
      <c r="AM52" s="824"/>
    </row>
    <row r="53" spans="1:39" s="95" customFormat="1">
      <c r="A53" s="839">
        <v>1</v>
      </c>
      <c r="B53" s="857"/>
      <c r="C53" s="857"/>
      <c r="D53" s="857"/>
      <c r="E53" s="857"/>
      <c r="F53" s="857"/>
      <c r="G53" s="857"/>
      <c r="H53" s="857"/>
      <c r="I53" s="857"/>
      <c r="J53" s="857"/>
      <c r="K53" s="857"/>
      <c r="L53" s="858">
        <v>7</v>
      </c>
      <c r="M53" s="219" t="s">
        <v>403</v>
      </c>
      <c r="N53" s="840" t="s">
        <v>369</v>
      </c>
      <c r="O53" s="859">
        <v>0</v>
      </c>
      <c r="P53" s="859">
        <v>13.74</v>
      </c>
      <c r="Q53" s="859">
        <v>0</v>
      </c>
      <c r="R53" s="859">
        <v>0</v>
      </c>
      <c r="S53" s="859">
        <v>0</v>
      </c>
      <c r="T53" s="859">
        <v>0</v>
      </c>
      <c r="U53" s="859">
        <v>0</v>
      </c>
      <c r="V53" s="859">
        <v>0</v>
      </c>
      <c r="W53" s="859">
        <v>0</v>
      </c>
      <c r="X53" s="859">
        <v>0</v>
      </c>
      <c r="Y53" s="859">
        <v>0</v>
      </c>
      <c r="Z53" s="859">
        <v>0</v>
      </c>
      <c r="AA53" s="859">
        <v>0</v>
      </c>
      <c r="AB53" s="859">
        <v>0</v>
      </c>
      <c r="AC53" s="859">
        <v>0</v>
      </c>
      <c r="AD53" s="859">
        <v>0</v>
      </c>
      <c r="AE53" s="859">
        <v>0</v>
      </c>
      <c r="AF53" s="859">
        <v>0</v>
      </c>
      <c r="AG53" s="859">
        <v>0</v>
      </c>
      <c r="AH53" s="859">
        <v>0</v>
      </c>
      <c r="AI53" s="859">
        <v>0</v>
      </c>
      <c r="AJ53" s="859">
        <v>0</v>
      </c>
      <c r="AK53" s="859">
        <v>0</v>
      </c>
      <c r="AL53" s="859">
        <v>0</v>
      </c>
      <c r="AM53" s="824"/>
    </row>
    <row r="54" spans="1:39">
      <c r="A54" s="839">
        <v>1</v>
      </c>
      <c r="B54" s="851"/>
      <c r="C54" s="851"/>
      <c r="D54" s="851"/>
      <c r="E54" s="851"/>
      <c r="F54" s="851"/>
      <c r="G54" s="851"/>
      <c r="H54" s="851"/>
      <c r="I54" s="851"/>
      <c r="J54" s="851"/>
      <c r="K54" s="851"/>
      <c r="L54" s="860">
        <v>7.1</v>
      </c>
      <c r="M54" s="223" t="s">
        <v>376</v>
      </c>
      <c r="N54" s="840" t="s">
        <v>369</v>
      </c>
      <c r="O54" s="861"/>
      <c r="P54" s="861"/>
      <c r="Q54" s="861"/>
      <c r="R54" s="861"/>
      <c r="S54" s="861"/>
      <c r="T54" s="861"/>
      <c r="U54" s="861"/>
      <c r="V54" s="861"/>
      <c r="W54" s="861"/>
      <c r="X54" s="861"/>
      <c r="Y54" s="861"/>
      <c r="Z54" s="861"/>
      <c r="AA54" s="861"/>
      <c r="AB54" s="861"/>
      <c r="AC54" s="861"/>
      <c r="AD54" s="861"/>
      <c r="AE54" s="861"/>
      <c r="AF54" s="861"/>
      <c r="AG54" s="861"/>
      <c r="AH54" s="861"/>
      <c r="AI54" s="861"/>
      <c r="AJ54" s="861"/>
      <c r="AK54" s="861"/>
      <c r="AL54" s="861"/>
      <c r="AM54" s="824"/>
    </row>
    <row r="55" spans="1:39">
      <c r="A55" s="839">
        <v>1</v>
      </c>
      <c r="B55" s="851"/>
      <c r="C55" s="851"/>
      <c r="D55" s="851"/>
      <c r="E55" s="851"/>
      <c r="F55" s="851"/>
      <c r="G55" s="851"/>
      <c r="H55" s="851"/>
      <c r="I55" s="851"/>
      <c r="J55" s="851"/>
      <c r="K55" s="851"/>
      <c r="L55" s="860">
        <v>7.2</v>
      </c>
      <c r="M55" s="223" t="s">
        <v>377</v>
      </c>
      <c r="N55" s="840" t="s">
        <v>369</v>
      </c>
      <c r="O55" s="861"/>
      <c r="P55" s="861">
        <v>13.74</v>
      </c>
      <c r="Q55" s="861"/>
      <c r="R55" s="861"/>
      <c r="S55" s="861">
        <v>0</v>
      </c>
      <c r="T55" s="861">
        <v>0</v>
      </c>
      <c r="U55" s="861">
        <v>0</v>
      </c>
      <c r="V55" s="861">
        <v>0</v>
      </c>
      <c r="W55" s="861">
        <v>0</v>
      </c>
      <c r="X55" s="861"/>
      <c r="Y55" s="861"/>
      <c r="Z55" s="861"/>
      <c r="AA55" s="861"/>
      <c r="AB55" s="861"/>
      <c r="AC55" s="861">
        <v>0</v>
      </c>
      <c r="AD55" s="861">
        <v>0</v>
      </c>
      <c r="AE55" s="861">
        <v>0</v>
      </c>
      <c r="AF55" s="861">
        <v>0</v>
      </c>
      <c r="AG55" s="861">
        <v>0</v>
      </c>
      <c r="AH55" s="861"/>
      <c r="AI55" s="861"/>
      <c r="AJ55" s="861"/>
      <c r="AK55" s="861"/>
      <c r="AL55" s="861"/>
      <c r="AM55" s="824"/>
    </row>
    <row r="56" spans="1:39">
      <c r="A56" s="839">
        <v>1</v>
      </c>
      <c r="B56" s="851"/>
      <c r="C56" s="851"/>
      <c r="D56" s="851"/>
      <c r="E56" s="851"/>
      <c r="F56" s="851"/>
      <c r="G56" s="851"/>
      <c r="H56" s="851"/>
      <c r="I56" s="851"/>
      <c r="J56" s="851"/>
      <c r="K56" s="851"/>
      <c r="L56" s="860">
        <v>7.3</v>
      </c>
      <c r="M56" s="223" t="s">
        <v>379</v>
      </c>
      <c r="N56" s="840" t="s">
        <v>369</v>
      </c>
      <c r="O56" s="861"/>
      <c r="P56" s="861"/>
      <c r="Q56" s="861"/>
      <c r="R56" s="861"/>
      <c r="S56" s="861"/>
      <c r="T56" s="861"/>
      <c r="U56" s="861"/>
      <c r="V56" s="861"/>
      <c r="W56" s="861"/>
      <c r="X56" s="861"/>
      <c r="Y56" s="861"/>
      <c r="Z56" s="861"/>
      <c r="AA56" s="861"/>
      <c r="AB56" s="861"/>
      <c r="AC56" s="861"/>
      <c r="AD56" s="861"/>
      <c r="AE56" s="861"/>
      <c r="AF56" s="861"/>
      <c r="AG56" s="861"/>
      <c r="AH56" s="861"/>
      <c r="AI56" s="861"/>
      <c r="AJ56" s="861"/>
      <c r="AK56" s="861"/>
      <c r="AL56" s="861"/>
      <c r="AM56" s="824"/>
    </row>
    <row r="57" spans="1:39">
      <c r="A57" s="839">
        <v>1</v>
      </c>
      <c r="B57" s="851"/>
      <c r="C57" s="851"/>
      <c r="D57" s="851"/>
      <c r="E57" s="851"/>
      <c r="F57" s="851"/>
      <c r="G57" s="851"/>
      <c r="H57" s="851"/>
      <c r="I57" s="851"/>
      <c r="J57" s="851"/>
      <c r="K57" s="851"/>
      <c r="L57" s="860">
        <v>7.4</v>
      </c>
      <c r="M57" s="223" t="s">
        <v>381</v>
      </c>
      <c r="N57" s="840" t="s">
        <v>369</v>
      </c>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24"/>
    </row>
    <row r="58" spans="1:39">
      <c r="A58" s="839">
        <v>1</v>
      </c>
      <c r="B58" s="851"/>
      <c r="C58" s="851"/>
      <c r="D58" s="851"/>
      <c r="E58" s="851"/>
      <c r="F58" s="851"/>
      <c r="G58" s="851"/>
      <c r="H58" s="851"/>
      <c r="I58" s="851"/>
      <c r="J58" s="851"/>
      <c r="K58" s="851"/>
      <c r="L58" s="860">
        <v>7.5</v>
      </c>
      <c r="M58" s="223" t="s">
        <v>383</v>
      </c>
      <c r="N58" s="840" t="s">
        <v>369</v>
      </c>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861"/>
      <c r="AL58" s="861"/>
      <c r="AM58" s="824"/>
    </row>
    <row r="59" spans="1:39" s="95" customFormat="1">
      <c r="A59" s="839">
        <v>1</v>
      </c>
      <c r="B59" s="857"/>
      <c r="C59" s="857"/>
      <c r="D59" s="857"/>
      <c r="E59" s="857"/>
      <c r="F59" s="857"/>
      <c r="G59" s="857"/>
      <c r="H59" s="857"/>
      <c r="I59" s="857"/>
      <c r="J59" s="857"/>
      <c r="K59" s="857"/>
      <c r="L59" s="858">
        <v>8</v>
      </c>
      <c r="M59" s="219" t="s">
        <v>407</v>
      </c>
      <c r="N59" s="840" t="s">
        <v>369</v>
      </c>
      <c r="O59" s="859">
        <v>0</v>
      </c>
      <c r="P59" s="859">
        <v>0</v>
      </c>
      <c r="Q59" s="859">
        <v>0</v>
      </c>
      <c r="R59" s="859">
        <v>0</v>
      </c>
      <c r="S59" s="859">
        <v>0</v>
      </c>
      <c r="T59" s="859">
        <v>0</v>
      </c>
      <c r="U59" s="859">
        <v>0</v>
      </c>
      <c r="V59" s="859">
        <v>0</v>
      </c>
      <c r="W59" s="859">
        <v>0</v>
      </c>
      <c r="X59" s="859">
        <v>0</v>
      </c>
      <c r="Y59" s="859">
        <v>0</v>
      </c>
      <c r="Z59" s="859">
        <v>0</v>
      </c>
      <c r="AA59" s="859">
        <v>0</v>
      </c>
      <c r="AB59" s="859">
        <v>0</v>
      </c>
      <c r="AC59" s="859">
        <v>0</v>
      </c>
      <c r="AD59" s="859">
        <v>0</v>
      </c>
      <c r="AE59" s="859">
        <v>0</v>
      </c>
      <c r="AF59" s="859">
        <v>0</v>
      </c>
      <c r="AG59" s="859">
        <v>0</v>
      </c>
      <c r="AH59" s="859">
        <v>0</v>
      </c>
      <c r="AI59" s="859">
        <v>0</v>
      </c>
      <c r="AJ59" s="859">
        <v>0</v>
      </c>
      <c r="AK59" s="859">
        <v>0</v>
      </c>
      <c r="AL59" s="859">
        <v>0</v>
      </c>
      <c r="AM59" s="824"/>
    </row>
    <row r="60" spans="1:39">
      <c r="A60" s="839">
        <v>1</v>
      </c>
      <c r="B60" s="851"/>
      <c r="C60" s="851"/>
      <c r="D60" s="851"/>
      <c r="E60" s="851"/>
      <c r="F60" s="851"/>
      <c r="G60" s="851"/>
      <c r="H60" s="851"/>
      <c r="I60" s="851"/>
      <c r="J60" s="851"/>
      <c r="K60" s="851"/>
      <c r="L60" s="860">
        <v>8.1</v>
      </c>
      <c r="M60" s="223" t="s">
        <v>376</v>
      </c>
      <c r="N60" s="840" t="s">
        <v>369</v>
      </c>
      <c r="O60" s="861"/>
      <c r="P60" s="861"/>
      <c r="Q60" s="861"/>
      <c r="R60" s="861"/>
      <c r="S60" s="861"/>
      <c r="T60" s="861"/>
      <c r="U60" s="861"/>
      <c r="V60" s="861"/>
      <c r="W60" s="861"/>
      <c r="X60" s="861"/>
      <c r="Y60" s="861"/>
      <c r="Z60" s="861"/>
      <c r="AA60" s="861"/>
      <c r="AB60" s="861"/>
      <c r="AC60" s="861"/>
      <c r="AD60" s="861"/>
      <c r="AE60" s="861"/>
      <c r="AF60" s="861"/>
      <c r="AG60" s="861"/>
      <c r="AH60" s="861"/>
      <c r="AI60" s="861"/>
      <c r="AJ60" s="861"/>
      <c r="AK60" s="861"/>
      <c r="AL60" s="861"/>
      <c r="AM60" s="824"/>
    </row>
    <row r="61" spans="1:39">
      <c r="A61" s="839">
        <v>1</v>
      </c>
      <c r="B61" s="851"/>
      <c r="C61" s="851"/>
      <c r="D61" s="851"/>
      <c r="E61" s="851"/>
      <c r="F61" s="851"/>
      <c r="G61" s="851"/>
      <c r="H61" s="851"/>
      <c r="I61" s="851"/>
      <c r="J61" s="851"/>
      <c r="K61" s="851"/>
      <c r="L61" s="860">
        <v>8.1999999999999993</v>
      </c>
      <c r="M61" s="223" t="s">
        <v>377</v>
      </c>
      <c r="N61" s="840" t="s">
        <v>369</v>
      </c>
      <c r="O61" s="861"/>
      <c r="P61" s="861"/>
      <c r="Q61" s="861"/>
      <c r="R61" s="861"/>
      <c r="S61" s="861"/>
      <c r="T61" s="861"/>
      <c r="U61" s="861"/>
      <c r="V61" s="861"/>
      <c r="W61" s="861"/>
      <c r="X61" s="861"/>
      <c r="Y61" s="861"/>
      <c r="Z61" s="861"/>
      <c r="AA61" s="861"/>
      <c r="AB61" s="861"/>
      <c r="AC61" s="861"/>
      <c r="AD61" s="861"/>
      <c r="AE61" s="861"/>
      <c r="AF61" s="861"/>
      <c r="AG61" s="861"/>
      <c r="AH61" s="861"/>
      <c r="AI61" s="861"/>
      <c r="AJ61" s="861"/>
      <c r="AK61" s="861"/>
      <c r="AL61" s="861"/>
      <c r="AM61" s="824"/>
    </row>
    <row r="62" spans="1:39">
      <c r="A62" s="839">
        <v>1</v>
      </c>
      <c r="B62" s="851"/>
      <c r="C62" s="851"/>
      <c r="D62" s="851"/>
      <c r="E62" s="851"/>
      <c r="F62" s="851"/>
      <c r="G62" s="851"/>
      <c r="H62" s="851"/>
      <c r="I62" s="851"/>
      <c r="J62" s="851"/>
      <c r="K62" s="851"/>
      <c r="L62" s="860">
        <v>8.3000000000000007</v>
      </c>
      <c r="M62" s="223" t="s">
        <v>379</v>
      </c>
      <c r="N62" s="840" t="s">
        <v>369</v>
      </c>
      <c r="O62" s="861"/>
      <c r="P62" s="861"/>
      <c r="Q62" s="861"/>
      <c r="R62" s="861"/>
      <c r="S62" s="861"/>
      <c r="T62" s="861"/>
      <c r="U62" s="861"/>
      <c r="V62" s="861"/>
      <c r="W62" s="861"/>
      <c r="X62" s="861"/>
      <c r="Y62" s="861"/>
      <c r="Z62" s="861"/>
      <c r="AA62" s="861"/>
      <c r="AB62" s="861"/>
      <c r="AC62" s="861"/>
      <c r="AD62" s="861"/>
      <c r="AE62" s="861"/>
      <c r="AF62" s="861"/>
      <c r="AG62" s="861"/>
      <c r="AH62" s="861"/>
      <c r="AI62" s="861"/>
      <c r="AJ62" s="861"/>
      <c r="AK62" s="861"/>
      <c r="AL62" s="861"/>
      <c r="AM62" s="824"/>
    </row>
    <row r="63" spans="1:39">
      <c r="A63" s="839">
        <v>1</v>
      </c>
      <c r="B63" s="851"/>
      <c r="C63" s="851"/>
      <c r="D63" s="851"/>
      <c r="E63" s="851"/>
      <c r="F63" s="851"/>
      <c r="G63" s="851"/>
      <c r="H63" s="851"/>
      <c r="I63" s="851"/>
      <c r="J63" s="851"/>
      <c r="K63" s="851"/>
      <c r="L63" s="860">
        <v>8.4</v>
      </c>
      <c r="M63" s="223" t="s">
        <v>381</v>
      </c>
      <c r="N63" s="840" t="s">
        <v>369</v>
      </c>
      <c r="O63" s="861"/>
      <c r="P63" s="861"/>
      <c r="Q63" s="861"/>
      <c r="R63" s="861"/>
      <c r="S63" s="861"/>
      <c r="T63" s="861"/>
      <c r="U63" s="861"/>
      <c r="V63" s="861"/>
      <c r="W63" s="861"/>
      <c r="X63" s="861"/>
      <c r="Y63" s="861"/>
      <c r="Z63" s="861"/>
      <c r="AA63" s="861"/>
      <c r="AB63" s="861"/>
      <c r="AC63" s="861"/>
      <c r="AD63" s="861"/>
      <c r="AE63" s="861"/>
      <c r="AF63" s="861"/>
      <c r="AG63" s="861"/>
      <c r="AH63" s="861"/>
      <c r="AI63" s="861"/>
      <c r="AJ63" s="861"/>
      <c r="AK63" s="861"/>
      <c r="AL63" s="861"/>
      <c r="AM63" s="824"/>
    </row>
    <row r="64" spans="1:39">
      <c r="A64" s="839">
        <v>1</v>
      </c>
      <c r="B64" s="851"/>
      <c r="C64" s="851"/>
      <c r="D64" s="851"/>
      <c r="E64" s="851"/>
      <c r="F64" s="851"/>
      <c r="G64" s="851"/>
      <c r="H64" s="851"/>
      <c r="I64" s="851"/>
      <c r="J64" s="851"/>
      <c r="K64" s="851"/>
      <c r="L64" s="860">
        <v>8.5</v>
      </c>
      <c r="M64" s="223" t="s">
        <v>383</v>
      </c>
      <c r="N64" s="840" t="s">
        <v>369</v>
      </c>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24"/>
    </row>
    <row r="65" spans="1:39">
      <c r="A65" s="851"/>
      <c r="B65" s="851"/>
      <c r="C65" s="851"/>
      <c r="D65" s="851"/>
      <c r="E65" s="851"/>
      <c r="F65" s="851"/>
      <c r="G65" s="851"/>
      <c r="H65" s="851"/>
      <c r="I65" s="851"/>
      <c r="J65" s="851"/>
      <c r="K65" s="851"/>
      <c r="L65" s="862"/>
      <c r="M65" s="863"/>
      <c r="N65" s="862"/>
      <c r="O65" s="864"/>
      <c r="P65" s="864"/>
      <c r="Q65" s="864"/>
      <c r="R65" s="864"/>
      <c r="S65" s="864"/>
      <c r="T65" s="864"/>
      <c r="U65" s="864"/>
      <c r="V65" s="864"/>
      <c r="W65" s="864"/>
      <c r="X65" s="864"/>
      <c r="Y65" s="864"/>
      <c r="Z65" s="864"/>
      <c r="AA65" s="864"/>
      <c r="AB65" s="864"/>
      <c r="AC65" s="852"/>
      <c r="AD65" s="852"/>
      <c r="AE65" s="852"/>
      <c r="AF65" s="852"/>
      <c r="AG65" s="852"/>
      <c r="AH65" s="852"/>
      <c r="AI65" s="852"/>
      <c r="AJ65" s="852"/>
      <c r="AK65" s="852"/>
      <c r="AL65" s="852"/>
      <c r="AM65" s="851"/>
    </row>
    <row r="66" spans="1:39" s="88" customFormat="1" ht="15" customHeight="1">
      <c r="A66" s="807"/>
      <c r="B66" s="807"/>
      <c r="C66" s="807"/>
      <c r="D66" s="807"/>
      <c r="E66" s="807"/>
      <c r="F66" s="807"/>
      <c r="G66" s="807"/>
      <c r="H66" s="807"/>
      <c r="I66" s="807"/>
      <c r="J66" s="807"/>
      <c r="K66" s="807"/>
      <c r="L66" s="1214" t="s">
        <v>1469</v>
      </c>
      <c r="M66" s="1214"/>
      <c r="N66" s="1214"/>
      <c r="O66" s="1214"/>
      <c r="P66" s="1214"/>
      <c r="Q66" s="1214"/>
      <c r="R66" s="1214"/>
      <c r="S66" s="1216"/>
      <c r="T66" s="1216"/>
      <c r="U66" s="1216"/>
      <c r="V66" s="1216"/>
      <c r="W66" s="1216"/>
      <c r="X66" s="1216"/>
      <c r="Y66" s="1216"/>
      <c r="Z66" s="1216"/>
      <c r="AA66" s="1216"/>
      <c r="AB66" s="1216"/>
      <c r="AC66" s="1216"/>
      <c r="AD66" s="1216"/>
      <c r="AE66" s="1216"/>
      <c r="AF66" s="1216"/>
      <c r="AG66" s="1216"/>
      <c r="AH66" s="1216"/>
      <c r="AI66" s="1216"/>
      <c r="AJ66" s="1216"/>
      <c r="AK66" s="1216"/>
      <c r="AL66" s="1216"/>
      <c r="AM66" s="1216"/>
    </row>
    <row r="67" spans="1:39" s="88" customFormat="1" ht="42.6" customHeight="1">
      <c r="A67" s="807"/>
      <c r="B67" s="807"/>
      <c r="C67" s="807"/>
      <c r="D67" s="807"/>
      <c r="E67" s="807"/>
      <c r="F67" s="807"/>
      <c r="G67" s="807"/>
      <c r="H67" s="807"/>
      <c r="I67" s="807"/>
      <c r="J67" s="807"/>
      <c r="K67" s="703"/>
      <c r="L67" s="1218"/>
      <c r="M67" s="1218"/>
      <c r="N67" s="1218"/>
      <c r="O67" s="1218"/>
      <c r="P67" s="1218"/>
      <c r="Q67" s="1218"/>
      <c r="R67" s="1218"/>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row>
    <row r="68" spans="1:39">
      <c r="A68" s="851"/>
      <c r="B68" s="851"/>
      <c r="C68" s="851"/>
      <c r="D68" s="851"/>
      <c r="E68" s="851"/>
      <c r="F68" s="851"/>
      <c r="G68" s="851"/>
      <c r="H68" s="851"/>
      <c r="I68" s="851"/>
      <c r="J68" s="851"/>
      <c r="K68" s="851"/>
      <c r="L68" s="851"/>
      <c r="M68" s="865"/>
      <c r="N68" s="852"/>
      <c r="O68" s="852"/>
      <c r="P68" s="852"/>
      <c r="Q68" s="852"/>
      <c r="R68" s="852"/>
      <c r="S68" s="852"/>
      <c r="T68" s="852"/>
      <c r="U68" s="852"/>
      <c r="V68" s="852"/>
      <c r="W68" s="852"/>
      <c r="X68" s="852"/>
      <c r="Y68" s="852"/>
      <c r="Z68" s="852"/>
      <c r="AA68" s="852"/>
      <c r="AB68" s="852"/>
      <c r="AC68" s="852"/>
      <c r="AD68" s="852"/>
      <c r="AE68" s="852"/>
      <c r="AF68" s="852"/>
      <c r="AG68" s="852"/>
      <c r="AH68" s="852"/>
      <c r="AI68" s="852"/>
      <c r="AJ68" s="852"/>
      <c r="AK68" s="852"/>
      <c r="AL68" s="852"/>
      <c r="AM68" s="851"/>
    </row>
    <row r="69" spans="1:39">
      <c r="A69" s="851"/>
      <c r="B69" s="851"/>
      <c r="C69" s="851"/>
      <c r="D69" s="851"/>
      <c r="E69" s="851"/>
      <c r="F69" s="851"/>
      <c r="G69" s="851"/>
      <c r="H69" s="851"/>
      <c r="I69" s="851"/>
      <c r="J69" s="851"/>
      <c r="K69" s="851"/>
      <c r="L69" s="851"/>
      <c r="M69" s="865"/>
      <c r="N69" s="852"/>
      <c r="O69" s="852"/>
      <c r="P69" s="852"/>
      <c r="Q69" s="852"/>
      <c r="R69" s="852"/>
      <c r="S69" s="852"/>
      <c r="T69" s="852"/>
      <c r="U69" s="852"/>
      <c r="V69" s="852"/>
      <c r="W69" s="852"/>
      <c r="X69" s="852"/>
      <c r="Y69" s="852"/>
      <c r="Z69" s="852"/>
      <c r="AA69" s="852"/>
      <c r="AB69" s="852"/>
      <c r="AC69" s="852"/>
      <c r="AD69" s="852"/>
      <c r="AE69" s="852"/>
      <c r="AF69" s="852"/>
      <c r="AG69" s="852"/>
      <c r="AH69" s="852"/>
      <c r="AI69" s="852"/>
      <c r="AJ69" s="852"/>
      <c r="AK69" s="852"/>
      <c r="AL69" s="852"/>
      <c r="AM69" s="851"/>
    </row>
    <row r="70" spans="1:39">
      <c r="A70" s="851"/>
      <c r="B70" s="851"/>
      <c r="C70" s="851"/>
      <c r="D70" s="851"/>
      <c r="E70" s="851"/>
      <c r="F70" s="851"/>
      <c r="G70" s="851"/>
      <c r="H70" s="851"/>
      <c r="I70" s="851"/>
      <c r="J70" s="851"/>
      <c r="K70" s="851"/>
      <c r="L70" s="851"/>
      <c r="M70" s="865"/>
      <c r="N70" s="852"/>
      <c r="O70" s="852"/>
      <c r="P70" s="852"/>
      <c r="Q70" s="852"/>
      <c r="R70" s="852"/>
      <c r="S70" s="852"/>
      <c r="T70" s="852"/>
      <c r="U70" s="852"/>
      <c r="V70" s="852"/>
      <c r="W70" s="852"/>
      <c r="X70" s="852"/>
      <c r="Y70" s="852"/>
      <c r="Z70" s="852"/>
      <c r="AA70" s="852"/>
      <c r="AB70" s="852"/>
      <c r="AC70" s="852"/>
      <c r="AD70" s="852"/>
      <c r="AE70" s="852"/>
      <c r="AF70" s="852"/>
      <c r="AG70" s="852"/>
      <c r="AH70" s="852"/>
      <c r="AI70" s="852"/>
      <c r="AJ70" s="852"/>
      <c r="AK70" s="852"/>
      <c r="AL70" s="852"/>
      <c r="AM70" s="851"/>
    </row>
    <row r="71" spans="1:39">
      <c r="A71" s="851"/>
      <c r="B71" s="851"/>
      <c r="C71" s="851"/>
      <c r="D71" s="851"/>
      <c r="E71" s="851"/>
      <c r="F71" s="851"/>
      <c r="G71" s="851"/>
      <c r="H71" s="851"/>
      <c r="I71" s="851"/>
      <c r="J71" s="851"/>
      <c r="K71" s="851"/>
      <c r="L71" s="851"/>
      <c r="M71" s="866"/>
      <c r="N71" s="852"/>
      <c r="O71" s="852"/>
      <c r="P71" s="852"/>
      <c r="Q71" s="852"/>
      <c r="R71" s="852"/>
      <c r="S71" s="852"/>
      <c r="T71" s="852"/>
      <c r="U71" s="852"/>
      <c r="V71" s="852"/>
      <c r="W71" s="852"/>
      <c r="X71" s="852"/>
      <c r="Y71" s="852"/>
      <c r="Z71" s="852"/>
      <c r="AA71" s="852"/>
      <c r="AB71" s="852"/>
      <c r="AC71" s="852"/>
      <c r="AD71" s="852"/>
      <c r="AE71" s="852"/>
      <c r="AF71" s="852"/>
      <c r="AG71" s="852"/>
      <c r="AH71" s="852"/>
      <c r="AI71" s="852"/>
      <c r="AJ71" s="852"/>
      <c r="AK71" s="852"/>
      <c r="AL71" s="852"/>
      <c r="AM71" s="851"/>
    </row>
    <row r="72" spans="1:39">
      <c r="A72" s="851"/>
      <c r="B72" s="851"/>
      <c r="C72" s="851"/>
      <c r="D72" s="851"/>
      <c r="E72" s="851"/>
      <c r="F72" s="851"/>
      <c r="G72" s="851"/>
      <c r="H72" s="851"/>
      <c r="I72" s="851"/>
      <c r="J72" s="851"/>
      <c r="K72" s="851"/>
      <c r="L72" s="851"/>
      <c r="M72" s="865"/>
      <c r="N72" s="852"/>
      <c r="O72" s="852"/>
      <c r="P72" s="852"/>
      <c r="Q72" s="852"/>
      <c r="R72" s="852"/>
      <c r="S72" s="852"/>
      <c r="T72" s="852"/>
      <c r="U72" s="852"/>
      <c r="V72" s="852"/>
      <c r="W72" s="852"/>
      <c r="X72" s="852"/>
      <c r="Y72" s="852"/>
      <c r="Z72" s="852"/>
      <c r="AA72" s="852"/>
      <c r="AB72" s="852"/>
      <c r="AC72" s="852"/>
      <c r="AD72" s="852"/>
      <c r="AE72" s="852"/>
      <c r="AF72" s="852"/>
      <c r="AG72" s="852"/>
      <c r="AH72" s="852"/>
      <c r="AI72" s="852"/>
      <c r="AJ72" s="852"/>
      <c r="AK72" s="852"/>
      <c r="AL72" s="852"/>
      <c r="AM72" s="851"/>
    </row>
    <row r="73" spans="1:39">
      <c r="A73" s="851"/>
      <c r="B73" s="851"/>
      <c r="C73" s="851"/>
      <c r="D73" s="851"/>
      <c r="E73" s="851"/>
      <c r="F73" s="851"/>
      <c r="G73" s="851"/>
      <c r="H73" s="851"/>
      <c r="I73" s="851"/>
      <c r="J73" s="851"/>
      <c r="K73" s="851"/>
      <c r="L73" s="851"/>
      <c r="M73" s="851"/>
      <c r="N73" s="852"/>
      <c r="O73" s="852"/>
      <c r="P73" s="852"/>
      <c r="Q73" s="852"/>
      <c r="R73" s="852"/>
      <c r="S73" s="852"/>
      <c r="T73" s="852"/>
      <c r="U73" s="852"/>
      <c r="V73" s="852"/>
      <c r="W73" s="852"/>
      <c r="X73" s="852"/>
      <c r="Y73" s="852"/>
      <c r="Z73" s="852"/>
      <c r="AA73" s="852"/>
      <c r="AB73" s="852"/>
      <c r="AC73" s="852"/>
      <c r="AD73" s="852"/>
      <c r="AE73" s="852"/>
      <c r="AF73" s="852"/>
      <c r="AG73" s="852"/>
      <c r="AH73" s="852"/>
      <c r="AI73" s="852"/>
      <c r="AJ73" s="852"/>
      <c r="AK73" s="852"/>
      <c r="AL73" s="852"/>
      <c r="AM73" s="851"/>
    </row>
    <row r="74" spans="1:39">
      <c r="A74" s="851"/>
      <c r="B74" s="851"/>
      <c r="C74" s="851"/>
      <c r="D74" s="851"/>
      <c r="E74" s="851"/>
      <c r="F74" s="851"/>
      <c r="G74" s="851"/>
      <c r="H74" s="851"/>
      <c r="I74" s="851"/>
      <c r="J74" s="851"/>
      <c r="K74" s="851"/>
      <c r="L74" s="851"/>
      <c r="M74" s="865"/>
      <c r="N74" s="852"/>
      <c r="O74" s="852"/>
      <c r="P74" s="852"/>
      <c r="Q74" s="852"/>
      <c r="R74" s="852"/>
      <c r="S74" s="852"/>
      <c r="T74" s="852"/>
      <c r="U74" s="852"/>
      <c r="V74" s="852"/>
      <c r="W74" s="852"/>
      <c r="X74" s="852"/>
      <c r="Y74" s="852"/>
      <c r="Z74" s="852"/>
      <c r="AA74" s="852"/>
      <c r="AB74" s="852"/>
      <c r="AC74" s="852"/>
      <c r="AD74" s="852"/>
      <c r="AE74" s="852"/>
      <c r="AF74" s="852"/>
      <c r="AG74" s="852"/>
      <c r="AH74" s="852"/>
      <c r="AI74" s="852"/>
      <c r="AJ74" s="852"/>
      <c r="AK74" s="852"/>
      <c r="AL74" s="852"/>
      <c r="AM74" s="851"/>
    </row>
    <row r="75" spans="1:39">
      <c r="A75" s="851"/>
      <c r="B75" s="851"/>
      <c r="C75" s="851"/>
      <c r="D75" s="851"/>
      <c r="E75" s="851"/>
      <c r="F75" s="851"/>
      <c r="G75" s="851"/>
      <c r="H75" s="851"/>
      <c r="I75" s="851"/>
      <c r="J75" s="851"/>
      <c r="K75" s="851"/>
      <c r="L75" s="851"/>
      <c r="M75" s="865"/>
      <c r="N75" s="852"/>
      <c r="O75" s="852"/>
      <c r="P75" s="852"/>
      <c r="Q75" s="852"/>
      <c r="R75" s="852"/>
      <c r="S75" s="852"/>
      <c r="T75" s="852"/>
      <c r="U75" s="852"/>
      <c r="V75" s="852"/>
      <c r="W75" s="852"/>
      <c r="X75" s="852"/>
      <c r="Y75" s="852"/>
      <c r="Z75" s="852"/>
      <c r="AA75" s="852"/>
      <c r="AB75" s="852"/>
      <c r="AC75" s="852"/>
      <c r="AD75" s="852"/>
      <c r="AE75" s="852"/>
      <c r="AF75" s="852"/>
      <c r="AG75" s="852"/>
      <c r="AH75" s="852"/>
      <c r="AI75" s="852"/>
      <c r="AJ75" s="852"/>
      <c r="AK75" s="852"/>
      <c r="AL75" s="852"/>
      <c r="AM75" s="851"/>
    </row>
    <row r="76" spans="1:39">
      <c r="A76" s="851"/>
      <c r="B76" s="851"/>
      <c r="C76" s="851"/>
      <c r="D76" s="851"/>
      <c r="E76" s="851"/>
      <c r="F76" s="851"/>
      <c r="G76" s="851"/>
      <c r="H76" s="851"/>
      <c r="I76" s="851"/>
      <c r="J76" s="851"/>
      <c r="K76" s="851"/>
      <c r="L76" s="851"/>
      <c r="M76" s="851"/>
      <c r="N76" s="852"/>
      <c r="O76" s="852"/>
      <c r="P76" s="852"/>
      <c r="Q76" s="852"/>
      <c r="R76" s="852"/>
      <c r="S76" s="852"/>
      <c r="T76" s="852"/>
      <c r="U76" s="852"/>
      <c r="V76" s="852"/>
      <c r="W76" s="852"/>
      <c r="X76" s="852"/>
      <c r="Y76" s="852"/>
      <c r="Z76" s="852"/>
      <c r="AA76" s="852"/>
      <c r="AB76" s="852"/>
      <c r="AC76" s="852"/>
      <c r="AD76" s="852"/>
      <c r="AE76" s="852"/>
      <c r="AF76" s="852"/>
      <c r="AG76" s="852"/>
      <c r="AH76" s="852"/>
      <c r="AI76" s="852"/>
      <c r="AJ76" s="852"/>
      <c r="AK76" s="852"/>
      <c r="AL76" s="852"/>
      <c r="AM76" s="851"/>
    </row>
    <row r="77" spans="1:39">
      <c r="A77" s="851"/>
      <c r="B77" s="851"/>
      <c r="C77" s="851"/>
      <c r="D77" s="851"/>
      <c r="E77" s="851"/>
      <c r="F77" s="851"/>
      <c r="G77" s="851"/>
      <c r="H77" s="851"/>
      <c r="I77" s="851"/>
      <c r="J77" s="851"/>
      <c r="K77" s="851"/>
      <c r="L77" s="851"/>
      <c r="M77" s="851"/>
      <c r="N77" s="852"/>
      <c r="O77" s="852"/>
      <c r="P77" s="852"/>
      <c r="Q77" s="852"/>
      <c r="R77" s="852"/>
      <c r="S77" s="852"/>
      <c r="T77" s="852"/>
      <c r="U77" s="852"/>
      <c r="V77" s="852"/>
      <c r="W77" s="852"/>
      <c r="X77" s="852"/>
      <c r="Y77" s="852"/>
      <c r="Z77" s="852"/>
      <c r="AA77" s="852"/>
      <c r="AB77" s="852"/>
      <c r="AC77" s="852"/>
      <c r="AD77" s="852"/>
      <c r="AE77" s="852"/>
      <c r="AF77" s="852"/>
      <c r="AG77" s="852"/>
      <c r="AH77" s="852"/>
      <c r="AI77" s="852"/>
      <c r="AJ77" s="852"/>
      <c r="AK77" s="852"/>
      <c r="AL77" s="852"/>
      <c r="AM77" s="851"/>
    </row>
    <row r="78" spans="1:39">
      <c r="A78" s="851"/>
      <c r="B78" s="851"/>
      <c r="C78" s="851"/>
      <c r="D78" s="851"/>
      <c r="E78" s="851"/>
      <c r="F78" s="851"/>
      <c r="G78" s="851"/>
      <c r="H78" s="851"/>
      <c r="I78" s="851"/>
      <c r="J78" s="851"/>
      <c r="K78" s="851"/>
      <c r="L78" s="851"/>
      <c r="M78" s="851"/>
      <c r="N78" s="852"/>
      <c r="O78" s="852"/>
      <c r="P78" s="852"/>
      <c r="Q78" s="852"/>
      <c r="R78" s="852"/>
      <c r="S78" s="852"/>
      <c r="T78" s="852"/>
      <c r="U78" s="852"/>
      <c r="V78" s="852"/>
      <c r="W78" s="852"/>
      <c r="X78" s="852"/>
      <c r="Y78" s="852"/>
      <c r="Z78" s="852"/>
      <c r="AA78" s="852"/>
      <c r="AB78" s="852"/>
      <c r="AC78" s="852"/>
      <c r="AD78" s="852"/>
      <c r="AE78" s="852"/>
      <c r="AF78" s="852"/>
      <c r="AG78" s="852"/>
      <c r="AH78" s="852"/>
      <c r="AI78" s="852"/>
      <c r="AJ78" s="852"/>
      <c r="AK78" s="852"/>
      <c r="AL78" s="852"/>
      <c r="AM78" s="851"/>
    </row>
    <row r="79" spans="1:39">
      <c r="A79" s="851"/>
      <c r="B79" s="851"/>
      <c r="C79" s="851"/>
      <c r="D79" s="851"/>
      <c r="E79" s="851"/>
      <c r="F79" s="851"/>
      <c r="G79" s="851"/>
      <c r="H79" s="851"/>
      <c r="I79" s="851"/>
      <c r="J79" s="851"/>
      <c r="K79" s="851"/>
      <c r="L79" s="851"/>
      <c r="M79" s="851"/>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1"/>
    </row>
    <row r="80" spans="1:39">
      <c r="A80" s="851"/>
      <c r="B80" s="851"/>
      <c r="C80" s="851"/>
      <c r="D80" s="851"/>
      <c r="E80" s="851"/>
      <c r="F80" s="851"/>
      <c r="G80" s="851"/>
      <c r="H80" s="851"/>
      <c r="I80" s="851"/>
      <c r="J80" s="851"/>
      <c r="K80" s="851"/>
      <c r="L80" s="851"/>
      <c r="M80" s="865"/>
      <c r="N80" s="852"/>
      <c r="O80" s="852"/>
      <c r="P80" s="852"/>
      <c r="Q80" s="852"/>
      <c r="R80" s="852"/>
      <c r="S80" s="852"/>
      <c r="T80" s="852"/>
      <c r="U80" s="852"/>
      <c r="V80" s="852"/>
      <c r="W80" s="852"/>
      <c r="X80" s="852"/>
      <c r="Y80" s="852"/>
      <c r="Z80" s="852"/>
      <c r="AA80" s="852"/>
      <c r="AB80" s="852"/>
      <c r="AC80" s="852"/>
      <c r="AD80" s="852"/>
      <c r="AE80" s="852"/>
      <c r="AF80" s="852"/>
      <c r="AG80" s="852"/>
      <c r="AH80" s="852"/>
      <c r="AI80" s="852"/>
      <c r="AJ80" s="852"/>
      <c r="AK80" s="852"/>
      <c r="AL80" s="852"/>
      <c r="AM80" s="851"/>
    </row>
    <row r="81" spans="1:39">
      <c r="A81" s="851"/>
      <c r="B81" s="851"/>
      <c r="C81" s="851"/>
      <c r="D81" s="851"/>
      <c r="E81" s="851"/>
      <c r="F81" s="851"/>
      <c r="G81" s="851"/>
      <c r="H81" s="851"/>
      <c r="I81" s="851"/>
      <c r="J81" s="851"/>
      <c r="K81" s="851"/>
      <c r="L81" s="851"/>
      <c r="M81" s="865"/>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c r="AK81" s="852"/>
      <c r="AL81" s="852"/>
      <c r="AM81" s="851"/>
    </row>
    <row r="82" spans="1:39">
      <c r="A82" s="851"/>
      <c r="B82" s="851"/>
      <c r="C82" s="851"/>
      <c r="D82" s="851"/>
      <c r="E82" s="851"/>
      <c r="F82" s="851"/>
      <c r="G82" s="851"/>
      <c r="H82" s="851"/>
      <c r="I82" s="851"/>
      <c r="J82" s="851"/>
      <c r="K82" s="851"/>
      <c r="L82" s="851"/>
      <c r="M82" s="866"/>
      <c r="N82" s="852"/>
      <c r="O82" s="852"/>
      <c r="P82" s="852"/>
      <c r="Q82" s="852"/>
      <c r="R82" s="852"/>
      <c r="S82" s="852"/>
      <c r="T82" s="852"/>
      <c r="U82" s="852"/>
      <c r="V82" s="852"/>
      <c r="W82" s="852"/>
      <c r="X82" s="852"/>
      <c r="Y82" s="852"/>
      <c r="Z82" s="852"/>
      <c r="AA82" s="852"/>
      <c r="AB82" s="852"/>
      <c r="AC82" s="852"/>
      <c r="AD82" s="852"/>
      <c r="AE82" s="852"/>
      <c r="AF82" s="852"/>
      <c r="AG82" s="852"/>
      <c r="AH82" s="852"/>
      <c r="AI82" s="852"/>
      <c r="AJ82" s="852"/>
      <c r="AK82" s="852"/>
      <c r="AL82" s="852"/>
      <c r="AM82" s="851"/>
    </row>
    <row r="83" spans="1:39">
      <c r="A83" s="851"/>
      <c r="B83" s="851"/>
      <c r="C83" s="851"/>
      <c r="D83" s="851"/>
      <c r="E83" s="851"/>
      <c r="F83" s="851"/>
      <c r="G83" s="851"/>
      <c r="H83" s="851"/>
      <c r="I83" s="851"/>
      <c r="J83" s="851"/>
      <c r="K83" s="851"/>
      <c r="L83" s="851"/>
      <c r="M83" s="865"/>
      <c r="N83" s="852"/>
      <c r="O83" s="852"/>
      <c r="P83" s="852"/>
      <c r="Q83" s="852"/>
      <c r="R83" s="852"/>
      <c r="S83" s="852"/>
      <c r="T83" s="852"/>
      <c r="U83" s="852"/>
      <c r="V83" s="852"/>
      <c r="W83" s="852"/>
      <c r="X83" s="852"/>
      <c r="Y83" s="852"/>
      <c r="Z83" s="852"/>
      <c r="AA83" s="852"/>
      <c r="AB83" s="852"/>
      <c r="AC83" s="852"/>
      <c r="AD83" s="852"/>
      <c r="AE83" s="852"/>
      <c r="AF83" s="852"/>
      <c r="AG83" s="852"/>
      <c r="AH83" s="852"/>
      <c r="AI83" s="852"/>
      <c r="AJ83" s="852"/>
      <c r="AK83" s="852"/>
      <c r="AL83" s="852"/>
      <c r="AM83" s="851"/>
    </row>
    <row r="84" spans="1:39">
      <c r="A84" s="851"/>
      <c r="B84" s="851"/>
      <c r="C84" s="851"/>
      <c r="D84" s="851"/>
      <c r="E84" s="851"/>
      <c r="F84" s="851"/>
      <c r="G84" s="851"/>
      <c r="H84" s="851"/>
      <c r="I84" s="851"/>
      <c r="J84" s="851"/>
      <c r="K84" s="851"/>
      <c r="L84" s="851"/>
      <c r="M84" s="865"/>
      <c r="N84" s="852"/>
      <c r="O84" s="852"/>
      <c r="P84" s="852"/>
      <c r="Q84" s="852"/>
      <c r="R84" s="852"/>
      <c r="S84" s="852"/>
      <c r="T84" s="852"/>
      <c r="U84" s="852"/>
      <c r="V84" s="852"/>
      <c r="W84" s="852"/>
      <c r="X84" s="852"/>
      <c r="Y84" s="852"/>
      <c r="Z84" s="852"/>
      <c r="AA84" s="852"/>
      <c r="AB84" s="852"/>
      <c r="AC84" s="852"/>
      <c r="AD84" s="852"/>
      <c r="AE84" s="852"/>
      <c r="AF84" s="852"/>
      <c r="AG84" s="852"/>
      <c r="AH84" s="852"/>
      <c r="AI84" s="852"/>
      <c r="AJ84" s="852"/>
      <c r="AK84" s="852"/>
      <c r="AL84" s="852"/>
      <c r="AM84" s="851"/>
    </row>
    <row r="85" spans="1:39">
      <c r="A85" s="851"/>
      <c r="B85" s="851"/>
      <c r="C85" s="851"/>
      <c r="D85" s="851"/>
      <c r="E85" s="851"/>
      <c r="F85" s="851"/>
      <c r="G85" s="851"/>
      <c r="H85" s="851"/>
      <c r="I85" s="851"/>
      <c r="J85" s="851"/>
      <c r="K85" s="851"/>
      <c r="L85" s="851"/>
      <c r="M85" s="865"/>
      <c r="N85" s="852"/>
      <c r="O85" s="852"/>
      <c r="P85" s="852"/>
      <c r="Q85" s="852"/>
      <c r="R85" s="852"/>
      <c r="S85" s="852"/>
      <c r="T85" s="852"/>
      <c r="U85" s="852"/>
      <c r="V85" s="852"/>
      <c r="W85" s="852"/>
      <c r="X85" s="852"/>
      <c r="Y85" s="852"/>
      <c r="Z85" s="852"/>
      <c r="AA85" s="852"/>
      <c r="AB85" s="852"/>
      <c r="AC85" s="852"/>
      <c r="AD85" s="852"/>
      <c r="AE85" s="852"/>
      <c r="AF85" s="852"/>
      <c r="AG85" s="852"/>
      <c r="AH85" s="852"/>
      <c r="AI85" s="852"/>
      <c r="AJ85" s="852"/>
      <c r="AK85" s="852"/>
      <c r="AL85" s="852"/>
      <c r="AM85" s="851"/>
    </row>
    <row r="86" spans="1:39">
      <c r="A86" s="851"/>
      <c r="B86" s="851"/>
      <c r="C86" s="851"/>
      <c r="D86" s="851"/>
      <c r="E86" s="851"/>
      <c r="F86" s="851"/>
      <c r="G86" s="851"/>
      <c r="H86" s="851"/>
      <c r="I86" s="851"/>
      <c r="J86" s="851"/>
      <c r="K86" s="851"/>
      <c r="L86" s="851"/>
      <c r="M86" s="865"/>
      <c r="N86" s="852"/>
      <c r="O86" s="852"/>
      <c r="P86" s="852"/>
      <c r="Q86" s="852"/>
      <c r="R86" s="852"/>
      <c r="S86" s="852"/>
      <c r="T86" s="852"/>
      <c r="U86" s="852"/>
      <c r="V86" s="852"/>
      <c r="W86" s="852"/>
      <c r="X86" s="852"/>
      <c r="Y86" s="852"/>
      <c r="Z86" s="852"/>
      <c r="AA86" s="852"/>
      <c r="AB86" s="852"/>
      <c r="AC86" s="852"/>
      <c r="AD86" s="852"/>
      <c r="AE86" s="852"/>
      <c r="AF86" s="852"/>
      <c r="AG86" s="852"/>
      <c r="AH86" s="852"/>
      <c r="AI86" s="852"/>
      <c r="AJ86" s="852"/>
      <c r="AK86" s="852"/>
      <c r="AL86" s="852"/>
      <c r="AM86" s="851"/>
    </row>
    <row r="87" spans="1:39">
      <c r="A87" s="851"/>
      <c r="B87" s="851"/>
      <c r="C87" s="851"/>
      <c r="D87" s="851"/>
      <c r="E87" s="851"/>
      <c r="F87" s="851"/>
      <c r="G87" s="851"/>
      <c r="H87" s="851"/>
      <c r="I87" s="851"/>
      <c r="J87" s="851"/>
      <c r="K87" s="851"/>
      <c r="L87" s="851"/>
      <c r="M87" s="865"/>
      <c r="N87" s="852"/>
      <c r="O87" s="852"/>
      <c r="P87" s="852"/>
      <c r="Q87" s="852"/>
      <c r="R87" s="852"/>
      <c r="S87" s="852"/>
      <c r="T87" s="852"/>
      <c r="U87" s="852"/>
      <c r="V87" s="852"/>
      <c r="W87" s="852"/>
      <c r="X87" s="852"/>
      <c r="Y87" s="852"/>
      <c r="Z87" s="852"/>
      <c r="AA87" s="852"/>
      <c r="AB87" s="852"/>
      <c r="AC87" s="852"/>
      <c r="AD87" s="852"/>
      <c r="AE87" s="852"/>
      <c r="AF87" s="852"/>
      <c r="AG87" s="852"/>
      <c r="AH87" s="852"/>
      <c r="AI87" s="852"/>
      <c r="AJ87" s="852"/>
      <c r="AK87" s="852"/>
      <c r="AL87" s="852"/>
      <c r="AM87" s="851"/>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23" width="12.75" style="96" customWidth="1"/>
    <col min="24" max="28" width="12.75" style="96" hidden="1" customWidth="1"/>
    <col min="29" max="33" width="14.625" style="96" customWidth="1"/>
    <col min="34" max="38" width="14.6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8"/>
      <c r="P1" s="867"/>
      <c r="Q1" s="867"/>
      <c r="R1" s="86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7"/>
    </row>
    <row r="2" spans="1:39" hidden="1">
      <c r="A2" s="867"/>
      <c r="B2" s="867"/>
      <c r="C2" s="867"/>
      <c r="D2" s="867"/>
      <c r="E2" s="867"/>
      <c r="F2" s="867"/>
      <c r="G2" s="867"/>
      <c r="H2" s="867"/>
      <c r="I2" s="867"/>
      <c r="J2" s="867"/>
      <c r="K2" s="867"/>
      <c r="L2" s="867"/>
      <c r="M2" s="867"/>
      <c r="N2" s="867"/>
      <c r="O2" s="868"/>
      <c r="P2" s="867"/>
      <c r="Q2" s="867"/>
      <c r="R2" s="867"/>
      <c r="S2" s="807"/>
      <c r="T2" s="807"/>
      <c r="U2" s="807"/>
      <c r="V2" s="807"/>
      <c r="W2" s="807"/>
      <c r="X2" s="807"/>
      <c r="Y2" s="807"/>
      <c r="Z2" s="807"/>
      <c r="AA2" s="807"/>
      <c r="AB2" s="807"/>
      <c r="AC2" s="807"/>
      <c r="AD2" s="807"/>
      <c r="AE2" s="807"/>
      <c r="AF2" s="807"/>
      <c r="AG2" s="807"/>
      <c r="AH2" s="807"/>
      <c r="AI2" s="807"/>
      <c r="AJ2" s="807"/>
      <c r="AK2" s="807"/>
      <c r="AL2" s="807"/>
      <c r="AM2" s="867"/>
    </row>
    <row r="3" spans="1:39" hidden="1">
      <c r="A3" s="867"/>
      <c r="B3" s="867"/>
      <c r="C3" s="867"/>
      <c r="D3" s="867"/>
      <c r="E3" s="867"/>
      <c r="F3" s="867"/>
      <c r="G3" s="867"/>
      <c r="H3" s="867"/>
      <c r="I3" s="867"/>
      <c r="J3" s="867"/>
      <c r="K3" s="867"/>
      <c r="L3" s="867"/>
      <c r="M3" s="867"/>
      <c r="N3" s="867"/>
      <c r="O3" s="868"/>
      <c r="P3" s="867"/>
      <c r="Q3" s="867"/>
      <c r="R3" s="867"/>
      <c r="S3" s="807"/>
      <c r="T3" s="807"/>
      <c r="U3" s="807"/>
      <c r="V3" s="807"/>
      <c r="W3" s="807"/>
      <c r="X3" s="807"/>
      <c r="Y3" s="807"/>
      <c r="Z3" s="807"/>
      <c r="AA3" s="807"/>
      <c r="AB3" s="807"/>
      <c r="AC3" s="807"/>
      <c r="AD3" s="807"/>
      <c r="AE3" s="807"/>
      <c r="AF3" s="807"/>
      <c r="AG3" s="807"/>
      <c r="AH3" s="807"/>
      <c r="AI3" s="807"/>
      <c r="AJ3" s="807"/>
      <c r="AK3" s="807"/>
      <c r="AL3" s="807"/>
      <c r="AM3" s="867"/>
    </row>
    <row r="4" spans="1:39" hidden="1">
      <c r="A4" s="867"/>
      <c r="B4" s="867"/>
      <c r="C4" s="867"/>
      <c r="D4" s="867"/>
      <c r="E4" s="867"/>
      <c r="F4" s="867"/>
      <c r="G4" s="867"/>
      <c r="H4" s="867"/>
      <c r="I4" s="867"/>
      <c r="J4" s="867"/>
      <c r="K4" s="867"/>
      <c r="L4" s="867"/>
      <c r="M4" s="867"/>
      <c r="N4" s="867"/>
      <c r="O4" s="868"/>
      <c r="P4" s="867"/>
      <c r="Q4" s="867"/>
      <c r="R4" s="867"/>
      <c r="S4" s="807"/>
      <c r="T4" s="807"/>
      <c r="U4" s="807"/>
      <c r="V4" s="807"/>
      <c r="W4" s="807"/>
      <c r="X4" s="807"/>
      <c r="Y4" s="807"/>
      <c r="Z4" s="807"/>
      <c r="AA4" s="807"/>
      <c r="AB4" s="807"/>
      <c r="AC4" s="807"/>
      <c r="AD4" s="807"/>
      <c r="AE4" s="807"/>
      <c r="AF4" s="807"/>
      <c r="AG4" s="807"/>
      <c r="AH4" s="807"/>
      <c r="AI4" s="807"/>
      <c r="AJ4" s="807"/>
      <c r="AK4" s="807"/>
      <c r="AL4" s="807"/>
      <c r="AM4" s="867"/>
    </row>
    <row r="5" spans="1:39" hidden="1">
      <c r="A5" s="867"/>
      <c r="B5" s="867"/>
      <c r="C5" s="867"/>
      <c r="D5" s="867"/>
      <c r="E5" s="867"/>
      <c r="F5" s="867"/>
      <c r="G5" s="867"/>
      <c r="H5" s="867"/>
      <c r="I5" s="867"/>
      <c r="J5" s="867"/>
      <c r="K5" s="867"/>
      <c r="L5" s="867"/>
      <c r="M5" s="867"/>
      <c r="N5" s="867"/>
      <c r="O5" s="868"/>
      <c r="P5" s="867"/>
      <c r="Q5" s="867"/>
      <c r="R5" s="867"/>
      <c r="S5" s="807"/>
      <c r="T5" s="807"/>
      <c r="U5" s="807"/>
      <c r="V5" s="807"/>
      <c r="W5" s="807"/>
      <c r="X5" s="807"/>
      <c r="Y5" s="807"/>
      <c r="Z5" s="807"/>
      <c r="AA5" s="807"/>
      <c r="AB5" s="807"/>
      <c r="AC5" s="807"/>
      <c r="AD5" s="807"/>
      <c r="AE5" s="807"/>
      <c r="AF5" s="807"/>
      <c r="AG5" s="807"/>
      <c r="AH5" s="807"/>
      <c r="AI5" s="807"/>
      <c r="AJ5" s="807"/>
      <c r="AK5" s="807"/>
      <c r="AL5" s="807"/>
      <c r="AM5" s="867"/>
    </row>
    <row r="6" spans="1:39" hidden="1">
      <c r="A6" s="867"/>
      <c r="B6" s="867"/>
      <c r="C6" s="867"/>
      <c r="D6" s="867"/>
      <c r="E6" s="867"/>
      <c r="F6" s="867"/>
      <c r="G6" s="867"/>
      <c r="H6" s="867"/>
      <c r="I6" s="867"/>
      <c r="J6" s="867"/>
      <c r="K6" s="867"/>
      <c r="L6" s="867"/>
      <c r="M6" s="867"/>
      <c r="N6" s="867"/>
      <c r="O6" s="868"/>
      <c r="P6" s="867"/>
      <c r="Q6" s="867"/>
      <c r="R6" s="867"/>
      <c r="S6" s="807"/>
      <c r="T6" s="807"/>
      <c r="U6" s="807"/>
      <c r="V6" s="807"/>
      <c r="W6" s="807"/>
      <c r="X6" s="807"/>
      <c r="Y6" s="807"/>
      <c r="Z6" s="807"/>
      <c r="AA6" s="807"/>
      <c r="AB6" s="807"/>
      <c r="AC6" s="807"/>
      <c r="AD6" s="807"/>
      <c r="AE6" s="807"/>
      <c r="AF6" s="807"/>
      <c r="AG6" s="807"/>
      <c r="AH6" s="807"/>
      <c r="AI6" s="807"/>
      <c r="AJ6" s="807"/>
      <c r="AK6" s="807"/>
      <c r="AL6" s="807"/>
      <c r="AM6" s="867"/>
    </row>
    <row r="7" spans="1:39" hidden="1">
      <c r="A7" s="867"/>
      <c r="B7" s="867"/>
      <c r="C7" s="867"/>
      <c r="D7" s="867"/>
      <c r="E7" s="867"/>
      <c r="F7" s="867"/>
      <c r="G7" s="867"/>
      <c r="H7" s="867"/>
      <c r="I7" s="867"/>
      <c r="J7" s="867"/>
      <c r="K7" s="867"/>
      <c r="L7" s="867"/>
      <c r="M7" s="867"/>
      <c r="N7" s="867"/>
      <c r="O7" s="868"/>
      <c r="P7" s="867"/>
      <c r="Q7" s="867"/>
      <c r="R7" s="86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7"/>
    </row>
    <row r="8" spans="1:39" hidden="1">
      <c r="A8" s="867"/>
      <c r="B8" s="867"/>
      <c r="C8" s="867"/>
      <c r="D8" s="867"/>
      <c r="E8" s="867"/>
      <c r="F8" s="867"/>
      <c r="G8" s="867"/>
      <c r="H8" s="867"/>
      <c r="I8" s="867"/>
      <c r="J8" s="867"/>
      <c r="K8" s="867"/>
      <c r="L8" s="867"/>
      <c r="M8" s="867"/>
      <c r="N8" s="867"/>
      <c r="O8" s="868"/>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8"/>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8"/>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8"/>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s="82" customFormat="1" ht="20.100000000000001" customHeight="1">
      <c r="A12" s="800"/>
      <c r="B12" s="800"/>
      <c r="C12" s="800"/>
      <c r="D12" s="800"/>
      <c r="E12" s="800"/>
      <c r="F12" s="800"/>
      <c r="G12" s="800"/>
      <c r="H12" s="800"/>
      <c r="I12" s="800"/>
      <c r="J12" s="800"/>
      <c r="K12" s="800"/>
      <c r="L12" s="478" t="s">
        <v>1277</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row>
    <row r="13" spans="1:39" s="82" customFormat="1" ht="11.25" customHeight="1">
      <c r="A13" s="800"/>
      <c r="B13" s="800"/>
      <c r="C13" s="800"/>
      <c r="D13" s="800"/>
      <c r="E13" s="800"/>
      <c r="F13" s="800"/>
      <c r="G13" s="800"/>
      <c r="H13" s="800"/>
      <c r="I13" s="800"/>
      <c r="J13" s="800"/>
      <c r="K13" s="800"/>
      <c r="L13" s="870"/>
      <c r="M13" s="800"/>
      <c r="N13" s="800"/>
      <c r="O13" s="871"/>
      <c r="P13" s="800"/>
      <c r="Q13" s="800"/>
      <c r="R13" s="800"/>
      <c r="S13" s="800"/>
      <c r="T13" s="800"/>
      <c r="U13" s="800"/>
      <c r="V13" s="800"/>
      <c r="W13" s="800"/>
      <c r="X13" s="800"/>
      <c r="Y13" s="800"/>
      <c r="Z13" s="800"/>
      <c r="AA13" s="800"/>
      <c r="AB13" s="800"/>
      <c r="AC13" s="800"/>
      <c r="AD13" s="800"/>
      <c r="AE13" s="800"/>
      <c r="AF13" s="800"/>
      <c r="AG13" s="800"/>
      <c r="AH13" s="800"/>
      <c r="AI13" s="800"/>
      <c r="AJ13" s="800"/>
      <c r="AK13" s="800"/>
      <c r="AL13" s="800"/>
      <c r="AM13" s="800"/>
    </row>
    <row r="14" spans="1:39" s="82" customFormat="1" ht="15" customHeight="1">
      <c r="A14" s="800"/>
      <c r="B14" s="800"/>
      <c r="C14" s="800"/>
      <c r="D14" s="800"/>
      <c r="E14" s="800"/>
      <c r="F14" s="800"/>
      <c r="G14" s="800"/>
      <c r="H14" s="800"/>
      <c r="I14" s="800"/>
      <c r="J14" s="800"/>
      <c r="K14" s="800"/>
      <c r="L14" s="1214" t="s">
        <v>16</v>
      </c>
      <c r="M14" s="1214" t="s">
        <v>121</v>
      </c>
      <c r="N14" s="1214" t="s">
        <v>284</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01" t="s">
        <v>322</v>
      </c>
    </row>
    <row r="15" spans="1:39" s="82" customFormat="1" ht="50.1" customHeight="1">
      <c r="A15" s="800"/>
      <c r="B15" s="800"/>
      <c r="C15" s="800"/>
      <c r="D15" s="800"/>
      <c r="E15" s="800"/>
      <c r="F15" s="800"/>
      <c r="G15" s="800"/>
      <c r="H15" s="800"/>
      <c r="I15" s="800"/>
      <c r="J15" s="800"/>
      <c r="K15" s="800"/>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1"/>
    </row>
    <row r="16" spans="1:39" s="82" customFormat="1">
      <c r="A16" s="816" t="s">
        <v>18</v>
      </c>
      <c r="B16" s="800"/>
      <c r="C16" s="800"/>
      <c r="D16" s="800"/>
      <c r="E16" s="800"/>
      <c r="F16" s="800"/>
      <c r="G16" s="800"/>
      <c r="H16" s="800"/>
      <c r="I16" s="800"/>
      <c r="J16" s="800"/>
      <c r="K16" s="800"/>
      <c r="L16" s="855" t="s">
        <v>2613</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856"/>
    </row>
    <row r="17" spans="1:39" s="82" customFormat="1" ht="22.8">
      <c r="A17" s="839">
        <v>1</v>
      </c>
      <c r="B17" s="800"/>
      <c r="C17" s="800"/>
      <c r="D17" s="800"/>
      <c r="E17" s="800"/>
      <c r="F17" s="800"/>
      <c r="G17" s="800"/>
      <c r="H17" s="800"/>
      <c r="I17" s="800"/>
      <c r="J17" s="800"/>
      <c r="K17" s="800"/>
      <c r="L17" s="872" t="s">
        <v>18</v>
      </c>
      <c r="M17" s="229" t="s">
        <v>411</v>
      </c>
      <c r="N17" s="873" t="s">
        <v>369</v>
      </c>
      <c r="O17" s="874">
        <v>0</v>
      </c>
      <c r="P17" s="874">
        <v>0</v>
      </c>
      <c r="Q17" s="874">
        <v>0</v>
      </c>
      <c r="R17" s="874">
        <v>0</v>
      </c>
      <c r="S17" s="874">
        <v>0</v>
      </c>
      <c r="T17" s="874">
        <v>0</v>
      </c>
      <c r="U17" s="874">
        <v>0</v>
      </c>
      <c r="V17" s="874">
        <v>0</v>
      </c>
      <c r="W17" s="874">
        <v>0</v>
      </c>
      <c r="X17" s="874">
        <v>0</v>
      </c>
      <c r="Y17" s="874">
        <v>0</v>
      </c>
      <c r="Z17" s="874">
        <v>0</v>
      </c>
      <c r="AA17" s="874">
        <v>0</v>
      </c>
      <c r="AB17" s="874">
        <v>0</v>
      </c>
      <c r="AC17" s="874">
        <v>0</v>
      </c>
      <c r="AD17" s="874">
        <v>0</v>
      </c>
      <c r="AE17" s="874">
        <v>0</v>
      </c>
      <c r="AF17" s="874">
        <v>0</v>
      </c>
      <c r="AG17" s="874">
        <v>0</v>
      </c>
      <c r="AH17" s="874">
        <v>0</v>
      </c>
      <c r="AI17" s="874">
        <v>0</v>
      </c>
      <c r="AJ17" s="874">
        <v>0</v>
      </c>
      <c r="AK17" s="874">
        <v>0</v>
      </c>
      <c r="AL17" s="874">
        <v>0</v>
      </c>
      <c r="AM17" s="824"/>
    </row>
    <row r="18" spans="1:39" s="82" customFormat="1">
      <c r="A18" s="839">
        <v>1</v>
      </c>
      <c r="B18" s="800"/>
      <c r="C18" s="800"/>
      <c r="D18" s="800"/>
      <c r="E18" s="800"/>
      <c r="F18" s="800"/>
      <c r="G18" s="800"/>
      <c r="H18" s="800"/>
      <c r="I18" s="800"/>
      <c r="J18" s="800"/>
      <c r="K18" s="800"/>
      <c r="L18" s="875" t="s">
        <v>165</v>
      </c>
      <c r="M18" s="232" t="s">
        <v>12</v>
      </c>
      <c r="N18" s="840" t="s">
        <v>369</v>
      </c>
      <c r="O18" s="876">
        <v>0</v>
      </c>
      <c r="P18" s="876">
        <v>0</v>
      </c>
      <c r="Q18" s="876">
        <v>0</v>
      </c>
      <c r="R18" s="876">
        <v>0</v>
      </c>
      <c r="S18" s="876">
        <v>0</v>
      </c>
      <c r="T18" s="876">
        <v>0</v>
      </c>
      <c r="U18" s="876">
        <v>0</v>
      </c>
      <c r="V18" s="876">
        <v>0</v>
      </c>
      <c r="W18" s="876">
        <v>0</v>
      </c>
      <c r="X18" s="876">
        <v>0</v>
      </c>
      <c r="Y18" s="876">
        <v>0</v>
      </c>
      <c r="Z18" s="876">
        <v>0</v>
      </c>
      <c r="AA18" s="876">
        <v>0</v>
      </c>
      <c r="AB18" s="876">
        <v>0</v>
      </c>
      <c r="AC18" s="876">
        <v>0</v>
      </c>
      <c r="AD18" s="876">
        <v>0</v>
      </c>
      <c r="AE18" s="876">
        <v>0</v>
      </c>
      <c r="AF18" s="876">
        <v>0</v>
      </c>
      <c r="AG18" s="876">
        <v>0</v>
      </c>
      <c r="AH18" s="876">
        <v>0</v>
      </c>
      <c r="AI18" s="876">
        <v>0</v>
      </c>
      <c r="AJ18" s="876">
        <v>0</v>
      </c>
      <c r="AK18" s="876">
        <v>0</v>
      </c>
      <c r="AL18" s="876">
        <v>0</v>
      </c>
      <c r="AM18" s="824"/>
    </row>
    <row r="19" spans="1:39" s="82" customFormat="1" ht="22.8">
      <c r="A19" s="839">
        <v>1</v>
      </c>
      <c r="B19" s="800"/>
      <c r="C19" s="800"/>
      <c r="D19" s="800"/>
      <c r="E19" s="800"/>
      <c r="F19" s="800"/>
      <c r="G19" s="800"/>
      <c r="H19" s="800"/>
      <c r="I19" s="800"/>
      <c r="J19" s="800"/>
      <c r="K19" s="800"/>
      <c r="L19" s="875" t="s">
        <v>412</v>
      </c>
      <c r="M19" s="877" t="s">
        <v>413</v>
      </c>
      <c r="N19" s="840" t="s">
        <v>369</v>
      </c>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24"/>
    </row>
    <row r="20" spans="1:39" s="82" customFormat="1">
      <c r="A20" s="839">
        <v>1</v>
      </c>
      <c r="B20" s="800"/>
      <c r="C20" s="800"/>
      <c r="D20" s="800"/>
      <c r="E20" s="800"/>
      <c r="F20" s="800"/>
      <c r="G20" s="800"/>
      <c r="H20" s="800"/>
      <c r="I20" s="800"/>
      <c r="J20" s="800"/>
      <c r="K20" s="800"/>
      <c r="L20" s="875" t="s">
        <v>414</v>
      </c>
      <c r="M20" s="877" t="s">
        <v>415</v>
      </c>
      <c r="N20" s="840" t="s">
        <v>369</v>
      </c>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24"/>
    </row>
    <row r="21" spans="1:39" s="82" customFormat="1">
      <c r="A21" s="839">
        <v>1</v>
      </c>
      <c r="B21" s="800"/>
      <c r="C21" s="800"/>
      <c r="D21" s="800"/>
      <c r="E21" s="800"/>
      <c r="F21" s="800"/>
      <c r="G21" s="800"/>
      <c r="H21" s="800"/>
      <c r="I21" s="800"/>
      <c r="J21" s="800"/>
      <c r="K21" s="800"/>
      <c r="L21" s="875" t="s">
        <v>166</v>
      </c>
      <c r="M21" s="878" t="s">
        <v>416</v>
      </c>
      <c r="N21" s="840" t="s">
        <v>369</v>
      </c>
      <c r="O21" s="876"/>
      <c r="P21" s="876"/>
      <c r="Q21" s="876"/>
      <c r="R21" s="876"/>
      <c r="S21" s="876"/>
      <c r="T21" s="876"/>
      <c r="U21" s="876"/>
      <c r="V21" s="876"/>
      <c r="W21" s="876"/>
      <c r="X21" s="876"/>
      <c r="Y21" s="876"/>
      <c r="Z21" s="876"/>
      <c r="AA21" s="876"/>
      <c r="AB21" s="876"/>
      <c r="AC21" s="876"/>
      <c r="AD21" s="876"/>
      <c r="AE21" s="876"/>
      <c r="AF21" s="876"/>
      <c r="AG21" s="876"/>
      <c r="AH21" s="876"/>
      <c r="AI21" s="876"/>
      <c r="AJ21" s="876"/>
      <c r="AK21" s="876"/>
      <c r="AL21" s="876"/>
      <c r="AM21" s="824"/>
    </row>
    <row r="22" spans="1:39" s="82" customFormat="1">
      <c r="A22" s="839">
        <v>1</v>
      </c>
      <c r="B22" s="800"/>
      <c r="C22" s="800"/>
      <c r="D22" s="800"/>
      <c r="E22" s="800"/>
      <c r="F22" s="800"/>
      <c r="G22" s="800"/>
      <c r="H22" s="800"/>
      <c r="I22" s="800"/>
      <c r="J22" s="800"/>
      <c r="K22" s="800"/>
      <c r="L22" s="875" t="s">
        <v>378</v>
      </c>
      <c r="M22" s="879" t="s">
        <v>417</v>
      </c>
      <c r="N22" s="840" t="s">
        <v>369</v>
      </c>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24"/>
    </row>
    <row r="23" spans="1:39" s="82" customFormat="1">
      <c r="A23" s="839">
        <v>1</v>
      </c>
      <c r="B23" s="800"/>
      <c r="C23" s="800"/>
      <c r="D23" s="800"/>
      <c r="E23" s="800"/>
      <c r="F23" s="800"/>
      <c r="G23" s="800"/>
      <c r="H23" s="800"/>
      <c r="I23" s="800"/>
      <c r="J23" s="800"/>
      <c r="K23" s="800"/>
      <c r="L23" s="875" t="s">
        <v>380</v>
      </c>
      <c r="M23" s="879" t="s">
        <v>418</v>
      </c>
      <c r="N23" s="840" t="s">
        <v>369</v>
      </c>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24"/>
    </row>
    <row r="24" spans="1:39">
      <c r="A24" s="867"/>
      <c r="B24" s="867"/>
      <c r="C24" s="867"/>
      <c r="D24" s="867"/>
      <c r="E24" s="867"/>
      <c r="F24" s="867"/>
      <c r="G24" s="867"/>
      <c r="H24" s="867"/>
      <c r="I24" s="867"/>
      <c r="J24" s="867"/>
      <c r="K24" s="867"/>
      <c r="L24" s="867"/>
      <c r="M24" s="867"/>
      <c r="N24" s="867"/>
      <c r="O24" s="868"/>
      <c r="P24" s="867"/>
      <c r="Q24" s="867"/>
      <c r="R24" s="867"/>
      <c r="S24" s="867"/>
      <c r="T24" s="867"/>
      <c r="U24" s="867"/>
      <c r="V24" s="867"/>
      <c r="W24" s="867"/>
      <c r="X24" s="867"/>
      <c r="Y24" s="867"/>
      <c r="Z24" s="867"/>
      <c r="AA24" s="867"/>
      <c r="AB24" s="867"/>
      <c r="AC24" s="867"/>
      <c r="AD24" s="867"/>
      <c r="AE24" s="867"/>
      <c r="AF24" s="867"/>
      <c r="AG24" s="867"/>
      <c r="AH24" s="867"/>
      <c r="AI24" s="867"/>
      <c r="AJ24" s="867"/>
      <c r="AK24" s="867"/>
      <c r="AL24" s="867"/>
      <c r="AM24" s="867"/>
    </row>
    <row r="25" spans="1:39" s="88" customFormat="1" ht="15" customHeight="1">
      <c r="A25" s="807"/>
      <c r="B25" s="807"/>
      <c r="C25" s="807"/>
      <c r="D25" s="807"/>
      <c r="E25" s="807"/>
      <c r="F25" s="807"/>
      <c r="G25" s="807"/>
      <c r="H25" s="807"/>
      <c r="I25" s="807"/>
      <c r="J25" s="807"/>
      <c r="K25" s="807"/>
      <c r="L25" s="1214" t="s">
        <v>1469</v>
      </c>
      <c r="M25" s="1214"/>
      <c r="N25" s="1214"/>
      <c r="O25" s="1214"/>
      <c r="P25" s="1214"/>
      <c r="Q25" s="1214"/>
      <c r="R25" s="1214"/>
      <c r="S25" s="1216"/>
      <c r="T25" s="1216"/>
      <c r="U25" s="1216"/>
      <c r="V25" s="1216"/>
      <c r="W25" s="1216"/>
      <c r="X25" s="1216"/>
      <c r="Y25" s="1216"/>
      <c r="Z25" s="1216"/>
      <c r="AA25" s="1216"/>
      <c r="AB25" s="1216"/>
      <c r="AC25" s="1216"/>
      <c r="AD25" s="1216"/>
      <c r="AE25" s="1216"/>
      <c r="AF25" s="1216"/>
      <c r="AG25" s="1216"/>
      <c r="AH25" s="1216"/>
      <c r="AI25" s="1216"/>
      <c r="AJ25" s="1216"/>
      <c r="AK25" s="1216"/>
      <c r="AL25" s="1216"/>
      <c r="AM25" s="1216"/>
    </row>
    <row r="26" spans="1:39" s="88" customFormat="1" ht="15" customHeight="1">
      <c r="A26" s="807"/>
      <c r="B26" s="807"/>
      <c r="C26" s="807"/>
      <c r="D26" s="807"/>
      <c r="E26" s="807"/>
      <c r="F26" s="807"/>
      <c r="G26" s="807"/>
      <c r="H26" s="807"/>
      <c r="I26" s="807"/>
      <c r="J26" s="807"/>
      <c r="K26" s="703"/>
      <c r="L26" s="1218"/>
      <c r="M26" s="1218"/>
      <c r="N26" s="1218"/>
      <c r="O26" s="1218"/>
      <c r="P26" s="1218"/>
      <c r="Q26" s="1218"/>
      <c r="R26" s="1218"/>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23" width="13.25" style="98" customWidth="1"/>
    <col min="24" max="28" width="13.25" style="98" hidden="1" customWidth="1"/>
    <col min="29" max="33" width="13.25" style="98" customWidth="1"/>
    <col min="34"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80"/>
      <c r="B1" s="880"/>
      <c r="C1" s="880"/>
      <c r="D1" s="880"/>
      <c r="E1" s="880"/>
      <c r="F1" s="880"/>
      <c r="G1" s="880"/>
      <c r="H1" s="880"/>
      <c r="I1" s="880"/>
      <c r="J1" s="880"/>
      <c r="K1" s="880"/>
      <c r="L1" s="880"/>
      <c r="M1" s="880"/>
      <c r="N1" s="880"/>
      <c r="O1" s="880"/>
      <c r="P1" s="880"/>
      <c r="Q1" s="880"/>
      <c r="R1" s="880"/>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80"/>
    </row>
    <row r="2" spans="1:39" ht="11.4" hidden="1">
      <c r="A2" s="880"/>
      <c r="B2" s="880"/>
      <c r="C2" s="880"/>
      <c r="D2" s="880"/>
      <c r="E2" s="880"/>
      <c r="F2" s="880"/>
      <c r="G2" s="880"/>
      <c r="H2" s="880"/>
      <c r="I2" s="880"/>
      <c r="J2" s="880"/>
      <c r="K2" s="880"/>
      <c r="L2" s="880"/>
      <c r="M2" s="880"/>
      <c r="N2" s="880"/>
      <c r="O2" s="880"/>
      <c r="P2" s="880"/>
      <c r="Q2" s="880"/>
      <c r="R2" s="880"/>
      <c r="S2" s="807"/>
      <c r="T2" s="807"/>
      <c r="U2" s="807"/>
      <c r="V2" s="807"/>
      <c r="W2" s="807"/>
      <c r="X2" s="807"/>
      <c r="Y2" s="807"/>
      <c r="Z2" s="807"/>
      <c r="AA2" s="807"/>
      <c r="AB2" s="807"/>
      <c r="AC2" s="807"/>
      <c r="AD2" s="807"/>
      <c r="AE2" s="807"/>
      <c r="AF2" s="807"/>
      <c r="AG2" s="807"/>
      <c r="AH2" s="807"/>
      <c r="AI2" s="807"/>
      <c r="AJ2" s="807"/>
      <c r="AK2" s="807"/>
      <c r="AL2" s="807"/>
      <c r="AM2" s="880"/>
    </row>
    <row r="3" spans="1:39" ht="11.4" hidden="1">
      <c r="A3" s="880"/>
      <c r="B3" s="880"/>
      <c r="C3" s="880"/>
      <c r="D3" s="880"/>
      <c r="E3" s="880"/>
      <c r="F3" s="880"/>
      <c r="G3" s="880"/>
      <c r="H3" s="880"/>
      <c r="I3" s="880"/>
      <c r="J3" s="880"/>
      <c r="K3" s="880"/>
      <c r="L3" s="880"/>
      <c r="M3" s="880"/>
      <c r="N3" s="880"/>
      <c r="O3" s="880"/>
      <c r="P3" s="880"/>
      <c r="Q3" s="880"/>
      <c r="R3" s="880"/>
      <c r="S3" s="807"/>
      <c r="T3" s="807"/>
      <c r="U3" s="807"/>
      <c r="V3" s="807"/>
      <c r="W3" s="807"/>
      <c r="X3" s="807"/>
      <c r="Y3" s="807"/>
      <c r="Z3" s="807"/>
      <c r="AA3" s="807"/>
      <c r="AB3" s="807"/>
      <c r="AC3" s="807"/>
      <c r="AD3" s="807"/>
      <c r="AE3" s="807"/>
      <c r="AF3" s="807"/>
      <c r="AG3" s="807"/>
      <c r="AH3" s="807"/>
      <c r="AI3" s="807"/>
      <c r="AJ3" s="807"/>
      <c r="AK3" s="807"/>
      <c r="AL3" s="807"/>
      <c r="AM3" s="880"/>
    </row>
    <row r="4" spans="1:39" ht="11.4" hidden="1">
      <c r="A4" s="880"/>
      <c r="B4" s="880"/>
      <c r="C4" s="880"/>
      <c r="D4" s="880"/>
      <c r="E4" s="880"/>
      <c r="F4" s="880"/>
      <c r="G4" s="880"/>
      <c r="H4" s="880"/>
      <c r="I4" s="880"/>
      <c r="J4" s="880"/>
      <c r="K4" s="880"/>
      <c r="L4" s="880"/>
      <c r="M4" s="880"/>
      <c r="N4" s="880"/>
      <c r="O4" s="880"/>
      <c r="P4" s="880"/>
      <c r="Q4" s="880"/>
      <c r="R4" s="880"/>
      <c r="S4" s="807"/>
      <c r="T4" s="807"/>
      <c r="U4" s="807"/>
      <c r="V4" s="807"/>
      <c r="W4" s="807"/>
      <c r="X4" s="807"/>
      <c r="Y4" s="807"/>
      <c r="Z4" s="807"/>
      <c r="AA4" s="807"/>
      <c r="AB4" s="807"/>
      <c r="AC4" s="807"/>
      <c r="AD4" s="807"/>
      <c r="AE4" s="807"/>
      <c r="AF4" s="807"/>
      <c r="AG4" s="807"/>
      <c r="AH4" s="807"/>
      <c r="AI4" s="807"/>
      <c r="AJ4" s="807"/>
      <c r="AK4" s="807"/>
      <c r="AL4" s="807"/>
      <c r="AM4" s="880"/>
    </row>
    <row r="5" spans="1:39" ht="11.4" hidden="1">
      <c r="A5" s="880"/>
      <c r="B5" s="880"/>
      <c r="C5" s="880"/>
      <c r="D5" s="880"/>
      <c r="E5" s="880"/>
      <c r="F5" s="880"/>
      <c r="G5" s="880"/>
      <c r="H5" s="880"/>
      <c r="I5" s="880"/>
      <c r="J5" s="880"/>
      <c r="K5" s="880"/>
      <c r="L5" s="880"/>
      <c r="M5" s="880"/>
      <c r="N5" s="880"/>
      <c r="O5" s="880"/>
      <c r="P5" s="880"/>
      <c r="Q5" s="880"/>
      <c r="R5" s="880"/>
      <c r="S5" s="807"/>
      <c r="T5" s="807"/>
      <c r="U5" s="807"/>
      <c r="V5" s="807"/>
      <c r="W5" s="807"/>
      <c r="X5" s="807"/>
      <c r="Y5" s="807"/>
      <c r="Z5" s="807"/>
      <c r="AA5" s="807"/>
      <c r="AB5" s="807"/>
      <c r="AC5" s="807"/>
      <c r="AD5" s="807"/>
      <c r="AE5" s="807"/>
      <c r="AF5" s="807"/>
      <c r="AG5" s="807"/>
      <c r="AH5" s="807"/>
      <c r="AI5" s="807"/>
      <c r="AJ5" s="807"/>
      <c r="AK5" s="807"/>
      <c r="AL5" s="807"/>
      <c r="AM5" s="880"/>
    </row>
    <row r="6" spans="1:39" ht="11.4" hidden="1">
      <c r="A6" s="880"/>
      <c r="B6" s="880"/>
      <c r="C6" s="880"/>
      <c r="D6" s="880"/>
      <c r="E6" s="880"/>
      <c r="F6" s="880"/>
      <c r="G6" s="880"/>
      <c r="H6" s="880"/>
      <c r="I6" s="880"/>
      <c r="J6" s="880"/>
      <c r="K6" s="880"/>
      <c r="L6" s="880"/>
      <c r="M6" s="880"/>
      <c r="N6" s="880"/>
      <c r="O6" s="880"/>
      <c r="P6" s="880"/>
      <c r="Q6" s="880"/>
      <c r="R6" s="880"/>
      <c r="S6" s="807"/>
      <c r="T6" s="807"/>
      <c r="U6" s="807"/>
      <c r="V6" s="807"/>
      <c r="W6" s="807"/>
      <c r="X6" s="807"/>
      <c r="Y6" s="807"/>
      <c r="Z6" s="807"/>
      <c r="AA6" s="807"/>
      <c r="AB6" s="807"/>
      <c r="AC6" s="807"/>
      <c r="AD6" s="807"/>
      <c r="AE6" s="807"/>
      <c r="AF6" s="807"/>
      <c r="AG6" s="807"/>
      <c r="AH6" s="807"/>
      <c r="AI6" s="807"/>
      <c r="AJ6" s="807"/>
      <c r="AK6" s="807"/>
      <c r="AL6" s="807"/>
      <c r="AM6" s="880"/>
    </row>
    <row r="7" spans="1:39" ht="11.4" hidden="1">
      <c r="A7" s="880"/>
      <c r="B7" s="880"/>
      <c r="C7" s="880"/>
      <c r="D7" s="880"/>
      <c r="E7" s="880"/>
      <c r="F7" s="880"/>
      <c r="G7" s="880"/>
      <c r="H7" s="880"/>
      <c r="I7" s="880"/>
      <c r="J7" s="880"/>
      <c r="K7" s="880"/>
      <c r="L7" s="880"/>
      <c r="M7" s="880"/>
      <c r="N7" s="880"/>
      <c r="O7" s="880"/>
      <c r="P7" s="880"/>
      <c r="Q7" s="880"/>
      <c r="R7" s="880"/>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80"/>
    </row>
    <row r="8" spans="1:39" hidden="1">
      <c r="A8" s="880"/>
      <c r="B8" s="880"/>
      <c r="C8" s="880"/>
      <c r="D8" s="880"/>
      <c r="E8" s="880"/>
      <c r="F8" s="880"/>
      <c r="G8" s="880"/>
      <c r="H8" s="880"/>
      <c r="I8" s="880"/>
      <c r="J8" s="880"/>
      <c r="K8" s="880"/>
      <c r="L8" s="880"/>
      <c r="M8" s="880"/>
      <c r="N8" s="880"/>
      <c r="O8" s="880"/>
      <c r="P8" s="880"/>
      <c r="Q8" s="880"/>
      <c r="R8" s="880"/>
      <c r="S8" s="880"/>
      <c r="T8" s="880"/>
      <c r="U8" s="880"/>
      <c r="V8" s="880"/>
      <c r="W8" s="880"/>
      <c r="X8" s="880"/>
      <c r="Y8" s="880"/>
      <c r="Z8" s="880"/>
      <c r="AA8" s="880"/>
      <c r="AB8" s="880"/>
      <c r="AC8" s="880"/>
      <c r="AD8" s="880"/>
      <c r="AE8" s="880"/>
      <c r="AF8" s="880"/>
      <c r="AG8" s="880"/>
      <c r="AH8" s="880"/>
      <c r="AI8" s="880"/>
      <c r="AJ8" s="880"/>
      <c r="AK8" s="880"/>
      <c r="AL8" s="880"/>
      <c r="AM8" s="880"/>
    </row>
    <row r="9" spans="1:39" hidden="1">
      <c r="A9" s="880"/>
      <c r="B9" s="880"/>
      <c r="C9" s="880"/>
      <c r="D9" s="880"/>
      <c r="E9" s="880"/>
      <c r="F9" s="880"/>
      <c r="G9" s="880"/>
      <c r="H9" s="880"/>
      <c r="I9" s="880"/>
      <c r="J9" s="880"/>
      <c r="K9" s="880"/>
      <c r="L9" s="880"/>
      <c r="M9" s="880"/>
      <c r="N9" s="880"/>
      <c r="O9" s="880"/>
      <c r="P9" s="880"/>
      <c r="Q9" s="880"/>
      <c r="R9" s="880"/>
      <c r="S9" s="880"/>
      <c r="T9" s="880"/>
      <c r="U9" s="880"/>
      <c r="V9" s="880"/>
      <c r="W9" s="880"/>
      <c r="X9" s="880"/>
      <c r="Y9" s="880"/>
      <c r="Z9" s="880"/>
      <c r="AA9" s="880"/>
      <c r="AB9" s="880"/>
      <c r="AC9" s="880"/>
      <c r="AD9" s="880"/>
      <c r="AE9" s="880"/>
      <c r="AF9" s="880"/>
      <c r="AG9" s="880"/>
      <c r="AH9" s="880"/>
      <c r="AI9" s="880"/>
      <c r="AJ9" s="880"/>
      <c r="AK9" s="880"/>
      <c r="AL9" s="880"/>
      <c r="AM9" s="880"/>
    </row>
    <row r="10" spans="1:39" hidden="1">
      <c r="A10" s="880"/>
      <c r="B10" s="880"/>
      <c r="C10" s="880"/>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0"/>
      <c r="AD10" s="880"/>
      <c r="AE10" s="880"/>
      <c r="AF10" s="880"/>
      <c r="AG10" s="880"/>
      <c r="AH10" s="880"/>
      <c r="AI10" s="880"/>
      <c r="AJ10" s="880"/>
      <c r="AK10" s="880"/>
      <c r="AL10" s="880"/>
      <c r="AM10" s="880"/>
    </row>
    <row r="11" spans="1:39" ht="15" hidden="1" customHeight="1">
      <c r="A11" s="880"/>
      <c r="B11" s="880"/>
      <c r="C11" s="880"/>
      <c r="D11" s="880"/>
      <c r="E11" s="880"/>
      <c r="F11" s="880"/>
      <c r="G11" s="880"/>
      <c r="H11" s="880"/>
      <c r="I11" s="880"/>
      <c r="J11" s="880"/>
      <c r="K11" s="880"/>
      <c r="L11" s="880"/>
      <c r="M11" s="853"/>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row>
    <row r="12" spans="1:39" ht="20.100000000000001" customHeight="1">
      <c r="A12" s="880"/>
      <c r="B12" s="880"/>
      <c r="C12" s="880"/>
      <c r="D12" s="880"/>
      <c r="E12" s="880"/>
      <c r="F12" s="880"/>
      <c r="G12" s="880"/>
      <c r="H12" s="880"/>
      <c r="I12" s="880"/>
      <c r="J12" s="880"/>
      <c r="K12" s="880"/>
      <c r="L12" s="477" t="s">
        <v>1278</v>
      </c>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40"/>
    </row>
    <row r="13" spans="1:39" ht="11.25" customHeight="1">
      <c r="A13" s="880"/>
      <c r="B13" s="880"/>
      <c r="C13" s="880"/>
      <c r="D13" s="880"/>
      <c r="E13" s="880"/>
      <c r="F13" s="880"/>
      <c r="G13" s="880"/>
      <c r="H13" s="880"/>
      <c r="I13" s="880"/>
      <c r="J13" s="880"/>
      <c r="K13" s="880"/>
      <c r="L13" s="881"/>
      <c r="M13" s="882"/>
      <c r="N13" s="882"/>
      <c r="O13" s="882"/>
      <c r="P13" s="882"/>
      <c r="Q13" s="882"/>
      <c r="R13" s="882"/>
      <c r="S13" s="882"/>
      <c r="T13" s="882"/>
      <c r="U13" s="882"/>
      <c r="V13" s="882"/>
      <c r="W13" s="882"/>
      <c r="X13" s="882"/>
      <c r="Y13" s="882"/>
      <c r="Z13" s="882"/>
      <c r="AA13" s="882"/>
      <c r="AB13" s="882"/>
      <c r="AC13" s="882"/>
      <c r="AD13" s="883"/>
      <c r="AE13" s="883"/>
      <c r="AF13" s="883"/>
      <c r="AG13" s="883"/>
      <c r="AH13" s="883"/>
      <c r="AI13" s="883"/>
      <c r="AJ13" s="883"/>
      <c r="AK13" s="883"/>
      <c r="AL13" s="883"/>
      <c r="AM13" s="880"/>
    </row>
    <row r="14" spans="1:39" ht="15" customHeight="1">
      <c r="A14" s="880"/>
      <c r="B14" s="880"/>
      <c r="C14" s="880"/>
      <c r="D14" s="880"/>
      <c r="E14" s="880"/>
      <c r="F14" s="880"/>
      <c r="G14" s="880"/>
      <c r="H14" s="880"/>
      <c r="I14" s="880"/>
      <c r="J14" s="880"/>
      <c r="K14" s="880"/>
      <c r="L14" s="1223" t="s">
        <v>374</v>
      </c>
      <c r="M14" s="1224" t="s">
        <v>230</v>
      </c>
      <c r="N14" s="1223" t="s">
        <v>143</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01" t="s">
        <v>322</v>
      </c>
    </row>
    <row r="15" spans="1:39" ht="50.1" customHeight="1">
      <c r="A15" s="880"/>
      <c r="B15" s="880"/>
      <c r="C15" s="880"/>
      <c r="D15" s="880"/>
      <c r="E15" s="880"/>
      <c r="F15" s="880"/>
      <c r="G15" s="880"/>
      <c r="H15" s="880"/>
      <c r="I15" s="880"/>
      <c r="J15" s="880"/>
      <c r="K15" s="880"/>
      <c r="L15" s="1227"/>
      <c r="M15" s="1227"/>
      <c r="N15" s="1227"/>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27"/>
    </row>
    <row r="16" spans="1:39" ht="11.4">
      <c r="A16" s="816" t="s">
        <v>18</v>
      </c>
      <c r="B16" s="880" t="s">
        <v>1230</v>
      </c>
      <c r="C16" s="880"/>
      <c r="D16" s="880"/>
      <c r="E16" s="880"/>
      <c r="F16" s="880"/>
      <c r="G16" s="880"/>
      <c r="H16" s="880"/>
      <c r="I16" s="880"/>
      <c r="J16" s="880"/>
      <c r="K16" s="880"/>
      <c r="L16" s="855" t="s">
        <v>2613</v>
      </c>
      <c r="M16" s="724"/>
      <c r="N16" s="724"/>
      <c r="O16" s="884">
        <v>0</v>
      </c>
      <c r="P16" s="884">
        <v>0</v>
      </c>
      <c r="Q16" s="884">
        <v>0</v>
      </c>
      <c r="R16" s="884">
        <v>0</v>
      </c>
      <c r="S16" s="884">
        <v>0</v>
      </c>
      <c r="T16" s="884">
        <v>0</v>
      </c>
      <c r="U16" s="884">
        <v>0</v>
      </c>
      <c r="V16" s="884">
        <v>0</v>
      </c>
      <c r="W16" s="884">
        <v>0</v>
      </c>
      <c r="X16" s="884">
        <v>0</v>
      </c>
      <c r="Y16" s="884">
        <v>0</v>
      </c>
      <c r="Z16" s="884">
        <v>0</v>
      </c>
      <c r="AA16" s="884">
        <v>0</v>
      </c>
      <c r="AB16" s="884">
        <v>0</v>
      </c>
      <c r="AC16" s="884">
        <v>0</v>
      </c>
      <c r="AD16" s="884">
        <v>0</v>
      </c>
      <c r="AE16" s="884">
        <v>0</v>
      </c>
      <c r="AF16" s="884">
        <v>0</v>
      </c>
      <c r="AG16" s="884">
        <v>0</v>
      </c>
      <c r="AH16" s="884">
        <v>0</v>
      </c>
      <c r="AI16" s="884">
        <v>0</v>
      </c>
      <c r="AJ16" s="884">
        <v>0</v>
      </c>
      <c r="AK16" s="884">
        <v>0</v>
      </c>
      <c r="AL16" s="884">
        <v>0</v>
      </c>
      <c r="AM16" s="885"/>
    </row>
    <row r="17" spans="1:39" ht="11.4">
      <c r="A17" s="839">
        <v>1</v>
      </c>
      <c r="B17" s="880"/>
      <c r="C17" s="880"/>
      <c r="D17" s="880"/>
      <c r="E17" s="880"/>
      <c r="F17" s="880"/>
      <c r="G17" s="880"/>
      <c r="H17" s="880"/>
      <c r="I17" s="880"/>
      <c r="J17" s="880"/>
      <c r="K17" s="880"/>
      <c r="L17" s="858">
        <v>1</v>
      </c>
      <c r="M17" s="886" t="s">
        <v>420</v>
      </c>
      <c r="N17" s="225" t="s">
        <v>369</v>
      </c>
      <c r="O17" s="859">
        <v>0</v>
      </c>
      <c r="P17" s="859">
        <v>0</v>
      </c>
      <c r="Q17" s="859">
        <v>0</v>
      </c>
      <c r="R17" s="859">
        <v>0</v>
      </c>
      <c r="S17" s="859">
        <v>0</v>
      </c>
      <c r="T17" s="859">
        <v>0</v>
      </c>
      <c r="U17" s="859">
        <v>0</v>
      </c>
      <c r="V17" s="859">
        <v>0</v>
      </c>
      <c r="W17" s="859">
        <v>0</v>
      </c>
      <c r="X17" s="859">
        <v>0</v>
      </c>
      <c r="Y17" s="859">
        <v>0</v>
      </c>
      <c r="Z17" s="859">
        <v>0</v>
      </c>
      <c r="AA17" s="859">
        <v>0</v>
      </c>
      <c r="AB17" s="859">
        <v>0</v>
      </c>
      <c r="AC17" s="859">
        <v>0</v>
      </c>
      <c r="AD17" s="859">
        <v>0</v>
      </c>
      <c r="AE17" s="859">
        <v>0</v>
      </c>
      <c r="AF17" s="859">
        <v>0</v>
      </c>
      <c r="AG17" s="859">
        <v>0</v>
      </c>
      <c r="AH17" s="859">
        <v>0</v>
      </c>
      <c r="AI17" s="859">
        <v>0</v>
      </c>
      <c r="AJ17" s="859">
        <v>0</v>
      </c>
      <c r="AK17" s="859">
        <v>0</v>
      </c>
      <c r="AL17" s="859">
        <v>0</v>
      </c>
      <c r="AM17" s="824"/>
    </row>
    <row r="18" spans="1:39" ht="0.3" customHeight="1">
      <c r="A18" s="839">
        <v>1</v>
      </c>
      <c r="B18" s="880"/>
      <c r="C18" s="880"/>
      <c r="D18" s="880"/>
      <c r="E18" s="880"/>
      <c r="F18" s="880"/>
      <c r="G18" s="880"/>
      <c r="H18" s="880"/>
      <c r="I18" s="880"/>
      <c r="J18" s="887" t="s">
        <v>1070</v>
      </c>
      <c r="K18" s="880"/>
      <c r="L18" s="858"/>
      <c r="M18" s="886"/>
      <c r="N18" s="225"/>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44"/>
    </row>
    <row r="19" spans="1:39" ht="22.8">
      <c r="A19" s="839">
        <v>1</v>
      </c>
      <c r="B19" s="880"/>
      <c r="C19" s="880"/>
      <c r="D19" s="880"/>
      <c r="E19" s="880"/>
      <c r="F19" s="880"/>
      <c r="G19" s="880"/>
      <c r="H19" s="880"/>
      <c r="I19" s="880"/>
      <c r="J19" s="880"/>
      <c r="K19" s="880"/>
      <c r="L19" s="858">
        <v>2</v>
      </c>
      <c r="M19" s="886" t="s">
        <v>422</v>
      </c>
      <c r="N19" s="225" t="s">
        <v>369</v>
      </c>
      <c r="O19" s="859">
        <v>0</v>
      </c>
      <c r="P19" s="859">
        <v>0</v>
      </c>
      <c r="Q19" s="859">
        <v>0</v>
      </c>
      <c r="R19" s="859">
        <v>0</v>
      </c>
      <c r="S19" s="859">
        <v>0</v>
      </c>
      <c r="T19" s="859">
        <v>0</v>
      </c>
      <c r="U19" s="859">
        <v>0</v>
      </c>
      <c r="V19" s="859">
        <v>0</v>
      </c>
      <c r="W19" s="859">
        <v>0</v>
      </c>
      <c r="X19" s="859">
        <v>0</v>
      </c>
      <c r="Y19" s="859">
        <v>0</v>
      </c>
      <c r="Z19" s="859">
        <v>0</v>
      </c>
      <c r="AA19" s="859">
        <v>0</v>
      </c>
      <c r="AB19" s="859">
        <v>0</v>
      </c>
      <c r="AC19" s="859">
        <v>0</v>
      </c>
      <c r="AD19" s="859">
        <v>0</v>
      </c>
      <c r="AE19" s="859">
        <v>0</v>
      </c>
      <c r="AF19" s="859">
        <v>0</v>
      </c>
      <c r="AG19" s="859">
        <v>0</v>
      </c>
      <c r="AH19" s="859">
        <v>0</v>
      </c>
      <c r="AI19" s="859">
        <v>0</v>
      </c>
      <c r="AJ19" s="859">
        <v>0</v>
      </c>
      <c r="AK19" s="859">
        <v>0</v>
      </c>
      <c r="AL19" s="859">
        <v>0</v>
      </c>
      <c r="AM19" s="824"/>
    </row>
    <row r="20" spans="1:39" ht="0.3" customHeight="1">
      <c r="A20" s="839">
        <v>1</v>
      </c>
      <c r="B20" s="880"/>
      <c r="C20" s="880"/>
      <c r="D20" s="880"/>
      <c r="E20" s="880"/>
      <c r="F20" s="880"/>
      <c r="G20" s="880"/>
      <c r="H20" s="880"/>
      <c r="I20" s="880"/>
      <c r="J20" s="887" t="s">
        <v>1071</v>
      </c>
      <c r="K20" s="880"/>
      <c r="L20" s="858"/>
      <c r="M20" s="886"/>
      <c r="N20" s="225"/>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44"/>
    </row>
    <row r="21" spans="1:39" ht="11.4">
      <c r="A21" s="839">
        <v>1</v>
      </c>
      <c r="B21" s="880"/>
      <c r="C21" s="880"/>
      <c r="D21" s="880"/>
      <c r="E21" s="880"/>
      <c r="F21" s="880"/>
      <c r="G21" s="880"/>
      <c r="H21" s="880"/>
      <c r="I21" s="880"/>
      <c r="J21" s="880"/>
      <c r="K21" s="880"/>
      <c r="L21" s="858">
        <v>3</v>
      </c>
      <c r="M21" s="886" t="s">
        <v>424</v>
      </c>
      <c r="N21" s="225" t="s">
        <v>369</v>
      </c>
      <c r="O21" s="859">
        <v>0</v>
      </c>
      <c r="P21" s="859">
        <v>0</v>
      </c>
      <c r="Q21" s="859">
        <v>0</v>
      </c>
      <c r="R21" s="859">
        <v>0</v>
      </c>
      <c r="S21" s="859">
        <v>0</v>
      </c>
      <c r="T21" s="859">
        <v>0</v>
      </c>
      <c r="U21" s="859">
        <v>0</v>
      </c>
      <c r="V21" s="859">
        <v>0</v>
      </c>
      <c r="W21" s="859">
        <v>0</v>
      </c>
      <c r="X21" s="859">
        <v>0</v>
      </c>
      <c r="Y21" s="859">
        <v>0</v>
      </c>
      <c r="Z21" s="859">
        <v>0</v>
      </c>
      <c r="AA21" s="859">
        <v>0</v>
      </c>
      <c r="AB21" s="859">
        <v>0</v>
      </c>
      <c r="AC21" s="859">
        <v>0</v>
      </c>
      <c r="AD21" s="859">
        <v>0</v>
      </c>
      <c r="AE21" s="859">
        <v>0</v>
      </c>
      <c r="AF21" s="859">
        <v>0</v>
      </c>
      <c r="AG21" s="859">
        <v>0</v>
      </c>
      <c r="AH21" s="859">
        <v>0</v>
      </c>
      <c r="AI21" s="859">
        <v>0</v>
      </c>
      <c r="AJ21" s="859">
        <v>0</v>
      </c>
      <c r="AK21" s="859">
        <v>0</v>
      </c>
      <c r="AL21" s="859">
        <v>0</v>
      </c>
      <c r="AM21" s="824"/>
    </row>
    <row r="22" spans="1:39" ht="0.3" customHeight="1">
      <c r="A22" s="839">
        <v>1</v>
      </c>
      <c r="B22" s="880"/>
      <c r="C22" s="880"/>
      <c r="D22" s="880"/>
      <c r="E22" s="880"/>
      <c r="F22" s="880"/>
      <c r="G22" s="880"/>
      <c r="H22" s="880"/>
      <c r="I22" s="880"/>
      <c r="J22" s="887" t="s">
        <v>1072</v>
      </c>
      <c r="K22" s="880"/>
      <c r="L22" s="858"/>
      <c r="M22" s="886"/>
      <c r="N22" s="225"/>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44"/>
    </row>
    <row r="23" spans="1:39" ht="11.4">
      <c r="A23" s="839">
        <v>1</v>
      </c>
      <c r="B23" s="880"/>
      <c r="C23" s="880"/>
      <c r="D23" s="880"/>
      <c r="E23" s="880"/>
      <c r="F23" s="880"/>
      <c r="G23" s="880"/>
      <c r="H23" s="880"/>
      <c r="I23" s="880"/>
      <c r="J23" s="880"/>
      <c r="K23" s="880"/>
      <c r="L23" s="858">
        <v>4</v>
      </c>
      <c r="M23" s="886" t="s">
        <v>425</v>
      </c>
      <c r="N23" s="225" t="s">
        <v>369</v>
      </c>
      <c r="O23" s="859">
        <v>0</v>
      </c>
      <c r="P23" s="859">
        <v>0</v>
      </c>
      <c r="Q23" s="859">
        <v>0</v>
      </c>
      <c r="R23" s="859">
        <v>0</v>
      </c>
      <c r="S23" s="859">
        <v>0</v>
      </c>
      <c r="T23" s="859">
        <v>0</v>
      </c>
      <c r="U23" s="859">
        <v>0</v>
      </c>
      <c r="V23" s="859">
        <v>0</v>
      </c>
      <c r="W23" s="859">
        <v>0</v>
      </c>
      <c r="X23" s="859">
        <v>0</v>
      </c>
      <c r="Y23" s="859">
        <v>0</v>
      </c>
      <c r="Z23" s="859">
        <v>0</v>
      </c>
      <c r="AA23" s="859">
        <v>0</v>
      </c>
      <c r="AB23" s="859">
        <v>0</v>
      </c>
      <c r="AC23" s="859">
        <v>0</v>
      </c>
      <c r="AD23" s="859">
        <v>0</v>
      </c>
      <c r="AE23" s="859">
        <v>0</v>
      </c>
      <c r="AF23" s="859">
        <v>0</v>
      </c>
      <c r="AG23" s="859">
        <v>0</v>
      </c>
      <c r="AH23" s="859">
        <v>0</v>
      </c>
      <c r="AI23" s="859">
        <v>0</v>
      </c>
      <c r="AJ23" s="859">
        <v>0</v>
      </c>
      <c r="AK23" s="859">
        <v>0</v>
      </c>
      <c r="AL23" s="859">
        <v>0</v>
      </c>
      <c r="AM23" s="824"/>
    </row>
    <row r="24" spans="1:39" ht="0.3" customHeight="1">
      <c r="A24" s="839">
        <v>1</v>
      </c>
      <c r="B24" s="880"/>
      <c r="C24" s="880"/>
      <c r="D24" s="880"/>
      <c r="E24" s="880"/>
      <c r="F24" s="880"/>
      <c r="G24" s="880"/>
      <c r="H24" s="880"/>
      <c r="I24" s="880"/>
      <c r="J24" s="887" t="s">
        <v>1073</v>
      </c>
      <c r="K24" s="880"/>
      <c r="L24" s="858"/>
      <c r="M24" s="886"/>
      <c r="N24" s="225"/>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44"/>
    </row>
    <row r="25" spans="1:39" ht="11.4">
      <c r="A25" s="839">
        <v>1</v>
      </c>
      <c r="B25" s="880"/>
      <c r="C25" s="880"/>
      <c r="D25" s="880"/>
      <c r="E25" s="880"/>
      <c r="F25" s="880"/>
      <c r="G25" s="880"/>
      <c r="H25" s="880"/>
      <c r="I25" s="880"/>
      <c r="J25" s="880"/>
      <c r="K25" s="880"/>
      <c r="L25" s="858">
        <v>5</v>
      </c>
      <c r="M25" s="886" t="s">
        <v>1314</v>
      </c>
      <c r="N25" s="225" t="s">
        <v>369</v>
      </c>
      <c r="O25" s="859">
        <v>0</v>
      </c>
      <c r="P25" s="859">
        <v>0</v>
      </c>
      <c r="Q25" s="859">
        <v>0</v>
      </c>
      <c r="R25" s="859">
        <v>0</v>
      </c>
      <c r="S25" s="859">
        <v>0</v>
      </c>
      <c r="T25" s="859">
        <v>0</v>
      </c>
      <c r="U25" s="859">
        <v>0</v>
      </c>
      <c r="V25" s="859">
        <v>0</v>
      </c>
      <c r="W25" s="859">
        <v>0</v>
      </c>
      <c r="X25" s="859">
        <v>0</v>
      </c>
      <c r="Y25" s="859">
        <v>0</v>
      </c>
      <c r="Z25" s="859">
        <v>0</v>
      </c>
      <c r="AA25" s="859">
        <v>0</v>
      </c>
      <c r="AB25" s="859">
        <v>0</v>
      </c>
      <c r="AC25" s="859">
        <v>0</v>
      </c>
      <c r="AD25" s="859">
        <v>0</v>
      </c>
      <c r="AE25" s="859">
        <v>0</v>
      </c>
      <c r="AF25" s="859">
        <v>0</v>
      </c>
      <c r="AG25" s="859">
        <v>0</v>
      </c>
      <c r="AH25" s="859">
        <v>0</v>
      </c>
      <c r="AI25" s="859">
        <v>0</v>
      </c>
      <c r="AJ25" s="859">
        <v>0</v>
      </c>
      <c r="AK25" s="859">
        <v>0</v>
      </c>
      <c r="AL25" s="859">
        <v>0</v>
      </c>
      <c r="AM25" s="824"/>
    </row>
    <row r="26" spans="1:39" ht="0.3" customHeight="1">
      <c r="A26" s="839">
        <v>1</v>
      </c>
      <c r="B26" s="880"/>
      <c r="C26" s="880"/>
      <c r="D26" s="880"/>
      <c r="E26" s="880"/>
      <c r="F26" s="880"/>
      <c r="G26" s="880"/>
      <c r="H26" s="880"/>
      <c r="I26" s="880"/>
      <c r="J26" s="887" t="s">
        <v>1331</v>
      </c>
      <c r="K26" s="880"/>
      <c r="L26" s="858"/>
      <c r="M26" s="886"/>
      <c r="N26" s="225"/>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44"/>
    </row>
    <row r="27" spans="1:39" s="99" customFormat="1" ht="11.4">
      <c r="A27" s="839">
        <v>1</v>
      </c>
      <c r="B27" s="881"/>
      <c r="C27" s="881"/>
      <c r="D27" s="881"/>
      <c r="E27" s="881"/>
      <c r="F27" s="881"/>
      <c r="G27" s="881"/>
      <c r="H27" s="881"/>
      <c r="I27" s="881"/>
      <c r="J27" s="881"/>
      <c r="K27" s="881"/>
      <c r="L27" s="858">
        <v>6</v>
      </c>
      <c r="M27" s="886" t="s">
        <v>426</v>
      </c>
      <c r="N27" s="225" t="s">
        <v>369</v>
      </c>
      <c r="O27" s="888"/>
      <c r="P27" s="888"/>
      <c r="Q27" s="888"/>
      <c r="R27" s="888"/>
      <c r="S27" s="888"/>
      <c r="T27" s="888"/>
      <c r="U27" s="888"/>
      <c r="V27" s="888"/>
      <c r="W27" s="888"/>
      <c r="X27" s="888"/>
      <c r="Y27" s="888"/>
      <c r="Z27" s="888"/>
      <c r="AA27" s="888"/>
      <c r="AB27" s="888"/>
      <c r="AC27" s="888"/>
      <c r="AD27" s="888"/>
      <c r="AE27" s="888"/>
      <c r="AF27" s="888"/>
      <c r="AG27" s="888"/>
      <c r="AH27" s="888"/>
      <c r="AI27" s="888"/>
      <c r="AJ27" s="888"/>
      <c r="AK27" s="888"/>
      <c r="AL27" s="888"/>
      <c r="AM27" s="824"/>
    </row>
    <row r="28" spans="1:39" s="99" customFormat="1" ht="11.4">
      <c r="A28" s="839">
        <v>1</v>
      </c>
      <c r="B28" s="881"/>
      <c r="C28" s="881"/>
      <c r="D28" s="881"/>
      <c r="E28" s="881"/>
      <c r="F28" s="881"/>
      <c r="G28" s="881"/>
      <c r="H28" s="881"/>
      <c r="I28" s="881"/>
      <c r="J28" s="881"/>
      <c r="K28" s="881"/>
      <c r="L28" s="858">
        <v>7</v>
      </c>
      <c r="M28" s="886" t="s">
        <v>427</v>
      </c>
      <c r="N28" s="225" t="s">
        <v>369</v>
      </c>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24"/>
    </row>
    <row r="29" spans="1:39" s="99" customFormat="1" ht="11.4">
      <c r="A29" s="839">
        <v>1</v>
      </c>
      <c r="B29" s="881"/>
      <c r="C29" s="881"/>
      <c r="D29" s="881"/>
      <c r="E29" s="881"/>
      <c r="F29" s="881"/>
      <c r="G29" s="881"/>
      <c r="H29" s="881"/>
      <c r="I29" s="881"/>
      <c r="J29" s="881"/>
      <c r="K29" s="881"/>
      <c r="L29" s="858">
        <v>8</v>
      </c>
      <c r="M29" s="886" t="s">
        <v>428</v>
      </c>
      <c r="N29" s="225" t="s">
        <v>369</v>
      </c>
      <c r="O29" s="888"/>
      <c r="P29" s="888"/>
      <c r="Q29" s="888"/>
      <c r="R29" s="888"/>
      <c r="S29" s="888"/>
      <c r="T29" s="888"/>
      <c r="U29" s="888"/>
      <c r="V29" s="888"/>
      <c r="W29" s="888"/>
      <c r="X29" s="888"/>
      <c r="Y29" s="888"/>
      <c r="Z29" s="888"/>
      <c r="AA29" s="888"/>
      <c r="AB29" s="888"/>
      <c r="AC29" s="888"/>
      <c r="AD29" s="888"/>
      <c r="AE29" s="888"/>
      <c r="AF29" s="888"/>
      <c r="AG29" s="888"/>
      <c r="AH29" s="888"/>
      <c r="AI29" s="888"/>
      <c r="AJ29" s="888"/>
      <c r="AK29" s="888"/>
      <c r="AL29" s="888"/>
      <c r="AM29" s="824"/>
    </row>
    <row r="30" spans="1:39" ht="11.4">
      <c r="A30" s="880"/>
      <c r="B30" s="880"/>
      <c r="C30" s="880"/>
      <c r="D30" s="880"/>
      <c r="E30" s="880"/>
      <c r="F30" s="880"/>
      <c r="G30" s="880"/>
      <c r="H30" s="880"/>
      <c r="I30" s="880"/>
      <c r="J30" s="880"/>
      <c r="K30" s="880"/>
      <c r="L30" s="852"/>
      <c r="M30" s="851"/>
      <c r="N30" s="851"/>
      <c r="O30" s="851"/>
      <c r="P30" s="851"/>
      <c r="Q30" s="851"/>
      <c r="R30" s="851"/>
      <c r="S30" s="851"/>
      <c r="T30" s="851"/>
      <c r="U30" s="851"/>
      <c r="V30" s="851"/>
      <c r="W30" s="851"/>
      <c r="X30" s="851"/>
      <c r="Y30" s="851"/>
      <c r="Z30" s="851"/>
      <c r="AA30" s="851"/>
      <c r="AB30" s="851"/>
      <c r="AC30" s="851"/>
      <c r="AD30" s="851"/>
      <c r="AE30" s="851"/>
      <c r="AF30" s="851"/>
      <c r="AG30" s="851"/>
      <c r="AH30" s="851"/>
      <c r="AI30" s="851"/>
      <c r="AJ30" s="851"/>
      <c r="AK30" s="851"/>
      <c r="AL30" s="851"/>
      <c r="AM30" s="851"/>
    </row>
    <row r="31" spans="1:39" s="88" customFormat="1" ht="15" customHeight="1">
      <c r="A31" s="807"/>
      <c r="B31" s="807"/>
      <c r="C31" s="807"/>
      <c r="D31" s="807"/>
      <c r="E31" s="807"/>
      <c r="F31" s="807"/>
      <c r="G31" s="807"/>
      <c r="H31" s="807"/>
      <c r="I31" s="807"/>
      <c r="J31" s="807"/>
      <c r="K31" s="807"/>
      <c r="L31" s="1214" t="s">
        <v>1469</v>
      </c>
      <c r="M31" s="1214"/>
      <c r="N31" s="1214"/>
      <c r="O31" s="1214"/>
      <c r="P31" s="1214"/>
      <c r="Q31" s="1214"/>
      <c r="R31" s="1214"/>
      <c r="S31" s="1216"/>
      <c r="T31" s="1216"/>
      <c r="U31" s="1216"/>
      <c r="V31" s="1216"/>
      <c r="W31" s="1216"/>
      <c r="X31" s="1216"/>
      <c r="Y31" s="1216"/>
      <c r="Z31" s="1216"/>
      <c r="AA31" s="1216"/>
      <c r="AB31" s="1216"/>
      <c r="AC31" s="1216"/>
      <c r="AD31" s="1216"/>
      <c r="AE31" s="1216"/>
      <c r="AF31" s="1216"/>
      <c r="AG31" s="1216"/>
      <c r="AH31" s="1216"/>
      <c r="AI31" s="1216"/>
      <c r="AJ31" s="1216"/>
      <c r="AK31" s="1216"/>
      <c r="AL31" s="1216"/>
      <c r="AM31" s="1216"/>
    </row>
    <row r="32" spans="1:39" s="88" customFormat="1" ht="15" customHeight="1">
      <c r="A32" s="807"/>
      <c r="B32" s="807"/>
      <c r="C32" s="807"/>
      <c r="D32" s="807"/>
      <c r="E32" s="807"/>
      <c r="F32" s="807"/>
      <c r="G32" s="807"/>
      <c r="H32" s="807"/>
      <c r="I32" s="807"/>
      <c r="J32" s="807"/>
      <c r="K32" s="703"/>
      <c r="L32" s="1218"/>
      <c r="M32" s="1218"/>
      <c r="N32" s="1218"/>
      <c r="O32" s="1218"/>
      <c r="P32" s="1218"/>
      <c r="Q32" s="1218"/>
      <c r="R32" s="1218"/>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row>
    <row r="33" spans="1:39">
      <c r="A33" s="880"/>
      <c r="B33" s="880"/>
      <c r="C33" s="880"/>
      <c r="D33" s="880"/>
      <c r="E33" s="880"/>
      <c r="F33" s="880"/>
      <c r="G33" s="880"/>
      <c r="H33" s="880"/>
      <c r="I33" s="880"/>
      <c r="J33" s="880"/>
      <c r="K33" s="880"/>
      <c r="L33" s="880"/>
      <c r="M33" s="880"/>
      <c r="N33" s="880"/>
      <c r="O33" s="880"/>
      <c r="P33" s="880"/>
      <c r="Q33" s="880"/>
      <c r="R33" s="880"/>
      <c r="S33" s="880"/>
      <c r="T33" s="880"/>
      <c r="U33" s="880"/>
      <c r="V33" s="880"/>
      <c r="W33" s="880"/>
      <c r="X33" s="880"/>
      <c r="Y33" s="880"/>
      <c r="Z33" s="880"/>
      <c r="AA33" s="880"/>
      <c r="AB33" s="880"/>
      <c r="AC33" s="880"/>
      <c r="AD33" s="880"/>
      <c r="AE33" s="880"/>
      <c r="AF33" s="880"/>
      <c r="AG33" s="880"/>
      <c r="AH33" s="880"/>
      <c r="AI33" s="880"/>
      <c r="AJ33" s="880"/>
      <c r="AK33" s="880"/>
      <c r="AL33" s="880"/>
      <c r="AM33" s="880"/>
    </row>
    <row r="34" spans="1:39">
      <c r="A34" s="880"/>
      <c r="B34" s="880"/>
      <c r="C34" s="880"/>
      <c r="D34" s="880"/>
      <c r="E34" s="880"/>
      <c r="F34" s="880"/>
      <c r="G34" s="880"/>
      <c r="H34" s="880"/>
      <c r="I34" s="880"/>
      <c r="J34" s="880"/>
      <c r="K34" s="880"/>
      <c r="L34" s="880"/>
      <c r="M34" s="880"/>
      <c r="N34" s="880"/>
      <c r="O34" s="880"/>
      <c r="P34" s="880"/>
      <c r="Q34" s="880"/>
      <c r="R34" s="880"/>
      <c r="S34" s="880"/>
      <c r="T34" s="880"/>
      <c r="U34" s="880"/>
      <c r="V34" s="880"/>
      <c r="W34" s="880"/>
      <c r="X34" s="880"/>
      <c r="Y34" s="880"/>
      <c r="Z34" s="880"/>
      <c r="AA34" s="880"/>
      <c r="AB34" s="880"/>
      <c r="AC34" s="880"/>
      <c r="AD34" s="880"/>
      <c r="AE34" s="880"/>
      <c r="AF34" s="880"/>
      <c r="AG34" s="880"/>
      <c r="AH34" s="880"/>
      <c r="AI34" s="880"/>
      <c r="AJ34" s="880"/>
      <c r="AK34" s="880"/>
      <c r="AL34" s="880"/>
      <c r="AM34" s="880"/>
    </row>
    <row r="35" spans="1:39">
      <c r="A35" s="880"/>
      <c r="B35" s="880"/>
      <c r="C35" s="880"/>
      <c r="D35" s="880"/>
      <c r="E35" s="880"/>
      <c r="F35" s="880"/>
      <c r="G35" s="880"/>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row>
    <row r="36" spans="1:39">
      <c r="A36" s="880"/>
      <c r="B36" s="880"/>
      <c r="C36" s="880"/>
      <c r="D36" s="880"/>
      <c r="E36" s="880"/>
      <c r="F36" s="880"/>
      <c r="G36" s="880"/>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row>
    <row r="37" spans="1:39">
      <c r="A37" s="880"/>
      <c r="B37" s="880"/>
      <c r="C37" s="880"/>
      <c r="D37" s="880"/>
      <c r="E37" s="880"/>
      <c r="F37" s="880"/>
      <c r="G37" s="880"/>
      <c r="H37" s="880"/>
      <c r="I37" s="880"/>
      <c r="J37" s="880"/>
      <c r="K37" s="880"/>
      <c r="L37" s="880"/>
      <c r="M37" s="880"/>
      <c r="N37" s="880"/>
      <c r="O37" s="880"/>
      <c r="P37" s="880"/>
      <c r="Q37" s="880"/>
      <c r="R37" s="880"/>
      <c r="S37" s="880"/>
      <c r="T37" s="880"/>
      <c r="U37" s="880"/>
      <c r="V37" s="880"/>
      <c r="W37" s="880"/>
      <c r="X37" s="880"/>
      <c r="Y37" s="880"/>
      <c r="Z37" s="880"/>
      <c r="AA37" s="880"/>
      <c r="AB37" s="880"/>
      <c r="AC37" s="880"/>
      <c r="AD37" s="880"/>
      <c r="AE37" s="880"/>
      <c r="AF37" s="880"/>
      <c r="AG37" s="880"/>
      <c r="AH37" s="880"/>
      <c r="AI37" s="880"/>
      <c r="AJ37" s="880"/>
      <c r="AK37" s="880"/>
      <c r="AL37" s="880"/>
      <c r="AM37" s="880"/>
    </row>
    <row r="38" spans="1:39">
      <c r="A38" s="880"/>
      <c r="B38" s="880"/>
      <c r="C38" s="880"/>
      <c r="D38" s="880"/>
      <c r="E38" s="880"/>
      <c r="F38" s="880"/>
      <c r="G38" s="880"/>
      <c r="H38" s="880"/>
      <c r="I38" s="880"/>
      <c r="J38" s="880"/>
      <c r="K38" s="880"/>
      <c r="L38" s="880"/>
      <c r="M38" s="889"/>
      <c r="N38" s="880"/>
      <c r="O38" s="880"/>
      <c r="P38" s="880"/>
      <c r="Q38" s="880"/>
      <c r="R38" s="880"/>
      <c r="S38" s="880"/>
      <c r="T38" s="880"/>
      <c r="U38" s="880"/>
      <c r="V38" s="880"/>
      <c r="W38" s="880"/>
      <c r="X38" s="880"/>
      <c r="Y38" s="880"/>
      <c r="Z38" s="880"/>
      <c r="AA38" s="880"/>
      <c r="AB38" s="880"/>
      <c r="AC38" s="880"/>
      <c r="AD38" s="880"/>
      <c r="AE38" s="880"/>
      <c r="AF38" s="880"/>
      <c r="AG38" s="880"/>
      <c r="AH38" s="880"/>
      <c r="AI38" s="880"/>
      <c r="AJ38" s="880"/>
      <c r="AK38" s="880"/>
      <c r="AL38" s="880"/>
      <c r="AM38" s="880"/>
    </row>
    <row r="39" spans="1:39">
      <c r="A39" s="880"/>
      <c r="B39" s="880"/>
      <c r="C39" s="880"/>
      <c r="D39" s="880"/>
      <c r="E39" s="880"/>
      <c r="F39" s="880"/>
      <c r="G39" s="880"/>
      <c r="H39" s="880"/>
      <c r="I39" s="880"/>
      <c r="J39" s="880"/>
      <c r="K39" s="880"/>
      <c r="L39" s="880"/>
      <c r="M39" s="890"/>
      <c r="N39" s="880"/>
      <c r="O39" s="880"/>
      <c r="P39" s="880"/>
      <c r="Q39" s="880"/>
      <c r="R39" s="880"/>
      <c r="S39" s="880"/>
      <c r="T39" s="880"/>
      <c r="U39" s="880"/>
      <c r="V39" s="880"/>
      <c r="W39" s="880"/>
      <c r="X39" s="880"/>
      <c r="Y39" s="880"/>
      <c r="Z39" s="880"/>
      <c r="AA39" s="880"/>
      <c r="AB39" s="880"/>
      <c r="AC39" s="880"/>
      <c r="AD39" s="880"/>
      <c r="AE39" s="880"/>
      <c r="AF39" s="880"/>
      <c r="AG39" s="880"/>
      <c r="AH39" s="880"/>
      <c r="AI39" s="880"/>
      <c r="AJ39" s="880"/>
      <c r="AK39" s="880"/>
      <c r="AL39" s="880"/>
      <c r="AM39" s="880"/>
    </row>
    <row r="40" spans="1:39">
      <c r="A40" s="880"/>
      <c r="B40" s="880"/>
      <c r="C40" s="880"/>
      <c r="D40" s="880"/>
      <c r="E40" s="880"/>
      <c r="F40" s="880"/>
      <c r="G40" s="880"/>
      <c r="H40" s="880"/>
      <c r="I40" s="880"/>
      <c r="J40" s="880"/>
      <c r="K40" s="880"/>
      <c r="L40" s="880"/>
      <c r="M40" s="890"/>
      <c r="N40" s="880"/>
      <c r="O40" s="880"/>
      <c r="P40" s="880"/>
      <c r="Q40" s="880"/>
      <c r="R40" s="880"/>
      <c r="S40" s="880"/>
      <c r="T40" s="880"/>
      <c r="U40" s="880"/>
      <c r="V40" s="880"/>
      <c r="W40" s="880"/>
      <c r="X40" s="880"/>
      <c r="Y40" s="880"/>
      <c r="Z40" s="880"/>
      <c r="AA40" s="880"/>
      <c r="AB40" s="880"/>
      <c r="AC40" s="880"/>
      <c r="AD40" s="880"/>
      <c r="AE40" s="880"/>
      <c r="AF40" s="880"/>
      <c r="AG40" s="880"/>
      <c r="AH40" s="880"/>
      <c r="AI40" s="880"/>
      <c r="AJ40" s="880"/>
      <c r="AK40" s="880"/>
      <c r="AL40" s="880"/>
      <c r="AM40" s="880"/>
    </row>
    <row r="41" spans="1:39">
      <c r="A41" s="880"/>
      <c r="B41" s="880"/>
      <c r="C41" s="880"/>
      <c r="D41" s="880"/>
      <c r="E41" s="880"/>
      <c r="F41" s="880"/>
      <c r="G41" s="880"/>
      <c r="H41" s="880"/>
      <c r="I41" s="880"/>
      <c r="J41" s="880"/>
      <c r="K41" s="880"/>
      <c r="L41" s="880"/>
      <c r="M41" s="890"/>
      <c r="N41" s="880"/>
      <c r="O41" s="880"/>
      <c r="P41" s="880"/>
      <c r="Q41" s="880"/>
      <c r="R41" s="880"/>
      <c r="S41" s="880"/>
      <c r="T41" s="880"/>
      <c r="U41" s="880"/>
      <c r="V41" s="880"/>
      <c r="W41" s="880"/>
      <c r="X41" s="880"/>
      <c r="Y41" s="880"/>
      <c r="Z41" s="880"/>
      <c r="AA41" s="880"/>
      <c r="AB41" s="880"/>
      <c r="AC41" s="880"/>
      <c r="AD41" s="880"/>
      <c r="AE41" s="880"/>
      <c r="AF41" s="880"/>
      <c r="AG41" s="880"/>
      <c r="AH41" s="880"/>
      <c r="AI41" s="880"/>
      <c r="AJ41" s="880"/>
      <c r="AK41" s="880"/>
      <c r="AL41" s="880"/>
      <c r="AM41" s="880"/>
    </row>
    <row r="42" spans="1:39">
      <c r="A42" s="880"/>
      <c r="B42" s="880"/>
      <c r="C42" s="880"/>
      <c r="D42" s="880"/>
      <c r="E42" s="880"/>
      <c r="F42" s="880"/>
      <c r="G42" s="880"/>
      <c r="H42" s="880"/>
      <c r="I42" s="880"/>
      <c r="J42" s="880"/>
      <c r="K42" s="880"/>
      <c r="L42" s="880"/>
      <c r="M42" s="89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row>
    <row r="43" spans="1:39">
      <c r="A43" s="880"/>
      <c r="B43" s="880"/>
      <c r="C43" s="880"/>
      <c r="D43" s="880"/>
      <c r="E43" s="880"/>
      <c r="F43" s="880"/>
      <c r="G43" s="880"/>
      <c r="H43" s="880"/>
      <c r="I43" s="880"/>
      <c r="J43" s="880"/>
      <c r="K43" s="880"/>
      <c r="L43" s="880"/>
      <c r="M43" s="89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row>
    <row r="44" spans="1:39">
      <c r="A44" s="880"/>
      <c r="B44" s="880"/>
      <c r="C44" s="880"/>
      <c r="D44" s="880"/>
      <c r="E44" s="880"/>
      <c r="F44" s="880"/>
      <c r="G44" s="880"/>
      <c r="H44" s="880"/>
      <c r="I44" s="880"/>
      <c r="J44" s="880"/>
      <c r="K44" s="880"/>
      <c r="L44" s="880"/>
      <c r="M44" s="890"/>
      <c r="N44" s="880"/>
      <c r="O44" s="880"/>
      <c r="P44" s="880"/>
      <c r="Q44" s="880"/>
      <c r="R44" s="880"/>
      <c r="S44" s="880"/>
      <c r="T44" s="880"/>
      <c r="U44" s="880"/>
      <c r="V44" s="880"/>
      <c r="W44" s="880"/>
      <c r="X44" s="880"/>
      <c r="Y44" s="880"/>
      <c r="Z44" s="880"/>
      <c r="AA44" s="880"/>
      <c r="AB44" s="880"/>
      <c r="AC44" s="880"/>
      <c r="AD44" s="880"/>
      <c r="AE44" s="880"/>
      <c r="AF44" s="880"/>
      <c r="AG44" s="880"/>
      <c r="AH44" s="880"/>
      <c r="AI44" s="880"/>
      <c r="AJ44" s="880"/>
      <c r="AK44" s="880"/>
      <c r="AL44" s="880"/>
      <c r="AM44" s="880"/>
    </row>
    <row r="45" spans="1:39">
      <c r="A45" s="880"/>
      <c r="B45" s="880"/>
      <c r="C45" s="880"/>
      <c r="D45" s="880"/>
      <c r="E45" s="880"/>
      <c r="F45" s="880"/>
      <c r="G45" s="880"/>
      <c r="H45" s="880"/>
      <c r="I45" s="880"/>
      <c r="J45" s="880"/>
      <c r="K45" s="880"/>
      <c r="L45" s="880"/>
      <c r="M45" s="890"/>
      <c r="N45" s="880"/>
      <c r="O45" s="880"/>
      <c r="P45" s="880"/>
      <c r="Q45" s="880"/>
      <c r="R45" s="880"/>
      <c r="S45" s="880"/>
      <c r="T45" s="880"/>
      <c r="U45" s="880"/>
      <c r="V45" s="880"/>
      <c r="W45" s="880"/>
      <c r="X45" s="880"/>
      <c r="Y45" s="880"/>
      <c r="Z45" s="880"/>
      <c r="AA45" s="880"/>
      <c r="AB45" s="880"/>
      <c r="AC45" s="880"/>
      <c r="AD45" s="880"/>
      <c r="AE45" s="880"/>
      <c r="AF45" s="880"/>
      <c r="AG45" s="880"/>
      <c r="AH45" s="880"/>
      <c r="AI45" s="880"/>
      <c r="AJ45" s="880"/>
      <c r="AK45" s="880"/>
      <c r="AL45" s="880"/>
      <c r="AM45" s="880"/>
    </row>
    <row r="46" spans="1:39">
      <c r="A46" s="880"/>
      <c r="B46" s="880"/>
      <c r="C46" s="880"/>
      <c r="D46" s="880"/>
      <c r="E46" s="880"/>
      <c r="F46" s="880"/>
      <c r="G46" s="880"/>
      <c r="H46" s="880"/>
      <c r="I46" s="880"/>
      <c r="J46" s="880"/>
      <c r="K46" s="880"/>
      <c r="L46" s="880"/>
      <c r="M46" s="890"/>
      <c r="N46" s="880"/>
      <c r="O46" s="880"/>
      <c r="P46" s="880"/>
      <c r="Q46" s="880"/>
      <c r="R46" s="880"/>
      <c r="S46" s="880"/>
      <c r="T46" s="880"/>
      <c r="U46" s="880"/>
      <c r="V46" s="880"/>
      <c r="W46" s="880"/>
      <c r="X46" s="880"/>
      <c r="Y46" s="880"/>
      <c r="Z46" s="880"/>
      <c r="AA46" s="880"/>
      <c r="AB46" s="880"/>
      <c r="AC46" s="880"/>
      <c r="AD46" s="880"/>
      <c r="AE46" s="880"/>
      <c r="AF46" s="880"/>
      <c r="AG46" s="880"/>
      <c r="AH46" s="880"/>
      <c r="AI46" s="880"/>
      <c r="AJ46" s="880"/>
      <c r="AK46" s="880"/>
      <c r="AL46" s="880"/>
      <c r="AM46" s="880"/>
    </row>
    <row r="47" spans="1:39">
      <c r="A47" s="880"/>
      <c r="B47" s="880"/>
      <c r="C47" s="880"/>
      <c r="D47" s="880"/>
      <c r="E47" s="880"/>
      <c r="F47" s="880"/>
      <c r="G47" s="880"/>
      <c r="H47" s="880"/>
      <c r="I47" s="880"/>
      <c r="J47" s="880"/>
      <c r="K47" s="880"/>
      <c r="L47" s="880"/>
      <c r="M47" s="890"/>
      <c r="N47" s="880"/>
      <c r="O47" s="880"/>
      <c r="P47" s="880"/>
      <c r="Q47" s="880"/>
      <c r="R47" s="880"/>
      <c r="S47" s="880"/>
      <c r="T47" s="880"/>
      <c r="U47" s="880"/>
      <c r="V47" s="880"/>
      <c r="W47" s="880"/>
      <c r="X47" s="880"/>
      <c r="Y47" s="880"/>
      <c r="Z47" s="880"/>
      <c r="AA47" s="880"/>
      <c r="AB47" s="880"/>
      <c r="AC47" s="880"/>
      <c r="AD47" s="880"/>
      <c r="AE47" s="880"/>
      <c r="AF47" s="880"/>
      <c r="AG47" s="880"/>
      <c r="AH47" s="880"/>
      <c r="AI47" s="880"/>
      <c r="AJ47" s="880"/>
      <c r="AK47" s="880"/>
      <c r="AL47" s="880"/>
      <c r="AM47" s="880"/>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sheetPr>
  <dimension ref="A1:U34"/>
  <sheetViews>
    <sheetView showGridLines="0" view="pageBreakPreview" topLeftCell="L12" zoomScaleNormal="100" zoomScaleSheetLayoutView="100" workbookViewId="0">
      <selection activeCell="Q23" sqref="Q23"/>
    </sheetView>
  </sheetViews>
  <sheetFormatPr defaultColWidth="9.125" defaultRowHeight="11.4"/>
  <cols>
    <col min="1" max="1" width="2.75" style="527" hidden="1" customWidth="1"/>
    <col min="2" max="2" width="2.75" style="526" hidden="1" customWidth="1"/>
    <col min="3" max="9" width="2.75" style="527" hidden="1" customWidth="1"/>
    <col min="10" max="10" width="4.625" style="527" hidden="1" customWidth="1"/>
    <col min="11" max="11" width="3.75" style="527" hidden="1" customWidth="1"/>
    <col min="12" max="12" width="5.75" style="527" customWidth="1"/>
    <col min="13" max="13" width="57.375" style="527" customWidth="1"/>
    <col min="14" max="14" width="12.75" style="527" customWidth="1"/>
    <col min="15" max="20" width="13.75" style="527" customWidth="1"/>
    <col min="21" max="21" width="31.375" style="527" customWidth="1"/>
    <col min="22" max="16384" width="9.125" style="527"/>
  </cols>
  <sheetData>
    <row r="1" spans="1:21" hidden="1">
      <c r="A1" s="891"/>
      <c r="B1" s="892"/>
      <c r="C1" s="891"/>
      <c r="D1" s="891"/>
      <c r="E1" s="891"/>
      <c r="F1" s="891"/>
      <c r="G1" s="891"/>
      <c r="H1" s="891"/>
      <c r="I1" s="891"/>
      <c r="J1" s="891"/>
      <c r="K1" s="891"/>
      <c r="L1" s="891"/>
      <c r="M1" s="891"/>
      <c r="N1" s="891"/>
      <c r="O1" s="891">
        <v>2022</v>
      </c>
      <c r="P1" s="891">
        <v>2022</v>
      </c>
      <c r="Q1" s="891">
        <v>2022</v>
      </c>
      <c r="R1" s="891">
        <v>2023</v>
      </c>
      <c r="S1" s="891">
        <v>2024</v>
      </c>
      <c r="T1" s="807">
        <v>2024</v>
      </c>
      <c r="U1" s="880"/>
    </row>
    <row r="2" spans="1:21" hidden="1">
      <c r="A2" s="891"/>
      <c r="B2" s="892"/>
      <c r="C2" s="891"/>
      <c r="D2" s="891"/>
      <c r="E2" s="891"/>
      <c r="F2" s="891"/>
      <c r="G2" s="891"/>
      <c r="H2" s="891"/>
      <c r="I2" s="891"/>
      <c r="J2" s="891"/>
      <c r="K2" s="891"/>
      <c r="L2" s="891"/>
      <c r="M2" s="891"/>
      <c r="N2" s="891"/>
      <c r="O2" s="760" t="s">
        <v>285</v>
      </c>
      <c r="P2" s="760" t="s">
        <v>323</v>
      </c>
      <c r="Q2" s="760" t="s">
        <v>303</v>
      </c>
      <c r="R2" s="760" t="s">
        <v>285</v>
      </c>
      <c r="S2" s="760" t="s">
        <v>286</v>
      </c>
      <c r="T2" s="760" t="s">
        <v>285</v>
      </c>
      <c r="U2" s="891"/>
    </row>
    <row r="3" spans="1:21" hidden="1">
      <c r="A3" s="891"/>
      <c r="B3" s="892"/>
      <c r="C3" s="891"/>
      <c r="D3" s="891"/>
      <c r="E3" s="891"/>
      <c r="F3" s="891"/>
      <c r="G3" s="891"/>
      <c r="H3" s="891"/>
      <c r="I3" s="891"/>
      <c r="J3" s="891"/>
      <c r="K3" s="891"/>
      <c r="L3" s="891"/>
      <c r="M3" s="891"/>
      <c r="N3" s="891"/>
      <c r="O3" s="760" t="s">
        <v>2619</v>
      </c>
      <c r="P3" s="760" t="s">
        <v>2620</v>
      </c>
      <c r="Q3" s="760" t="s">
        <v>2621</v>
      </c>
      <c r="R3" s="760" t="s">
        <v>2623</v>
      </c>
      <c r="S3" s="760" t="s">
        <v>2624</v>
      </c>
      <c r="T3" s="760" t="s">
        <v>2625</v>
      </c>
      <c r="U3" s="891"/>
    </row>
    <row r="4" spans="1:21" hidden="1">
      <c r="A4" s="891"/>
      <c r="B4" s="892"/>
      <c r="C4" s="891"/>
      <c r="D4" s="891"/>
      <c r="E4" s="891"/>
      <c r="F4" s="891"/>
      <c r="G4" s="891"/>
      <c r="H4" s="891"/>
      <c r="I4" s="891"/>
      <c r="J4" s="891"/>
      <c r="K4" s="891"/>
      <c r="L4" s="891"/>
      <c r="M4" s="891"/>
      <c r="N4" s="891"/>
      <c r="O4" s="891"/>
      <c r="P4" s="891"/>
      <c r="Q4" s="891"/>
      <c r="R4" s="891"/>
      <c r="S4" s="891"/>
      <c r="T4" s="891"/>
      <c r="U4" s="891"/>
    </row>
    <row r="5" spans="1:21" hidden="1">
      <c r="A5" s="891"/>
      <c r="B5" s="892"/>
      <c r="C5" s="891"/>
      <c r="D5" s="891"/>
      <c r="E5" s="891"/>
      <c r="F5" s="891"/>
      <c r="G5" s="891"/>
      <c r="H5" s="891"/>
      <c r="I5" s="891"/>
      <c r="J5" s="891"/>
      <c r="K5" s="891"/>
      <c r="L5" s="891"/>
      <c r="M5" s="891"/>
      <c r="N5" s="891"/>
      <c r="O5" s="891"/>
      <c r="P5" s="891"/>
      <c r="Q5" s="891"/>
      <c r="R5" s="891"/>
      <c r="S5" s="891"/>
      <c r="T5" s="891"/>
      <c r="U5" s="891"/>
    </row>
    <row r="6" spans="1:21" hidden="1">
      <c r="A6" s="891"/>
      <c r="B6" s="892"/>
      <c r="C6" s="891"/>
      <c r="D6" s="891"/>
      <c r="E6" s="891"/>
      <c r="F6" s="891"/>
      <c r="G6" s="891"/>
      <c r="H6" s="891"/>
      <c r="I6" s="891"/>
      <c r="J6" s="891"/>
      <c r="K6" s="891"/>
      <c r="L6" s="891"/>
      <c r="M6" s="891"/>
      <c r="N6" s="891"/>
      <c r="O6" s="891"/>
      <c r="P6" s="891"/>
      <c r="Q6" s="891"/>
      <c r="R6" s="891"/>
      <c r="S6" s="891"/>
      <c r="T6" s="891"/>
      <c r="U6" s="891"/>
    </row>
    <row r="7" spans="1:21" hidden="1">
      <c r="A7" s="891"/>
      <c r="B7" s="892"/>
      <c r="C7" s="891"/>
      <c r="D7" s="891"/>
      <c r="E7" s="891"/>
      <c r="F7" s="891"/>
      <c r="G7" s="891"/>
      <c r="H7" s="891"/>
      <c r="I7" s="891"/>
      <c r="J7" s="891"/>
      <c r="K7" s="891"/>
      <c r="L7" s="891"/>
      <c r="M7" s="891"/>
      <c r="N7" s="891"/>
      <c r="O7" s="893"/>
      <c r="P7" s="893"/>
      <c r="Q7" s="893"/>
      <c r="R7" s="893"/>
      <c r="S7" s="760" t="b">
        <v>1</v>
      </c>
      <c r="T7" s="760" t="b">
        <v>1</v>
      </c>
      <c r="U7" s="880"/>
    </row>
    <row r="8" spans="1:21" hidden="1">
      <c r="A8" s="891"/>
      <c r="B8" s="892"/>
      <c r="C8" s="891"/>
      <c r="D8" s="891"/>
      <c r="E8" s="891"/>
      <c r="F8" s="891"/>
      <c r="G8" s="891"/>
      <c r="H8" s="891"/>
      <c r="I8" s="891"/>
      <c r="J8" s="891"/>
      <c r="K8" s="891"/>
      <c r="L8" s="891"/>
      <c r="M8" s="891"/>
      <c r="N8" s="891"/>
      <c r="O8" s="891"/>
      <c r="P8" s="891"/>
      <c r="Q8" s="891"/>
      <c r="R8" s="891"/>
      <c r="S8" s="891"/>
      <c r="T8" s="891"/>
      <c r="U8" s="891"/>
    </row>
    <row r="9" spans="1:21" hidden="1">
      <c r="A9" s="891"/>
      <c r="B9" s="892"/>
      <c r="C9" s="891"/>
      <c r="D9" s="891"/>
      <c r="E9" s="891"/>
      <c r="F9" s="891"/>
      <c r="G9" s="891"/>
      <c r="H9" s="891"/>
      <c r="I9" s="891"/>
      <c r="J9" s="891"/>
      <c r="K9" s="891"/>
      <c r="L9" s="891"/>
      <c r="M9" s="891"/>
      <c r="N9" s="891"/>
      <c r="O9" s="891"/>
      <c r="P9" s="891"/>
      <c r="Q9" s="891"/>
      <c r="R9" s="891"/>
      <c r="S9" s="891"/>
      <c r="T9" s="891"/>
      <c r="U9" s="891"/>
    </row>
    <row r="10" spans="1:21" hidden="1">
      <c r="A10" s="891"/>
      <c r="B10" s="892"/>
      <c r="C10" s="891"/>
      <c r="D10" s="891"/>
      <c r="E10" s="891"/>
      <c r="F10" s="891"/>
      <c r="G10" s="891"/>
      <c r="H10" s="891"/>
      <c r="I10" s="891"/>
      <c r="J10" s="891"/>
      <c r="K10" s="891"/>
      <c r="L10" s="891"/>
      <c r="M10" s="891"/>
      <c r="N10" s="891"/>
      <c r="O10" s="891"/>
      <c r="P10" s="891"/>
      <c r="Q10" s="891"/>
      <c r="R10" s="891"/>
      <c r="S10" s="891"/>
      <c r="T10" s="891"/>
      <c r="U10" s="891"/>
    </row>
    <row r="11" spans="1:21" ht="15" hidden="1" customHeight="1">
      <c r="A11" s="891"/>
      <c r="B11" s="892"/>
      <c r="C11" s="891"/>
      <c r="D11" s="891"/>
      <c r="E11" s="891"/>
      <c r="F11" s="891"/>
      <c r="G11" s="891"/>
      <c r="H11" s="891"/>
      <c r="I11" s="891"/>
      <c r="J11" s="891"/>
      <c r="K11" s="891"/>
      <c r="L11" s="891"/>
      <c r="M11" s="894"/>
      <c r="N11" s="891"/>
      <c r="O11" s="891"/>
      <c r="P11" s="891"/>
      <c r="Q11" s="891"/>
      <c r="R11" s="891"/>
      <c r="S11" s="891"/>
      <c r="T11" s="891"/>
      <c r="U11" s="891"/>
    </row>
    <row r="12" spans="1:21" s="323" customFormat="1" ht="20.100000000000001" customHeight="1">
      <c r="A12" s="895"/>
      <c r="B12" s="896"/>
      <c r="C12" s="895"/>
      <c r="D12" s="895"/>
      <c r="E12" s="895"/>
      <c r="F12" s="895"/>
      <c r="G12" s="895"/>
      <c r="H12" s="895"/>
      <c r="I12" s="895"/>
      <c r="J12" s="895"/>
      <c r="K12" s="895"/>
      <c r="L12" s="897" t="s">
        <v>1374</v>
      </c>
      <c r="M12" s="898"/>
      <c r="N12" s="898"/>
      <c r="O12" s="898"/>
      <c r="P12" s="898"/>
      <c r="Q12" s="898"/>
      <c r="R12" s="898"/>
      <c r="S12" s="898"/>
      <c r="T12" s="898"/>
      <c r="U12" s="898"/>
    </row>
    <row r="13" spans="1:21" s="323" customFormat="1">
      <c r="A13" s="895"/>
      <c r="B13" s="896"/>
      <c r="C13" s="895"/>
      <c r="D13" s="895"/>
      <c r="E13" s="895"/>
      <c r="F13" s="895"/>
      <c r="G13" s="895"/>
      <c r="H13" s="895"/>
      <c r="I13" s="895"/>
      <c r="J13" s="895"/>
      <c r="K13" s="895"/>
      <c r="L13" s="899"/>
      <c r="M13" s="900"/>
      <c r="N13" s="900"/>
      <c r="O13" s="900"/>
      <c r="P13" s="900"/>
      <c r="Q13" s="900"/>
      <c r="R13" s="900"/>
      <c r="S13" s="900"/>
      <c r="T13" s="900"/>
      <c r="U13" s="900"/>
    </row>
    <row r="14" spans="1:21" s="529" customFormat="1" ht="15" customHeight="1">
      <c r="A14" s="901"/>
      <c r="B14" s="892"/>
      <c r="C14" s="901"/>
      <c r="D14" s="901"/>
      <c r="E14" s="901"/>
      <c r="F14" s="901"/>
      <c r="G14" s="901"/>
      <c r="H14" s="901"/>
      <c r="I14" s="901"/>
      <c r="J14" s="901"/>
      <c r="K14" s="901"/>
      <c r="L14" s="1223" t="s">
        <v>374</v>
      </c>
      <c r="M14" s="1224" t="s">
        <v>230</v>
      </c>
      <c r="N14" s="1223" t="s">
        <v>143</v>
      </c>
      <c r="O14" s="902" t="s">
        <v>2616</v>
      </c>
      <c r="P14" s="902" t="s">
        <v>2616</v>
      </c>
      <c r="Q14" s="902" t="s">
        <v>2616</v>
      </c>
      <c r="R14" s="902" t="s">
        <v>2617</v>
      </c>
      <c r="S14" s="811" t="s">
        <v>2618</v>
      </c>
      <c r="T14" s="811" t="s">
        <v>2618</v>
      </c>
      <c r="U14" s="1235" t="s">
        <v>322</v>
      </c>
    </row>
    <row r="15" spans="1:21" s="529" customFormat="1" ht="45" customHeight="1">
      <c r="A15" s="901"/>
      <c r="B15" s="892"/>
      <c r="C15" s="901"/>
      <c r="D15" s="901"/>
      <c r="E15" s="901"/>
      <c r="F15" s="901"/>
      <c r="G15" s="901"/>
      <c r="H15" s="901"/>
      <c r="I15" s="901"/>
      <c r="J15" s="901"/>
      <c r="K15" s="901"/>
      <c r="L15" s="1234"/>
      <c r="M15" s="1234"/>
      <c r="N15" s="1234"/>
      <c r="O15" s="902" t="s">
        <v>285</v>
      </c>
      <c r="P15" s="902" t="s">
        <v>323</v>
      </c>
      <c r="Q15" s="902" t="s">
        <v>303</v>
      </c>
      <c r="R15" s="902" t="s">
        <v>285</v>
      </c>
      <c r="S15" s="812" t="s">
        <v>286</v>
      </c>
      <c r="T15" s="812" t="s">
        <v>285</v>
      </c>
      <c r="U15" s="1234"/>
    </row>
    <row r="16" spans="1:21" s="541" customFormat="1">
      <c r="A16" s="816" t="s">
        <v>18</v>
      </c>
      <c r="B16" s="903"/>
      <c r="C16" s="903"/>
      <c r="D16" s="903"/>
      <c r="E16" s="903"/>
      <c r="F16" s="903"/>
      <c r="G16" s="903"/>
      <c r="H16" s="903"/>
      <c r="I16" s="903"/>
      <c r="J16" s="903"/>
      <c r="K16" s="903"/>
      <c r="L16" s="904" t="s">
        <v>2613</v>
      </c>
      <c r="M16" s="724"/>
      <c r="N16" s="724"/>
      <c r="O16" s="884">
        <v>0</v>
      </c>
      <c r="P16" s="884">
        <v>577.52814000000001</v>
      </c>
      <c r="Q16" s="884">
        <v>0</v>
      </c>
      <c r="R16" s="884">
        <v>0</v>
      </c>
      <c r="S16" s="884">
        <v>601.27401599999996</v>
      </c>
      <c r="T16" s="884">
        <v>601.27401599999996</v>
      </c>
      <c r="U16" s="884"/>
    </row>
    <row r="17" spans="1:21" s="541" customFormat="1" ht="22.8">
      <c r="A17" s="905" t="s">
        <v>18</v>
      </c>
      <c r="B17" s="892" t="s">
        <v>1321</v>
      </c>
      <c r="C17" s="903"/>
      <c r="D17" s="903"/>
      <c r="E17" s="903"/>
      <c r="F17" s="903"/>
      <c r="G17" s="903"/>
      <c r="H17" s="903"/>
      <c r="I17" s="903"/>
      <c r="J17" s="903"/>
      <c r="K17" s="903"/>
      <c r="L17" s="906">
        <v>1</v>
      </c>
      <c r="M17" s="907" t="s">
        <v>1322</v>
      </c>
      <c r="N17" s="908" t="s">
        <v>369</v>
      </c>
      <c r="O17" s="909"/>
      <c r="P17" s="909">
        <v>443.57</v>
      </c>
      <c r="Q17" s="909"/>
      <c r="R17" s="909"/>
      <c r="S17" s="859">
        <v>461.80799999999999</v>
      </c>
      <c r="T17" s="859">
        <v>461.80799999999999</v>
      </c>
      <c r="U17" s="910"/>
    </row>
    <row r="18" spans="1:21" s="541" customFormat="1">
      <c r="A18" s="905" t="s">
        <v>18</v>
      </c>
      <c r="B18" s="892"/>
      <c r="C18" s="903"/>
      <c r="D18" s="903"/>
      <c r="E18" s="903"/>
      <c r="F18" s="903"/>
      <c r="G18" s="903"/>
      <c r="H18" s="903"/>
      <c r="I18" s="903"/>
      <c r="J18" s="903">
        <v>1</v>
      </c>
      <c r="K18" s="903"/>
      <c r="L18" s="906"/>
      <c r="M18" s="907"/>
      <c r="N18" s="908"/>
      <c r="O18" s="911"/>
      <c r="P18" s="911"/>
      <c r="Q18" s="911"/>
      <c r="R18" s="911"/>
      <c r="S18" s="859"/>
      <c r="T18" s="859"/>
      <c r="U18" s="912"/>
    </row>
    <row r="19" spans="1:21" s="541" customFormat="1" ht="13.8">
      <c r="A19" s="913">
        <v>1</v>
      </c>
      <c r="B19" s="903"/>
      <c r="C19" s="903"/>
      <c r="D19" s="903"/>
      <c r="E19" s="903"/>
      <c r="F19" s="903"/>
      <c r="G19" s="903"/>
      <c r="H19" s="903"/>
      <c r="I19" s="903"/>
      <c r="J19" s="1228" t="s">
        <v>165</v>
      </c>
      <c r="K19" s="703"/>
      <c r="L19" s="906" t="s">
        <v>165</v>
      </c>
      <c r="M19" s="914" t="s">
        <v>2597</v>
      </c>
      <c r="N19" s="908" t="s">
        <v>369</v>
      </c>
      <c r="O19" s="915"/>
      <c r="P19" s="915"/>
      <c r="Q19" s="915"/>
      <c r="R19" s="915"/>
      <c r="S19" s="916">
        <v>461.80799999999999</v>
      </c>
      <c r="T19" s="916">
        <v>461.80799999999999</v>
      </c>
      <c r="U19" s="910"/>
    </row>
    <row r="20" spans="1:21" s="541" customFormat="1">
      <c r="A20" s="917">
        <v>1</v>
      </c>
      <c r="B20" s="903"/>
      <c r="C20" s="903"/>
      <c r="D20" s="903"/>
      <c r="E20" s="903"/>
      <c r="F20" s="903"/>
      <c r="G20" s="903"/>
      <c r="H20" s="903"/>
      <c r="I20" s="903"/>
      <c r="J20" s="1228"/>
      <c r="K20" s="903"/>
      <c r="L20" s="918" t="s">
        <v>412</v>
      </c>
      <c r="M20" s="919" t="s">
        <v>1334</v>
      </c>
      <c r="N20" s="908" t="s">
        <v>1335</v>
      </c>
      <c r="O20" s="915"/>
      <c r="P20" s="915"/>
      <c r="Q20" s="915"/>
      <c r="R20" s="915"/>
      <c r="S20" s="909">
        <v>2</v>
      </c>
      <c r="T20" s="909">
        <v>2</v>
      </c>
      <c r="U20" s="910"/>
    </row>
    <row r="21" spans="1:21" s="541" customFormat="1">
      <c r="A21" s="917">
        <v>1</v>
      </c>
      <c r="B21" s="903"/>
      <c r="C21" s="903"/>
      <c r="D21" s="903"/>
      <c r="E21" s="903"/>
      <c r="F21" s="903"/>
      <c r="G21" s="903"/>
      <c r="H21" s="903"/>
      <c r="I21" s="903"/>
      <c r="J21" s="1228"/>
      <c r="K21" s="903"/>
      <c r="L21" s="918" t="s">
        <v>414</v>
      </c>
      <c r="M21" s="919" t="s">
        <v>1336</v>
      </c>
      <c r="N21" s="908" t="s">
        <v>1337</v>
      </c>
      <c r="O21" s="915"/>
      <c r="P21" s="915"/>
      <c r="Q21" s="915"/>
      <c r="R21" s="915"/>
      <c r="S21" s="909">
        <v>19242</v>
      </c>
      <c r="T21" s="909">
        <v>19242</v>
      </c>
      <c r="U21" s="910"/>
    </row>
    <row r="22" spans="1:21" s="541" customFormat="1" ht="22.8">
      <c r="A22" s="905" t="s">
        <v>18</v>
      </c>
      <c r="B22" s="892" t="s">
        <v>1323</v>
      </c>
      <c r="C22" s="903"/>
      <c r="D22" s="903"/>
      <c r="E22" s="903"/>
      <c r="F22" s="903"/>
      <c r="G22" s="903"/>
      <c r="H22" s="903"/>
      <c r="I22" s="903"/>
      <c r="J22" s="903"/>
      <c r="K22" s="903"/>
      <c r="L22" s="906" t="s">
        <v>102</v>
      </c>
      <c r="M22" s="907" t="s">
        <v>1324</v>
      </c>
      <c r="N22" s="908" t="s">
        <v>369</v>
      </c>
      <c r="O22" s="909"/>
      <c r="P22" s="909">
        <v>133.95814000000001</v>
      </c>
      <c r="Q22" s="909">
        <v>0</v>
      </c>
      <c r="R22" s="909"/>
      <c r="S22" s="909">
        <v>139.466016</v>
      </c>
      <c r="T22" s="909">
        <v>139.466016</v>
      </c>
      <c r="U22" s="910"/>
    </row>
    <row r="23" spans="1:21" s="541" customFormat="1">
      <c r="A23" s="905" t="s">
        <v>18</v>
      </c>
      <c r="B23" s="892" t="s">
        <v>1325</v>
      </c>
      <c r="C23" s="903"/>
      <c r="D23" s="903"/>
      <c r="E23" s="903"/>
      <c r="F23" s="903"/>
      <c r="G23" s="903"/>
      <c r="H23" s="903"/>
      <c r="I23" s="903"/>
      <c r="J23" s="903"/>
      <c r="K23" s="903"/>
      <c r="L23" s="906" t="s">
        <v>103</v>
      </c>
      <c r="M23" s="907" t="s">
        <v>1326</v>
      </c>
      <c r="N23" s="908" t="s">
        <v>369</v>
      </c>
      <c r="O23" s="909"/>
      <c r="P23" s="909"/>
      <c r="Q23" s="909"/>
      <c r="R23" s="909"/>
      <c r="S23" s="859">
        <v>0</v>
      </c>
      <c r="T23" s="859">
        <v>0</v>
      </c>
      <c r="U23" s="910"/>
    </row>
    <row r="24" spans="1:21" s="541" customFormat="1">
      <c r="A24" s="905" t="s">
        <v>18</v>
      </c>
      <c r="B24" s="892"/>
      <c r="C24" s="903"/>
      <c r="D24" s="903"/>
      <c r="E24" s="903"/>
      <c r="F24" s="903"/>
      <c r="G24" s="903"/>
      <c r="H24" s="903"/>
      <c r="I24" s="903"/>
      <c r="J24" s="903">
        <v>3</v>
      </c>
      <c r="K24" s="903"/>
      <c r="L24" s="906"/>
      <c r="M24" s="907"/>
      <c r="N24" s="908"/>
      <c r="O24" s="911"/>
      <c r="P24" s="911"/>
      <c r="Q24" s="911"/>
      <c r="R24" s="911"/>
      <c r="S24" s="859"/>
      <c r="T24" s="859"/>
      <c r="U24" s="912"/>
    </row>
    <row r="25" spans="1:21" s="541" customFormat="1">
      <c r="A25" s="905" t="s">
        <v>18</v>
      </c>
      <c r="B25" s="892" t="s">
        <v>1327</v>
      </c>
      <c r="C25" s="903"/>
      <c r="D25" s="903"/>
      <c r="E25" s="903"/>
      <c r="F25" s="903"/>
      <c r="G25" s="903"/>
      <c r="H25" s="903"/>
      <c r="I25" s="903"/>
      <c r="J25" s="903"/>
      <c r="K25" s="903"/>
      <c r="L25" s="906" t="s">
        <v>104</v>
      </c>
      <c r="M25" s="907" t="s">
        <v>1328</v>
      </c>
      <c r="N25" s="908" t="s">
        <v>369</v>
      </c>
      <c r="O25" s="909">
        <v>0</v>
      </c>
      <c r="P25" s="909">
        <v>0</v>
      </c>
      <c r="Q25" s="909">
        <v>0</v>
      </c>
      <c r="R25" s="909">
        <v>0</v>
      </c>
      <c r="S25" s="909">
        <v>0</v>
      </c>
      <c r="T25" s="909">
        <v>0</v>
      </c>
      <c r="U25" s="910"/>
    </row>
    <row r="26" spans="1:21" s="541" customFormat="1" ht="22.8">
      <c r="A26" s="905" t="s">
        <v>18</v>
      </c>
      <c r="B26" s="892" t="s">
        <v>1329</v>
      </c>
      <c r="C26" s="903"/>
      <c r="D26" s="903"/>
      <c r="E26" s="903"/>
      <c r="F26" s="903"/>
      <c r="G26" s="903"/>
      <c r="H26" s="903"/>
      <c r="I26" s="903"/>
      <c r="J26" s="903"/>
      <c r="K26" s="903"/>
      <c r="L26" s="906" t="s">
        <v>120</v>
      </c>
      <c r="M26" s="907" t="s">
        <v>1330</v>
      </c>
      <c r="N26" s="908" t="s">
        <v>369</v>
      </c>
      <c r="O26" s="909"/>
      <c r="P26" s="909"/>
      <c r="Q26" s="909"/>
      <c r="R26" s="909"/>
      <c r="S26" s="859">
        <v>0</v>
      </c>
      <c r="T26" s="859">
        <v>0</v>
      </c>
      <c r="U26" s="910"/>
    </row>
    <row r="27" spans="1:21" s="541" customFormat="1">
      <c r="A27" s="905" t="s">
        <v>18</v>
      </c>
      <c r="B27" s="892"/>
      <c r="C27" s="903"/>
      <c r="D27" s="903"/>
      <c r="E27" s="903"/>
      <c r="F27" s="903"/>
      <c r="G27" s="903"/>
      <c r="H27" s="903"/>
      <c r="I27" s="903"/>
      <c r="J27" s="903">
        <v>5</v>
      </c>
      <c r="K27" s="903"/>
      <c r="L27" s="906"/>
      <c r="M27" s="907"/>
      <c r="N27" s="908"/>
      <c r="O27" s="911"/>
      <c r="P27" s="911"/>
      <c r="Q27" s="911"/>
      <c r="R27" s="911"/>
      <c r="S27" s="859"/>
      <c r="T27" s="859"/>
      <c r="U27" s="912"/>
    </row>
    <row r="28" spans="1:21" s="541" customFormat="1" ht="22.8">
      <c r="A28" s="905" t="s">
        <v>18</v>
      </c>
      <c r="B28" s="892" t="s">
        <v>1332</v>
      </c>
      <c r="C28" s="903"/>
      <c r="D28" s="903"/>
      <c r="E28" s="903"/>
      <c r="F28" s="903"/>
      <c r="G28" s="903"/>
      <c r="H28" s="903"/>
      <c r="I28" s="903"/>
      <c r="J28" s="903"/>
      <c r="K28" s="903"/>
      <c r="L28" s="906" t="s">
        <v>124</v>
      </c>
      <c r="M28" s="907" t="s">
        <v>1333</v>
      </c>
      <c r="N28" s="908" t="s">
        <v>369</v>
      </c>
      <c r="O28" s="909">
        <v>0</v>
      </c>
      <c r="P28" s="909">
        <v>0</v>
      </c>
      <c r="Q28" s="909">
        <v>0</v>
      </c>
      <c r="R28" s="909">
        <v>0</v>
      </c>
      <c r="S28" s="909">
        <v>0</v>
      </c>
      <c r="T28" s="909">
        <v>0</v>
      </c>
      <c r="U28" s="910"/>
    </row>
    <row r="29" spans="1:21" s="541" customFormat="1">
      <c r="A29" s="905" t="s">
        <v>18</v>
      </c>
      <c r="B29" s="892" t="s">
        <v>1398</v>
      </c>
      <c r="C29" s="903"/>
      <c r="D29" s="903"/>
      <c r="E29" s="903"/>
      <c r="F29" s="903"/>
      <c r="G29" s="903"/>
      <c r="H29" s="903"/>
      <c r="I29" s="903"/>
      <c r="J29" s="903"/>
      <c r="K29" s="903"/>
      <c r="L29" s="906" t="s">
        <v>125</v>
      </c>
      <c r="M29" s="907" t="s">
        <v>1399</v>
      </c>
      <c r="N29" s="908" t="s">
        <v>369</v>
      </c>
      <c r="O29" s="909"/>
      <c r="P29" s="909"/>
      <c r="Q29" s="909"/>
      <c r="R29" s="909"/>
      <c r="S29" s="859">
        <v>0</v>
      </c>
      <c r="T29" s="859">
        <v>0</v>
      </c>
      <c r="U29" s="910"/>
    </row>
    <row r="30" spans="1:21" s="541" customFormat="1">
      <c r="A30" s="905" t="s">
        <v>18</v>
      </c>
      <c r="B30" s="892"/>
      <c r="C30" s="903"/>
      <c r="D30" s="903"/>
      <c r="E30" s="903"/>
      <c r="F30" s="903"/>
      <c r="G30" s="903"/>
      <c r="H30" s="903"/>
      <c r="I30" s="903"/>
      <c r="J30" s="903">
        <v>7</v>
      </c>
      <c r="K30" s="903"/>
      <c r="L30" s="906"/>
      <c r="M30" s="907"/>
      <c r="N30" s="908"/>
      <c r="O30" s="911"/>
      <c r="P30" s="911"/>
      <c r="Q30" s="911"/>
      <c r="R30" s="911"/>
      <c r="S30" s="859"/>
      <c r="T30" s="859"/>
      <c r="U30" s="912"/>
    </row>
    <row r="31" spans="1:21" s="541" customFormat="1">
      <c r="A31" s="905" t="s">
        <v>18</v>
      </c>
      <c r="B31" s="892" t="s">
        <v>1400</v>
      </c>
      <c r="C31" s="903"/>
      <c r="D31" s="903"/>
      <c r="E31" s="903"/>
      <c r="F31" s="903"/>
      <c r="G31" s="903"/>
      <c r="H31" s="903"/>
      <c r="I31" s="903"/>
      <c r="J31" s="903"/>
      <c r="K31" s="903"/>
      <c r="L31" s="906" t="s">
        <v>126</v>
      </c>
      <c r="M31" s="907" t="s">
        <v>1401</v>
      </c>
      <c r="N31" s="908" t="s">
        <v>369</v>
      </c>
      <c r="O31" s="909">
        <v>0</v>
      </c>
      <c r="P31" s="909">
        <v>0</v>
      </c>
      <c r="Q31" s="909">
        <v>0</v>
      </c>
      <c r="R31" s="909">
        <v>0</v>
      </c>
      <c r="S31" s="909">
        <v>0</v>
      </c>
      <c r="T31" s="909">
        <v>0</v>
      </c>
      <c r="U31" s="910"/>
    </row>
    <row r="32" spans="1:21">
      <c r="A32" s="891"/>
      <c r="B32" s="892"/>
      <c r="C32" s="891"/>
      <c r="D32" s="891"/>
      <c r="E32" s="891"/>
      <c r="F32" s="891"/>
      <c r="G32" s="891"/>
      <c r="H32" s="891"/>
      <c r="I32" s="891"/>
      <c r="J32" s="891"/>
      <c r="K32" s="891"/>
      <c r="L32" s="891"/>
      <c r="M32" s="891"/>
      <c r="N32" s="891"/>
      <c r="O32" s="891"/>
      <c r="P32" s="891"/>
      <c r="Q32" s="891"/>
      <c r="R32" s="891"/>
      <c r="S32" s="891"/>
      <c r="T32" s="891"/>
      <c r="U32" s="891"/>
    </row>
    <row r="33" spans="1:21" s="528" customFormat="1" ht="15" customHeight="1">
      <c r="A33" s="893"/>
      <c r="B33" s="920"/>
      <c r="C33" s="893"/>
      <c r="D33" s="893"/>
      <c r="E33" s="893"/>
      <c r="F33" s="893"/>
      <c r="G33" s="893"/>
      <c r="H33" s="893"/>
      <c r="I33" s="893"/>
      <c r="J33" s="893"/>
      <c r="K33" s="893"/>
      <c r="L33" s="1229" t="s">
        <v>1469</v>
      </c>
      <c r="M33" s="1229"/>
      <c r="N33" s="1229"/>
      <c r="O33" s="1229"/>
      <c r="P33" s="1229"/>
      <c r="Q33" s="1229"/>
      <c r="R33" s="1229"/>
      <c r="S33" s="1230"/>
      <c r="T33" s="1230"/>
      <c r="U33" s="1230"/>
    </row>
    <row r="34" spans="1:21" s="528" customFormat="1" ht="44.4" customHeight="1">
      <c r="A34" s="893"/>
      <c r="B34" s="920"/>
      <c r="C34" s="893"/>
      <c r="D34" s="893"/>
      <c r="E34" s="893"/>
      <c r="F34" s="893"/>
      <c r="G34" s="893"/>
      <c r="H34" s="893"/>
      <c r="I34" s="893"/>
      <c r="J34" s="893"/>
      <c r="K34" s="703"/>
      <c r="L34" s="1231" t="s">
        <v>2598</v>
      </c>
      <c r="M34" s="1232"/>
      <c r="N34" s="1232"/>
      <c r="O34" s="1232"/>
      <c r="P34" s="1232"/>
      <c r="Q34" s="1232"/>
      <c r="R34" s="1232"/>
      <c r="S34" s="1233"/>
      <c r="T34" s="1233"/>
      <c r="U34" s="1233"/>
    </row>
  </sheetData>
  <sheetProtection formatColumns="0" formatRows="0" autoFilter="0"/>
  <mergeCells count="7">
    <mergeCell ref="J19:J21"/>
    <mergeCell ref="L33:U33"/>
    <mergeCell ref="L34:U34"/>
    <mergeCell ref="L14:L15"/>
    <mergeCell ref="M14:M15"/>
    <mergeCell ref="N14:N15"/>
    <mergeCell ref="U14:U15"/>
  </mergeCells>
  <printOptions horizontalCentered="1"/>
  <pageMargins left="0.35433070866141736" right="0.35433070866141736" top="0.39370078740157483" bottom="0.47244094488188981" header="7.874015748031496E-2" footer="7.874015748031496E-2"/>
  <pageSetup paperSize="9" scale="70"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L12" zoomScaleNormal="100" zoomScaleSheetLayoutView="100" workbookViewId="0"/>
  </sheetViews>
  <sheetFormatPr defaultColWidth="9.125" defaultRowHeight="11.4"/>
  <cols>
    <col min="1" max="1" width="2.75" style="531" hidden="1" customWidth="1"/>
    <col min="2" max="2" width="2.75" style="530" hidden="1" customWidth="1"/>
    <col min="3" max="10" width="2.75" style="531" hidden="1" customWidth="1"/>
    <col min="11" max="11" width="3.75" style="531" hidden="1" customWidth="1"/>
    <col min="12" max="12" width="5.75" style="531" customWidth="1"/>
    <col min="13" max="13" width="55.75" style="531" customWidth="1"/>
    <col min="14" max="14" width="12.75" style="531" customWidth="1"/>
    <col min="15" max="20" width="13.75" style="531" customWidth="1"/>
    <col min="21" max="21" width="33.25" style="531" customWidth="1"/>
    <col min="22" max="16384" width="9.125" style="531"/>
  </cols>
  <sheetData>
    <row r="1" spans="1:21" hidden="1">
      <c r="A1" s="921"/>
      <c r="B1" s="917"/>
      <c r="C1" s="921"/>
      <c r="D1" s="921"/>
      <c r="E1" s="921"/>
      <c r="F1" s="921"/>
      <c r="G1" s="921"/>
      <c r="H1" s="921"/>
      <c r="I1" s="921"/>
      <c r="J1" s="921"/>
      <c r="K1" s="921"/>
      <c r="L1" s="921"/>
      <c r="M1" s="921"/>
      <c r="N1" s="921"/>
      <c r="O1" s="921"/>
      <c r="P1" s="921"/>
      <c r="Q1" s="921"/>
      <c r="R1" s="921"/>
      <c r="S1" s="807">
        <v>2024</v>
      </c>
      <c r="T1" s="807">
        <v>2024</v>
      </c>
      <c r="U1" s="880"/>
    </row>
    <row r="2" spans="1:21" hidden="1">
      <c r="A2" s="921"/>
      <c r="B2" s="917"/>
      <c r="C2" s="921"/>
      <c r="D2" s="921"/>
      <c r="E2" s="921"/>
      <c r="F2" s="921"/>
      <c r="G2" s="921"/>
      <c r="H2" s="921"/>
      <c r="I2" s="921"/>
      <c r="J2" s="921"/>
      <c r="K2" s="921"/>
      <c r="L2" s="921"/>
      <c r="M2" s="921"/>
      <c r="N2" s="921"/>
      <c r="O2" s="921"/>
      <c r="P2" s="921"/>
      <c r="Q2" s="921"/>
      <c r="R2" s="921"/>
      <c r="S2" s="921"/>
      <c r="T2" s="921"/>
      <c r="U2" s="921"/>
    </row>
    <row r="3" spans="1:21" hidden="1">
      <c r="A3" s="921"/>
      <c r="B3" s="917"/>
      <c r="C3" s="921"/>
      <c r="D3" s="921"/>
      <c r="E3" s="921"/>
      <c r="F3" s="921"/>
      <c r="G3" s="921"/>
      <c r="H3" s="921"/>
      <c r="I3" s="921"/>
      <c r="J3" s="921"/>
      <c r="K3" s="921"/>
      <c r="L3" s="921"/>
      <c r="M3" s="921"/>
      <c r="N3" s="921"/>
      <c r="O3" s="921"/>
      <c r="P3" s="921"/>
      <c r="Q3" s="921"/>
      <c r="R3" s="921"/>
      <c r="S3" s="921"/>
      <c r="T3" s="921"/>
      <c r="U3" s="921"/>
    </row>
    <row r="4" spans="1:21" hidden="1">
      <c r="A4" s="921"/>
      <c r="B4" s="917"/>
      <c r="C4" s="921"/>
      <c r="D4" s="921"/>
      <c r="E4" s="921"/>
      <c r="F4" s="921"/>
      <c r="G4" s="921"/>
      <c r="H4" s="921"/>
      <c r="I4" s="921"/>
      <c r="J4" s="921"/>
      <c r="K4" s="921"/>
      <c r="L4" s="921"/>
      <c r="M4" s="921"/>
      <c r="N4" s="921"/>
      <c r="O4" s="921"/>
      <c r="P4" s="921"/>
      <c r="Q4" s="921"/>
      <c r="R4" s="921"/>
      <c r="S4" s="921"/>
      <c r="T4" s="921"/>
      <c r="U4" s="921"/>
    </row>
    <row r="5" spans="1:21" hidden="1">
      <c r="A5" s="921"/>
      <c r="B5" s="917"/>
      <c r="C5" s="921"/>
      <c r="D5" s="921"/>
      <c r="E5" s="921"/>
      <c r="F5" s="921"/>
      <c r="G5" s="921"/>
      <c r="H5" s="921"/>
      <c r="I5" s="921"/>
      <c r="J5" s="921"/>
      <c r="K5" s="921"/>
      <c r="L5" s="921"/>
      <c r="M5" s="921"/>
      <c r="N5" s="921"/>
      <c r="O5" s="921"/>
      <c r="P5" s="921"/>
      <c r="Q5" s="921"/>
      <c r="R5" s="921"/>
      <c r="S5" s="921"/>
      <c r="T5" s="921"/>
      <c r="U5" s="921"/>
    </row>
    <row r="6" spans="1:21" hidden="1">
      <c r="A6" s="921"/>
      <c r="B6" s="917"/>
      <c r="C6" s="921"/>
      <c r="D6" s="921"/>
      <c r="E6" s="921"/>
      <c r="F6" s="921"/>
      <c r="G6" s="921"/>
      <c r="H6" s="921"/>
      <c r="I6" s="921"/>
      <c r="J6" s="921"/>
      <c r="K6" s="921"/>
      <c r="L6" s="921"/>
      <c r="M6" s="921"/>
      <c r="N6" s="921"/>
      <c r="O6" s="921"/>
      <c r="P6" s="921"/>
      <c r="Q6" s="921"/>
      <c r="R6" s="921"/>
      <c r="S6" s="921"/>
      <c r="T6" s="921"/>
      <c r="U6" s="921"/>
    </row>
    <row r="7" spans="1:21" hidden="1">
      <c r="A7" s="921"/>
      <c r="B7" s="917"/>
      <c r="C7" s="921"/>
      <c r="D7" s="921"/>
      <c r="E7" s="921"/>
      <c r="F7" s="921"/>
      <c r="G7" s="921"/>
      <c r="H7" s="921"/>
      <c r="I7" s="921"/>
      <c r="J7" s="921"/>
      <c r="K7" s="921"/>
      <c r="L7" s="921"/>
      <c r="M7" s="921"/>
      <c r="N7" s="921"/>
      <c r="O7" s="921"/>
      <c r="P7" s="921"/>
      <c r="Q7" s="921"/>
      <c r="R7" s="921"/>
      <c r="S7" s="760" t="b">
        <v>1</v>
      </c>
      <c r="T7" s="760" t="b">
        <v>1</v>
      </c>
      <c r="U7" s="880"/>
    </row>
    <row r="8" spans="1:21" hidden="1">
      <c r="A8" s="921"/>
      <c r="B8" s="917"/>
      <c r="C8" s="921"/>
      <c r="D8" s="921"/>
      <c r="E8" s="921"/>
      <c r="F8" s="921"/>
      <c r="G8" s="921"/>
      <c r="H8" s="921"/>
      <c r="I8" s="921"/>
      <c r="J8" s="921"/>
      <c r="K8" s="921"/>
      <c r="L8" s="921"/>
      <c r="M8" s="921"/>
      <c r="N8" s="921"/>
      <c r="O8" s="921"/>
      <c r="P8" s="921"/>
      <c r="Q8" s="921"/>
      <c r="R8" s="921"/>
      <c r="S8" s="921"/>
      <c r="T8" s="921"/>
      <c r="U8" s="921"/>
    </row>
    <row r="9" spans="1:21" hidden="1">
      <c r="A9" s="921"/>
      <c r="B9" s="917"/>
      <c r="C9" s="921"/>
      <c r="D9" s="921"/>
      <c r="E9" s="921"/>
      <c r="F9" s="921"/>
      <c r="G9" s="921"/>
      <c r="H9" s="921"/>
      <c r="I9" s="921"/>
      <c r="J9" s="921"/>
      <c r="K9" s="921"/>
      <c r="L9" s="921"/>
      <c r="M9" s="921"/>
      <c r="N9" s="921"/>
      <c r="O9" s="921"/>
      <c r="P9" s="921"/>
      <c r="Q9" s="921"/>
      <c r="R9" s="921"/>
      <c r="S9" s="921"/>
      <c r="T9" s="921"/>
      <c r="U9" s="921"/>
    </row>
    <row r="10" spans="1:21" hidden="1">
      <c r="A10" s="921"/>
      <c r="B10" s="917"/>
      <c r="C10" s="921"/>
      <c r="D10" s="921"/>
      <c r="E10" s="921"/>
      <c r="F10" s="921"/>
      <c r="G10" s="921"/>
      <c r="H10" s="921"/>
      <c r="I10" s="921"/>
      <c r="J10" s="921"/>
      <c r="K10" s="921"/>
      <c r="L10" s="921"/>
      <c r="M10" s="921"/>
      <c r="N10" s="921"/>
      <c r="O10" s="921"/>
      <c r="P10" s="921"/>
      <c r="Q10" s="921"/>
      <c r="R10" s="921"/>
      <c r="S10" s="921"/>
      <c r="T10" s="921"/>
      <c r="U10" s="921"/>
    </row>
    <row r="11" spans="1:21" ht="15" hidden="1" customHeight="1">
      <c r="A11" s="921"/>
      <c r="B11" s="917"/>
      <c r="C11" s="921"/>
      <c r="D11" s="921"/>
      <c r="E11" s="921"/>
      <c r="F11" s="921"/>
      <c r="G11" s="921"/>
      <c r="H11" s="921"/>
      <c r="I11" s="921"/>
      <c r="J11" s="921"/>
      <c r="K11" s="921"/>
      <c r="L11" s="921"/>
      <c r="M11" s="922"/>
      <c r="N11" s="921"/>
      <c r="O11" s="921"/>
      <c r="P11" s="921"/>
      <c r="Q11" s="921"/>
      <c r="R11" s="921"/>
      <c r="S11" s="921"/>
      <c r="T11" s="921"/>
      <c r="U11" s="921"/>
    </row>
    <row r="12" spans="1:21" s="323" customFormat="1" ht="20.25" customHeight="1">
      <c r="A12" s="895"/>
      <c r="B12" s="896"/>
      <c r="C12" s="895"/>
      <c r="D12" s="895"/>
      <c r="E12" s="895"/>
      <c r="F12" s="895"/>
      <c r="G12" s="895"/>
      <c r="H12" s="895"/>
      <c r="I12" s="895"/>
      <c r="J12" s="895"/>
      <c r="K12" s="895"/>
      <c r="L12" s="923" t="s">
        <v>1375</v>
      </c>
      <c r="M12" s="924"/>
      <c r="N12" s="924"/>
      <c r="O12" s="924"/>
      <c r="P12" s="924"/>
      <c r="Q12" s="924"/>
      <c r="R12" s="924"/>
      <c r="S12" s="924"/>
      <c r="T12" s="924"/>
      <c r="U12" s="924"/>
    </row>
    <row r="13" spans="1:21" s="323" customFormat="1">
      <c r="A13" s="895"/>
      <c r="B13" s="896"/>
      <c r="C13" s="895"/>
      <c r="D13" s="895"/>
      <c r="E13" s="895"/>
      <c r="F13" s="895"/>
      <c r="G13" s="895"/>
      <c r="H13" s="895"/>
      <c r="I13" s="895"/>
      <c r="J13" s="895"/>
      <c r="K13" s="895"/>
      <c r="L13" s="925"/>
      <c r="M13" s="926"/>
      <c r="N13" s="926"/>
      <c r="O13" s="926"/>
      <c r="P13" s="926"/>
      <c r="Q13" s="926"/>
      <c r="R13" s="926"/>
      <c r="S13" s="926"/>
      <c r="T13" s="926"/>
      <c r="U13" s="926"/>
    </row>
    <row r="14" spans="1:21" s="532" customFormat="1" ht="15" customHeight="1">
      <c r="A14" s="927"/>
      <c r="B14" s="917"/>
      <c r="C14" s="927"/>
      <c r="D14" s="927"/>
      <c r="E14" s="927"/>
      <c r="F14" s="927"/>
      <c r="G14" s="927"/>
      <c r="H14" s="927"/>
      <c r="I14" s="927"/>
      <c r="J14" s="927"/>
      <c r="K14" s="927"/>
      <c r="L14" s="1223" t="s">
        <v>374</v>
      </c>
      <c r="M14" s="1224" t="s">
        <v>230</v>
      </c>
      <c r="N14" s="1223" t="s">
        <v>143</v>
      </c>
      <c r="O14" s="902" t="s">
        <v>2616</v>
      </c>
      <c r="P14" s="902" t="s">
        <v>2616</v>
      </c>
      <c r="Q14" s="902" t="s">
        <v>2616</v>
      </c>
      <c r="R14" s="902" t="s">
        <v>2617</v>
      </c>
      <c r="S14" s="811" t="s">
        <v>2618</v>
      </c>
      <c r="T14" s="811" t="s">
        <v>2618</v>
      </c>
      <c r="U14" s="1241" t="s">
        <v>322</v>
      </c>
    </row>
    <row r="15" spans="1:21" s="532" customFormat="1" ht="45" customHeight="1">
      <c r="A15" s="927"/>
      <c r="B15" s="917"/>
      <c r="C15" s="927"/>
      <c r="D15" s="927"/>
      <c r="E15" s="927"/>
      <c r="F15" s="927"/>
      <c r="G15" s="927"/>
      <c r="H15" s="927"/>
      <c r="I15" s="927"/>
      <c r="J15" s="927"/>
      <c r="K15" s="927"/>
      <c r="L15" s="1240"/>
      <c r="M15" s="1240"/>
      <c r="N15" s="1240"/>
      <c r="O15" s="902" t="s">
        <v>285</v>
      </c>
      <c r="P15" s="902" t="s">
        <v>323</v>
      </c>
      <c r="Q15" s="902" t="s">
        <v>303</v>
      </c>
      <c r="R15" s="902" t="s">
        <v>285</v>
      </c>
      <c r="S15" s="812" t="s">
        <v>286</v>
      </c>
      <c r="T15" s="812" t="s">
        <v>285</v>
      </c>
      <c r="U15" s="1240"/>
    </row>
    <row r="16" spans="1:21" s="556" customFormat="1">
      <c r="A16" s="816" t="s">
        <v>18</v>
      </c>
      <c r="B16" s="928"/>
      <c r="C16" s="928"/>
      <c r="D16" s="928"/>
      <c r="E16" s="928"/>
      <c r="F16" s="928"/>
      <c r="G16" s="928"/>
      <c r="H16" s="928"/>
      <c r="I16" s="928"/>
      <c r="J16" s="928"/>
      <c r="K16" s="928"/>
      <c r="L16" s="904" t="s">
        <v>2613</v>
      </c>
      <c r="M16" s="724"/>
      <c r="N16" s="724"/>
      <c r="O16" s="884">
        <v>0</v>
      </c>
      <c r="P16" s="884">
        <v>0</v>
      </c>
      <c r="Q16" s="884">
        <v>0</v>
      </c>
      <c r="R16" s="884">
        <v>0</v>
      </c>
      <c r="S16" s="884">
        <v>0</v>
      </c>
      <c r="T16" s="884">
        <v>0</v>
      </c>
      <c r="U16" s="725"/>
    </row>
    <row r="17" spans="1:21" s="556" customFormat="1" ht="22.8">
      <c r="A17" s="905" t="s">
        <v>18</v>
      </c>
      <c r="B17" s="928"/>
      <c r="C17" s="928"/>
      <c r="D17" s="928"/>
      <c r="E17" s="928"/>
      <c r="F17" s="928"/>
      <c r="G17" s="928"/>
      <c r="H17" s="928"/>
      <c r="I17" s="928"/>
      <c r="J17" s="928"/>
      <c r="K17" s="928"/>
      <c r="L17" s="929">
        <v>1</v>
      </c>
      <c r="M17" s="907" t="s">
        <v>1330</v>
      </c>
      <c r="N17" s="908" t="s">
        <v>369</v>
      </c>
      <c r="O17" s="930">
        <v>0</v>
      </c>
      <c r="P17" s="930">
        <v>0</v>
      </c>
      <c r="Q17" s="930">
        <v>0</v>
      </c>
      <c r="R17" s="930">
        <v>0</v>
      </c>
      <c r="S17" s="930">
        <v>0</v>
      </c>
      <c r="T17" s="930">
        <v>0</v>
      </c>
      <c r="U17" s="931"/>
    </row>
    <row r="18" spans="1:21" s="556" customFormat="1" ht="22.8">
      <c r="A18" s="905" t="s">
        <v>18</v>
      </c>
      <c r="B18" s="928"/>
      <c r="C18" s="928"/>
      <c r="D18" s="928"/>
      <c r="E18" s="928"/>
      <c r="F18" s="928"/>
      <c r="G18" s="928"/>
      <c r="H18" s="928"/>
      <c r="I18" s="928"/>
      <c r="J18" s="928"/>
      <c r="K18" s="928"/>
      <c r="L18" s="929" t="s">
        <v>102</v>
      </c>
      <c r="M18" s="907" t="s">
        <v>1333</v>
      </c>
      <c r="N18" s="908" t="s">
        <v>369</v>
      </c>
      <c r="O18" s="930">
        <v>0</v>
      </c>
      <c r="P18" s="930">
        <v>0</v>
      </c>
      <c r="Q18" s="930">
        <v>0</v>
      </c>
      <c r="R18" s="930">
        <v>0</v>
      </c>
      <c r="S18" s="930">
        <v>0</v>
      </c>
      <c r="T18" s="930">
        <v>0</v>
      </c>
      <c r="U18" s="931"/>
    </row>
    <row r="19" spans="1:21" s="556" customFormat="1" ht="34.200000000000003">
      <c r="A19" s="905" t="s">
        <v>18</v>
      </c>
      <c r="B19" s="917" t="s">
        <v>1339</v>
      </c>
      <c r="C19" s="928"/>
      <c r="D19" s="928"/>
      <c r="E19" s="928"/>
      <c r="F19" s="928"/>
      <c r="G19" s="928"/>
      <c r="H19" s="928"/>
      <c r="I19" s="928"/>
      <c r="J19" s="928"/>
      <c r="K19" s="928"/>
      <c r="L19" s="929" t="s">
        <v>103</v>
      </c>
      <c r="M19" s="907" t="s">
        <v>1340</v>
      </c>
      <c r="N19" s="908" t="s">
        <v>369</v>
      </c>
      <c r="O19" s="916">
        <v>0</v>
      </c>
      <c r="P19" s="916">
        <v>0</v>
      </c>
      <c r="Q19" s="916">
        <v>0</v>
      </c>
      <c r="R19" s="916">
        <v>0</v>
      </c>
      <c r="S19" s="916">
        <v>0</v>
      </c>
      <c r="T19" s="916">
        <v>0</v>
      </c>
      <c r="U19" s="931"/>
    </row>
    <row r="20" spans="1:21" s="556" customFormat="1">
      <c r="A20" s="905" t="s">
        <v>18</v>
      </c>
      <c r="B20" s="932" t="s">
        <v>1389</v>
      </c>
      <c r="C20" s="928"/>
      <c r="D20" s="928"/>
      <c r="E20" s="928"/>
      <c r="F20" s="928"/>
      <c r="G20" s="928"/>
      <c r="H20" s="928"/>
      <c r="I20" s="928"/>
      <c r="J20" s="928"/>
      <c r="K20" s="928"/>
      <c r="L20" s="929" t="s">
        <v>170</v>
      </c>
      <c r="M20" s="933" t="s">
        <v>576</v>
      </c>
      <c r="N20" s="908" t="s">
        <v>369</v>
      </c>
      <c r="O20" s="934"/>
      <c r="P20" s="934"/>
      <c r="Q20" s="934"/>
      <c r="R20" s="934"/>
      <c r="S20" s="934"/>
      <c r="T20" s="934"/>
      <c r="U20" s="931"/>
    </row>
    <row r="21" spans="1:21" s="556" customFormat="1">
      <c r="A21" s="905" t="s">
        <v>18</v>
      </c>
      <c r="B21" s="932" t="s">
        <v>1388</v>
      </c>
      <c r="C21" s="928"/>
      <c r="D21" s="928"/>
      <c r="E21" s="928"/>
      <c r="F21" s="928"/>
      <c r="G21" s="928"/>
      <c r="H21" s="928"/>
      <c r="I21" s="928"/>
      <c r="J21" s="928"/>
      <c r="K21" s="928"/>
      <c r="L21" s="929" t="s">
        <v>171</v>
      </c>
      <c r="M21" s="933" t="s">
        <v>578</v>
      </c>
      <c r="N21" s="908" t="s">
        <v>369</v>
      </c>
      <c r="O21" s="934"/>
      <c r="P21" s="934"/>
      <c r="Q21" s="934"/>
      <c r="R21" s="934"/>
      <c r="S21" s="934"/>
      <c r="T21" s="934"/>
      <c r="U21" s="931"/>
    </row>
    <row r="22" spans="1:21" s="556" customFormat="1">
      <c r="A22" s="905" t="s">
        <v>18</v>
      </c>
      <c r="B22" s="932" t="s">
        <v>1390</v>
      </c>
      <c r="C22" s="928"/>
      <c r="D22" s="928"/>
      <c r="E22" s="928"/>
      <c r="F22" s="928"/>
      <c r="G22" s="928"/>
      <c r="H22" s="928"/>
      <c r="I22" s="928"/>
      <c r="J22" s="928"/>
      <c r="K22" s="928"/>
      <c r="L22" s="929" t="s">
        <v>387</v>
      </c>
      <c r="M22" s="933" t="s">
        <v>580</v>
      </c>
      <c r="N22" s="908" t="s">
        <v>369</v>
      </c>
      <c r="O22" s="934"/>
      <c r="P22" s="934"/>
      <c r="Q22" s="934"/>
      <c r="R22" s="934"/>
      <c r="S22" s="934"/>
      <c r="T22" s="934"/>
      <c r="U22" s="931"/>
    </row>
    <row r="23" spans="1:21" s="556" customFormat="1">
      <c r="A23" s="905" t="s">
        <v>18</v>
      </c>
      <c r="B23" s="932" t="s">
        <v>1391</v>
      </c>
      <c r="C23" s="928"/>
      <c r="D23" s="928"/>
      <c r="E23" s="928"/>
      <c r="F23" s="928"/>
      <c r="G23" s="928"/>
      <c r="H23" s="928"/>
      <c r="I23" s="928"/>
      <c r="J23" s="928"/>
      <c r="K23" s="928"/>
      <c r="L23" s="929" t="s">
        <v>388</v>
      </c>
      <c r="M23" s="933" t="s">
        <v>582</v>
      </c>
      <c r="N23" s="908" t="s">
        <v>369</v>
      </c>
      <c r="O23" s="934"/>
      <c r="P23" s="934"/>
      <c r="Q23" s="934"/>
      <c r="R23" s="934"/>
      <c r="S23" s="934"/>
      <c r="T23" s="934"/>
      <c r="U23" s="931"/>
    </row>
    <row r="24" spans="1:21" s="556" customFormat="1" ht="22.8">
      <c r="A24" s="905" t="s">
        <v>18</v>
      </c>
      <c r="B24" s="932" t="s">
        <v>1392</v>
      </c>
      <c r="C24" s="928"/>
      <c r="D24" s="928"/>
      <c r="E24" s="928"/>
      <c r="F24" s="928"/>
      <c r="G24" s="928"/>
      <c r="H24" s="928"/>
      <c r="I24" s="928"/>
      <c r="J24" s="928"/>
      <c r="K24" s="928"/>
      <c r="L24" s="929" t="s">
        <v>389</v>
      </c>
      <c r="M24" s="933" t="s">
        <v>584</v>
      </c>
      <c r="N24" s="908" t="s">
        <v>369</v>
      </c>
      <c r="O24" s="934"/>
      <c r="P24" s="934"/>
      <c r="Q24" s="934"/>
      <c r="R24" s="934"/>
      <c r="S24" s="934"/>
      <c r="T24" s="934"/>
      <c r="U24" s="931"/>
    </row>
    <row r="25" spans="1:21" s="556" customFormat="1">
      <c r="A25" s="905" t="s">
        <v>18</v>
      </c>
      <c r="B25" s="932" t="s">
        <v>1393</v>
      </c>
      <c r="C25" s="928"/>
      <c r="D25" s="928"/>
      <c r="E25" s="928"/>
      <c r="F25" s="928"/>
      <c r="G25" s="928"/>
      <c r="H25" s="928"/>
      <c r="I25" s="928"/>
      <c r="J25" s="928"/>
      <c r="K25" s="928"/>
      <c r="L25" s="929" t="s">
        <v>1341</v>
      </c>
      <c r="M25" s="933" t="s">
        <v>586</v>
      </c>
      <c r="N25" s="908" t="s">
        <v>369</v>
      </c>
      <c r="O25" s="934"/>
      <c r="P25" s="934"/>
      <c r="Q25" s="934"/>
      <c r="R25" s="934"/>
      <c r="S25" s="934"/>
      <c r="T25" s="934"/>
      <c r="U25" s="931"/>
    </row>
    <row r="26" spans="1:21" s="556" customFormat="1">
      <c r="A26" s="905" t="s">
        <v>18</v>
      </c>
      <c r="B26" s="932" t="s">
        <v>1501</v>
      </c>
      <c r="C26" s="928"/>
      <c r="D26" s="928"/>
      <c r="E26" s="928"/>
      <c r="F26" s="928"/>
      <c r="G26" s="928"/>
      <c r="H26" s="928"/>
      <c r="I26" s="928"/>
      <c r="J26" s="928"/>
      <c r="K26" s="928"/>
      <c r="L26" s="929" t="s">
        <v>1502</v>
      </c>
      <c r="M26" s="933" t="s">
        <v>1503</v>
      </c>
      <c r="N26" s="908" t="s">
        <v>369</v>
      </c>
      <c r="O26" s="934"/>
      <c r="P26" s="934"/>
      <c r="Q26" s="934"/>
      <c r="R26" s="934"/>
      <c r="S26" s="934"/>
      <c r="T26" s="934"/>
      <c r="U26" s="931"/>
    </row>
    <row r="27" spans="1:21" s="556" customFormat="1" ht="45.6">
      <c r="A27" s="905" t="s">
        <v>18</v>
      </c>
      <c r="B27" s="917" t="s">
        <v>1342</v>
      </c>
      <c r="C27" s="928"/>
      <c r="D27" s="928"/>
      <c r="E27" s="928"/>
      <c r="F27" s="928"/>
      <c r="G27" s="928"/>
      <c r="H27" s="928"/>
      <c r="I27" s="928"/>
      <c r="J27" s="928"/>
      <c r="K27" s="928"/>
      <c r="L27" s="929" t="s">
        <v>104</v>
      </c>
      <c r="M27" s="907" t="s">
        <v>1343</v>
      </c>
      <c r="N27" s="908" t="s">
        <v>369</v>
      </c>
      <c r="O27" s="934"/>
      <c r="P27" s="934"/>
      <c r="Q27" s="934"/>
      <c r="R27" s="934"/>
      <c r="S27" s="934"/>
      <c r="T27" s="934"/>
      <c r="U27" s="931"/>
    </row>
    <row r="28" spans="1:21" s="556" customFormat="1">
      <c r="A28" s="905" t="s">
        <v>18</v>
      </c>
      <c r="B28" s="917" t="s">
        <v>1344</v>
      </c>
      <c r="C28" s="928"/>
      <c r="D28" s="928"/>
      <c r="E28" s="928"/>
      <c r="F28" s="928"/>
      <c r="G28" s="928"/>
      <c r="H28" s="928"/>
      <c r="I28" s="928"/>
      <c r="J28" s="928"/>
      <c r="K28" s="928"/>
      <c r="L28" s="929" t="s">
        <v>120</v>
      </c>
      <c r="M28" s="907" t="s">
        <v>1345</v>
      </c>
      <c r="N28" s="908" t="s">
        <v>369</v>
      </c>
      <c r="O28" s="934"/>
      <c r="P28" s="934"/>
      <c r="Q28" s="934"/>
      <c r="R28" s="934"/>
      <c r="S28" s="934"/>
      <c r="T28" s="934"/>
      <c r="U28" s="931"/>
    </row>
    <row r="29" spans="1:21" s="556" customFormat="1">
      <c r="A29" s="905" t="s">
        <v>18</v>
      </c>
      <c r="B29" s="917" t="s">
        <v>1346</v>
      </c>
      <c r="C29" s="928"/>
      <c r="D29" s="928"/>
      <c r="E29" s="928"/>
      <c r="F29" s="928"/>
      <c r="G29" s="928"/>
      <c r="H29" s="928"/>
      <c r="I29" s="928"/>
      <c r="J29" s="928"/>
      <c r="K29" s="928"/>
      <c r="L29" s="929" t="s">
        <v>124</v>
      </c>
      <c r="M29" s="907" t="s">
        <v>1347</v>
      </c>
      <c r="N29" s="908" t="s">
        <v>369</v>
      </c>
      <c r="O29" s="934"/>
      <c r="P29" s="934"/>
      <c r="Q29" s="934"/>
      <c r="R29" s="934"/>
      <c r="S29" s="934"/>
      <c r="T29" s="934"/>
      <c r="U29" s="931"/>
    </row>
    <row r="30" spans="1:21" s="556" customFormat="1">
      <c r="A30" s="905" t="s">
        <v>18</v>
      </c>
      <c r="B30" s="917" t="s">
        <v>1348</v>
      </c>
      <c r="C30" s="928"/>
      <c r="D30" s="928"/>
      <c r="E30" s="928"/>
      <c r="F30" s="928"/>
      <c r="G30" s="928"/>
      <c r="H30" s="928"/>
      <c r="I30" s="928"/>
      <c r="J30" s="928"/>
      <c r="K30" s="928"/>
      <c r="L30" s="929" t="s">
        <v>125</v>
      </c>
      <c r="M30" s="907" t="s">
        <v>1349</v>
      </c>
      <c r="N30" s="908" t="s">
        <v>369</v>
      </c>
      <c r="O30" s="934"/>
      <c r="P30" s="934"/>
      <c r="Q30" s="934"/>
      <c r="R30" s="934"/>
      <c r="S30" s="934"/>
      <c r="T30" s="934"/>
      <c r="U30" s="931"/>
    </row>
    <row r="31" spans="1:21" s="556" customFormat="1">
      <c r="A31" s="905" t="s">
        <v>18</v>
      </c>
      <c r="B31" s="917" t="s">
        <v>1350</v>
      </c>
      <c r="C31" s="928"/>
      <c r="D31" s="928"/>
      <c r="E31" s="928"/>
      <c r="F31" s="928"/>
      <c r="G31" s="928"/>
      <c r="H31" s="928"/>
      <c r="I31" s="928"/>
      <c r="J31" s="928"/>
      <c r="K31" s="928"/>
      <c r="L31" s="929" t="s">
        <v>126</v>
      </c>
      <c r="M31" s="907" t="s">
        <v>1351</v>
      </c>
      <c r="N31" s="908" t="s">
        <v>369</v>
      </c>
      <c r="O31" s="916">
        <v>0</v>
      </c>
      <c r="P31" s="916">
        <v>0</v>
      </c>
      <c r="Q31" s="916">
        <v>0</v>
      </c>
      <c r="R31" s="916">
        <v>0</v>
      </c>
      <c r="S31" s="916">
        <v>0</v>
      </c>
      <c r="T31" s="916">
        <v>0</v>
      </c>
      <c r="U31" s="931"/>
    </row>
    <row r="32" spans="1:21" s="556" customFormat="1">
      <c r="A32" s="905" t="s">
        <v>18</v>
      </c>
      <c r="B32" s="917" t="s">
        <v>1352</v>
      </c>
      <c r="C32" s="928"/>
      <c r="D32" s="928"/>
      <c r="E32" s="928"/>
      <c r="F32" s="928"/>
      <c r="G32" s="928"/>
      <c r="H32" s="928"/>
      <c r="I32" s="928"/>
      <c r="J32" s="928"/>
      <c r="K32" s="928"/>
      <c r="L32" s="929" t="s">
        <v>149</v>
      </c>
      <c r="M32" s="933" t="s">
        <v>1353</v>
      </c>
      <c r="N32" s="908" t="s">
        <v>369</v>
      </c>
      <c r="O32" s="934"/>
      <c r="P32" s="934"/>
      <c r="Q32" s="934"/>
      <c r="R32" s="934"/>
      <c r="S32" s="934"/>
      <c r="T32" s="934"/>
      <c r="U32" s="931"/>
    </row>
    <row r="33" spans="1:21" s="556" customFormat="1" ht="57">
      <c r="A33" s="905" t="s">
        <v>18</v>
      </c>
      <c r="B33" s="917" t="s">
        <v>1354</v>
      </c>
      <c r="C33" s="928"/>
      <c r="D33" s="928"/>
      <c r="E33" s="928"/>
      <c r="F33" s="928"/>
      <c r="G33" s="928"/>
      <c r="H33" s="928"/>
      <c r="I33" s="928"/>
      <c r="J33" s="928"/>
      <c r="K33" s="928"/>
      <c r="L33" s="929" t="s">
        <v>199</v>
      </c>
      <c r="M33" s="933" t="s">
        <v>1355</v>
      </c>
      <c r="N33" s="908" t="s">
        <v>369</v>
      </c>
      <c r="O33" s="934"/>
      <c r="P33" s="934"/>
      <c r="Q33" s="934"/>
      <c r="R33" s="934"/>
      <c r="S33" s="934"/>
      <c r="T33" s="934"/>
      <c r="U33" s="931"/>
    </row>
    <row r="34" spans="1:21" s="556" customFormat="1">
      <c r="A34" s="905" t="s">
        <v>18</v>
      </c>
      <c r="B34" s="932" t="s">
        <v>1504</v>
      </c>
      <c r="C34" s="928"/>
      <c r="D34" s="928"/>
      <c r="E34" s="928"/>
      <c r="F34" s="928"/>
      <c r="G34" s="928"/>
      <c r="H34" s="928"/>
      <c r="I34" s="928"/>
      <c r="J34" s="928"/>
      <c r="K34" s="928"/>
      <c r="L34" s="929" t="s">
        <v>408</v>
      </c>
      <c r="M34" s="933" t="s">
        <v>1505</v>
      </c>
      <c r="N34" s="908" t="s">
        <v>369</v>
      </c>
      <c r="O34" s="934"/>
      <c r="P34" s="934"/>
      <c r="Q34" s="934"/>
      <c r="R34" s="934"/>
      <c r="S34" s="934"/>
      <c r="T34" s="934"/>
      <c r="U34" s="931"/>
    </row>
    <row r="35" spans="1:21">
      <c r="A35" s="921"/>
      <c r="B35" s="917"/>
      <c r="C35" s="921"/>
      <c r="D35" s="921"/>
      <c r="E35" s="921"/>
      <c r="F35" s="921"/>
      <c r="G35" s="921"/>
      <c r="H35" s="921"/>
      <c r="I35" s="921"/>
      <c r="J35" s="921"/>
      <c r="K35" s="921"/>
      <c r="L35" s="921"/>
      <c r="M35" s="921"/>
      <c r="N35" s="921"/>
      <c r="O35" s="921"/>
      <c r="P35" s="921"/>
      <c r="Q35" s="921"/>
      <c r="R35" s="921"/>
      <c r="S35" s="921"/>
      <c r="T35" s="921"/>
      <c r="U35" s="921"/>
    </row>
    <row r="36" spans="1:21" ht="15" customHeight="1">
      <c r="A36" s="921"/>
      <c r="B36" s="917"/>
      <c r="C36" s="921"/>
      <c r="D36" s="921"/>
      <c r="E36" s="921"/>
      <c r="F36" s="921"/>
      <c r="G36" s="921"/>
      <c r="H36" s="921"/>
      <c r="I36" s="921"/>
      <c r="J36" s="921"/>
      <c r="K36" s="921"/>
      <c r="L36" s="1236" t="s">
        <v>1469</v>
      </c>
      <c r="M36" s="1236"/>
      <c r="N36" s="1236"/>
      <c r="O36" s="1236"/>
      <c r="P36" s="1236"/>
      <c r="Q36" s="1236"/>
      <c r="R36" s="1236"/>
      <c r="S36" s="1237"/>
      <c r="T36" s="1237"/>
      <c r="U36" s="1237"/>
    </row>
    <row r="37" spans="1:21" ht="15" customHeight="1">
      <c r="A37" s="921"/>
      <c r="B37" s="917"/>
      <c r="C37" s="921"/>
      <c r="D37" s="921"/>
      <c r="E37" s="921"/>
      <c r="F37" s="921"/>
      <c r="G37" s="921"/>
      <c r="H37" s="921"/>
      <c r="I37" s="921"/>
      <c r="J37" s="921"/>
      <c r="K37" s="703"/>
      <c r="L37" s="1238"/>
      <c r="M37" s="1238"/>
      <c r="N37" s="1238"/>
      <c r="O37" s="1238"/>
      <c r="P37" s="1238"/>
      <c r="Q37" s="1238"/>
      <c r="R37" s="1238"/>
      <c r="S37" s="1239"/>
      <c r="T37" s="1239"/>
      <c r="U37" s="1239"/>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L12" zoomScale="60" zoomScaleNormal="100" workbookViewId="0"/>
  </sheetViews>
  <sheetFormatPr defaultColWidth="9.125" defaultRowHeight="14.4"/>
  <cols>
    <col min="1" max="10" width="0" style="533" hidden="1" customWidth="1"/>
    <col min="11" max="11" width="3.75" style="533" hidden="1" customWidth="1"/>
    <col min="12" max="12" width="5.75" style="533" customWidth="1"/>
    <col min="13" max="13" width="50.875" style="533" customWidth="1"/>
    <col min="14" max="14" width="11" style="533" customWidth="1"/>
    <col min="15" max="20" width="13.75" style="533" customWidth="1"/>
    <col min="21" max="21" width="20.125" style="533" customWidth="1"/>
    <col min="22" max="16384" width="9.125" style="533"/>
  </cols>
  <sheetData>
    <row r="1" spans="1:21" hidden="1">
      <c r="A1" s="935"/>
      <c r="B1" s="935"/>
      <c r="C1" s="935"/>
      <c r="D1" s="935"/>
      <c r="E1" s="935"/>
      <c r="F1" s="935"/>
      <c r="G1" s="935"/>
      <c r="H1" s="935"/>
      <c r="I1" s="935"/>
      <c r="J1" s="935"/>
      <c r="K1" s="935"/>
      <c r="L1" s="935"/>
      <c r="M1" s="935"/>
      <c r="N1" s="935"/>
      <c r="O1" s="935"/>
      <c r="P1" s="935"/>
      <c r="Q1" s="935"/>
      <c r="R1" s="935"/>
      <c r="S1" s="807">
        <v>2024</v>
      </c>
      <c r="T1" s="807">
        <v>2024</v>
      </c>
      <c r="U1" s="880"/>
    </row>
    <row r="2" spans="1:21" hidden="1">
      <c r="A2" s="935"/>
      <c r="B2" s="935"/>
      <c r="C2" s="935"/>
      <c r="D2" s="935"/>
      <c r="E2" s="935"/>
      <c r="F2" s="935"/>
      <c r="G2" s="935"/>
      <c r="H2" s="935"/>
      <c r="I2" s="935"/>
      <c r="J2" s="935"/>
      <c r="K2" s="935"/>
      <c r="L2" s="935"/>
      <c r="M2" s="935"/>
      <c r="N2" s="935"/>
      <c r="O2" s="935"/>
      <c r="P2" s="935"/>
      <c r="Q2" s="935"/>
      <c r="R2" s="935"/>
      <c r="S2" s="935"/>
      <c r="T2" s="935"/>
      <c r="U2" s="935"/>
    </row>
    <row r="3" spans="1:21" hidden="1">
      <c r="A3" s="935"/>
      <c r="B3" s="935"/>
      <c r="C3" s="935"/>
      <c r="D3" s="935"/>
      <c r="E3" s="935"/>
      <c r="F3" s="935"/>
      <c r="G3" s="935"/>
      <c r="H3" s="935"/>
      <c r="I3" s="935"/>
      <c r="J3" s="935"/>
      <c r="K3" s="935"/>
      <c r="L3" s="935"/>
      <c r="M3" s="935"/>
      <c r="N3" s="935"/>
      <c r="O3" s="935"/>
      <c r="P3" s="935"/>
      <c r="Q3" s="935"/>
      <c r="R3" s="935"/>
      <c r="S3" s="935"/>
      <c r="T3" s="935"/>
      <c r="U3" s="935"/>
    </row>
    <row r="4" spans="1:21" hidden="1">
      <c r="A4" s="935"/>
      <c r="B4" s="935"/>
      <c r="C4" s="935"/>
      <c r="D4" s="935"/>
      <c r="E4" s="935"/>
      <c r="F4" s="935"/>
      <c r="G4" s="935"/>
      <c r="H4" s="935"/>
      <c r="I4" s="935"/>
      <c r="J4" s="935"/>
      <c r="K4" s="935"/>
      <c r="L4" s="935"/>
      <c r="M4" s="935"/>
      <c r="N4" s="935"/>
      <c r="O4" s="935"/>
      <c r="P4" s="935"/>
      <c r="Q4" s="935"/>
      <c r="R4" s="935"/>
      <c r="S4" s="935"/>
      <c r="T4" s="935"/>
      <c r="U4" s="935"/>
    </row>
    <row r="5" spans="1:21" hidden="1">
      <c r="A5" s="935"/>
      <c r="B5" s="935"/>
      <c r="C5" s="935"/>
      <c r="D5" s="935"/>
      <c r="E5" s="935"/>
      <c r="F5" s="935"/>
      <c r="G5" s="935"/>
      <c r="H5" s="935"/>
      <c r="I5" s="935"/>
      <c r="J5" s="935"/>
      <c r="K5" s="935"/>
      <c r="L5" s="935"/>
      <c r="M5" s="935"/>
      <c r="N5" s="935"/>
      <c r="O5" s="935"/>
      <c r="P5" s="935"/>
      <c r="Q5" s="935"/>
      <c r="R5" s="935"/>
      <c r="S5" s="935"/>
      <c r="T5" s="935"/>
      <c r="U5" s="935"/>
    </row>
    <row r="6" spans="1:21" hidden="1">
      <c r="A6" s="935"/>
      <c r="B6" s="935"/>
      <c r="C6" s="935"/>
      <c r="D6" s="935"/>
      <c r="E6" s="935"/>
      <c r="F6" s="935"/>
      <c r="G6" s="935"/>
      <c r="H6" s="935"/>
      <c r="I6" s="935"/>
      <c r="J6" s="935"/>
      <c r="K6" s="935"/>
      <c r="L6" s="935"/>
      <c r="M6" s="935"/>
      <c r="N6" s="935"/>
      <c r="O6" s="935"/>
      <c r="P6" s="935"/>
      <c r="Q6" s="935"/>
      <c r="R6" s="935"/>
      <c r="S6" s="935"/>
      <c r="T6" s="935"/>
      <c r="U6" s="935"/>
    </row>
    <row r="7" spans="1:21" hidden="1">
      <c r="A7" s="935"/>
      <c r="B7" s="935"/>
      <c r="C7" s="935"/>
      <c r="D7" s="935"/>
      <c r="E7" s="935"/>
      <c r="F7" s="935"/>
      <c r="G7" s="935"/>
      <c r="H7" s="935"/>
      <c r="I7" s="935"/>
      <c r="J7" s="935"/>
      <c r="K7" s="935"/>
      <c r="L7" s="935"/>
      <c r="M7" s="935"/>
      <c r="N7" s="935"/>
      <c r="O7" s="921"/>
      <c r="P7" s="921"/>
      <c r="Q7" s="921"/>
      <c r="R7" s="921"/>
      <c r="S7" s="760" t="b">
        <v>1</v>
      </c>
      <c r="T7" s="760" t="b">
        <v>1</v>
      </c>
      <c r="U7" s="880"/>
    </row>
    <row r="8" spans="1:21" hidden="1">
      <c r="A8" s="935"/>
      <c r="B8" s="935"/>
      <c r="C8" s="935"/>
      <c r="D8" s="935"/>
      <c r="E8" s="935"/>
      <c r="F8" s="935"/>
      <c r="G8" s="935"/>
      <c r="H8" s="935"/>
      <c r="I8" s="935"/>
      <c r="J8" s="935"/>
      <c r="K8" s="935"/>
      <c r="L8" s="935"/>
      <c r="M8" s="935"/>
      <c r="N8" s="935"/>
      <c r="O8" s="935"/>
      <c r="P8" s="935"/>
      <c r="Q8" s="935"/>
      <c r="R8" s="935"/>
      <c r="S8" s="935"/>
      <c r="T8" s="935"/>
      <c r="U8" s="935"/>
    </row>
    <row r="9" spans="1:21" hidden="1">
      <c r="A9" s="935"/>
      <c r="B9" s="935"/>
      <c r="C9" s="935"/>
      <c r="D9" s="935"/>
      <c r="E9" s="935"/>
      <c r="F9" s="935"/>
      <c r="G9" s="935"/>
      <c r="H9" s="935"/>
      <c r="I9" s="935"/>
      <c r="J9" s="935"/>
      <c r="K9" s="935"/>
      <c r="L9" s="935"/>
      <c r="M9" s="935"/>
      <c r="N9" s="935"/>
      <c r="O9" s="935"/>
      <c r="P9" s="935"/>
      <c r="Q9" s="935"/>
      <c r="R9" s="935"/>
      <c r="S9" s="935"/>
      <c r="T9" s="935"/>
      <c r="U9" s="935"/>
    </row>
    <row r="10" spans="1:21" hidden="1">
      <c r="A10" s="935"/>
      <c r="B10" s="935"/>
      <c r="C10" s="935"/>
      <c r="D10" s="935"/>
      <c r="E10" s="935"/>
      <c r="F10" s="935"/>
      <c r="G10" s="935"/>
      <c r="H10" s="935"/>
      <c r="I10" s="935"/>
      <c r="J10" s="935"/>
      <c r="K10" s="935"/>
      <c r="L10" s="935"/>
      <c r="M10" s="935"/>
      <c r="N10" s="935"/>
      <c r="O10" s="935"/>
      <c r="P10" s="935"/>
      <c r="Q10" s="935"/>
      <c r="R10" s="935"/>
      <c r="S10" s="935"/>
      <c r="T10" s="935"/>
      <c r="U10" s="935"/>
    </row>
    <row r="11" spans="1:21" ht="15" hidden="1" customHeight="1">
      <c r="A11" s="935"/>
      <c r="B11" s="935"/>
      <c r="C11" s="935"/>
      <c r="D11" s="935"/>
      <c r="E11" s="935"/>
      <c r="F11" s="935"/>
      <c r="G11" s="935"/>
      <c r="H11" s="935"/>
      <c r="I11" s="935"/>
      <c r="J11" s="935"/>
      <c r="K11" s="935"/>
      <c r="L11" s="935"/>
      <c r="M11" s="922"/>
      <c r="N11" s="935"/>
      <c r="O11" s="935"/>
      <c r="P11" s="935"/>
      <c r="Q11" s="935"/>
      <c r="R11" s="935"/>
      <c r="S11" s="935"/>
      <c r="T11" s="935"/>
      <c r="U11" s="935"/>
    </row>
    <row r="12" spans="1:21" ht="20.100000000000001" customHeight="1">
      <c r="A12" s="935"/>
      <c r="B12" s="935"/>
      <c r="C12" s="935"/>
      <c r="D12" s="935"/>
      <c r="E12" s="935"/>
      <c r="F12" s="935"/>
      <c r="G12" s="935"/>
      <c r="H12" s="935"/>
      <c r="I12" s="935"/>
      <c r="J12" s="935"/>
      <c r="K12" s="935"/>
      <c r="L12" s="923" t="s">
        <v>1376</v>
      </c>
      <c r="M12" s="936"/>
      <c r="N12" s="936"/>
      <c r="O12" s="936"/>
      <c r="P12" s="936"/>
      <c r="Q12" s="936"/>
      <c r="R12" s="936"/>
      <c r="S12" s="936"/>
      <c r="T12" s="936"/>
      <c r="U12" s="937"/>
    </row>
    <row r="13" spans="1:21">
      <c r="A13" s="935"/>
      <c r="B13" s="935"/>
      <c r="C13" s="935"/>
      <c r="D13" s="935"/>
      <c r="E13" s="935"/>
      <c r="F13" s="935"/>
      <c r="G13" s="935"/>
      <c r="H13" s="935"/>
      <c r="I13" s="935"/>
      <c r="J13" s="935"/>
      <c r="K13" s="935"/>
      <c r="L13" s="938"/>
      <c r="M13" s="938"/>
      <c r="N13" s="938"/>
      <c r="O13" s="938"/>
      <c r="P13" s="938"/>
      <c r="Q13" s="938"/>
      <c r="R13" s="938"/>
      <c r="S13" s="938"/>
      <c r="T13" s="938"/>
      <c r="U13" s="938"/>
    </row>
    <row r="14" spans="1:21" ht="15" customHeight="1">
      <c r="A14" s="935"/>
      <c r="B14" s="935"/>
      <c r="C14" s="935"/>
      <c r="D14" s="935"/>
      <c r="E14" s="935"/>
      <c r="F14" s="935"/>
      <c r="G14" s="935"/>
      <c r="H14" s="935"/>
      <c r="I14" s="935"/>
      <c r="J14" s="935"/>
      <c r="K14" s="935"/>
      <c r="L14" s="1236" t="s">
        <v>16</v>
      </c>
      <c r="M14" s="1236" t="s">
        <v>121</v>
      </c>
      <c r="N14" s="1236" t="s">
        <v>284</v>
      </c>
      <c r="O14" s="902" t="s">
        <v>2616</v>
      </c>
      <c r="P14" s="902" t="s">
        <v>2616</v>
      </c>
      <c r="Q14" s="902" t="s">
        <v>2616</v>
      </c>
      <c r="R14" s="902" t="s">
        <v>2617</v>
      </c>
      <c r="S14" s="811" t="s">
        <v>2618</v>
      </c>
      <c r="T14" s="811" t="s">
        <v>2618</v>
      </c>
      <c r="U14" s="1241" t="s">
        <v>322</v>
      </c>
    </row>
    <row r="15" spans="1:21" ht="45" customHeight="1">
      <c r="A15" s="935"/>
      <c r="B15" s="935"/>
      <c r="C15" s="935"/>
      <c r="D15" s="935"/>
      <c r="E15" s="935"/>
      <c r="F15" s="935"/>
      <c r="G15" s="935"/>
      <c r="H15" s="935"/>
      <c r="I15" s="935"/>
      <c r="J15" s="935"/>
      <c r="K15" s="935"/>
      <c r="L15" s="1236"/>
      <c r="M15" s="1236"/>
      <c r="N15" s="1236"/>
      <c r="O15" s="902" t="s">
        <v>285</v>
      </c>
      <c r="P15" s="902" t="s">
        <v>323</v>
      </c>
      <c r="Q15" s="902" t="s">
        <v>303</v>
      </c>
      <c r="R15" s="902" t="s">
        <v>285</v>
      </c>
      <c r="S15" s="812" t="s">
        <v>286</v>
      </c>
      <c r="T15" s="812" t="s">
        <v>285</v>
      </c>
      <c r="U15" s="1241"/>
    </row>
    <row r="16" spans="1:21">
      <c r="A16" s="816" t="s">
        <v>18</v>
      </c>
      <c r="B16" s="935" t="s">
        <v>1357</v>
      </c>
      <c r="C16" s="935"/>
      <c r="D16" s="935"/>
      <c r="E16" s="935"/>
      <c r="F16" s="935"/>
      <c r="G16" s="935"/>
      <c r="H16" s="935"/>
      <c r="I16" s="935"/>
      <c r="J16" s="935"/>
      <c r="K16" s="935"/>
      <c r="L16" s="904" t="s">
        <v>2613</v>
      </c>
      <c r="M16" s="939"/>
      <c r="N16" s="939"/>
      <c r="O16" s="940">
        <v>0</v>
      </c>
      <c r="P16" s="940">
        <v>0</v>
      </c>
      <c r="Q16" s="940">
        <v>0</v>
      </c>
      <c r="R16" s="940">
        <v>0</v>
      </c>
      <c r="S16" s="940">
        <v>0</v>
      </c>
      <c r="T16" s="940">
        <v>0</v>
      </c>
      <c r="U16" s="939"/>
    </row>
    <row r="17" spans="1:21" ht="22.8">
      <c r="A17" s="905" t="s">
        <v>18</v>
      </c>
      <c r="B17" s="935"/>
      <c r="C17" s="935"/>
      <c r="D17" s="935"/>
      <c r="E17" s="935"/>
      <c r="F17" s="935"/>
      <c r="G17" s="935"/>
      <c r="H17" s="935"/>
      <c r="I17" s="935"/>
      <c r="J17" s="935"/>
      <c r="K17" s="935"/>
      <c r="L17" s="941" t="s">
        <v>18</v>
      </c>
      <c r="M17" s="942" t="s">
        <v>1358</v>
      </c>
      <c r="N17" s="943" t="s">
        <v>369</v>
      </c>
      <c r="O17" s="944"/>
      <c r="P17" s="934"/>
      <c r="Q17" s="934"/>
      <c r="R17" s="934"/>
      <c r="S17" s="934"/>
      <c r="T17" s="934"/>
      <c r="U17" s="945"/>
    </row>
    <row r="18" spans="1:21" ht="22.8">
      <c r="A18" s="905" t="s">
        <v>18</v>
      </c>
      <c r="B18" s="935"/>
      <c r="C18" s="935"/>
      <c r="D18" s="935"/>
      <c r="E18" s="935"/>
      <c r="F18" s="935"/>
      <c r="G18" s="935"/>
      <c r="H18" s="935"/>
      <c r="I18" s="935"/>
      <c r="J18" s="935"/>
      <c r="K18" s="935"/>
      <c r="L18" s="941" t="s">
        <v>102</v>
      </c>
      <c r="M18" s="942" t="s">
        <v>1359</v>
      </c>
      <c r="N18" s="943" t="s">
        <v>369</v>
      </c>
      <c r="O18" s="944"/>
      <c r="P18" s="934"/>
      <c r="Q18" s="934"/>
      <c r="R18" s="934"/>
      <c r="S18" s="934"/>
      <c r="T18" s="934"/>
      <c r="U18" s="945"/>
    </row>
    <row r="19" spans="1:21" ht="22.8">
      <c r="A19" s="905" t="s">
        <v>18</v>
      </c>
      <c r="B19" s="935"/>
      <c r="C19" s="935"/>
      <c r="D19" s="935"/>
      <c r="E19" s="935"/>
      <c r="F19" s="935"/>
      <c r="G19" s="935"/>
      <c r="H19" s="935"/>
      <c r="I19" s="935"/>
      <c r="J19" s="935"/>
      <c r="K19" s="935"/>
      <c r="L19" s="941" t="s">
        <v>103</v>
      </c>
      <c r="M19" s="942" t="s">
        <v>1360</v>
      </c>
      <c r="N19" s="943" t="s">
        <v>369</v>
      </c>
      <c r="O19" s="944"/>
      <c r="P19" s="934"/>
      <c r="Q19" s="934"/>
      <c r="R19" s="934"/>
      <c r="S19" s="934"/>
      <c r="T19" s="934"/>
      <c r="U19" s="945"/>
    </row>
    <row r="20" spans="1:21" ht="45.6">
      <c r="A20" s="905" t="s">
        <v>18</v>
      </c>
      <c r="B20" s="935"/>
      <c r="C20" s="935"/>
      <c r="D20" s="935"/>
      <c r="E20" s="935"/>
      <c r="F20" s="935"/>
      <c r="G20" s="935"/>
      <c r="H20" s="935"/>
      <c r="I20" s="935"/>
      <c r="J20" s="935"/>
      <c r="K20" s="935"/>
      <c r="L20" s="946">
        <v>4</v>
      </c>
      <c r="M20" s="942" t="s">
        <v>1361</v>
      </c>
      <c r="N20" s="943" t="s">
        <v>369</v>
      </c>
      <c r="O20" s="947">
        <v>0</v>
      </c>
      <c r="P20" s="947">
        <v>0</v>
      </c>
      <c r="Q20" s="947">
        <v>0</v>
      </c>
      <c r="R20" s="947">
        <v>0</v>
      </c>
      <c r="S20" s="947">
        <v>0</v>
      </c>
      <c r="T20" s="947">
        <v>0</v>
      </c>
      <c r="U20" s="945"/>
    </row>
    <row r="21" spans="1:21" ht="34.200000000000003">
      <c r="A21" s="905" t="s">
        <v>18</v>
      </c>
      <c r="B21" s="935"/>
      <c r="C21" s="935"/>
      <c r="D21" s="935"/>
      <c r="E21" s="935"/>
      <c r="F21" s="935"/>
      <c r="G21" s="935"/>
      <c r="H21" s="935"/>
      <c r="I21" s="935"/>
      <c r="J21" s="935"/>
      <c r="K21" s="935"/>
      <c r="L21" s="941" t="s">
        <v>120</v>
      </c>
      <c r="M21" s="942" t="s">
        <v>1362</v>
      </c>
      <c r="N21" s="943" t="s">
        <v>369</v>
      </c>
      <c r="O21" s="944"/>
      <c r="P21" s="944"/>
      <c r="Q21" s="944"/>
      <c r="R21" s="944"/>
      <c r="S21" s="944"/>
      <c r="T21" s="944"/>
      <c r="U21" s="945"/>
    </row>
    <row r="22" spans="1:21" ht="22.8">
      <c r="A22" s="905" t="s">
        <v>18</v>
      </c>
      <c r="B22" s="935"/>
      <c r="C22" s="935"/>
      <c r="D22" s="935"/>
      <c r="E22" s="935"/>
      <c r="F22" s="935"/>
      <c r="G22" s="935"/>
      <c r="H22" s="935"/>
      <c r="I22" s="935"/>
      <c r="J22" s="935"/>
      <c r="K22" s="935"/>
      <c r="L22" s="941" t="s">
        <v>124</v>
      </c>
      <c r="M22" s="942" t="s">
        <v>1363</v>
      </c>
      <c r="N22" s="943" t="s">
        <v>369</v>
      </c>
      <c r="O22" s="944"/>
      <c r="P22" s="944"/>
      <c r="Q22" s="944"/>
      <c r="R22" s="944"/>
      <c r="S22" s="944"/>
      <c r="T22" s="944"/>
      <c r="U22" s="945"/>
    </row>
    <row r="23" spans="1:21" ht="45.6">
      <c r="A23" s="905" t="s">
        <v>18</v>
      </c>
      <c r="B23" s="935"/>
      <c r="C23" s="935"/>
      <c r="D23" s="935"/>
      <c r="E23" s="935"/>
      <c r="F23" s="935"/>
      <c r="G23" s="935"/>
      <c r="H23" s="935"/>
      <c r="I23" s="935"/>
      <c r="J23" s="935"/>
      <c r="K23" s="935"/>
      <c r="L23" s="941" t="s">
        <v>125</v>
      </c>
      <c r="M23" s="942" t="s">
        <v>1364</v>
      </c>
      <c r="N23" s="943" t="s">
        <v>369</v>
      </c>
      <c r="O23" s="944"/>
      <c r="P23" s="944"/>
      <c r="Q23" s="944"/>
      <c r="R23" s="944"/>
      <c r="S23" s="944"/>
      <c r="T23" s="944"/>
      <c r="U23" s="945"/>
    </row>
    <row r="24" spans="1:21" ht="45.6">
      <c r="A24" s="905" t="s">
        <v>18</v>
      </c>
      <c r="B24" s="935"/>
      <c r="C24" s="935"/>
      <c r="D24" s="935"/>
      <c r="E24" s="935"/>
      <c r="F24" s="935"/>
      <c r="G24" s="935"/>
      <c r="H24" s="935"/>
      <c r="I24" s="935"/>
      <c r="J24" s="935"/>
      <c r="K24" s="935"/>
      <c r="L24" s="941" t="s">
        <v>126</v>
      </c>
      <c r="M24" s="942" t="s">
        <v>1365</v>
      </c>
      <c r="N24" s="943" t="s">
        <v>369</v>
      </c>
      <c r="O24" s="944"/>
      <c r="P24" s="944"/>
      <c r="Q24" s="944"/>
      <c r="R24" s="944"/>
      <c r="S24" s="944"/>
      <c r="T24" s="944"/>
      <c r="U24" s="945"/>
    </row>
    <row r="25" spans="1:21" ht="22.8">
      <c r="A25" s="905" t="s">
        <v>18</v>
      </c>
      <c r="B25" s="935"/>
      <c r="C25" s="935"/>
      <c r="D25" s="935"/>
      <c r="E25" s="935"/>
      <c r="F25" s="935"/>
      <c r="G25" s="935"/>
      <c r="H25" s="935"/>
      <c r="I25" s="935"/>
      <c r="J25" s="935"/>
      <c r="K25" s="935"/>
      <c r="L25" s="946">
        <v>9</v>
      </c>
      <c r="M25" s="942" t="s">
        <v>1366</v>
      </c>
      <c r="N25" s="943" t="s">
        <v>369</v>
      </c>
      <c r="O25" s="948">
        <v>0</v>
      </c>
      <c r="P25" s="948">
        <v>0</v>
      </c>
      <c r="Q25" s="948">
        <v>0</v>
      </c>
      <c r="R25" s="948">
        <v>0</v>
      </c>
      <c r="S25" s="948">
        <v>0</v>
      </c>
      <c r="T25" s="948">
        <v>0</v>
      </c>
      <c r="U25" s="945"/>
    </row>
    <row r="26" spans="1:21">
      <c r="A26" s="905" t="s">
        <v>18</v>
      </c>
      <c r="B26" s="935"/>
      <c r="C26" s="935"/>
      <c r="D26" s="935"/>
      <c r="E26" s="935"/>
      <c r="F26" s="935"/>
      <c r="G26" s="935"/>
      <c r="H26" s="935"/>
      <c r="I26" s="935"/>
      <c r="J26" s="935"/>
      <c r="K26" s="935"/>
      <c r="L26" s="949" t="s">
        <v>1367</v>
      </c>
      <c r="M26" s="950"/>
      <c r="N26" s="943"/>
      <c r="O26" s="951"/>
      <c r="P26" s="951"/>
      <c r="Q26" s="951"/>
      <c r="R26" s="951"/>
      <c r="S26" s="951"/>
      <c r="T26" s="951"/>
      <c r="U26" s="952"/>
    </row>
    <row r="27" spans="1:21">
      <c r="A27" s="935"/>
      <c r="B27" s="935"/>
      <c r="C27" s="935"/>
      <c r="D27" s="935"/>
      <c r="E27" s="935"/>
      <c r="F27" s="935"/>
      <c r="G27" s="935"/>
      <c r="H27" s="935"/>
      <c r="I27" s="935"/>
      <c r="J27" s="935"/>
      <c r="K27" s="935"/>
      <c r="L27" s="938"/>
      <c r="M27" s="938"/>
      <c r="N27" s="938"/>
      <c r="O27" s="938"/>
      <c r="P27" s="938"/>
      <c r="Q27" s="938"/>
      <c r="R27" s="938"/>
      <c r="S27" s="938"/>
      <c r="T27" s="938"/>
      <c r="U27" s="938"/>
    </row>
    <row r="28" spans="1:21" s="531" customFormat="1" ht="15" customHeight="1">
      <c r="A28" s="921"/>
      <c r="B28" s="921"/>
      <c r="C28" s="921"/>
      <c r="D28" s="921"/>
      <c r="E28" s="921"/>
      <c r="F28" s="921"/>
      <c r="G28" s="921"/>
      <c r="H28" s="921"/>
      <c r="I28" s="921"/>
      <c r="J28" s="921"/>
      <c r="K28" s="921"/>
      <c r="L28" s="1236" t="s">
        <v>1469</v>
      </c>
      <c r="M28" s="1236"/>
      <c r="N28" s="1236"/>
      <c r="O28" s="1236"/>
      <c r="P28" s="1236"/>
      <c r="Q28" s="1236"/>
      <c r="R28" s="1236"/>
      <c r="S28" s="1237"/>
      <c r="T28" s="1237"/>
      <c r="U28" s="1237"/>
    </row>
    <row r="29" spans="1:21" s="531" customFormat="1" ht="15" customHeight="1">
      <c r="A29" s="921"/>
      <c r="B29" s="921"/>
      <c r="C29" s="921"/>
      <c r="D29" s="921"/>
      <c r="E29" s="921"/>
      <c r="F29" s="921"/>
      <c r="G29" s="921"/>
      <c r="H29" s="921"/>
      <c r="I29" s="921"/>
      <c r="J29" s="921"/>
      <c r="K29" s="703"/>
      <c r="L29" s="1238"/>
      <c r="M29" s="1238"/>
      <c r="N29" s="1238"/>
      <c r="O29" s="1238"/>
      <c r="P29" s="1238"/>
      <c r="Q29" s="1238"/>
      <c r="R29" s="1238"/>
      <c r="S29" s="1239"/>
      <c r="T29" s="1239"/>
      <c r="U29" s="1239"/>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sheetPr>
  <dimension ref="A1:AM30"/>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23" sqref="R23"/>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23" width="13.25" style="96" customWidth="1"/>
    <col min="24" max="28" width="13.25" style="96" hidden="1" customWidth="1"/>
    <col min="29" max="33" width="13.25" style="96" customWidth="1"/>
    <col min="34" max="38" width="13.25" style="96" hidden="1" customWidth="1"/>
    <col min="39" max="39" width="20.75" style="96" customWidth="1"/>
    <col min="40" max="16384" width="9.125" style="96"/>
  </cols>
  <sheetData>
    <row r="1" spans="1:39" hidden="1">
      <c r="A1" s="867"/>
      <c r="B1" s="867"/>
      <c r="C1" s="867"/>
      <c r="D1" s="867"/>
      <c r="E1" s="867"/>
      <c r="F1" s="867"/>
      <c r="G1" s="867"/>
      <c r="H1" s="867"/>
      <c r="I1" s="867"/>
      <c r="J1" s="867"/>
      <c r="K1" s="867"/>
      <c r="L1" s="867"/>
      <c r="M1" s="867"/>
      <c r="N1" s="867"/>
      <c r="O1" s="867"/>
      <c r="P1" s="867"/>
      <c r="Q1" s="867"/>
      <c r="R1" s="867"/>
      <c r="S1" s="807">
        <v>2024</v>
      </c>
      <c r="T1" s="807">
        <v>2025</v>
      </c>
      <c r="U1" s="807">
        <v>2026</v>
      </c>
      <c r="V1" s="807">
        <v>2027</v>
      </c>
      <c r="W1" s="807">
        <v>2028</v>
      </c>
      <c r="X1" s="807">
        <v>2029</v>
      </c>
      <c r="Y1" s="807">
        <v>2030</v>
      </c>
      <c r="Z1" s="807">
        <v>2031</v>
      </c>
      <c r="AA1" s="807">
        <v>2032</v>
      </c>
      <c r="AB1" s="807">
        <v>2033</v>
      </c>
      <c r="AC1" s="807">
        <v>2024</v>
      </c>
      <c r="AD1" s="807">
        <v>2025</v>
      </c>
      <c r="AE1" s="807">
        <v>2026</v>
      </c>
      <c r="AF1" s="807">
        <v>2027</v>
      </c>
      <c r="AG1" s="807">
        <v>2028</v>
      </c>
      <c r="AH1" s="807">
        <v>2029</v>
      </c>
      <c r="AI1" s="807">
        <v>2030</v>
      </c>
      <c r="AJ1" s="807">
        <v>2031</v>
      </c>
      <c r="AK1" s="807">
        <v>2032</v>
      </c>
      <c r="AL1" s="807">
        <v>2033</v>
      </c>
      <c r="AM1" s="867"/>
    </row>
    <row r="2" spans="1:39" hidden="1">
      <c r="A2" s="867"/>
      <c r="B2" s="867"/>
      <c r="C2" s="867"/>
      <c r="D2" s="867"/>
      <c r="E2" s="867"/>
      <c r="F2" s="867"/>
      <c r="G2" s="867"/>
      <c r="H2" s="867"/>
      <c r="I2" s="867"/>
      <c r="J2" s="867"/>
      <c r="K2" s="867"/>
      <c r="L2" s="867"/>
      <c r="M2" s="867"/>
      <c r="N2" s="867"/>
      <c r="O2" s="867"/>
      <c r="P2" s="867"/>
      <c r="Q2" s="867"/>
      <c r="R2" s="867"/>
      <c r="S2" s="807"/>
      <c r="T2" s="807"/>
      <c r="U2" s="807"/>
      <c r="V2" s="807"/>
      <c r="W2" s="807"/>
      <c r="X2" s="807"/>
      <c r="Y2" s="807"/>
      <c r="Z2" s="807"/>
      <c r="AA2" s="807"/>
      <c r="AB2" s="807"/>
      <c r="AC2" s="807"/>
      <c r="AD2" s="807"/>
      <c r="AE2" s="807"/>
      <c r="AF2" s="807"/>
      <c r="AG2" s="807"/>
      <c r="AH2" s="807"/>
      <c r="AI2" s="807"/>
      <c r="AJ2" s="807"/>
      <c r="AK2" s="807"/>
      <c r="AL2" s="807"/>
      <c r="AM2" s="867"/>
    </row>
    <row r="3" spans="1:39" hidden="1">
      <c r="A3" s="867"/>
      <c r="B3" s="867"/>
      <c r="C3" s="867"/>
      <c r="D3" s="867"/>
      <c r="E3" s="867"/>
      <c r="F3" s="867"/>
      <c r="G3" s="867"/>
      <c r="H3" s="867"/>
      <c r="I3" s="867"/>
      <c r="J3" s="867"/>
      <c r="K3" s="867"/>
      <c r="L3" s="867"/>
      <c r="M3" s="867"/>
      <c r="N3" s="867"/>
      <c r="O3" s="867"/>
      <c r="P3" s="867"/>
      <c r="Q3" s="867"/>
      <c r="R3" s="867"/>
      <c r="S3" s="807"/>
      <c r="T3" s="807"/>
      <c r="U3" s="807"/>
      <c r="V3" s="807"/>
      <c r="W3" s="807"/>
      <c r="X3" s="807"/>
      <c r="Y3" s="807"/>
      <c r="Z3" s="807"/>
      <c r="AA3" s="807"/>
      <c r="AB3" s="807"/>
      <c r="AC3" s="807"/>
      <c r="AD3" s="807"/>
      <c r="AE3" s="807"/>
      <c r="AF3" s="807"/>
      <c r="AG3" s="807"/>
      <c r="AH3" s="807"/>
      <c r="AI3" s="807"/>
      <c r="AJ3" s="807"/>
      <c r="AK3" s="807"/>
      <c r="AL3" s="807"/>
      <c r="AM3" s="867"/>
    </row>
    <row r="4" spans="1:39" hidden="1">
      <c r="A4" s="867"/>
      <c r="B4" s="867"/>
      <c r="C4" s="867"/>
      <c r="D4" s="867"/>
      <c r="E4" s="867"/>
      <c r="F4" s="867"/>
      <c r="G4" s="867"/>
      <c r="H4" s="867"/>
      <c r="I4" s="867"/>
      <c r="J4" s="867"/>
      <c r="K4" s="867"/>
      <c r="L4" s="867"/>
      <c r="M4" s="867"/>
      <c r="N4" s="867"/>
      <c r="O4" s="867"/>
      <c r="P4" s="867"/>
      <c r="Q4" s="867"/>
      <c r="R4" s="867"/>
      <c r="S4" s="807"/>
      <c r="T4" s="807"/>
      <c r="U4" s="807"/>
      <c r="V4" s="807"/>
      <c r="W4" s="807"/>
      <c r="X4" s="807"/>
      <c r="Y4" s="807"/>
      <c r="Z4" s="807"/>
      <c r="AA4" s="807"/>
      <c r="AB4" s="807"/>
      <c r="AC4" s="807"/>
      <c r="AD4" s="807"/>
      <c r="AE4" s="807"/>
      <c r="AF4" s="807"/>
      <c r="AG4" s="807"/>
      <c r="AH4" s="807"/>
      <c r="AI4" s="807"/>
      <c r="AJ4" s="807"/>
      <c r="AK4" s="807"/>
      <c r="AL4" s="807"/>
      <c r="AM4" s="867"/>
    </row>
    <row r="5" spans="1:39" hidden="1">
      <c r="A5" s="867"/>
      <c r="B5" s="867"/>
      <c r="C5" s="867"/>
      <c r="D5" s="867"/>
      <c r="E5" s="867"/>
      <c r="F5" s="867"/>
      <c r="G5" s="867"/>
      <c r="H5" s="867"/>
      <c r="I5" s="867"/>
      <c r="J5" s="867"/>
      <c r="K5" s="867"/>
      <c r="L5" s="867"/>
      <c r="M5" s="867"/>
      <c r="N5" s="867"/>
      <c r="O5" s="867"/>
      <c r="P5" s="867"/>
      <c r="Q5" s="867"/>
      <c r="R5" s="867"/>
      <c r="S5" s="807"/>
      <c r="T5" s="807"/>
      <c r="U5" s="807"/>
      <c r="V5" s="807"/>
      <c r="W5" s="807"/>
      <c r="X5" s="807"/>
      <c r="Y5" s="807"/>
      <c r="Z5" s="807"/>
      <c r="AA5" s="807"/>
      <c r="AB5" s="807"/>
      <c r="AC5" s="807"/>
      <c r="AD5" s="807"/>
      <c r="AE5" s="807"/>
      <c r="AF5" s="807"/>
      <c r="AG5" s="807"/>
      <c r="AH5" s="807"/>
      <c r="AI5" s="807"/>
      <c r="AJ5" s="807"/>
      <c r="AK5" s="807"/>
      <c r="AL5" s="807"/>
      <c r="AM5" s="867"/>
    </row>
    <row r="6" spans="1:39" hidden="1">
      <c r="A6" s="867"/>
      <c r="B6" s="867"/>
      <c r="C6" s="867"/>
      <c r="D6" s="867"/>
      <c r="E6" s="867"/>
      <c r="F6" s="867"/>
      <c r="G6" s="867"/>
      <c r="H6" s="867"/>
      <c r="I6" s="867"/>
      <c r="J6" s="867"/>
      <c r="K6" s="867"/>
      <c r="L6" s="867"/>
      <c r="M6" s="867"/>
      <c r="N6" s="867"/>
      <c r="O6" s="867"/>
      <c r="P6" s="867"/>
      <c r="Q6" s="867"/>
      <c r="R6" s="867"/>
      <c r="S6" s="807"/>
      <c r="T6" s="807"/>
      <c r="U6" s="807"/>
      <c r="V6" s="807"/>
      <c r="W6" s="807"/>
      <c r="X6" s="807"/>
      <c r="Y6" s="807"/>
      <c r="Z6" s="807"/>
      <c r="AA6" s="807"/>
      <c r="AB6" s="807"/>
      <c r="AC6" s="807"/>
      <c r="AD6" s="807"/>
      <c r="AE6" s="807"/>
      <c r="AF6" s="807"/>
      <c r="AG6" s="807"/>
      <c r="AH6" s="807"/>
      <c r="AI6" s="807"/>
      <c r="AJ6" s="807"/>
      <c r="AK6" s="807"/>
      <c r="AL6" s="807"/>
      <c r="AM6" s="867"/>
    </row>
    <row r="7" spans="1:39" hidden="1">
      <c r="A7" s="867"/>
      <c r="B7" s="867"/>
      <c r="C7" s="867"/>
      <c r="D7" s="867"/>
      <c r="E7" s="867"/>
      <c r="F7" s="867"/>
      <c r="G7" s="867"/>
      <c r="H7" s="867"/>
      <c r="I7" s="867"/>
      <c r="J7" s="867"/>
      <c r="K7" s="867"/>
      <c r="L7" s="867"/>
      <c r="M7" s="867"/>
      <c r="N7" s="867"/>
      <c r="O7" s="867"/>
      <c r="P7" s="867"/>
      <c r="Q7" s="867"/>
      <c r="R7" s="867"/>
      <c r="S7" s="760" t="b">
        <v>1</v>
      </c>
      <c r="T7" s="760" t="b">
        <v>1</v>
      </c>
      <c r="U7" s="760" t="b">
        <v>1</v>
      </c>
      <c r="V7" s="760" t="b">
        <v>1</v>
      </c>
      <c r="W7" s="760" t="b">
        <v>1</v>
      </c>
      <c r="X7" s="760" t="b">
        <v>0</v>
      </c>
      <c r="Y7" s="760" t="b">
        <v>0</v>
      </c>
      <c r="Z7" s="760" t="b">
        <v>0</v>
      </c>
      <c r="AA7" s="760" t="b">
        <v>0</v>
      </c>
      <c r="AB7" s="760" t="b">
        <v>0</v>
      </c>
      <c r="AC7" s="760" t="b">
        <v>1</v>
      </c>
      <c r="AD7" s="760" t="b">
        <v>1</v>
      </c>
      <c r="AE7" s="760" t="b">
        <v>1</v>
      </c>
      <c r="AF7" s="760" t="b">
        <v>1</v>
      </c>
      <c r="AG7" s="760" t="b">
        <v>1</v>
      </c>
      <c r="AH7" s="760" t="b">
        <v>0</v>
      </c>
      <c r="AI7" s="760" t="b">
        <v>0</v>
      </c>
      <c r="AJ7" s="760" t="b">
        <v>0</v>
      </c>
      <c r="AK7" s="760" t="b">
        <v>0</v>
      </c>
      <c r="AL7" s="760" t="b">
        <v>0</v>
      </c>
      <c r="AM7" s="867"/>
    </row>
    <row r="8" spans="1:39" hidden="1">
      <c r="A8" s="867"/>
      <c r="B8" s="867"/>
      <c r="C8" s="867"/>
      <c r="D8" s="867"/>
      <c r="E8" s="867"/>
      <c r="F8" s="867"/>
      <c r="G8" s="867"/>
      <c r="H8" s="867"/>
      <c r="I8" s="867"/>
      <c r="J8" s="867"/>
      <c r="K8" s="867"/>
      <c r="L8" s="867"/>
      <c r="M8" s="867"/>
      <c r="N8" s="867"/>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row>
    <row r="9" spans="1:39" hidden="1">
      <c r="A9" s="867"/>
      <c r="B9" s="867"/>
      <c r="C9" s="867"/>
      <c r="D9" s="867"/>
      <c r="E9" s="867"/>
      <c r="F9" s="867"/>
      <c r="G9" s="867"/>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row>
    <row r="10" spans="1:39" hidden="1">
      <c r="A10" s="867"/>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row>
    <row r="11" spans="1:39" ht="15" hidden="1" customHeight="1">
      <c r="A11" s="867"/>
      <c r="B11" s="867"/>
      <c r="C11" s="867"/>
      <c r="D11" s="867"/>
      <c r="E11" s="867"/>
      <c r="F11" s="867"/>
      <c r="G11" s="867"/>
      <c r="H11" s="867"/>
      <c r="I11" s="867"/>
      <c r="J11" s="867"/>
      <c r="K11" s="867"/>
      <c r="L11" s="867"/>
      <c r="M11" s="869"/>
      <c r="N11" s="867"/>
      <c r="O11" s="867"/>
      <c r="P11" s="867"/>
      <c r="Q11" s="867"/>
      <c r="R11" s="867"/>
      <c r="S11" s="867"/>
      <c r="T11" s="867"/>
      <c r="U11" s="867"/>
      <c r="V11" s="867"/>
      <c r="W11" s="867"/>
      <c r="X11" s="867"/>
      <c r="Y11" s="867"/>
      <c r="Z11" s="867"/>
      <c r="AA11" s="867"/>
      <c r="AB11" s="867"/>
      <c r="AC11" s="867"/>
      <c r="AD11" s="867"/>
      <c r="AE11" s="867"/>
      <c r="AF11" s="867"/>
      <c r="AG11" s="867"/>
      <c r="AH11" s="867"/>
      <c r="AI11" s="867"/>
      <c r="AJ11" s="867"/>
      <c r="AK11" s="867"/>
      <c r="AL11" s="867"/>
      <c r="AM11" s="867"/>
    </row>
    <row r="12" spans="1:39" ht="20.100000000000001" customHeight="1">
      <c r="A12" s="867"/>
      <c r="B12" s="867"/>
      <c r="C12" s="867"/>
      <c r="D12" s="867"/>
      <c r="E12" s="867"/>
      <c r="F12" s="867"/>
      <c r="G12" s="867"/>
      <c r="H12" s="867"/>
      <c r="I12" s="867"/>
      <c r="J12" s="867"/>
      <c r="K12" s="867"/>
      <c r="L12" s="478" t="s">
        <v>1377</v>
      </c>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50"/>
    </row>
    <row r="13" spans="1:39">
      <c r="A13" s="867"/>
      <c r="B13" s="867"/>
      <c r="C13" s="867"/>
      <c r="D13" s="867"/>
      <c r="E13" s="867"/>
      <c r="F13" s="867"/>
      <c r="G13" s="867"/>
      <c r="H13" s="867"/>
      <c r="I13" s="867"/>
      <c r="J13" s="867"/>
      <c r="K13" s="867"/>
      <c r="L13" s="867"/>
      <c r="M13" s="867"/>
      <c r="N13" s="867"/>
      <c r="O13" s="867"/>
      <c r="P13" s="867"/>
      <c r="Q13" s="867"/>
      <c r="R13" s="867"/>
      <c r="S13" s="867"/>
      <c r="T13" s="867"/>
      <c r="U13" s="867"/>
      <c r="V13" s="867"/>
      <c r="W13" s="867"/>
      <c r="X13" s="867"/>
      <c r="Y13" s="867"/>
      <c r="Z13" s="867"/>
      <c r="AA13" s="867"/>
      <c r="AB13" s="867"/>
      <c r="AC13" s="867"/>
      <c r="AD13" s="867"/>
      <c r="AE13" s="867"/>
      <c r="AF13" s="867"/>
      <c r="AG13" s="867"/>
      <c r="AH13" s="867"/>
      <c r="AI13" s="867"/>
      <c r="AJ13" s="867"/>
      <c r="AK13" s="867"/>
      <c r="AL13" s="867"/>
      <c r="AM13" s="867"/>
    </row>
    <row r="14" spans="1:39" s="82" customFormat="1" ht="15" customHeight="1">
      <c r="A14" s="800"/>
      <c r="B14" s="800"/>
      <c r="C14" s="800"/>
      <c r="D14" s="800"/>
      <c r="E14" s="800"/>
      <c r="F14" s="800"/>
      <c r="G14" s="800"/>
      <c r="H14" s="800"/>
      <c r="I14" s="800"/>
      <c r="J14" s="800"/>
      <c r="K14" s="800"/>
      <c r="L14" s="1214" t="s">
        <v>16</v>
      </c>
      <c r="M14" s="1214" t="s">
        <v>121</v>
      </c>
      <c r="N14" s="1214" t="s">
        <v>284</v>
      </c>
      <c r="O14" s="809" t="s">
        <v>2616</v>
      </c>
      <c r="P14" s="809" t="s">
        <v>2616</v>
      </c>
      <c r="Q14" s="809" t="s">
        <v>2616</v>
      </c>
      <c r="R14" s="810" t="s">
        <v>2617</v>
      </c>
      <c r="S14" s="811" t="s">
        <v>2618</v>
      </c>
      <c r="T14" s="811" t="s">
        <v>2647</v>
      </c>
      <c r="U14" s="811" t="s">
        <v>2648</v>
      </c>
      <c r="V14" s="811" t="s">
        <v>2649</v>
      </c>
      <c r="W14" s="811" t="s">
        <v>2650</v>
      </c>
      <c r="X14" s="811" t="s">
        <v>2651</v>
      </c>
      <c r="Y14" s="811" t="s">
        <v>2652</v>
      </c>
      <c r="Z14" s="811" t="s">
        <v>2653</v>
      </c>
      <c r="AA14" s="811" t="s">
        <v>2654</v>
      </c>
      <c r="AB14" s="811" t="s">
        <v>2655</v>
      </c>
      <c r="AC14" s="811" t="s">
        <v>2618</v>
      </c>
      <c r="AD14" s="811" t="s">
        <v>2647</v>
      </c>
      <c r="AE14" s="811" t="s">
        <v>2648</v>
      </c>
      <c r="AF14" s="811" t="s">
        <v>2649</v>
      </c>
      <c r="AG14" s="811" t="s">
        <v>2650</v>
      </c>
      <c r="AH14" s="811" t="s">
        <v>2651</v>
      </c>
      <c r="AI14" s="811" t="s">
        <v>2652</v>
      </c>
      <c r="AJ14" s="811" t="s">
        <v>2653</v>
      </c>
      <c r="AK14" s="811" t="s">
        <v>2654</v>
      </c>
      <c r="AL14" s="811" t="s">
        <v>2655</v>
      </c>
      <c r="AM14" s="1201" t="s">
        <v>322</v>
      </c>
    </row>
    <row r="15" spans="1:39" s="82" customFormat="1" ht="50.1" customHeight="1">
      <c r="A15" s="800"/>
      <c r="B15" s="800"/>
      <c r="C15" s="800"/>
      <c r="D15" s="800"/>
      <c r="E15" s="800"/>
      <c r="F15" s="800"/>
      <c r="G15" s="800"/>
      <c r="H15" s="800"/>
      <c r="I15" s="800"/>
      <c r="J15" s="800"/>
      <c r="K15" s="800"/>
      <c r="L15" s="1214"/>
      <c r="M15" s="1214"/>
      <c r="N15" s="1214"/>
      <c r="O15" s="811" t="s">
        <v>285</v>
      </c>
      <c r="P15" s="811" t="s">
        <v>323</v>
      </c>
      <c r="Q15" s="811" t="s">
        <v>303</v>
      </c>
      <c r="R15" s="811" t="s">
        <v>285</v>
      </c>
      <c r="S15" s="812" t="s">
        <v>286</v>
      </c>
      <c r="T15" s="812" t="s">
        <v>286</v>
      </c>
      <c r="U15" s="812" t="s">
        <v>286</v>
      </c>
      <c r="V15" s="812" t="s">
        <v>286</v>
      </c>
      <c r="W15" s="812" t="s">
        <v>286</v>
      </c>
      <c r="X15" s="812" t="s">
        <v>286</v>
      </c>
      <c r="Y15" s="812" t="s">
        <v>286</v>
      </c>
      <c r="Z15" s="812" t="s">
        <v>286</v>
      </c>
      <c r="AA15" s="812" t="s">
        <v>286</v>
      </c>
      <c r="AB15" s="812" t="s">
        <v>286</v>
      </c>
      <c r="AC15" s="812" t="s">
        <v>285</v>
      </c>
      <c r="AD15" s="812" t="s">
        <v>285</v>
      </c>
      <c r="AE15" s="812" t="s">
        <v>285</v>
      </c>
      <c r="AF15" s="812" t="s">
        <v>285</v>
      </c>
      <c r="AG15" s="812" t="s">
        <v>285</v>
      </c>
      <c r="AH15" s="812" t="s">
        <v>285</v>
      </c>
      <c r="AI15" s="812" t="s">
        <v>285</v>
      </c>
      <c r="AJ15" s="812" t="s">
        <v>285</v>
      </c>
      <c r="AK15" s="812" t="s">
        <v>285</v>
      </c>
      <c r="AL15" s="812" t="s">
        <v>285</v>
      </c>
      <c r="AM15" s="1201"/>
    </row>
    <row r="16" spans="1:39" s="82" customFormat="1">
      <c r="A16" s="816" t="s">
        <v>18</v>
      </c>
      <c r="B16" s="800"/>
      <c r="C16" s="800"/>
      <c r="D16" s="800"/>
      <c r="E16" s="800"/>
      <c r="F16" s="800"/>
      <c r="G16" s="800"/>
      <c r="H16" s="800"/>
      <c r="I16" s="800"/>
      <c r="J16" s="800"/>
      <c r="K16" s="800"/>
      <c r="L16" s="855" t="s">
        <v>2613</v>
      </c>
      <c r="M16" s="724"/>
      <c r="N16" s="724"/>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row>
    <row r="17" spans="1:39" s="82" customFormat="1" ht="22.8">
      <c r="A17" s="839">
        <v>1</v>
      </c>
      <c r="B17" s="800"/>
      <c r="C17" s="800"/>
      <c r="D17" s="800"/>
      <c r="E17" s="800"/>
      <c r="F17" s="800"/>
      <c r="G17" s="800"/>
      <c r="H17" s="800"/>
      <c r="I17" s="800"/>
      <c r="J17" s="800"/>
      <c r="K17" s="800"/>
      <c r="L17" s="953">
        <v>0</v>
      </c>
      <c r="M17" s="954" t="s">
        <v>429</v>
      </c>
      <c r="N17" s="230" t="s">
        <v>369</v>
      </c>
      <c r="O17" s="955">
        <v>0</v>
      </c>
      <c r="P17" s="955">
        <v>1.03</v>
      </c>
      <c r="Q17" s="955">
        <v>0.73</v>
      </c>
      <c r="R17" s="955">
        <v>0</v>
      </c>
      <c r="S17" s="955">
        <v>1</v>
      </c>
      <c r="T17" s="955">
        <v>1.1000000000000001</v>
      </c>
      <c r="U17" s="955">
        <v>1.2</v>
      </c>
      <c r="V17" s="955">
        <v>1.3</v>
      </c>
      <c r="W17" s="955">
        <v>1.4</v>
      </c>
      <c r="X17" s="955">
        <v>0</v>
      </c>
      <c r="Y17" s="955">
        <v>0</v>
      </c>
      <c r="Z17" s="955">
        <v>0</v>
      </c>
      <c r="AA17" s="955">
        <v>0</v>
      </c>
      <c r="AB17" s="955">
        <v>0</v>
      </c>
      <c r="AC17" s="955">
        <v>0</v>
      </c>
      <c r="AD17" s="955">
        <v>0</v>
      </c>
      <c r="AE17" s="955">
        <v>0</v>
      </c>
      <c r="AF17" s="955">
        <v>0</v>
      </c>
      <c r="AG17" s="955">
        <v>0</v>
      </c>
      <c r="AH17" s="955">
        <v>0</v>
      </c>
      <c r="AI17" s="955">
        <v>0</v>
      </c>
      <c r="AJ17" s="955">
        <v>0</v>
      </c>
      <c r="AK17" s="955">
        <v>0</v>
      </c>
      <c r="AL17" s="955">
        <v>0</v>
      </c>
      <c r="AM17" s="824"/>
    </row>
    <row r="18" spans="1:39" s="82" customFormat="1">
      <c r="A18" s="839">
        <v>1</v>
      </c>
      <c r="B18" s="800"/>
      <c r="C18" s="800"/>
      <c r="D18" s="800"/>
      <c r="E18" s="800"/>
      <c r="F18" s="800"/>
      <c r="G18" s="800"/>
      <c r="H18" s="800"/>
      <c r="I18" s="800"/>
      <c r="J18" s="800"/>
      <c r="K18" s="800"/>
      <c r="L18" s="875" t="s">
        <v>18</v>
      </c>
      <c r="M18" s="956" t="s">
        <v>430</v>
      </c>
      <c r="N18" s="233" t="s">
        <v>369</v>
      </c>
      <c r="O18" s="944"/>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824"/>
    </row>
    <row r="19" spans="1:39" s="82" customFormat="1">
      <c r="A19" s="839">
        <v>1</v>
      </c>
      <c r="B19" s="800"/>
      <c r="C19" s="800"/>
      <c r="D19" s="800"/>
      <c r="E19" s="800"/>
      <c r="F19" s="800"/>
      <c r="G19" s="800"/>
      <c r="H19" s="800"/>
      <c r="I19" s="800"/>
      <c r="J19" s="800"/>
      <c r="K19" s="800"/>
      <c r="L19" s="875" t="s">
        <v>102</v>
      </c>
      <c r="M19" s="956" t="s">
        <v>431</v>
      </c>
      <c r="N19" s="233" t="s">
        <v>369</v>
      </c>
      <c r="O19" s="944"/>
      <c r="P19" s="957"/>
      <c r="Q19" s="957"/>
      <c r="R19" s="957"/>
      <c r="S19" s="957"/>
      <c r="T19" s="957"/>
      <c r="U19" s="957"/>
      <c r="V19" s="957"/>
      <c r="W19" s="957"/>
      <c r="X19" s="957"/>
      <c r="Y19" s="957"/>
      <c r="Z19" s="957"/>
      <c r="AA19" s="957"/>
      <c r="AB19" s="957"/>
      <c r="AC19" s="957"/>
      <c r="AD19" s="957"/>
      <c r="AE19" s="957"/>
      <c r="AF19" s="957"/>
      <c r="AG19" s="957"/>
      <c r="AH19" s="957"/>
      <c r="AI19" s="957"/>
      <c r="AJ19" s="957"/>
      <c r="AK19" s="957"/>
      <c r="AL19" s="957"/>
      <c r="AM19" s="824"/>
    </row>
    <row r="20" spans="1:39" s="82" customFormat="1" ht="22.8">
      <c r="A20" s="839">
        <v>1</v>
      </c>
      <c r="B20" s="800"/>
      <c r="C20" s="800"/>
      <c r="D20" s="800"/>
      <c r="E20" s="800"/>
      <c r="F20" s="800"/>
      <c r="G20" s="800"/>
      <c r="H20" s="800"/>
      <c r="I20" s="800"/>
      <c r="J20" s="800"/>
      <c r="K20" s="800"/>
      <c r="L20" s="875" t="s">
        <v>103</v>
      </c>
      <c r="M20" s="956" t="s">
        <v>1434</v>
      </c>
      <c r="N20" s="233" t="s">
        <v>369</v>
      </c>
      <c r="O20" s="944"/>
      <c r="P20" s="957">
        <v>0.73</v>
      </c>
      <c r="Q20" s="957">
        <v>0.73</v>
      </c>
      <c r="R20" s="957"/>
      <c r="S20" s="957">
        <v>1</v>
      </c>
      <c r="T20" s="957">
        <v>1.1000000000000001</v>
      </c>
      <c r="U20" s="957">
        <v>1.2</v>
      </c>
      <c r="V20" s="957">
        <v>1.3</v>
      </c>
      <c r="W20" s="957">
        <v>1.4</v>
      </c>
      <c r="X20" s="957"/>
      <c r="Y20" s="957"/>
      <c r="Z20" s="957"/>
      <c r="AA20" s="957"/>
      <c r="AB20" s="957"/>
      <c r="AC20" s="957">
        <v>0</v>
      </c>
      <c r="AD20" s="957">
        <v>0</v>
      </c>
      <c r="AE20" s="957">
        <v>0</v>
      </c>
      <c r="AF20" s="957">
        <v>0</v>
      </c>
      <c r="AG20" s="957">
        <v>0</v>
      </c>
      <c r="AH20" s="957"/>
      <c r="AI20" s="957"/>
      <c r="AJ20" s="957"/>
      <c r="AK20" s="957"/>
      <c r="AL20" s="957"/>
      <c r="AM20" s="824"/>
    </row>
    <row r="21" spans="1:39">
      <c r="A21" s="839">
        <v>1</v>
      </c>
      <c r="B21" s="867"/>
      <c r="C21" s="867"/>
      <c r="D21" s="867"/>
      <c r="E21" s="867"/>
      <c r="F21" s="867"/>
      <c r="G21" s="867"/>
      <c r="H21" s="867"/>
      <c r="I21" s="867"/>
      <c r="J21" s="867"/>
      <c r="K21" s="867"/>
      <c r="L21" s="958">
        <v>4</v>
      </c>
      <c r="M21" s="956" t="s">
        <v>432</v>
      </c>
      <c r="N21" s="233" t="s">
        <v>369</v>
      </c>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824"/>
    </row>
    <row r="22" spans="1:39" s="82" customFormat="1" ht="22.8">
      <c r="A22" s="839">
        <v>1</v>
      </c>
      <c r="B22" s="800"/>
      <c r="C22" s="800"/>
      <c r="D22" s="800"/>
      <c r="E22" s="800"/>
      <c r="F22" s="800"/>
      <c r="G22" s="800"/>
      <c r="H22" s="800"/>
      <c r="I22" s="800"/>
      <c r="J22" s="800"/>
      <c r="K22" s="800"/>
      <c r="L22" s="875" t="s">
        <v>120</v>
      </c>
      <c r="M22" s="956" t="s">
        <v>433</v>
      </c>
      <c r="N22" s="233" t="s">
        <v>369</v>
      </c>
      <c r="O22" s="944"/>
      <c r="P22" s="944"/>
      <c r="Q22" s="944"/>
      <c r="R22" s="944"/>
      <c r="S22" s="944"/>
      <c r="T22" s="944"/>
      <c r="U22" s="944"/>
      <c r="V22" s="944"/>
      <c r="W22" s="944"/>
      <c r="X22" s="944"/>
      <c r="Y22" s="944"/>
      <c r="Z22" s="944"/>
      <c r="AA22" s="944"/>
      <c r="AB22" s="944"/>
      <c r="AC22" s="944"/>
      <c r="AD22" s="944"/>
      <c r="AE22" s="944"/>
      <c r="AF22" s="944"/>
      <c r="AG22" s="944"/>
      <c r="AH22" s="944"/>
      <c r="AI22" s="944"/>
      <c r="AJ22" s="944"/>
      <c r="AK22" s="944"/>
      <c r="AL22" s="944"/>
      <c r="AM22" s="824"/>
    </row>
    <row r="23" spans="1:39" s="82" customFormat="1">
      <c r="A23" s="839">
        <v>1</v>
      </c>
      <c r="B23" s="800"/>
      <c r="C23" s="800"/>
      <c r="D23" s="800"/>
      <c r="E23" s="800"/>
      <c r="F23" s="800"/>
      <c r="G23" s="800"/>
      <c r="H23" s="800"/>
      <c r="I23" s="800"/>
      <c r="J23" s="800"/>
      <c r="K23" s="800"/>
      <c r="L23" s="875" t="s">
        <v>124</v>
      </c>
      <c r="M23" s="956" t="s">
        <v>137</v>
      </c>
      <c r="N23" s="233" t="s">
        <v>369</v>
      </c>
      <c r="O23" s="944"/>
      <c r="P23" s="944">
        <v>0.3</v>
      </c>
      <c r="Q23" s="944"/>
      <c r="R23" s="944"/>
      <c r="S23" s="944">
        <v>0</v>
      </c>
      <c r="T23" s="944">
        <v>0</v>
      </c>
      <c r="U23" s="944">
        <v>0</v>
      </c>
      <c r="V23" s="944">
        <v>0</v>
      </c>
      <c r="W23" s="944">
        <v>0</v>
      </c>
      <c r="X23" s="944"/>
      <c r="Y23" s="944"/>
      <c r="Z23" s="944"/>
      <c r="AA23" s="944"/>
      <c r="AB23" s="944"/>
      <c r="AC23" s="944">
        <v>0</v>
      </c>
      <c r="AD23" s="944">
        <v>0</v>
      </c>
      <c r="AE23" s="944">
        <v>0</v>
      </c>
      <c r="AF23" s="944">
        <v>0</v>
      </c>
      <c r="AG23" s="944">
        <v>0</v>
      </c>
      <c r="AH23" s="944"/>
      <c r="AI23" s="944"/>
      <c r="AJ23" s="944"/>
      <c r="AK23" s="944"/>
      <c r="AL23" s="944"/>
      <c r="AM23" s="824"/>
    </row>
    <row r="24" spans="1:39" s="82" customFormat="1">
      <c r="A24" s="839">
        <v>1</v>
      </c>
      <c r="B24" s="800"/>
      <c r="C24" s="800"/>
      <c r="D24" s="800"/>
      <c r="E24" s="800"/>
      <c r="F24" s="800"/>
      <c r="G24" s="800"/>
      <c r="H24" s="800"/>
      <c r="I24" s="800"/>
      <c r="J24" s="800"/>
      <c r="K24" s="800"/>
      <c r="L24" s="875" t="s">
        <v>125</v>
      </c>
      <c r="M24" s="956" t="s">
        <v>136</v>
      </c>
      <c r="N24" s="233" t="s">
        <v>369</v>
      </c>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824"/>
    </row>
    <row r="25" spans="1:39" s="82" customFormat="1" ht="22.8">
      <c r="A25" s="839">
        <v>1</v>
      </c>
      <c r="B25" s="800"/>
      <c r="C25" s="800"/>
      <c r="D25" s="800"/>
      <c r="E25" s="800"/>
      <c r="F25" s="800"/>
      <c r="G25" s="800"/>
      <c r="H25" s="800"/>
      <c r="I25" s="800"/>
      <c r="J25" s="800"/>
      <c r="K25" s="800"/>
      <c r="L25" s="875" t="s">
        <v>126</v>
      </c>
      <c r="M25" s="956" t="s">
        <v>1435</v>
      </c>
      <c r="N25" s="233" t="s">
        <v>369</v>
      </c>
      <c r="O25" s="944"/>
      <c r="P25" s="944"/>
      <c r="Q25" s="944"/>
      <c r="R25" s="944"/>
      <c r="S25" s="944"/>
      <c r="T25" s="944"/>
      <c r="U25" s="944"/>
      <c r="V25" s="944"/>
      <c r="W25" s="944"/>
      <c r="X25" s="944"/>
      <c r="Y25" s="944"/>
      <c r="Z25" s="944"/>
      <c r="AA25" s="944"/>
      <c r="AB25" s="944"/>
      <c r="AC25" s="944"/>
      <c r="AD25" s="944"/>
      <c r="AE25" s="944"/>
      <c r="AF25" s="944"/>
      <c r="AG25" s="944"/>
      <c r="AH25" s="944"/>
      <c r="AI25" s="944"/>
      <c r="AJ25" s="944"/>
      <c r="AK25" s="944"/>
      <c r="AL25" s="944"/>
      <c r="AM25" s="824"/>
    </row>
    <row r="26" spans="1:39">
      <c r="A26" s="839">
        <v>1</v>
      </c>
      <c r="B26" s="867"/>
      <c r="C26" s="867"/>
      <c r="D26" s="867"/>
      <c r="E26" s="867"/>
      <c r="F26" s="867"/>
      <c r="G26" s="867"/>
      <c r="H26" s="867"/>
      <c r="I26" s="867"/>
      <c r="J26" s="867"/>
      <c r="K26" s="867"/>
      <c r="L26" s="958">
        <v>9</v>
      </c>
      <c r="M26" s="956" t="s">
        <v>434</v>
      </c>
      <c r="N26" s="233" t="s">
        <v>369</v>
      </c>
      <c r="O26" s="960">
        <v>0</v>
      </c>
      <c r="P26" s="960">
        <v>0</v>
      </c>
      <c r="Q26" s="960">
        <v>0</v>
      </c>
      <c r="R26" s="960">
        <v>0</v>
      </c>
      <c r="S26" s="960">
        <v>0</v>
      </c>
      <c r="T26" s="960">
        <v>0</v>
      </c>
      <c r="U26" s="960">
        <v>0</v>
      </c>
      <c r="V26" s="960">
        <v>0</v>
      </c>
      <c r="W26" s="960">
        <v>0</v>
      </c>
      <c r="X26" s="960">
        <v>0</v>
      </c>
      <c r="Y26" s="960">
        <v>0</v>
      </c>
      <c r="Z26" s="960">
        <v>0</v>
      </c>
      <c r="AA26" s="960">
        <v>0</v>
      </c>
      <c r="AB26" s="960">
        <v>0</v>
      </c>
      <c r="AC26" s="960">
        <v>0</v>
      </c>
      <c r="AD26" s="960">
        <v>0</v>
      </c>
      <c r="AE26" s="960">
        <v>0</v>
      </c>
      <c r="AF26" s="960">
        <v>0</v>
      </c>
      <c r="AG26" s="960">
        <v>0</v>
      </c>
      <c r="AH26" s="960">
        <v>0</v>
      </c>
      <c r="AI26" s="960">
        <v>0</v>
      </c>
      <c r="AJ26" s="960">
        <v>0</v>
      </c>
      <c r="AK26" s="960">
        <v>0</v>
      </c>
      <c r="AL26" s="960">
        <v>0</v>
      </c>
      <c r="AM26" s="824"/>
    </row>
    <row r="27" spans="1:39" ht="0.3" customHeight="1">
      <c r="A27" s="839">
        <v>1</v>
      </c>
      <c r="B27" s="867"/>
      <c r="C27" s="867"/>
      <c r="D27" s="867"/>
      <c r="E27" s="867"/>
      <c r="F27" s="867"/>
      <c r="G27" s="867"/>
      <c r="H27" s="867"/>
      <c r="I27" s="867"/>
      <c r="J27" s="867"/>
      <c r="K27" s="867"/>
      <c r="L27" s="958">
        <v>9</v>
      </c>
      <c r="M27" s="232"/>
      <c r="N27" s="233"/>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1:39">
      <c r="A28" s="867"/>
      <c r="B28" s="867"/>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7"/>
    </row>
    <row r="29" spans="1:39" s="88" customFormat="1" ht="15" customHeight="1">
      <c r="A29" s="807"/>
      <c r="B29" s="807"/>
      <c r="C29" s="807"/>
      <c r="D29" s="807"/>
      <c r="E29" s="807"/>
      <c r="F29" s="807"/>
      <c r="G29" s="807"/>
      <c r="H29" s="807"/>
      <c r="I29" s="807"/>
      <c r="J29" s="807"/>
      <c r="K29" s="807"/>
      <c r="L29" s="1214" t="s">
        <v>1469</v>
      </c>
      <c r="M29" s="1214"/>
      <c r="N29" s="1214"/>
      <c r="O29" s="1214"/>
      <c r="P29" s="1214"/>
      <c r="Q29" s="1214"/>
      <c r="R29" s="1214"/>
      <c r="S29" s="1216"/>
      <c r="T29" s="1216"/>
      <c r="U29" s="1216"/>
      <c r="V29" s="1216"/>
      <c r="W29" s="1216"/>
      <c r="X29" s="1216"/>
      <c r="Y29" s="1216"/>
      <c r="Z29" s="1216"/>
      <c r="AA29" s="1216"/>
      <c r="AB29" s="1216"/>
      <c r="AC29" s="1216"/>
      <c r="AD29" s="1216"/>
      <c r="AE29" s="1216"/>
      <c r="AF29" s="1216"/>
      <c r="AG29" s="1216"/>
      <c r="AH29" s="1216"/>
      <c r="AI29" s="1216"/>
      <c r="AJ29" s="1216"/>
      <c r="AK29" s="1216"/>
      <c r="AL29" s="1216"/>
      <c r="AM29" s="1216"/>
    </row>
    <row r="30" spans="1:39" s="88" customFormat="1" ht="40.799999999999997" customHeight="1">
      <c r="A30" s="807"/>
      <c r="B30" s="807"/>
      <c r="C30" s="807"/>
      <c r="D30" s="807"/>
      <c r="E30" s="807"/>
      <c r="F30" s="807"/>
      <c r="G30" s="807"/>
      <c r="H30" s="807"/>
      <c r="I30" s="807"/>
      <c r="J30" s="807"/>
      <c r="K30" s="703"/>
      <c r="L30" s="1217" t="s">
        <v>2596</v>
      </c>
      <c r="M30" s="1218"/>
      <c r="N30" s="1218"/>
      <c r="O30" s="1218"/>
      <c r="P30" s="1218"/>
      <c r="Q30" s="1218"/>
      <c r="R30" s="1218"/>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44094488188981" header="0.31496062992125984" footer="0.31496062992125984"/>
  <pageSetup paperSize="9" scale="80"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135" t="str">
        <f>"Код шаблона: " &amp; GetCode()</f>
        <v>Код шаблона: EXPERT.VSVO.INDEX</v>
      </c>
      <c r="C2" s="1135"/>
      <c r="D2" s="1135"/>
      <c r="E2" s="1135"/>
      <c r="F2" s="1135"/>
      <c r="G2" s="1135"/>
      <c r="H2" s="19"/>
      <c r="I2" s="19"/>
      <c r="J2" s="19"/>
      <c r="K2" s="19"/>
      <c r="L2" s="19"/>
      <c r="M2" s="19"/>
      <c r="N2" s="19"/>
      <c r="O2" s="19"/>
      <c r="P2" s="19"/>
      <c r="Q2" s="19"/>
      <c r="R2" s="19"/>
      <c r="S2" s="19"/>
      <c r="T2" s="19"/>
      <c r="U2" s="19"/>
      <c r="V2" s="19"/>
      <c r="W2" s="17"/>
      <c r="Y2" s="18"/>
      <c r="AA2" s="16"/>
    </row>
    <row r="3" spans="1:29" ht="18" customHeight="1">
      <c r="B3" s="1136" t="str">
        <f>"Версия " &amp; Getversion()</f>
        <v>Версия 3.1</v>
      </c>
      <c r="C3" s="113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137" t="s">
        <v>1319</v>
      </c>
      <c r="C5" s="1138"/>
      <c r="D5" s="1138"/>
      <c r="E5" s="1138"/>
      <c r="F5" s="1138"/>
      <c r="G5" s="1138"/>
      <c r="H5" s="1138"/>
      <c r="I5" s="1138"/>
      <c r="J5" s="1138"/>
      <c r="K5" s="1138"/>
      <c r="L5" s="1138"/>
      <c r="M5" s="1138"/>
      <c r="N5" s="1138"/>
      <c r="O5" s="1138"/>
      <c r="P5" s="1138"/>
      <c r="Q5" s="1138"/>
      <c r="R5" s="1138"/>
      <c r="S5" s="1138"/>
      <c r="T5" s="1138"/>
      <c r="U5" s="1138"/>
      <c r="V5" s="1138"/>
      <c r="W5" s="1138"/>
      <c r="X5" s="1138"/>
      <c r="Y5" s="1139"/>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140" t="s">
        <v>1181</v>
      </c>
      <c r="F7" s="1140"/>
      <c r="G7" s="1140"/>
      <c r="H7" s="1140"/>
      <c r="I7" s="1140"/>
      <c r="J7" s="1140"/>
      <c r="K7" s="1140"/>
      <c r="L7" s="1140"/>
      <c r="M7" s="1140"/>
      <c r="N7" s="1140"/>
      <c r="O7" s="1140"/>
      <c r="P7" s="1140"/>
      <c r="Q7" s="1140"/>
      <c r="R7" s="1140"/>
      <c r="S7" s="1140"/>
      <c r="T7" s="1140"/>
      <c r="U7" s="1140"/>
      <c r="V7" s="1140"/>
      <c r="W7" s="1140"/>
      <c r="X7" s="1140"/>
      <c r="Y7" s="48"/>
      <c r="Z7" s="24"/>
    </row>
    <row r="8" spans="1:29" ht="15" customHeight="1">
      <c r="A8" s="24"/>
      <c r="B8" s="24"/>
      <c r="C8" s="26"/>
      <c r="D8" s="25"/>
      <c r="E8" s="1140"/>
      <c r="F8" s="1140"/>
      <c r="G8" s="1140"/>
      <c r="H8" s="1140"/>
      <c r="I8" s="1140"/>
      <c r="J8" s="1140"/>
      <c r="K8" s="1140"/>
      <c r="L8" s="1140"/>
      <c r="M8" s="1140"/>
      <c r="N8" s="1140"/>
      <c r="O8" s="1140"/>
      <c r="P8" s="1140"/>
      <c r="Q8" s="1140"/>
      <c r="R8" s="1140"/>
      <c r="S8" s="1140"/>
      <c r="T8" s="1140"/>
      <c r="U8" s="1140"/>
      <c r="V8" s="1140"/>
      <c r="W8" s="1140"/>
      <c r="X8" s="1140"/>
      <c r="Y8" s="48"/>
      <c r="Z8" s="24"/>
    </row>
    <row r="9" spans="1:29" ht="15" customHeight="1">
      <c r="A9" s="24"/>
      <c r="B9" s="24"/>
      <c r="C9" s="26"/>
      <c r="D9" s="25"/>
      <c r="E9" s="1140"/>
      <c r="F9" s="1140"/>
      <c r="G9" s="1140"/>
      <c r="H9" s="1140"/>
      <c r="I9" s="1140"/>
      <c r="J9" s="1140"/>
      <c r="K9" s="1140"/>
      <c r="L9" s="1140"/>
      <c r="M9" s="1140"/>
      <c r="N9" s="1140"/>
      <c r="O9" s="1140"/>
      <c r="P9" s="1140"/>
      <c r="Q9" s="1140"/>
      <c r="R9" s="1140"/>
      <c r="S9" s="1140"/>
      <c r="T9" s="1140"/>
      <c r="U9" s="1140"/>
      <c r="V9" s="1140"/>
      <c r="W9" s="1140"/>
      <c r="X9" s="1140"/>
      <c r="Y9" s="48"/>
      <c r="Z9" s="24"/>
    </row>
    <row r="10" spans="1:29" ht="10.5" customHeight="1">
      <c r="A10" s="24"/>
      <c r="B10" s="24"/>
      <c r="C10" s="26"/>
      <c r="D10" s="25"/>
      <c r="E10" s="1140"/>
      <c r="F10" s="1140"/>
      <c r="G10" s="1140"/>
      <c r="H10" s="1140"/>
      <c r="I10" s="1140"/>
      <c r="J10" s="1140"/>
      <c r="K10" s="1140"/>
      <c r="L10" s="1140"/>
      <c r="M10" s="1140"/>
      <c r="N10" s="1140"/>
      <c r="O10" s="1140"/>
      <c r="P10" s="1140"/>
      <c r="Q10" s="1140"/>
      <c r="R10" s="1140"/>
      <c r="S10" s="1140"/>
      <c r="T10" s="1140"/>
      <c r="U10" s="1140"/>
      <c r="V10" s="1140"/>
      <c r="W10" s="1140"/>
      <c r="X10" s="1140"/>
      <c r="Y10" s="48"/>
      <c r="Z10" s="24"/>
    </row>
    <row r="11" spans="1:29" ht="27" customHeight="1">
      <c r="A11" s="24"/>
      <c r="B11" s="24"/>
      <c r="C11" s="26"/>
      <c r="D11" s="25"/>
      <c r="E11" s="1140"/>
      <c r="F11" s="1140"/>
      <c r="G11" s="1140"/>
      <c r="H11" s="1140"/>
      <c r="I11" s="1140"/>
      <c r="J11" s="1140"/>
      <c r="K11" s="1140"/>
      <c r="L11" s="1140"/>
      <c r="M11" s="1140"/>
      <c r="N11" s="1140"/>
      <c r="O11" s="1140"/>
      <c r="P11" s="1140"/>
      <c r="Q11" s="1140"/>
      <c r="R11" s="1140"/>
      <c r="S11" s="1140"/>
      <c r="T11" s="1140"/>
      <c r="U11" s="1140"/>
      <c r="V11" s="1140"/>
      <c r="W11" s="1140"/>
      <c r="X11" s="1140"/>
      <c r="Y11" s="48"/>
      <c r="Z11" s="24"/>
    </row>
    <row r="12" spans="1:29" ht="12" customHeight="1">
      <c r="A12" s="24"/>
      <c r="B12" s="24"/>
      <c r="C12" s="26"/>
      <c r="D12" s="25"/>
      <c r="E12" s="1140"/>
      <c r="F12" s="1140"/>
      <c r="G12" s="1140"/>
      <c r="H12" s="1140"/>
      <c r="I12" s="1140"/>
      <c r="J12" s="1140"/>
      <c r="K12" s="1140"/>
      <c r="L12" s="1140"/>
      <c r="M12" s="1140"/>
      <c r="N12" s="1140"/>
      <c r="O12" s="1140"/>
      <c r="P12" s="1140"/>
      <c r="Q12" s="1140"/>
      <c r="R12" s="1140"/>
      <c r="S12" s="1140"/>
      <c r="T12" s="1140"/>
      <c r="U12" s="1140"/>
      <c r="V12" s="1140"/>
      <c r="W12" s="1140"/>
      <c r="X12" s="1140"/>
      <c r="Y12" s="48"/>
      <c r="Z12" s="24"/>
    </row>
    <row r="13" spans="1:29" ht="38.25" customHeight="1">
      <c r="A13" s="24"/>
      <c r="B13" s="24"/>
      <c r="C13" s="26"/>
      <c r="D13" s="25"/>
      <c r="E13" s="1140"/>
      <c r="F13" s="1140"/>
      <c r="G13" s="1140"/>
      <c r="H13" s="1140"/>
      <c r="I13" s="1140"/>
      <c r="J13" s="1140"/>
      <c r="K13" s="1140"/>
      <c r="L13" s="1140"/>
      <c r="M13" s="1140"/>
      <c r="N13" s="1140"/>
      <c r="O13" s="1140"/>
      <c r="P13" s="1140"/>
      <c r="Q13" s="1140"/>
      <c r="R13" s="1140"/>
      <c r="S13" s="1140"/>
      <c r="T13" s="1140"/>
      <c r="U13" s="1140"/>
      <c r="V13" s="1140"/>
      <c r="W13" s="1140"/>
      <c r="X13" s="1140"/>
      <c r="Y13" s="49"/>
      <c r="Z13" s="24"/>
    </row>
    <row r="14" spans="1:29" ht="15" customHeight="1">
      <c r="A14" s="24"/>
      <c r="B14" s="24"/>
      <c r="C14" s="26"/>
      <c r="D14" s="25"/>
      <c r="E14" s="1140" t="s">
        <v>191</v>
      </c>
      <c r="F14" s="1140"/>
      <c r="G14" s="1140"/>
      <c r="H14" s="1140"/>
      <c r="I14" s="1140"/>
      <c r="J14" s="1140"/>
      <c r="K14" s="1140"/>
      <c r="L14" s="1140"/>
      <c r="M14" s="1140"/>
      <c r="N14" s="1140"/>
      <c r="O14" s="1140"/>
      <c r="P14" s="1140"/>
      <c r="Q14" s="1140"/>
      <c r="R14" s="1140"/>
      <c r="S14" s="1140"/>
      <c r="T14" s="1140"/>
      <c r="U14" s="1140"/>
      <c r="V14" s="1140"/>
      <c r="W14" s="1140"/>
      <c r="X14" s="1140"/>
      <c r="Y14" s="48"/>
      <c r="Z14" s="24"/>
    </row>
    <row r="15" spans="1:29">
      <c r="A15" s="24"/>
      <c r="B15" s="24"/>
      <c r="C15" s="26"/>
      <c r="D15" s="25"/>
      <c r="E15" s="1140"/>
      <c r="F15" s="1140"/>
      <c r="G15" s="1140"/>
      <c r="H15" s="1140"/>
      <c r="I15" s="1140"/>
      <c r="J15" s="1140"/>
      <c r="K15" s="1140"/>
      <c r="L15" s="1140"/>
      <c r="M15" s="1140"/>
      <c r="N15" s="1140"/>
      <c r="O15" s="1140"/>
      <c r="P15" s="1140"/>
      <c r="Q15" s="1140"/>
      <c r="R15" s="1140"/>
      <c r="S15" s="1140"/>
      <c r="T15" s="1140"/>
      <c r="U15" s="1140"/>
      <c r="V15" s="1140"/>
      <c r="W15" s="1140"/>
      <c r="X15" s="1140"/>
      <c r="Y15" s="48"/>
      <c r="Z15" s="24"/>
    </row>
    <row r="16" spans="1:29">
      <c r="A16" s="24"/>
      <c r="B16" s="24"/>
      <c r="C16" s="26"/>
      <c r="D16" s="25"/>
      <c r="E16" s="1140"/>
      <c r="F16" s="1140"/>
      <c r="G16" s="1140"/>
      <c r="H16" s="1140"/>
      <c r="I16" s="1140"/>
      <c r="J16" s="1140"/>
      <c r="K16" s="1140"/>
      <c r="L16" s="1140"/>
      <c r="M16" s="1140"/>
      <c r="N16" s="1140"/>
      <c r="O16" s="1140"/>
      <c r="P16" s="1140"/>
      <c r="Q16" s="1140"/>
      <c r="R16" s="1140"/>
      <c r="S16" s="1140"/>
      <c r="T16" s="1140"/>
      <c r="U16" s="1140"/>
      <c r="V16" s="1140"/>
      <c r="W16" s="1140"/>
      <c r="X16" s="1140"/>
      <c r="Y16" s="48"/>
      <c r="Z16" s="24"/>
    </row>
    <row r="17" spans="1:26" ht="15" customHeight="1">
      <c r="A17" s="24"/>
      <c r="B17" s="24"/>
      <c r="C17" s="26"/>
      <c r="D17" s="25"/>
      <c r="E17" s="1140"/>
      <c r="F17" s="1140"/>
      <c r="G17" s="1140"/>
      <c r="H17" s="1140"/>
      <c r="I17" s="1140"/>
      <c r="J17" s="1140"/>
      <c r="K17" s="1140"/>
      <c r="L17" s="1140"/>
      <c r="M17" s="1140"/>
      <c r="N17" s="1140"/>
      <c r="O17" s="1140"/>
      <c r="P17" s="1140"/>
      <c r="Q17" s="1140"/>
      <c r="R17" s="1140"/>
      <c r="S17" s="1140"/>
      <c r="T17" s="1140"/>
      <c r="U17" s="1140"/>
      <c r="V17" s="1140"/>
      <c r="W17" s="1140"/>
      <c r="X17" s="1140"/>
      <c r="Y17" s="48"/>
      <c r="Z17" s="24"/>
    </row>
    <row r="18" spans="1:26">
      <c r="A18" s="24"/>
      <c r="B18" s="24"/>
      <c r="C18" s="26"/>
      <c r="D18" s="25"/>
      <c r="E18" s="1140"/>
      <c r="F18" s="1140"/>
      <c r="G18" s="1140"/>
      <c r="H18" s="1140"/>
      <c r="I18" s="1140"/>
      <c r="J18" s="1140"/>
      <c r="K18" s="1140"/>
      <c r="L18" s="1140"/>
      <c r="M18" s="1140"/>
      <c r="N18" s="1140"/>
      <c r="O18" s="1140"/>
      <c r="P18" s="1140"/>
      <c r="Q18" s="1140"/>
      <c r="R18" s="1140"/>
      <c r="S18" s="1140"/>
      <c r="T18" s="1140"/>
      <c r="U18" s="1140"/>
      <c r="V18" s="1140"/>
      <c r="W18" s="1140"/>
      <c r="X18" s="1140"/>
      <c r="Y18" s="48"/>
      <c r="Z18" s="24"/>
    </row>
    <row r="19" spans="1:26" ht="59.25" customHeight="1">
      <c r="A19" s="24"/>
      <c r="B19" s="24"/>
      <c r="C19" s="26"/>
      <c r="D19" s="26"/>
      <c r="E19" s="1140"/>
      <c r="F19" s="1140"/>
      <c r="G19" s="1140"/>
      <c r="H19" s="1140"/>
      <c r="I19" s="1140"/>
      <c r="J19" s="1140"/>
      <c r="K19" s="1140"/>
      <c r="L19" s="1140"/>
      <c r="M19" s="1140"/>
      <c r="N19" s="1140"/>
      <c r="O19" s="1140"/>
      <c r="P19" s="1140"/>
      <c r="Q19" s="1140"/>
      <c r="R19" s="1140"/>
      <c r="S19" s="1140"/>
      <c r="T19" s="1140"/>
      <c r="U19" s="1140"/>
      <c r="V19" s="1140"/>
      <c r="W19" s="1140"/>
      <c r="X19" s="1140"/>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131" t="s">
        <v>178</v>
      </c>
      <c r="G21" s="1132"/>
      <c r="H21" s="1132"/>
      <c r="I21" s="1132"/>
      <c r="J21" s="1132"/>
      <c r="K21" s="1132"/>
      <c r="L21" s="1132"/>
      <c r="M21" s="1132"/>
      <c r="N21" s="28"/>
      <c r="O21" s="29" t="s">
        <v>177</v>
      </c>
      <c r="P21" s="1133" t="s">
        <v>179</v>
      </c>
      <c r="Q21" s="1134"/>
      <c r="R21" s="1134"/>
      <c r="S21" s="1134"/>
      <c r="T21" s="1134"/>
      <c r="U21" s="1134"/>
      <c r="V21" s="1134"/>
      <c r="W21" s="1134"/>
      <c r="X21" s="1134"/>
      <c r="Y21" s="48"/>
      <c r="Z21" s="24"/>
    </row>
    <row r="22" spans="1:26" ht="19.2" hidden="1" customHeight="1">
      <c r="A22" s="24"/>
      <c r="B22" s="24"/>
      <c r="C22" s="26"/>
      <c r="D22" s="25"/>
      <c r="E22" s="30" t="s">
        <v>177</v>
      </c>
      <c r="F22" s="1131" t="s">
        <v>180</v>
      </c>
      <c r="G22" s="1132"/>
      <c r="H22" s="1132"/>
      <c r="I22" s="1132"/>
      <c r="J22" s="1132"/>
      <c r="K22" s="1132"/>
      <c r="L22" s="1132"/>
      <c r="M22" s="1132"/>
      <c r="N22" s="28"/>
      <c r="O22" s="31" t="s">
        <v>177</v>
      </c>
      <c r="P22" s="1133" t="s">
        <v>181</v>
      </c>
      <c r="Q22" s="1134"/>
      <c r="R22" s="1134"/>
      <c r="S22" s="1134"/>
      <c r="T22" s="1134"/>
      <c r="U22" s="1134"/>
      <c r="V22" s="1134"/>
      <c r="W22" s="1134"/>
      <c r="X22" s="113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141" t="s">
        <v>202</v>
      </c>
      <c r="F35" s="1141"/>
      <c r="G35" s="1141"/>
      <c r="H35" s="1141"/>
      <c r="I35" s="1141"/>
      <c r="J35" s="1141"/>
      <c r="K35" s="1141"/>
      <c r="L35" s="1141"/>
      <c r="M35" s="1141"/>
      <c r="N35" s="1141"/>
      <c r="O35" s="1141"/>
      <c r="P35" s="1141"/>
      <c r="Q35" s="1141"/>
      <c r="R35" s="1141"/>
      <c r="S35" s="1141"/>
      <c r="T35" s="1141"/>
      <c r="U35" s="1141"/>
      <c r="V35" s="1141"/>
      <c r="W35" s="1141"/>
      <c r="X35" s="1141"/>
      <c r="Y35" s="48"/>
      <c r="Z35" s="24"/>
    </row>
    <row r="36" spans="1:26" ht="38.25" hidden="1" customHeight="1">
      <c r="A36" s="24"/>
      <c r="B36" s="24"/>
      <c r="C36" s="26"/>
      <c r="D36" s="25"/>
      <c r="E36" s="1141"/>
      <c r="F36" s="1141"/>
      <c r="G36" s="1141"/>
      <c r="H36" s="1141"/>
      <c r="I36" s="1141"/>
      <c r="J36" s="1141"/>
      <c r="K36" s="1141"/>
      <c r="L36" s="1141"/>
      <c r="M36" s="1141"/>
      <c r="N36" s="1141"/>
      <c r="O36" s="1141"/>
      <c r="P36" s="1141"/>
      <c r="Q36" s="1141"/>
      <c r="R36" s="1141"/>
      <c r="S36" s="1141"/>
      <c r="T36" s="1141"/>
      <c r="U36" s="1141"/>
      <c r="V36" s="1141"/>
      <c r="W36" s="1141"/>
      <c r="X36" s="1141"/>
      <c r="Y36" s="48"/>
      <c r="Z36" s="24"/>
    </row>
    <row r="37" spans="1:26" ht="9.75" hidden="1" customHeight="1">
      <c r="A37" s="24"/>
      <c r="B37" s="24"/>
      <c r="C37" s="26"/>
      <c r="D37" s="25"/>
      <c r="E37" s="1141"/>
      <c r="F37" s="1141"/>
      <c r="G37" s="1141"/>
      <c r="H37" s="1141"/>
      <c r="I37" s="1141"/>
      <c r="J37" s="1141"/>
      <c r="K37" s="1141"/>
      <c r="L37" s="1141"/>
      <c r="M37" s="1141"/>
      <c r="N37" s="1141"/>
      <c r="O37" s="1141"/>
      <c r="P37" s="1141"/>
      <c r="Q37" s="1141"/>
      <c r="R37" s="1141"/>
      <c r="S37" s="1141"/>
      <c r="T37" s="1141"/>
      <c r="U37" s="1141"/>
      <c r="V37" s="1141"/>
      <c r="W37" s="1141"/>
      <c r="X37" s="1141"/>
      <c r="Y37" s="48"/>
      <c r="Z37" s="24"/>
    </row>
    <row r="38" spans="1:26" ht="51" hidden="1" customHeight="1">
      <c r="A38" s="24"/>
      <c r="B38" s="24"/>
      <c r="C38" s="26"/>
      <c r="D38" s="25"/>
      <c r="E38" s="1141"/>
      <c r="F38" s="1141"/>
      <c r="G38" s="1141"/>
      <c r="H38" s="1141"/>
      <c r="I38" s="1141"/>
      <c r="J38" s="1141"/>
      <c r="K38" s="1141"/>
      <c r="L38" s="1141"/>
      <c r="M38" s="1141"/>
      <c r="N38" s="1141"/>
      <c r="O38" s="1141"/>
      <c r="P38" s="1141"/>
      <c r="Q38" s="1141"/>
      <c r="R38" s="1141"/>
      <c r="S38" s="1141"/>
      <c r="T38" s="1141"/>
      <c r="U38" s="1141"/>
      <c r="V38" s="1141"/>
      <c r="W38" s="1141"/>
      <c r="X38" s="1141"/>
      <c r="Y38" s="48"/>
      <c r="Z38" s="24"/>
    </row>
    <row r="39" spans="1:26" ht="15" hidden="1" customHeight="1">
      <c r="A39" s="24"/>
      <c r="B39" s="24"/>
      <c r="C39" s="26"/>
      <c r="D39" s="25"/>
      <c r="E39" s="1141"/>
      <c r="F39" s="1141"/>
      <c r="G39" s="1141"/>
      <c r="H39" s="1141"/>
      <c r="I39" s="1141"/>
      <c r="J39" s="1141"/>
      <c r="K39" s="1141"/>
      <c r="L39" s="1141"/>
      <c r="M39" s="1141"/>
      <c r="N39" s="1141"/>
      <c r="O39" s="1141"/>
      <c r="P39" s="1141"/>
      <c r="Q39" s="1141"/>
      <c r="R39" s="1141"/>
      <c r="S39" s="1141"/>
      <c r="T39" s="1141"/>
      <c r="U39" s="1141"/>
      <c r="V39" s="1141"/>
      <c r="W39" s="1141"/>
      <c r="X39" s="1141"/>
      <c r="Y39" s="48"/>
      <c r="Z39" s="24"/>
    </row>
    <row r="40" spans="1:26" ht="12" hidden="1" customHeight="1">
      <c r="A40" s="24"/>
      <c r="B40" s="24"/>
      <c r="C40" s="26"/>
      <c r="D40" s="25"/>
      <c r="E40" s="1142"/>
      <c r="F40" s="1142"/>
      <c r="G40" s="1142"/>
      <c r="H40" s="1142"/>
      <c r="I40" s="1142"/>
      <c r="J40" s="1142"/>
      <c r="K40" s="1142"/>
      <c r="L40" s="1142"/>
      <c r="M40" s="1142"/>
      <c r="N40" s="1142"/>
      <c r="O40" s="1142"/>
      <c r="P40" s="1142"/>
      <c r="Q40" s="1142"/>
      <c r="R40" s="1142"/>
      <c r="S40" s="1142"/>
      <c r="T40" s="1142"/>
      <c r="U40" s="1142"/>
      <c r="V40" s="1142"/>
      <c r="W40" s="1142"/>
      <c r="X40" s="1142"/>
      <c r="Y40" s="48"/>
      <c r="Z40" s="24"/>
    </row>
    <row r="41" spans="1:26" ht="38.25" hidden="1" customHeight="1">
      <c r="A41" s="24"/>
      <c r="B41" s="24"/>
      <c r="C41" s="26"/>
      <c r="D41" s="25"/>
      <c r="E41" s="1141"/>
      <c r="F41" s="1141"/>
      <c r="G41" s="1141"/>
      <c r="H41" s="1141"/>
      <c r="I41" s="1141"/>
      <c r="J41" s="1141"/>
      <c r="K41" s="1141"/>
      <c r="L41" s="1141"/>
      <c r="M41" s="1141"/>
      <c r="N41" s="1141"/>
      <c r="O41" s="1141"/>
      <c r="P41" s="1141"/>
      <c r="Q41" s="1141"/>
      <c r="R41" s="1141"/>
      <c r="S41" s="1141"/>
      <c r="T41" s="1141"/>
      <c r="U41" s="1141"/>
      <c r="V41" s="1141"/>
      <c r="W41" s="1141"/>
      <c r="X41" s="1141"/>
      <c r="Y41" s="48"/>
      <c r="Z41" s="24"/>
    </row>
    <row r="42" spans="1:26" hidden="1">
      <c r="A42" s="24"/>
      <c r="B42" s="24"/>
      <c r="C42" s="26"/>
      <c r="D42" s="25"/>
      <c r="E42" s="1141"/>
      <c r="F42" s="1141"/>
      <c r="G42" s="1141"/>
      <c r="H42" s="1141"/>
      <c r="I42" s="1141"/>
      <c r="J42" s="1141"/>
      <c r="K42" s="1141"/>
      <c r="L42" s="1141"/>
      <c r="M42" s="1141"/>
      <c r="N42" s="1141"/>
      <c r="O42" s="1141"/>
      <c r="P42" s="1141"/>
      <c r="Q42" s="1141"/>
      <c r="R42" s="1141"/>
      <c r="S42" s="1141"/>
      <c r="T42" s="1141"/>
      <c r="U42" s="1141"/>
      <c r="V42" s="1141"/>
      <c r="W42" s="1141"/>
      <c r="X42" s="1141"/>
      <c r="Y42" s="48"/>
      <c r="Z42" s="24"/>
    </row>
    <row r="43" spans="1:26" hidden="1">
      <c r="A43" s="24"/>
      <c r="B43" s="24"/>
      <c r="C43" s="26"/>
      <c r="D43" s="25"/>
      <c r="E43" s="1141"/>
      <c r="F43" s="1141"/>
      <c r="G43" s="1141"/>
      <c r="H43" s="1141"/>
      <c r="I43" s="1141"/>
      <c r="J43" s="1141"/>
      <c r="K43" s="1141"/>
      <c r="L43" s="1141"/>
      <c r="M43" s="1141"/>
      <c r="N43" s="1141"/>
      <c r="O43" s="1141"/>
      <c r="P43" s="1141"/>
      <c r="Q43" s="1141"/>
      <c r="R43" s="1141"/>
      <c r="S43" s="1141"/>
      <c r="T43" s="1141"/>
      <c r="U43" s="1141"/>
      <c r="V43" s="1141"/>
      <c r="W43" s="1141"/>
      <c r="X43" s="1141"/>
      <c r="Y43" s="48"/>
      <c r="Z43" s="24"/>
    </row>
    <row r="44" spans="1:26" ht="33.75" hidden="1" customHeight="1">
      <c r="A44" s="24"/>
      <c r="B44" s="24"/>
      <c r="C44" s="26"/>
      <c r="D44" s="26"/>
      <c r="E44" s="1141"/>
      <c r="F44" s="1141"/>
      <c r="G44" s="1141"/>
      <c r="H44" s="1141"/>
      <c r="I44" s="1141"/>
      <c r="J44" s="1141"/>
      <c r="K44" s="1141"/>
      <c r="L44" s="1141"/>
      <c r="M44" s="1141"/>
      <c r="N44" s="1141"/>
      <c r="O44" s="1141"/>
      <c r="P44" s="1141"/>
      <c r="Q44" s="1141"/>
      <c r="R44" s="1141"/>
      <c r="S44" s="1141"/>
      <c r="T44" s="1141"/>
      <c r="U44" s="1141"/>
      <c r="V44" s="1141"/>
      <c r="W44" s="1141"/>
      <c r="X44" s="1141"/>
      <c r="Y44" s="48"/>
      <c r="Z44" s="24"/>
    </row>
    <row r="45" spans="1:26" hidden="1">
      <c r="A45" s="24"/>
      <c r="B45" s="24"/>
      <c r="C45" s="26"/>
      <c r="D45" s="26"/>
      <c r="E45" s="1141"/>
      <c r="F45" s="1141"/>
      <c r="G45" s="1141"/>
      <c r="H45" s="1141"/>
      <c r="I45" s="1141"/>
      <c r="J45" s="1141"/>
      <c r="K45" s="1141"/>
      <c r="L45" s="1141"/>
      <c r="M45" s="1141"/>
      <c r="N45" s="1141"/>
      <c r="O45" s="1141"/>
      <c r="P45" s="1141"/>
      <c r="Q45" s="1141"/>
      <c r="R45" s="1141"/>
      <c r="S45" s="1141"/>
      <c r="T45" s="1141"/>
      <c r="U45" s="1141"/>
      <c r="V45" s="1141"/>
      <c r="W45" s="1141"/>
      <c r="X45" s="1141"/>
      <c r="Y45" s="48"/>
      <c r="Z45" s="24"/>
    </row>
    <row r="46" spans="1:26" ht="24" hidden="1" customHeight="1">
      <c r="A46" s="24"/>
      <c r="B46" s="24"/>
      <c r="C46" s="26"/>
      <c r="D46" s="25"/>
      <c r="E46" s="1145" t="s">
        <v>182</v>
      </c>
      <c r="F46" s="1145"/>
      <c r="G46" s="1145"/>
      <c r="H46" s="1145"/>
      <c r="I46" s="1145"/>
      <c r="J46" s="1145"/>
      <c r="K46" s="1145"/>
      <c r="L46" s="1145"/>
      <c r="M46" s="1145"/>
      <c r="N46" s="1145"/>
      <c r="O46" s="1145"/>
      <c r="P46" s="1145"/>
      <c r="Q46" s="1145"/>
      <c r="R46" s="1145"/>
      <c r="S46" s="1145"/>
      <c r="T46" s="1145"/>
      <c r="U46" s="1145"/>
      <c r="V46" s="1145"/>
      <c r="W46" s="1145"/>
      <c r="X46" s="1145"/>
      <c r="Y46" s="48"/>
      <c r="Z46" s="24"/>
    </row>
    <row r="47" spans="1:26" ht="37.5" hidden="1" customHeight="1">
      <c r="A47" s="24"/>
      <c r="B47" s="24"/>
      <c r="C47" s="26"/>
      <c r="D47" s="25"/>
      <c r="E47" s="1145"/>
      <c r="F47" s="1145"/>
      <c r="G47" s="1145"/>
      <c r="H47" s="1145"/>
      <c r="I47" s="1145"/>
      <c r="J47" s="1145"/>
      <c r="K47" s="1145"/>
      <c r="L47" s="1145"/>
      <c r="M47" s="1145"/>
      <c r="N47" s="1145"/>
      <c r="O47" s="1145"/>
      <c r="P47" s="1145"/>
      <c r="Q47" s="1145"/>
      <c r="R47" s="1145"/>
      <c r="S47" s="1145"/>
      <c r="T47" s="1145"/>
      <c r="U47" s="1145"/>
      <c r="V47" s="1145"/>
      <c r="W47" s="1145"/>
      <c r="X47" s="1145"/>
      <c r="Y47" s="48"/>
      <c r="Z47" s="24"/>
    </row>
    <row r="48" spans="1:26" ht="28.2" hidden="1" customHeight="1">
      <c r="A48" s="24"/>
      <c r="B48" s="24"/>
      <c r="C48" s="26"/>
      <c r="D48" s="25"/>
      <c r="E48" s="1145"/>
      <c r="F48" s="1145"/>
      <c r="G48" s="1145"/>
      <c r="H48" s="1145"/>
      <c r="I48" s="1145"/>
      <c r="J48" s="1145"/>
      <c r="K48" s="1145"/>
      <c r="L48" s="1145"/>
      <c r="M48" s="1145"/>
      <c r="N48" s="1145"/>
      <c r="O48" s="1145"/>
      <c r="P48" s="1145"/>
      <c r="Q48" s="1145"/>
      <c r="R48" s="1145"/>
      <c r="S48" s="1145"/>
      <c r="T48" s="1145"/>
      <c r="U48" s="1145"/>
      <c r="V48" s="1145"/>
      <c r="W48" s="1145"/>
      <c r="X48" s="1145"/>
      <c r="Y48" s="48"/>
      <c r="Z48" s="24"/>
    </row>
    <row r="49" spans="1:26" ht="51" hidden="1" customHeight="1">
      <c r="A49" s="24"/>
      <c r="B49" s="24"/>
      <c r="C49" s="26"/>
      <c r="D49" s="25"/>
      <c r="E49" s="1145"/>
      <c r="F49" s="1145"/>
      <c r="G49" s="1145"/>
      <c r="H49" s="1145"/>
      <c r="I49" s="1145"/>
      <c r="J49" s="1145"/>
      <c r="K49" s="1145"/>
      <c r="L49" s="1145"/>
      <c r="M49" s="1145"/>
      <c r="N49" s="1145"/>
      <c r="O49" s="1145"/>
      <c r="P49" s="1145"/>
      <c r="Q49" s="1145"/>
      <c r="R49" s="1145"/>
      <c r="S49" s="1145"/>
      <c r="T49" s="1145"/>
      <c r="U49" s="1145"/>
      <c r="V49" s="1145"/>
      <c r="W49" s="1145"/>
      <c r="X49" s="1145"/>
      <c r="Y49" s="48"/>
      <c r="Z49" s="24"/>
    </row>
    <row r="50" spans="1:26" hidden="1">
      <c r="A50" s="24"/>
      <c r="B50" s="24"/>
      <c r="C50" s="26"/>
      <c r="D50" s="25"/>
      <c r="E50" s="1145"/>
      <c r="F50" s="1145"/>
      <c r="G50" s="1145"/>
      <c r="H50" s="1145"/>
      <c r="I50" s="1145"/>
      <c r="J50" s="1145"/>
      <c r="K50" s="1145"/>
      <c r="L50" s="1145"/>
      <c r="M50" s="1145"/>
      <c r="N50" s="1145"/>
      <c r="O50" s="1145"/>
      <c r="P50" s="1145"/>
      <c r="Q50" s="1145"/>
      <c r="R50" s="1145"/>
      <c r="S50" s="1145"/>
      <c r="T50" s="1145"/>
      <c r="U50" s="1145"/>
      <c r="V50" s="1145"/>
      <c r="W50" s="1145"/>
      <c r="X50" s="1145"/>
      <c r="Y50" s="48"/>
      <c r="Z50" s="24"/>
    </row>
    <row r="51" spans="1:26" hidden="1">
      <c r="A51" s="24"/>
      <c r="B51" s="24"/>
      <c r="C51" s="26"/>
      <c r="D51" s="25"/>
      <c r="E51" s="1145"/>
      <c r="F51" s="1145"/>
      <c r="G51" s="1145"/>
      <c r="H51" s="1145"/>
      <c r="I51" s="1145"/>
      <c r="J51" s="1145"/>
      <c r="K51" s="1145"/>
      <c r="L51" s="1145"/>
      <c r="M51" s="1145"/>
      <c r="N51" s="1145"/>
      <c r="O51" s="1145"/>
      <c r="P51" s="1145"/>
      <c r="Q51" s="1145"/>
      <c r="R51" s="1145"/>
      <c r="S51" s="1145"/>
      <c r="T51" s="1145"/>
      <c r="U51" s="1145"/>
      <c r="V51" s="1145"/>
      <c r="W51" s="1145"/>
      <c r="X51" s="1145"/>
      <c r="Y51" s="48"/>
      <c r="Z51" s="24"/>
    </row>
    <row r="52" spans="1:26" hidden="1">
      <c r="A52" s="24"/>
      <c r="B52" s="24"/>
      <c r="C52" s="26"/>
      <c r="D52" s="25"/>
      <c r="E52" s="1145"/>
      <c r="F52" s="1145"/>
      <c r="G52" s="1145"/>
      <c r="H52" s="1145"/>
      <c r="I52" s="1145"/>
      <c r="J52" s="1145"/>
      <c r="K52" s="1145"/>
      <c r="L52" s="1145"/>
      <c r="M52" s="1145"/>
      <c r="N52" s="1145"/>
      <c r="O52" s="1145"/>
      <c r="P52" s="1145"/>
      <c r="Q52" s="1145"/>
      <c r="R52" s="1145"/>
      <c r="S52" s="1145"/>
      <c r="T52" s="1145"/>
      <c r="U52" s="1145"/>
      <c r="V52" s="1145"/>
      <c r="W52" s="1145"/>
      <c r="X52" s="1145"/>
      <c r="Y52" s="48"/>
      <c r="Z52" s="24"/>
    </row>
    <row r="53" spans="1:26" hidden="1">
      <c r="A53" s="24"/>
      <c r="B53" s="24"/>
      <c r="C53" s="26"/>
      <c r="D53" s="25"/>
      <c r="E53" s="1145"/>
      <c r="F53" s="1145"/>
      <c r="G53" s="1145"/>
      <c r="H53" s="1145"/>
      <c r="I53" s="1145"/>
      <c r="J53" s="1145"/>
      <c r="K53" s="1145"/>
      <c r="L53" s="1145"/>
      <c r="M53" s="1145"/>
      <c r="N53" s="1145"/>
      <c r="O53" s="1145"/>
      <c r="P53" s="1145"/>
      <c r="Q53" s="1145"/>
      <c r="R53" s="1145"/>
      <c r="S53" s="1145"/>
      <c r="T53" s="1145"/>
      <c r="U53" s="1145"/>
      <c r="V53" s="1145"/>
      <c r="W53" s="1145"/>
      <c r="X53" s="1145"/>
      <c r="Y53" s="48"/>
      <c r="Z53" s="24"/>
    </row>
    <row r="54" spans="1:26" hidden="1">
      <c r="A54" s="24"/>
      <c r="B54" s="24"/>
      <c r="C54" s="26"/>
      <c r="D54" s="25"/>
      <c r="E54" s="1145"/>
      <c r="F54" s="1145"/>
      <c r="G54" s="1145"/>
      <c r="H54" s="1145"/>
      <c r="I54" s="1145"/>
      <c r="J54" s="1145"/>
      <c r="K54" s="1145"/>
      <c r="L54" s="1145"/>
      <c r="M54" s="1145"/>
      <c r="N54" s="1145"/>
      <c r="O54" s="1145"/>
      <c r="P54" s="1145"/>
      <c r="Q54" s="1145"/>
      <c r="R54" s="1145"/>
      <c r="S54" s="1145"/>
      <c r="T54" s="1145"/>
      <c r="U54" s="1145"/>
      <c r="V54" s="1145"/>
      <c r="W54" s="1145"/>
      <c r="X54" s="1145"/>
      <c r="Y54" s="48"/>
      <c r="Z54" s="24"/>
    </row>
    <row r="55" spans="1:26" hidden="1">
      <c r="A55" s="24"/>
      <c r="B55" s="24"/>
      <c r="C55" s="26"/>
      <c r="D55" s="25"/>
      <c r="E55" s="1145"/>
      <c r="F55" s="1145"/>
      <c r="G55" s="1145"/>
      <c r="H55" s="1145"/>
      <c r="I55" s="1145"/>
      <c r="J55" s="1145"/>
      <c r="K55" s="1145"/>
      <c r="L55" s="1145"/>
      <c r="M55" s="1145"/>
      <c r="N55" s="1145"/>
      <c r="O55" s="1145"/>
      <c r="P55" s="1145"/>
      <c r="Q55" s="1145"/>
      <c r="R55" s="1145"/>
      <c r="S55" s="1145"/>
      <c r="T55" s="1145"/>
      <c r="U55" s="1145"/>
      <c r="V55" s="1145"/>
      <c r="W55" s="1145"/>
      <c r="X55" s="1145"/>
      <c r="Y55" s="48"/>
      <c r="Z55" s="24"/>
    </row>
    <row r="56" spans="1:26" ht="25.5" hidden="1" customHeight="1">
      <c r="A56" s="24"/>
      <c r="B56" s="24"/>
      <c r="C56" s="26"/>
      <c r="D56" s="26"/>
      <c r="E56" s="1145"/>
      <c r="F56" s="1145"/>
      <c r="G56" s="1145"/>
      <c r="H56" s="1145"/>
      <c r="I56" s="1145"/>
      <c r="J56" s="1145"/>
      <c r="K56" s="1145"/>
      <c r="L56" s="1145"/>
      <c r="M56" s="1145"/>
      <c r="N56" s="1145"/>
      <c r="O56" s="1145"/>
      <c r="P56" s="1145"/>
      <c r="Q56" s="1145"/>
      <c r="R56" s="1145"/>
      <c r="S56" s="1145"/>
      <c r="T56" s="1145"/>
      <c r="U56" s="1145"/>
      <c r="V56" s="1145"/>
      <c r="W56" s="1145"/>
      <c r="X56" s="1145"/>
      <c r="Y56" s="48"/>
      <c r="Z56" s="24"/>
    </row>
    <row r="57" spans="1:26" hidden="1">
      <c r="A57" s="24"/>
      <c r="B57" s="24"/>
      <c r="C57" s="26"/>
      <c r="D57" s="26"/>
      <c r="E57" s="1145"/>
      <c r="F57" s="1145"/>
      <c r="G57" s="1145"/>
      <c r="H57" s="1145"/>
      <c r="I57" s="1145"/>
      <c r="J57" s="1145"/>
      <c r="K57" s="1145"/>
      <c r="L57" s="1145"/>
      <c r="M57" s="1145"/>
      <c r="N57" s="1145"/>
      <c r="O57" s="1145"/>
      <c r="P57" s="1145"/>
      <c r="Q57" s="1145"/>
      <c r="R57" s="1145"/>
      <c r="S57" s="1145"/>
      <c r="T57" s="1145"/>
      <c r="U57" s="1145"/>
      <c r="V57" s="1145"/>
      <c r="W57" s="1145"/>
      <c r="X57" s="1145"/>
      <c r="Y57" s="48"/>
      <c r="Z57" s="24"/>
    </row>
    <row r="58" spans="1:26" ht="15" hidden="1" customHeight="1">
      <c r="A58" s="24"/>
      <c r="B58" s="24"/>
      <c r="C58" s="26"/>
      <c r="D58" s="25"/>
      <c r="E58" s="1143"/>
      <c r="F58" s="1143"/>
      <c r="G58" s="1143"/>
      <c r="H58" s="1144"/>
      <c r="I58" s="1144"/>
      <c r="J58" s="1144"/>
      <c r="K58" s="1144"/>
      <c r="L58" s="1144"/>
      <c r="M58" s="1144"/>
      <c r="N58" s="1144"/>
      <c r="O58" s="1144"/>
      <c r="P58" s="1144"/>
      <c r="Q58" s="1144"/>
      <c r="R58" s="1144"/>
      <c r="S58" s="1144"/>
      <c r="T58" s="1144"/>
      <c r="U58" s="1144"/>
      <c r="V58" s="1144"/>
      <c r="W58" s="1144"/>
      <c r="X58" s="1144"/>
      <c r="Y58" s="48"/>
      <c r="Z58" s="24"/>
    </row>
    <row r="59" spans="1:26" ht="15" hidden="1" customHeight="1">
      <c r="A59" s="24"/>
      <c r="B59" s="24"/>
      <c r="C59" s="26"/>
      <c r="D59" s="25"/>
      <c r="E59" s="1147" t="s">
        <v>194</v>
      </c>
      <c r="F59" s="1147"/>
      <c r="G59" s="1147"/>
      <c r="H59" s="1147"/>
      <c r="I59" s="1147"/>
      <c r="J59" s="1147"/>
      <c r="K59" s="1147"/>
      <c r="L59" s="1147"/>
      <c r="M59" s="1147"/>
      <c r="N59" s="1147"/>
      <c r="O59" s="1147"/>
      <c r="P59" s="1147"/>
      <c r="Q59" s="1147"/>
      <c r="R59" s="1147"/>
      <c r="S59" s="1147"/>
      <c r="T59" s="1147"/>
      <c r="U59" s="1147"/>
      <c r="V59" s="1147"/>
      <c r="W59" s="1147"/>
      <c r="X59" s="1147"/>
      <c r="Y59" s="48"/>
      <c r="Z59" s="24"/>
    </row>
    <row r="60" spans="1:26" ht="15" hidden="1" customHeight="1">
      <c r="A60" s="24"/>
      <c r="B60" s="24"/>
      <c r="C60" s="26"/>
      <c r="D60" s="25"/>
      <c r="E60" s="1152"/>
      <c r="F60" s="1152"/>
      <c r="G60" s="1152"/>
      <c r="H60" s="1144"/>
      <c r="I60" s="1144"/>
      <c r="J60" s="1144"/>
      <c r="K60" s="1144"/>
      <c r="L60" s="1144"/>
      <c r="M60" s="1144"/>
      <c r="N60" s="1144"/>
      <c r="O60" s="1144"/>
      <c r="P60" s="1144"/>
      <c r="Q60" s="1144"/>
      <c r="R60" s="1144"/>
      <c r="S60" s="1144"/>
      <c r="T60" s="1144"/>
      <c r="U60" s="1144"/>
      <c r="V60" s="1144"/>
      <c r="W60" s="1144"/>
      <c r="X60" s="1144"/>
      <c r="Y60" s="48"/>
      <c r="Z60" s="24"/>
    </row>
    <row r="61" spans="1:26" hidden="1">
      <c r="A61" s="24"/>
      <c r="B61" s="24"/>
      <c r="C61" s="26"/>
      <c r="D61" s="25"/>
      <c r="E61" s="33"/>
      <c r="F61" s="32"/>
      <c r="G61" s="34"/>
      <c r="H61" s="1143"/>
      <c r="I61" s="1143"/>
      <c r="J61" s="1143"/>
      <c r="K61" s="1143"/>
      <c r="L61" s="1143"/>
      <c r="M61" s="1143"/>
      <c r="N61" s="1143"/>
      <c r="O61" s="1143"/>
      <c r="P61" s="1143"/>
      <c r="Q61" s="1143"/>
      <c r="R61" s="1143"/>
      <c r="S61" s="1143"/>
      <c r="T61" s="1143"/>
      <c r="U61" s="1143"/>
      <c r="V61" s="1143"/>
      <c r="W61" s="1143"/>
      <c r="X61" s="1143"/>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130" t="s">
        <v>1199</v>
      </c>
      <c r="F70" s="1130"/>
      <c r="G70" s="1130"/>
      <c r="H70" s="1130"/>
      <c r="I70" s="1130"/>
      <c r="J70" s="1130"/>
      <c r="K70" s="1130"/>
      <c r="L70" s="1130"/>
      <c r="M70" s="1130"/>
      <c r="N70" s="1130"/>
      <c r="O70" s="1130"/>
      <c r="P70" s="1130"/>
      <c r="Q70" s="1130"/>
      <c r="R70" s="1130"/>
      <c r="S70" s="1130"/>
      <c r="T70" s="1130"/>
      <c r="U70" s="1130"/>
      <c r="V70" s="1130"/>
      <c r="W70" s="1130"/>
      <c r="X70" s="1130"/>
      <c r="Y70" s="1130"/>
      <c r="Z70" s="24"/>
    </row>
    <row r="71" spans="1:26" ht="29.25" hidden="1" customHeight="1">
      <c r="A71" s="24"/>
      <c r="B71" s="24"/>
      <c r="C71" s="26"/>
      <c r="D71" s="25"/>
      <c r="E71" s="1130"/>
      <c r="F71" s="1130"/>
      <c r="G71" s="1130"/>
      <c r="H71" s="1130"/>
      <c r="I71" s="1130"/>
      <c r="J71" s="1130"/>
      <c r="K71" s="1130"/>
      <c r="L71" s="1130"/>
      <c r="M71" s="1130"/>
      <c r="N71" s="1130"/>
      <c r="O71" s="1130"/>
      <c r="P71" s="1130"/>
      <c r="Q71" s="1130"/>
      <c r="R71" s="1130"/>
      <c r="S71" s="1130"/>
      <c r="T71" s="1130"/>
      <c r="U71" s="1130"/>
      <c r="V71" s="1130"/>
      <c r="W71" s="1130"/>
      <c r="X71" s="1130"/>
      <c r="Y71" s="1130"/>
      <c r="Z71" s="24"/>
    </row>
    <row r="72" spans="1:26" ht="27" hidden="1" customHeight="1">
      <c r="A72" s="24"/>
      <c r="B72" s="24"/>
      <c r="C72" s="26"/>
      <c r="D72" s="25"/>
      <c r="E72" s="1130"/>
      <c r="F72" s="1130"/>
      <c r="G72" s="1130"/>
      <c r="H72" s="1130"/>
      <c r="I72" s="1130"/>
      <c r="J72" s="1130"/>
      <c r="K72" s="1130"/>
      <c r="L72" s="1130"/>
      <c r="M72" s="1130"/>
      <c r="N72" s="1130"/>
      <c r="O72" s="1130"/>
      <c r="P72" s="1130"/>
      <c r="Q72" s="1130"/>
      <c r="R72" s="1130"/>
      <c r="S72" s="1130"/>
      <c r="T72" s="1130"/>
      <c r="U72" s="1130"/>
      <c r="V72" s="1130"/>
      <c r="W72" s="1130"/>
      <c r="X72" s="1130"/>
      <c r="Y72" s="1130"/>
      <c r="Z72" s="24"/>
    </row>
    <row r="73" spans="1:26" ht="36" hidden="1" customHeight="1">
      <c r="A73" s="24"/>
      <c r="B73" s="24"/>
      <c r="C73" s="26"/>
      <c r="D73" s="25"/>
      <c r="E73" s="1130"/>
      <c r="F73" s="1130"/>
      <c r="G73" s="1130"/>
      <c r="H73" s="1130"/>
      <c r="I73" s="1130"/>
      <c r="J73" s="1130"/>
      <c r="K73" s="1130"/>
      <c r="L73" s="1130"/>
      <c r="M73" s="1130"/>
      <c r="N73" s="1130"/>
      <c r="O73" s="1130"/>
      <c r="P73" s="1130"/>
      <c r="Q73" s="1130"/>
      <c r="R73" s="1130"/>
      <c r="S73" s="1130"/>
      <c r="T73" s="1130"/>
      <c r="U73" s="1130"/>
      <c r="V73" s="1130"/>
      <c r="W73" s="1130"/>
      <c r="X73" s="1130"/>
      <c r="Y73" s="1130"/>
      <c r="Z73" s="24"/>
    </row>
    <row r="74" spans="1:26" ht="15" hidden="1" customHeight="1">
      <c r="A74" s="24"/>
      <c r="B74" s="24"/>
      <c r="C74" s="26"/>
      <c r="D74" s="25"/>
      <c r="E74" s="1130"/>
      <c r="F74" s="1130"/>
      <c r="G74" s="1130"/>
      <c r="H74" s="1130"/>
      <c r="I74" s="1130"/>
      <c r="J74" s="1130"/>
      <c r="K74" s="1130"/>
      <c r="L74" s="1130"/>
      <c r="M74" s="1130"/>
      <c r="N74" s="1130"/>
      <c r="O74" s="1130"/>
      <c r="P74" s="1130"/>
      <c r="Q74" s="1130"/>
      <c r="R74" s="1130"/>
      <c r="S74" s="1130"/>
      <c r="T74" s="1130"/>
      <c r="U74" s="1130"/>
      <c r="V74" s="1130"/>
      <c r="W74" s="1130"/>
      <c r="X74" s="1130"/>
      <c r="Y74" s="1130"/>
      <c r="Z74" s="24"/>
    </row>
    <row r="75" spans="1:26" ht="131.25" hidden="1" customHeight="1">
      <c r="A75" s="24"/>
      <c r="B75" s="24"/>
      <c r="C75" s="26"/>
      <c r="D75" s="25"/>
      <c r="E75" s="1130"/>
      <c r="F75" s="1130"/>
      <c r="G75" s="1130"/>
      <c r="H75" s="1130"/>
      <c r="I75" s="1130"/>
      <c r="J75" s="1130"/>
      <c r="K75" s="1130"/>
      <c r="L75" s="1130"/>
      <c r="M75" s="1130"/>
      <c r="N75" s="1130"/>
      <c r="O75" s="1130"/>
      <c r="P75" s="1130"/>
      <c r="Q75" s="1130"/>
      <c r="R75" s="1130"/>
      <c r="S75" s="1130"/>
      <c r="T75" s="1130"/>
      <c r="U75" s="1130"/>
      <c r="V75" s="1130"/>
      <c r="W75" s="1130"/>
      <c r="X75" s="1130"/>
      <c r="Y75" s="1130"/>
      <c r="Z75" s="24"/>
    </row>
    <row r="76" spans="1:26" ht="15" hidden="1" customHeight="1">
      <c r="A76" s="24"/>
      <c r="B76" s="24"/>
      <c r="C76" s="26"/>
      <c r="D76" s="25"/>
      <c r="E76" s="1143"/>
      <c r="F76" s="1143"/>
      <c r="G76" s="1143"/>
      <c r="H76" s="1153"/>
      <c r="I76" s="1153"/>
      <c r="J76" s="1153"/>
      <c r="K76" s="1153"/>
      <c r="L76" s="1153"/>
      <c r="M76" s="1153"/>
      <c r="N76" s="1153"/>
      <c r="O76" s="1153"/>
      <c r="P76" s="1153"/>
      <c r="Q76" s="1153"/>
      <c r="R76" s="1153"/>
      <c r="S76" s="1153"/>
      <c r="T76" s="1153"/>
      <c r="U76" s="1153"/>
      <c r="V76" s="1153"/>
      <c r="W76" s="1153"/>
      <c r="X76" s="1153"/>
      <c r="Y76" s="48"/>
      <c r="Z76" s="24"/>
    </row>
    <row r="77" spans="1:26" ht="15" hidden="1" customHeight="1">
      <c r="A77" s="24"/>
      <c r="B77" s="24"/>
      <c r="C77" s="26"/>
      <c r="D77" s="25"/>
      <c r="E77" s="1150"/>
      <c r="F77" s="1150"/>
      <c r="G77" s="1150"/>
      <c r="H77" s="1150"/>
      <c r="I77" s="1150"/>
      <c r="J77" s="1150"/>
      <c r="K77" s="1150"/>
      <c r="L77" s="1150"/>
      <c r="M77" s="1150"/>
      <c r="N77" s="1150"/>
      <c r="O77" s="1150"/>
      <c r="P77" s="1150"/>
      <c r="Q77" s="1150"/>
      <c r="R77" s="1150"/>
      <c r="S77" s="1150"/>
      <c r="T77" s="1150"/>
      <c r="U77" s="1150"/>
      <c r="V77" s="1150"/>
      <c r="W77" s="47"/>
      <c r="X77" s="354"/>
      <c r="Y77" s="48"/>
      <c r="Z77" s="24"/>
    </row>
    <row r="78" spans="1:26" ht="15" hidden="1" customHeight="1">
      <c r="A78" s="24"/>
      <c r="B78" s="24"/>
      <c r="C78" s="26"/>
      <c r="D78" s="25"/>
      <c r="E78" s="1151"/>
      <c r="F78" s="1151"/>
      <c r="G78" s="1151"/>
      <c r="H78" s="1151"/>
      <c r="I78" s="1151"/>
      <c r="J78" s="1151"/>
      <c r="K78" s="1151"/>
      <c r="L78" s="1146"/>
      <c r="M78" s="1146"/>
      <c r="N78" s="1146"/>
      <c r="O78" s="1146"/>
      <c r="P78" s="1146"/>
      <c r="Q78" s="1146"/>
      <c r="R78" s="1146"/>
      <c r="S78" s="1146"/>
      <c r="T78" s="1146"/>
      <c r="U78" s="1146"/>
      <c r="V78" s="1146"/>
      <c r="W78" s="1146"/>
      <c r="X78" s="44"/>
      <c r="Y78" s="48"/>
      <c r="Z78" s="24"/>
    </row>
    <row r="79" spans="1:26" ht="15" hidden="1" customHeight="1">
      <c r="A79" s="24"/>
      <c r="B79" s="24"/>
      <c r="C79" s="26"/>
      <c r="D79" s="25"/>
      <c r="E79" s="1151"/>
      <c r="F79" s="1151"/>
      <c r="G79" s="1151"/>
      <c r="H79" s="1151"/>
      <c r="I79" s="1151"/>
      <c r="J79" s="1151"/>
      <c r="K79" s="1151"/>
      <c r="L79" s="1146"/>
      <c r="M79" s="1146"/>
      <c r="N79" s="1146"/>
      <c r="O79" s="1146"/>
      <c r="P79" s="1146"/>
      <c r="Q79" s="1146"/>
      <c r="R79" s="1146"/>
      <c r="S79" s="1146"/>
      <c r="T79" s="1146"/>
      <c r="U79" s="1146"/>
      <c r="V79" s="1146"/>
      <c r="W79" s="1146"/>
      <c r="X79" s="45"/>
      <c r="Y79" s="48"/>
      <c r="Z79" s="24"/>
    </row>
    <row r="80" spans="1:26" ht="15" hidden="1" customHeight="1">
      <c r="A80" s="24"/>
      <c r="B80" s="24"/>
      <c r="C80" s="26"/>
      <c r="D80" s="25"/>
      <c r="X80" s="45"/>
      <c r="Y80" s="48"/>
      <c r="Z80" s="24"/>
    </row>
    <row r="81" spans="1:27" ht="15" hidden="1" customHeight="1">
      <c r="A81" s="24"/>
      <c r="B81" s="24"/>
      <c r="C81" s="26"/>
      <c r="D81" s="25"/>
      <c r="E81" s="1146"/>
      <c r="F81" s="1146"/>
      <c r="G81" s="1146"/>
      <c r="H81" s="1146"/>
      <c r="I81" s="1146"/>
      <c r="J81" s="1146"/>
      <c r="K81" s="1146"/>
      <c r="L81" s="1146"/>
      <c r="M81" s="1146"/>
      <c r="N81" s="1146"/>
      <c r="O81" s="1146"/>
      <c r="P81" s="1146"/>
      <c r="Q81" s="1146"/>
      <c r="R81" s="1146"/>
      <c r="S81" s="1146"/>
      <c r="T81" s="1146"/>
      <c r="U81" s="1146"/>
      <c r="V81" s="1146"/>
      <c r="W81" s="1146"/>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5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149" t="s">
        <v>183</v>
      </c>
      <c r="F93" s="1149"/>
      <c r="G93" s="1149"/>
      <c r="H93" s="1149"/>
      <c r="I93" s="1149"/>
      <c r="J93" s="1149"/>
      <c r="K93" s="1149"/>
      <c r="L93" s="1149"/>
      <c r="M93" s="1149"/>
      <c r="N93" s="1149"/>
      <c r="O93" s="1149"/>
      <c r="P93" s="1149"/>
      <c r="Q93" s="1149"/>
      <c r="R93" s="1149"/>
      <c r="S93" s="1149"/>
      <c r="T93" s="1149"/>
      <c r="U93" s="1149"/>
      <c r="V93" s="1149"/>
      <c r="W93" s="1149"/>
      <c r="X93" s="1149"/>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148" t="s">
        <v>184</v>
      </c>
      <c r="G95" s="1148"/>
      <c r="H95" s="1148"/>
      <c r="I95" s="1148"/>
      <c r="J95" s="1148"/>
      <c r="K95" s="1148"/>
      <c r="L95" s="1148"/>
      <c r="M95" s="1148"/>
      <c r="N95" s="1148"/>
      <c r="O95" s="1148"/>
      <c r="P95" s="1148"/>
      <c r="Q95" s="1148"/>
      <c r="R95" s="1148"/>
      <c r="S95" s="1148"/>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148" t="s">
        <v>186</v>
      </c>
      <c r="G97" s="1148"/>
      <c r="H97" s="1148"/>
      <c r="I97" s="1148"/>
      <c r="J97" s="1148"/>
      <c r="K97" s="1148"/>
      <c r="L97" s="1148"/>
      <c r="M97" s="1148"/>
      <c r="N97" s="1148"/>
      <c r="O97" s="1148"/>
      <c r="P97" s="1148"/>
      <c r="Q97" s="1148"/>
      <c r="R97" s="1148"/>
      <c r="S97" s="1148"/>
      <c r="T97" s="1148"/>
      <c r="U97" s="1148"/>
      <c r="V97" s="1148"/>
      <c r="W97" s="1148"/>
      <c r="X97" s="1148"/>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5" width="13.25" style="102" customWidth="1"/>
    <col min="26" max="30" width="13.25" style="102" hidden="1" customWidth="1"/>
    <col min="31" max="35" width="13.25" style="102" customWidth="1"/>
    <col min="36" max="40" width="13.25" style="102" hidden="1" customWidth="1"/>
    <col min="41" max="41" width="21.25" style="102" customWidth="1"/>
    <col min="42" max="16384" width="8.875" style="102"/>
  </cols>
  <sheetData>
    <row r="1" spans="1:41" hidden="1">
      <c r="A1" s="961"/>
      <c r="B1" s="961"/>
      <c r="C1" s="961"/>
      <c r="D1" s="961"/>
      <c r="E1" s="961"/>
      <c r="F1" s="961"/>
      <c r="G1" s="961"/>
      <c r="H1" s="961"/>
      <c r="I1" s="961"/>
      <c r="J1" s="961"/>
      <c r="K1" s="961"/>
      <c r="L1" s="961"/>
      <c r="M1" s="961"/>
      <c r="N1" s="961"/>
      <c r="O1" s="961"/>
      <c r="P1" s="961"/>
      <c r="Q1" s="961"/>
      <c r="R1" s="961"/>
      <c r="S1" s="961"/>
      <c r="T1" s="961"/>
      <c r="U1" s="807">
        <v>2024</v>
      </c>
      <c r="V1" s="807">
        <v>2025</v>
      </c>
      <c r="W1" s="807">
        <v>2026</v>
      </c>
      <c r="X1" s="807">
        <v>2027</v>
      </c>
      <c r="Y1" s="807">
        <v>2028</v>
      </c>
      <c r="Z1" s="807">
        <v>2029</v>
      </c>
      <c r="AA1" s="807">
        <v>2030</v>
      </c>
      <c r="AB1" s="807">
        <v>2031</v>
      </c>
      <c r="AC1" s="807">
        <v>2032</v>
      </c>
      <c r="AD1" s="807">
        <v>2033</v>
      </c>
      <c r="AE1" s="807">
        <v>2024</v>
      </c>
      <c r="AF1" s="807">
        <v>2025</v>
      </c>
      <c r="AG1" s="807">
        <v>2026</v>
      </c>
      <c r="AH1" s="807">
        <v>2027</v>
      </c>
      <c r="AI1" s="807">
        <v>2028</v>
      </c>
      <c r="AJ1" s="807">
        <v>2029</v>
      </c>
      <c r="AK1" s="807">
        <v>2030</v>
      </c>
      <c r="AL1" s="807">
        <v>2031</v>
      </c>
      <c r="AM1" s="807">
        <v>2032</v>
      </c>
      <c r="AN1" s="807">
        <v>2033</v>
      </c>
      <c r="AO1" s="961"/>
    </row>
    <row r="2" spans="1:41" hidden="1">
      <c r="A2" s="961"/>
      <c r="B2" s="961"/>
      <c r="C2" s="961"/>
      <c r="D2" s="961"/>
      <c r="E2" s="961"/>
      <c r="F2" s="961"/>
      <c r="G2" s="961"/>
      <c r="H2" s="961"/>
      <c r="I2" s="961"/>
      <c r="J2" s="961"/>
      <c r="K2" s="961"/>
      <c r="L2" s="961"/>
      <c r="M2" s="961"/>
      <c r="N2" s="961"/>
      <c r="O2" s="961"/>
      <c r="P2" s="961"/>
      <c r="Q2" s="961"/>
      <c r="R2" s="961"/>
      <c r="S2" s="961"/>
      <c r="T2" s="961"/>
      <c r="U2" s="807"/>
      <c r="V2" s="807"/>
      <c r="W2" s="807"/>
      <c r="X2" s="807"/>
      <c r="Y2" s="807"/>
      <c r="Z2" s="807"/>
      <c r="AA2" s="807"/>
      <c r="AB2" s="807"/>
      <c r="AC2" s="807"/>
      <c r="AD2" s="807"/>
      <c r="AE2" s="807"/>
      <c r="AF2" s="807"/>
      <c r="AG2" s="807"/>
      <c r="AH2" s="807"/>
      <c r="AI2" s="807"/>
      <c r="AJ2" s="807"/>
      <c r="AK2" s="807"/>
      <c r="AL2" s="807"/>
      <c r="AM2" s="807"/>
      <c r="AN2" s="807"/>
      <c r="AO2" s="961"/>
    </row>
    <row r="3" spans="1:41" hidden="1">
      <c r="A3" s="961"/>
      <c r="B3" s="961"/>
      <c r="C3" s="961"/>
      <c r="D3" s="961"/>
      <c r="E3" s="961"/>
      <c r="F3" s="961"/>
      <c r="G3" s="961"/>
      <c r="H3" s="961"/>
      <c r="I3" s="961"/>
      <c r="J3" s="961"/>
      <c r="K3" s="961"/>
      <c r="L3" s="961"/>
      <c r="M3" s="961"/>
      <c r="N3" s="961"/>
      <c r="O3" s="961"/>
      <c r="P3" s="961"/>
      <c r="Q3" s="961"/>
      <c r="R3" s="961"/>
      <c r="S3" s="961"/>
      <c r="T3" s="961"/>
      <c r="U3" s="807"/>
      <c r="V3" s="807"/>
      <c r="W3" s="807"/>
      <c r="X3" s="807"/>
      <c r="Y3" s="807"/>
      <c r="Z3" s="807"/>
      <c r="AA3" s="807"/>
      <c r="AB3" s="807"/>
      <c r="AC3" s="807"/>
      <c r="AD3" s="807"/>
      <c r="AE3" s="807"/>
      <c r="AF3" s="807"/>
      <c r="AG3" s="807"/>
      <c r="AH3" s="807"/>
      <c r="AI3" s="807"/>
      <c r="AJ3" s="807"/>
      <c r="AK3" s="807"/>
      <c r="AL3" s="807"/>
      <c r="AM3" s="807"/>
      <c r="AN3" s="807"/>
      <c r="AO3" s="961"/>
    </row>
    <row r="4" spans="1:41" hidden="1">
      <c r="A4" s="961"/>
      <c r="B4" s="961"/>
      <c r="C4" s="961"/>
      <c r="D4" s="961"/>
      <c r="E4" s="961"/>
      <c r="F4" s="961"/>
      <c r="G4" s="961"/>
      <c r="H4" s="961"/>
      <c r="I4" s="961"/>
      <c r="J4" s="961"/>
      <c r="K4" s="961"/>
      <c r="L4" s="961"/>
      <c r="M4" s="961"/>
      <c r="N4" s="961"/>
      <c r="O4" s="961"/>
      <c r="P4" s="961"/>
      <c r="Q4" s="961"/>
      <c r="R4" s="961"/>
      <c r="S4" s="961"/>
      <c r="T4" s="961"/>
      <c r="U4" s="807"/>
      <c r="V4" s="807"/>
      <c r="W4" s="807"/>
      <c r="X4" s="807"/>
      <c r="Y4" s="807"/>
      <c r="Z4" s="807"/>
      <c r="AA4" s="807"/>
      <c r="AB4" s="807"/>
      <c r="AC4" s="807"/>
      <c r="AD4" s="807"/>
      <c r="AE4" s="807"/>
      <c r="AF4" s="807"/>
      <c r="AG4" s="807"/>
      <c r="AH4" s="807"/>
      <c r="AI4" s="807"/>
      <c r="AJ4" s="807"/>
      <c r="AK4" s="807"/>
      <c r="AL4" s="807"/>
      <c r="AM4" s="807"/>
      <c r="AN4" s="807"/>
      <c r="AO4" s="961"/>
    </row>
    <row r="5" spans="1:41" hidden="1">
      <c r="A5" s="961"/>
      <c r="B5" s="961"/>
      <c r="C5" s="961"/>
      <c r="D5" s="961"/>
      <c r="E5" s="961"/>
      <c r="F5" s="961"/>
      <c r="G5" s="961"/>
      <c r="H5" s="961"/>
      <c r="I5" s="961"/>
      <c r="J5" s="961"/>
      <c r="K5" s="961"/>
      <c r="L5" s="961"/>
      <c r="M5" s="961"/>
      <c r="N5" s="961"/>
      <c r="O5" s="961"/>
      <c r="P5" s="961"/>
      <c r="Q5" s="961"/>
      <c r="R5" s="961"/>
      <c r="S5" s="961"/>
      <c r="T5" s="961"/>
      <c r="U5" s="807"/>
      <c r="V5" s="807"/>
      <c r="W5" s="807"/>
      <c r="X5" s="807"/>
      <c r="Y5" s="807"/>
      <c r="Z5" s="807"/>
      <c r="AA5" s="807"/>
      <c r="AB5" s="807"/>
      <c r="AC5" s="807"/>
      <c r="AD5" s="807"/>
      <c r="AE5" s="807"/>
      <c r="AF5" s="807"/>
      <c r="AG5" s="807"/>
      <c r="AH5" s="807"/>
      <c r="AI5" s="807"/>
      <c r="AJ5" s="807"/>
      <c r="AK5" s="807"/>
      <c r="AL5" s="807"/>
      <c r="AM5" s="807"/>
      <c r="AN5" s="807"/>
      <c r="AO5" s="961"/>
    </row>
    <row r="6" spans="1:41" hidden="1">
      <c r="A6" s="961"/>
      <c r="B6" s="961"/>
      <c r="C6" s="961"/>
      <c r="D6" s="961"/>
      <c r="E6" s="961"/>
      <c r="F6" s="961"/>
      <c r="G6" s="961"/>
      <c r="H6" s="961"/>
      <c r="I6" s="961"/>
      <c r="J6" s="961"/>
      <c r="K6" s="961"/>
      <c r="L6" s="961"/>
      <c r="M6" s="961"/>
      <c r="N6" s="961"/>
      <c r="O6" s="961"/>
      <c r="P6" s="961"/>
      <c r="Q6" s="961"/>
      <c r="R6" s="961"/>
      <c r="S6" s="961"/>
      <c r="T6" s="961"/>
      <c r="U6" s="807"/>
      <c r="V6" s="807"/>
      <c r="W6" s="807"/>
      <c r="X6" s="807"/>
      <c r="Y6" s="807"/>
      <c r="Z6" s="807"/>
      <c r="AA6" s="807"/>
      <c r="AB6" s="807"/>
      <c r="AC6" s="807"/>
      <c r="AD6" s="807"/>
      <c r="AE6" s="807"/>
      <c r="AF6" s="807"/>
      <c r="AG6" s="807"/>
      <c r="AH6" s="807"/>
      <c r="AI6" s="807"/>
      <c r="AJ6" s="807"/>
      <c r="AK6" s="807"/>
      <c r="AL6" s="807"/>
      <c r="AM6" s="807"/>
      <c r="AN6" s="807"/>
      <c r="AO6" s="961"/>
    </row>
    <row r="7" spans="1:41" hidden="1">
      <c r="A7" s="961"/>
      <c r="B7" s="961"/>
      <c r="C7" s="961"/>
      <c r="D7" s="961"/>
      <c r="E7" s="961"/>
      <c r="F7" s="961"/>
      <c r="G7" s="961"/>
      <c r="H7" s="961"/>
      <c r="I7" s="961"/>
      <c r="J7" s="961"/>
      <c r="K7" s="961"/>
      <c r="L7" s="961"/>
      <c r="M7" s="961"/>
      <c r="N7" s="961"/>
      <c r="O7" s="961"/>
      <c r="P7" s="961"/>
      <c r="Q7" s="961"/>
      <c r="R7" s="961"/>
      <c r="S7" s="961"/>
      <c r="T7" s="961"/>
      <c r="U7" s="760" t="b">
        <v>1</v>
      </c>
      <c r="V7" s="760" t="b">
        <v>1</v>
      </c>
      <c r="W7" s="760" t="b">
        <v>1</v>
      </c>
      <c r="X7" s="760" t="b">
        <v>1</v>
      </c>
      <c r="Y7" s="760" t="b">
        <v>1</v>
      </c>
      <c r="Z7" s="760" t="b">
        <v>0</v>
      </c>
      <c r="AA7" s="760" t="b">
        <v>0</v>
      </c>
      <c r="AB7" s="760" t="b">
        <v>0</v>
      </c>
      <c r="AC7" s="760" t="b">
        <v>0</v>
      </c>
      <c r="AD7" s="760" t="b">
        <v>0</v>
      </c>
      <c r="AE7" s="760" t="b">
        <v>1</v>
      </c>
      <c r="AF7" s="760" t="b">
        <v>1</v>
      </c>
      <c r="AG7" s="760" t="b">
        <v>1</v>
      </c>
      <c r="AH7" s="760" t="b">
        <v>1</v>
      </c>
      <c r="AI7" s="760" t="b">
        <v>1</v>
      </c>
      <c r="AJ7" s="760" t="b">
        <v>0</v>
      </c>
      <c r="AK7" s="760" t="b">
        <v>0</v>
      </c>
      <c r="AL7" s="760" t="b">
        <v>0</v>
      </c>
      <c r="AM7" s="760" t="b">
        <v>0</v>
      </c>
      <c r="AN7" s="760" t="b">
        <v>0</v>
      </c>
      <c r="AO7" s="961"/>
    </row>
    <row r="8" spans="1:41"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c r="AJ8" s="961"/>
      <c r="AK8" s="961"/>
      <c r="AL8" s="961"/>
      <c r="AM8" s="961"/>
      <c r="AN8" s="961"/>
      <c r="AO8" s="961"/>
    </row>
    <row r="9" spans="1:41"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row>
    <row r="10" spans="1:41"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c r="AJ10" s="961"/>
      <c r="AK10" s="961"/>
      <c r="AL10" s="961"/>
      <c r="AM10" s="961"/>
      <c r="AN10" s="961"/>
      <c r="AO10" s="961"/>
    </row>
    <row r="11" spans="1:41" s="100" customFormat="1" ht="15" hidden="1" customHeight="1">
      <c r="A11" s="962"/>
      <c r="B11" s="962"/>
      <c r="C11" s="962"/>
      <c r="D11" s="962"/>
      <c r="E11" s="962"/>
      <c r="F11" s="962"/>
      <c r="G11" s="962"/>
      <c r="H11" s="962"/>
      <c r="I11" s="962"/>
      <c r="J11" s="962"/>
      <c r="K11" s="962"/>
      <c r="L11" s="962"/>
      <c r="M11" s="963"/>
      <c r="N11" s="962"/>
      <c r="O11" s="962"/>
      <c r="P11" s="962"/>
      <c r="Q11" s="962"/>
      <c r="R11" s="962"/>
      <c r="S11" s="962"/>
      <c r="T11" s="962"/>
      <c r="U11" s="962"/>
      <c r="V11" s="962"/>
      <c r="W11" s="962"/>
      <c r="X11" s="962"/>
      <c r="Y11" s="962"/>
      <c r="Z11" s="962"/>
      <c r="AA11" s="962"/>
      <c r="AB11" s="962"/>
      <c r="AC11" s="962"/>
      <c r="AD11" s="962"/>
      <c r="AE11" s="962"/>
      <c r="AF11" s="962"/>
      <c r="AG11" s="962"/>
      <c r="AH11" s="962"/>
      <c r="AI11" s="962"/>
      <c r="AJ11" s="962"/>
      <c r="AK11" s="962"/>
      <c r="AL11" s="962"/>
      <c r="AM11" s="962"/>
      <c r="AN11" s="962"/>
      <c r="AO11" s="962"/>
    </row>
    <row r="12" spans="1:41" s="100" customFormat="1" ht="20.100000000000001" customHeight="1">
      <c r="A12" s="962"/>
      <c r="B12" s="962"/>
      <c r="C12" s="962"/>
      <c r="D12" s="962"/>
      <c r="E12" s="962"/>
      <c r="F12" s="962"/>
      <c r="G12" s="962"/>
      <c r="H12" s="962"/>
      <c r="I12" s="962"/>
      <c r="J12" s="962"/>
      <c r="K12" s="962"/>
      <c r="L12" s="479" t="s">
        <v>1378</v>
      </c>
      <c r="M12" s="266"/>
      <c r="N12" s="266"/>
      <c r="O12" s="266"/>
      <c r="P12" s="266"/>
      <c r="Q12" s="266"/>
      <c r="R12" s="266"/>
      <c r="S12" s="266"/>
      <c r="T12" s="266"/>
      <c r="U12" s="266"/>
      <c r="V12" s="266"/>
      <c r="W12" s="266"/>
      <c r="X12" s="266"/>
      <c r="Y12" s="266"/>
      <c r="Z12" s="266"/>
      <c r="AA12" s="266"/>
      <c r="AB12" s="266"/>
      <c r="AC12" s="266"/>
      <c r="AD12" s="266"/>
      <c r="AE12" s="266"/>
      <c r="AF12" s="267"/>
      <c r="AG12" s="267"/>
      <c r="AH12" s="267"/>
      <c r="AI12" s="267"/>
      <c r="AJ12" s="267"/>
      <c r="AK12" s="267"/>
      <c r="AL12" s="267"/>
      <c r="AM12" s="267"/>
      <c r="AN12" s="267"/>
      <c r="AO12" s="267"/>
    </row>
    <row r="13" spans="1:41" s="100" customFormat="1" ht="11.25" hidden="1" customHeight="1">
      <c r="A13" s="962"/>
      <c r="B13" s="962"/>
      <c r="C13" s="962"/>
      <c r="D13" s="962"/>
      <c r="E13" s="962"/>
      <c r="F13" s="962"/>
      <c r="G13" s="962"/>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962"/>
      <c r="AO13" s="962"/>
    </row>
    <row r="14" spans="1:41" s="100" customFormat="1" ht="22.5" hidden="1" customHeight="1">
      <c r="A14" s="962"/>
      <c r="B14" s="962"/>
      <c r="C14" s="962"/>
      <c r="D14" s="962"/>
      <c r="E14" s="962"/>
      <c r="F14" s="962"/>
      <c r="G14" s="962"/>
      <c r="H14" s="962"/>
      <c r="I14" s="962"/>
      <c r="J14" s="962"/>
      <c r="K14" s="962"/>
      <c r="L14" s="1242" t="s">
        <v>1317</v>
      </c>
      <c r="M14" s="1242"/>
      <c r="N14" s="964" t="s">
        <v>21</v>
      </c>
      <c r="O14" s="962"/>
      <c r="P14" s="962"/>
      <c r="Q14" s="962"/>
      <c r="R14" s="962"/>
      <c r="S14" s="962"/>
      <c r="T14" s="962"/>
      <c r="U14" s="962"/>
      <c r="V14" s="962"/>
      <c r="W14" s="962"/>
      <c r="X14" s="962"/>
      <c r="Y14" s="962"/>
      <c r="Z14" s="962"/>
      <c r="AA14" s="962"/>
      <c r="AB14" s="962"/>
      <c r="AC14" s="962"/>
      <c r="AD14" s="962"/>
      <c r="AE14" s="962"/>
      <c r="AF14" s="962"/>
      <c r="AG14" s="962"/>
      <c r="AH14" s="962"/>
      <c r="AI14" s="962"/>
      <c r="AJ14" s="962"/>
      <c r="AK14" s="962"/>
      <c r="AL14" s="962"/>
      <c r="AM14" s="962"/>
      <c r="AN14" s="962"/>
      <c r="AO14" s="962"/>
    </row>
    <row r="15" spans="1:41" s="100" customFormat="1" ht="11.25" customHeight="1">
      <c r="A15" s="962"/>
      <c r="B15" s="962"/>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row>
    <row r="16" spans="1:41" s="100" customFormat="1" ht="15" customHeight="1">
      <c r="A16" s="962"/>
      <c r="B16" s="962"/>
      <c r="C16" s="962"/>
      <c r="D16" s="962"/>
      <c r="E16" s="962"/>
      <c r="F16" s="962"/>
      <c r="G16" s="962"/>
      <c r="H16" s="962"/>
      <c r="I16" s="962"/>
      <c r="J16" s="962"/>
      <c r="K16" s="962"/>
      <c r="L16" s="1200" t="s">
        <v>16</v>
      </c>
      <c r="M16" s="1247" t="s">
        <v>435</v>
      </c>
      <c r="N16" s="1247" t="s">
        <v>143</v>
      </c>
      <c r="O16" s="965" t="s">
        <v>2616</v>
      </c>
      <c r="P16" s="965" t="s">
        <v>2616</v>
      </c>
      <c r="Q16" s="965" t="s">
        <v>2616</v>
      </c>
      <c r="R16" s="965" t="s">
        <v>2616</v>
      </c>
      <c r="S16" s="966" t="s">
        <v>2617</v>
      </c>
      <c r="T16" s="966" t="s">
        <v>2617</v>
      </c>
      <c r="U16" s="811" t="s">
        <v>2618</v>
      </c>
      <c r="V16" s="811" t="s">
        <v>2647</v>
      </c>
      <c r="W16" s="811" t="s">
        <v>2648</v>
      </c>
      <c r="X16" s="811" t="s">
        <v>2649</v>
      </c>
      <c r="Y16" s="811" t="s">
        <v>2650</v>
      </c>
      <c r="Z16" s="811" t="s">
        <v>2651</v>
      </c>
      <c r="AA16" s="811" t="s">
        <v>2652</v>
      </c>
      <c r="AB16" s="811" t="s">
        <v>2653</v>
      </c>
      <c r="AC16" s="811" t="s">
        <v>2654</v>
      </c>
      <c r="AD16" s="811" t="s">
        <v>2655</v>
      </c>
      <c r="AE16" s="811" t="s">
        <v>2618</v>
      </c>
      <c r="AF16" s="811" t="s">
        <v>2647</v>
      </c>
      <c r="AG16" s="811" t="s">
        <v>2648</v>
      </c>
      <c r="AH16" s="811" t="s">
        <v>2649</v>
      </c>
      <c r="AI16" s="811" t="s">
        <v>2650</v>
      </c>
      <c r="AJ16" s="811" t="s">
        <v>2651</v>
      </c>
      <c r="AK16" s="811" t="s">
        <v>2652</v>
      </c>
      <c r="AL16" s="811" t="s">
        <v>2653</v>
      </c>
      <c r="AM16" s="811" t="s">
        <v>2654</v>
      </c>
      <c r="AN16" s="811" t="s">
        <v>2655</v>
      </c>
      <c r="AO16" s="1243" t="s">
        <v>322</v>
      </c>
    </row>
    <row r="17" spans="1:41" s="101" customFormat="1" ht="126" customHeight="1">
      <c r="A17" s="967"/>
      <c r="B17" s="967"/>
      <c r="C17" s="967"/>
      <c r="D17" s="967"/>
      <c r="E17" s="967"/>
      <c r="F17" s="967"/>
      <c r="G17" s="967"/>
      <c r="H17" s="967"/>
      <c r="I17" s="967"/>
      <c r="J17" s="967"/>
      <c r="K17" s="967"/>
      <c r="L17" s="1200"/>
      <c r="M17" s="1247"/>
      <c r="N17" s="1247"/>
      <c r="O17" s="965" t="s">
        <v>1192</v>
      </c>
      <c r="P17" s="968" t="s">
        <v>285</v>
      </c>
      <c r="Q17" s="968" t="s">
        <v>436</v>
      </c>
      <c r="R17" s="968" t="s">
        <v>437</v>
      </c>
      <c r="S17" s="968" t="s">
        <v>1192</v>
      </c>
      <c r="T17" s="969" t="s">
        <v>285</v>
      </c>
      <c r="U17" s="812" t="s">
        <v>286</v>
      </c>
      <c r="V17" s="812" t="s">
        <v>286</v>
      </c>
      <c r="W17" s="812" t="s">
        <v>286</v>
      </c>
      <c r="X17" s="812" t="s">
        <v>286</v>
      </c>
      <c r="Y17" s="812" t="s">
        <v>286</v>
      </c>
      <c r="Z17" s="812" t="s">
        <v>286</v>
      </c>
      <c r="AA17" s="812" t="s">
        <v>286</v>
      </c>
      <c r="AB17" s="812" t="s">
        <v>286</v>
      </c>
      <c r="AC17" s="812" t="s">
        <v>286</v>
      </c>
      <c r="AD17" s="812" t="s">
        <v>286</v>
      </c>
      <c r="AE17" s="812" t="s">
        <v>285</v>
      </c>
      <c r="AF17" s="812" t="s">
        <v>285</v>
      </c>
      <c r="AG17" s="812" t="s">
        <v>285</v>
      </c>
      <c r="AH17" s="812" t="s">
        <v>285</v>
      </c>
      <c r="AI17" s="812" t="s">
        <v>285</v>
      </c>
      <c r="AJ17" s="812" t="s">
        <v>285</v>
      </c>
      <c r="AK17" s="812" t="s">
        <v>285</v>
      </c>
      <c r="AL17" s="812" t="s">
        <v>285</v>
      </c>
      <c r="AM17" s="812" t="s">
        <v>285</v>
      </c>
      <c r="AN17" s="812" t="s">
        <v>285</v>
      </c>
      <c r="AO17" s="1243"/>
    </row>
    <row r="18" spans="1:41" s="279" customFormat="1" ht="22.8" hidden="1">
      <c r="A18" s="970"/>
      <c r="B18" s="961" t="b">
        <v>0</v>
      </c>
      <c r="C18" s="971"/>
      <c r="D18" s="971"/>
      <c r="E18" s="971"/>
      <c r="F18" s="971"/>
      <c r="G18" s="971"/>
      <c r="H18" s="971"/>
      <c r="I18" s="971"/>
      <c r="J18" s="971"/>
      <c r="K18" s="971"/>
      <c r="L18" s="277">
        <v>1</v>
      </c>
      <c r="M18" s="272" t="s">
        <v>438</v>
      </c>
      <c r="N18" s="278" t="s">
        <v>369</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24"/>
    </row>
    <row r="19" spans="1:41" hidden="1">
      <c r="A19" s="970"/>
      <c r="B19" s="961" t="b">
        <v>0</v>
      </c>
      <c r="C19" s="961"/>
      <c r="D19" s="961"/>
      <c r="E19" s="961"/>
      <c r="F19" s="961"/>
      <c r="G19" s="961"/>
      <c r="H19" s="961"/>
      <c r="I19" s="961"/>
      <c r="J19" s="961"/>
      <c r="K19" s="961"/>
      <c r="L19" s="274" t="s">
        <v>165</v>
      </c>
      <c r="M19" s="275" t="s">
        <v>439</v>
      </c>
      <c r="N19" s="271" t="s">
        <v>369</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24"/>
    </row>
    <row r="20" spans="1:41" hidden="1">
      <c r="A20" s="970"/>
      <c r="B20" s="961" t="b">
        <v>0</v>
      </c>
      <c r="C20" s="961"/>
      <c r="D20" s="961"/>
      <c r="E20" s="961"/>
      <c r="F20" s="961"/>
      <c r="G20" s="961"/>
      <c r="H20" s="961"/>
      <c r="I20" s="961"/>
      <c r="J20" s="961"/>
      <c r="K20" s="961"/>
      <c r="L20" s="274" t="s">
        <v>412</v>
      </c>
      <c r="M20" s="276" t="s">
        <v>440</v>
      </c>
      <c r="N20" s="271" t="s">
        <v>369</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24"/>
    </row>
    <row r="21" spans="1:41" hidden="1">
      <c r="A21" s="970"/>
      <c r="B21" s="961" t="b">
        <v>0</v>
      </c>
      <c r="C21" s="961"/>
      <c r="D21" s="961"/>
      <c r="E21" s="961"/>
      <c r="F21" s="961"/>
      <c r="G21" s="961"/>
      <c r="H21" s="961"/>
      <c r="I21" s="961"/>
      <c r="J21" s="961"/>
      <c r="K21" s="961"/>
      <c r="L21" s="274" t="s">
        <v>414</v>
      </c>
      <c r="M21" s="276" t="s">
        <v>1123</v>
      </c>
      <c r="N21" s="271" t="s">
        <v>369</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24"/>
    </row>
    <row r="22" spans="1:41" hidden="1">
      <c r="A22" s="970"/>
      <c r="B22" s="961" t="b">
        <v>0</v>
      </c>
      <c r="C22" s="961"/>
      <c r="D22" s="961"/>
      <c r="E22" s="961"/>
      <c r="F22" s="961"/>
      <c r="G22" s="961"/>
      <c r="H22" s="961"/>
      <c r="I22" s="961"/>
      <c r="J22" s="961"/>
      <c r="K22" s="961"/>
      <c r="L22" s="274" t="s">
        <v>1084</v>
      </c>
      <c r="M22" s="276" t="s">
        <v>441</v>
      </c>
      <c r="N22" s="271" t="s">
        <v>369</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24"/>
    </row>
    <row r="23" spans="1:41" hidden="1">
      <c r="A23" s="970"/>
      <c r="B23" s="961" t="b">
        <v>0</v>
      </c>
      <c r="C23" s="961"/>
      <c r="D23" s="961"/>
      <c r="E23" s="961"/>
      <c r="F23" s="961"/>
      <c r="G23" s="961"/>
      <c r="H23" s="961"/>
      <c r="I23" s="961"/>
      <c r="J23" s="961"/>
      <c r="K23" s="961"/>
      <c r="L23" s="274" t="s">
        <v>1085</v>
      </c>
      <c r="M23" s="276" t="s">
        <v>442</v>
      </c>
      <c r="N23" s="271" t="s">
        <v>369</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24"/>
    </row>
    <row r="24" spans="1:41" hidden="1">
      <c r="A24" s="970"/>
      <c r="B24" s="961" t="b">
        <v>0</v>
      </c>
      <c r="C24" s="961"/>
      <c r="D24" s="961"/>
      <c r="E24" s="961"/>
      <c r="F24" s="961"/>
      <c r="G24" s="961"/>
      <c r="H24" s="961"/>
      <c r="I24" s="961"/>
      <c r="J24" s="961"/>
      <c r="K24" s="961"/>
      <c r="L24" s="274" t="s">
        <v>166</v>
      </c>
      <c r="M24" s="275" t="s">
        <v>443</v>
      </c>
      <c r="N24" s="271" t="s">
        <v>369</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24"/>
    </row>
    <row r="25" spans="1:41" hidden="1">
      <c r="A25" s="970"/>
      <c r="B25" s="961" t="b">
        <v>0</v>
      </c>
      <c r="C25" s="961"/>
      <c r="D25" s="961"/>
      <c r="E25" s="961"/>
      <c r="F25" s="961"/>
      <c r="G25" s="961"/>
      <c r="H25" s="961"/>
      <c r="I25" s="961"/>
      <c r="J25" s="961"/>
      <c r="K25" s="961"/>
      <c r="L25" s="274" t="s">
        <v>534</v>
      </c>
      <c r="M25" s="276" t="s">
        <v>444</v>
      </c>
      <c r="N25" s="271" t="s">
        <v>369</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24"/>
    </row>
    <row r="26" spans="1:41" hidden="1">
      <c r="A26" s="970"/>
      <c r="B26" s="961" t="b">
        <v>0</v>
      </c>
      <c r="C26" s="961"/>
      <c r="D26" s="961"/>
      <c r="E26" s="961"/>
      <c r="F26" s="961"/>
      <c r="G26" s="961"/>
      <c r="H26" s="961"/>
      <c r="I26" s="961"/>
      <c r="J26" s="961"/>
      <c r="K26" s="961"/>
      <c r="L26" s="274" t="s">
        <v>540</v>
      </c>
      <c r="M26" s="276" t="s">
        <v>445</v>
      </c>
      <c r="N26" s="271" t="s">
        <v>369</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24"/>
    </row>
    <row r="27" spans="1:41" hidden="1">
      <c r="A27" s="970"/>
      <c r="B27" s="961" t="b">
        <v>0</v>
      </c>
      <c r="C27" s="961"/>
      <c r="D27" s="961"/>
      <c r="E27" s="961"/>
      <c r="F27" s="961"/>
      <c r="G27" s="961"/>
      <c r="H27" s="961"/>
      <c r="I27" s="961"/>
      <c r="J27" s="961"/>
      <c r="K27" s="961"/>
      <c r="L27" s="274" t="s">
        <v>542</v>
      </c>
      <c r="M27" s="276" t="s">
        <v>446</v>
      </c>
      <c r="N27" s="271" t="s">
        <v>369</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24"/>
    </row>
    <row r="28" spans="1:41" hidden="1">
      <c r="A28" s="970"/>
      <c r="B28" s="961" t="b">
        <v>0</v>
      </c>
      <c r="C28" s="961"/>
      <c r="D28" s="961"/>
      <c r="E28" s="961"/>
      <c r="F28" s="961"/>
      <c r="G28" s="961"/>
      <c r="H28" s="961"/>
      <c r="I28" s="961"/>
      <c r="J28" s="961"/>
      <c r="K28" s="961"/>
      <c r="L28" s="274" t="s">
        <v>378</v>
      </c>
      <c r="M28" s="275" t="s">
        <v>447</v>
      </c>
      <c r="N28" s="271" t="s">
        <v>369</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24"/>
    </row>
    <row r="29" spans="1:41" hidden="1">
      <c r="A29" s="970"/>
      <c r="B29" s="961" t="b">
        <v>0</v>
      </c>
      <c r="C29" s="961"/>
      <c r="D29" s="961"/>
      <c r="E29" s="961"/>
      <c r="F29" s="961"/>
      <c r="G29" s="961"/>
      <c r="H29" s="961"/>
      <c r="I29" s="961"/>
      <c r="J29" s="961"/>
      <c r="K29" s="961"/>
      <c r="L29" s="274" t="s">
        <v>564</v>
      </c>
      <c r="M29" s="276" t="s">
        <v>448</v>
      </c>
      <c r="N29" s="271" t="s">
        <v>369</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24"/>
    </row>
    <row r="30" spans="1:41" hidden="1">
      <c r="A30" s="970"/>
      <c r="B30" s="961" t="b">
        <v>0</v>
      </c>
      <c r="C30" s="961"/>
      <c r="D30" s="961"/>
      <c r="E30" s="961"/>
      <c r="F30" s="961"/>
      <c r="G30" s="961"/>
      <c r="H30" s="961"/>
      <c r="I30" s="961"/>
      <c r="J30" s="961"/>
      <c r="K30" s="961"/>
      <c r="L30" s="274" t="s">
        <v>566</v>
      </c>
      <c r="M30" s="276" t="s">
        <v>449</v>
      </c>
      <c r="N30" s="271" t="s">
        <v>369</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24"/>
    </row>
    <row r="31" spans="1:41" hidden="1">
      <c r="A31" s="970"/>
      <c r="B31" s="961" t="b">
        <v>0</v>
      </c>
      <c r="C31" s="961"/>
      <c r="D31" s="961"/>
      <c r="E31" s="961"/>
      <c r="F31" s="961"/>
      <c r="G31" s="961"/>
      <c r="H31" s="961"/>
      <c r="I31" s="961"/>
      <c r="J31" s="961"/>
      <c r="K31" s="961"/>
      <c r="L31" s="274" t="s">
        <v>568</v>
      </c>
      <c r="M31" s="276" t="s">
        <v>450</v>
      </c>
      <c r="N31" s="271" t="s">
        <v>369</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24"/>
    </row>
    <row r="32" spans="1:41" hidden="1">
      <c r="A32" s="970"/>
      <c r="B32" s="961" t="b">
        <v>0</v>
      </c>
      <c r="C32" s="961"/>
      <c r="D32" s="961"/>
      <c r="E32" s="961"/>
      <c r="F32" s="961"/>
      <c r="G32" s="961"/>
      <c r="H32" s="961"/>
      <c r="I32" s="961"/>
      <c r="J32" s="961"/>
      <c r="K32" s="961"/>
      <c r="L32" s="274" t="s">
        <v>380</v>
      </c>
      <c r="M32" s="275" t="s">
        <v>451</v>
      </c>
      <c r="N32" s="271" t="s">
        <v>369</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24"/>
    </row>
    <row r="33" spans="1:41" hidden="1">
      <c r="A33" s="970"/>
      <c r="B33" s="961" t="b">
        <v>0</v>
      </c>
      <c r="C33" s="961"/>
      <c r="D33" s="961"/>
      <c r="E33" s="961"/>
      <c r="F33" s="961"/>
      <c r="G33" s="961"/>
      <c r="H33" s="961"/>
      <c r="I33" s="961"/>
      <c r="J33" s="961"/>
      <c r="K33" s="961"/>
      <c r="L33" s="274" t="s">
        <v>573</v>
      </c>
      <c r="M33" s="276" t="s">
        <v>452</v>
      </c>
      <c r="N33" s="271" t="s">
        <v>369</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24"/>
    </row>
    <row r="34" spans="1:41" ht="22.8" hidden="1">
      <c r="A34" s="970"/>
      <c r="B34" s="961" t="b">
        <v>0</v>
      </c>
      <c r="C34" s="961"/>
      <c r="D34" s="961"/>
      <c r="E34" s="961"/>
      <c r="F34" s="961"/>
      <c r="G34" s="961"/>
      <c r="H34" s="961"/>
      <c r="I34" s="961"/>
      <c r="J34" s="961"/>
      <c r="K34" s="961"/>
      <c r="L34" s="274" t="s">
        <v>587</v>
      </c>
      <c r="M34" s="276" t="s">
        <v>1175</v>
      </c>
      <c r="N34" s="271" t="s">
        <v>369</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24"/>
    </row>
    <row r="35" spans="1:41" ht="22.8" hidden="1">
      <c r="A35" s="970"/>
      <c r="B35" s="961" t="b">
        <v>0</v>
      </c>
      <c r="C35" s="961"/>
      <c r="D35" s="961"/>
      <c r="E35" s="961"/>
      <c r="F35" s="961"/>
      <c r="G35" s="961"/>
      <c r="H35" s="961"/>
      <c r="I35" s="961"/>
      <c r="J35" s="961"/>
      <c r="K35" s="961"/>
      <c r="L35" s="274" t="s">
        <v>593</v>
      </c>
      <c r="M35" s="276" t="s">
        <v>453</v>
      </c>
      <c r="N35" s="271" t="s">
        <v>369</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24"/>
    </row>
    <row r="36" spans="1:41" hidden="1">
      <c r="A36" s="970"/>
      <c r="B36" s="961" t="b">
        <v>0</v>
      </c>
      <c r="C36" s="961"/>
      <c r="D36" s="961"/>
      <c r="E36" s="961"/>
      <c r="F36" s="961"/>
      <c r="G36" s="961"/>
      <c r="H36" s="961"/>
      <c r="I36" s="961"/>
      <c r="J36" s="961"/>
      <c r="K36" s="961"/>
      <c r="L36" s="274" t="s">
        <v>595</v>
      </c>
      <c r="M36" s="276" t="s">
        <v>454</v>
      </c>
      <c r="N36" s="271" t="s">
        <v>369</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24"/>
    </row>
    <row r="37" spans="1:41" s="279" customFormat="1" ht="22.8" hidden="1">
      <c r="A37" s="970"/>
      <c r="B37" s="961" t="b">
        <v>0</v>
      </c>
      <c r="C37" s="971"/>
      <c r="D37" s="971"/>
      <c r="E37" s="971"/>
      <c r="F37" s="971"/>
      <c r="G37" s="971"/>
      <c r="H37" s="971"/>
      <c r="I37" s="971"/>
      <c r="J37" s="971"/>
      <c r="K37" s="971"/>
      <c r="L37" s="277" t="s">
        <v>102</v>
      </c>
      <c r="M37" s="273" t="s">
        <v>455</v>
      </c>
      <c r="N37" s="278" t="s">
        <v>369</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24"/>
    </row>
    <row r="38" spans="1:41" hidden="1">
      <c r="A38" s="970"/>
      <c r="B38" s="961" t="b">
        <v>0</v>
      </c>
      <c r="C38" s="961"/>
      <c r="D38" s="961"/>
      <c r="E38" s="961"/>
      <c r="F38" s="961"/>
      <c r="G38" s="961"/>
      <c r="H38" s="961"/>
      <c r="I38" s="961"/>
      <c r="J38" s="961"/>
      <c r="K38" s="961"/>
      <c r="L38" s="274" t="s">
        <v>17</v>
      </c>
      <c r="M38" s="275" t="s">
        <v>1186</v>
      </c>
      <c r="N38" s="271" t="s">
        <v>369</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24"/>
    </row>
    <row r="39" spans="1:41" hidden="1">
      <c r="A39" s="970"/>
      <c r="B39" s="961" t="b">
        <v>0</v>
      </c>
      <c r="C39" s="961"/>
      <c r="D39" s="961"/>
      <c r="E39" s="961"/>
      <c r="F39" s="961"/>
      <c r="G39" s="961"/>
      <c r="H39" s="961"/>
      <c r="I39" s="961"/>
      <c r="J39" s="961"/>
      <c r="K39" s="961"/>
      <c r="L39" s="274" t="s">
        <v>146</v>
      </c>
      <c r="M39" s="275" t="s">
        <v>1187</v>
      </c>
      <c r="N39" s="271" t="s">
        <v>369</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24"/>
    </row>
    <row r="40" spans="1:41" hidden="1">
      <c r="A40" s="970"/>
      <c r="B40" s="961" t="b">
        <v>0</v>
      </c>
      <c r="C40" s="961"/>
      <c r="D40" s="961"/>
      <c r="E40" s="961"/>
      <c r="F40" s="961"/>
      <c r="G40" s="961"/>
      <c r="H40" s="961"/>
      <c r="I40" s="961"/>
      <c r="J40" s="961"/>
      <c r="K40" s="961"/>
      <c r="L40" s="274" t="s">
        <v>167</v>
      </c>
      <c r="M40" s="275" t="s">
        <v>456</v>
      </c>
      <c r="N40" s="271" t="s">
        <v>369</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24"/>
    </row>
    <row r="41" spans="1:41" s="82" customFormat="1">
      <c r="A41" s="816" t="s">
        <v>18</v>
      </c>
      <c r="B41" s="961" t="b">
        <v>1</v>
      </c>
      <c r="C41" s="800"/>
      <c r="D41" s="800"/>
      <c r="E41" s="800"/>
      <c r="F41" s="800"/>
      <c r="G41" s="800"/>
      <c r="H41" s="800"/>
      <c r="I41" s="800"/>
      <c r="J41" s="800"/>
      <c r="K41" s="800"/>
      <c r="L41" s="904" t="s">
        <v>2613</v>
      </c>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row>
    <row r="42" spans="1:41" s="279" customFormat="1" ht="22.8">
      <c r="A42" s="839">
        <v>1</v>
      </c>
      <c r="B42" s="961" t="b">
        <v>1</v>
      </c>
      <c r="C42" s="971"/>
      <c r="D42" s="971"/>
      <c r="E42" s="971"/>
      <c r="F42" s="971"/>
      <c r="G42" s="971"/>
      <c r="H42" s="971"/>
      <c r="I42" s="971"/>
      <c r="J42" s="971"/>
      <c r="K42" s="971"/>
      <c r="L42" s="277">
        <v>1</v>
      </c>
      <c r="M42" s="272" t="s">
        <v>438</v>
      </c>
      <c r="N42" s="278" t="s">
        <v>369</v>
      </c>
      <c r="O42" s="972">
        <v>0</v>
      </c>
      <c r="P42" s="972">
        <v>0</v>
      </c>
      <c r="Q42" s="972">
        <v>0</v>
      </c>
      <c r="R42" s="972">
        <v>0</v>
      </c>
      <c r="S42" s="972">
        <v>0</v>
      </c>
      <c r="T42" s="972">
        <v>0</v>
      </c>
      <c r="U42" s="972">
        <v>0</v>
      </c>
      <c r="V42" s="972">
        <v>0</v>
      </c>
      <c r="W42" s="972">
        <v>0</v>
      </c>
      <c r="X42" s="972">
        <v>0</v>
      </c>
      <c r="Y42" s="972">
        <v>0</v>
      </c>
      <c r="Z42" s="972">
        <v>0</v>
      </c>
      <c r="AA42" s="972">
        <v>0</v>
      </c>
      <c r="AB42" s="972">
        <v>0</v>
      </c>
      <c r="AC42" s="972">
        <v>0</v>
      </c>
      <c r="AD42" s="972">
        <v>0</v>
      </c>
      <c r="AE42" s="972">
        <v>0</v>
      </c>
      <c r="AF42" s="972">
        <v>0</v>
      </c>
      <c r="AG42" s="972">
        <v>0</v>
      </c>
      <c r="AH42" s="972">
        <v>0</v>
      </c>
      <c r="AI42" s="972">
        <v>0</v>
      </c>
      <c r="AJ42" s="972">
        <v>0</v>
      </c>
      <c r="AK42" s="972">
        <v>0</v>
      </c>
      <c r="AL42" s="972">
        <v>0</v>
      </c>
      <c r="AM42" s="972">
        <v>0</v>
      </c>
      <c r="AN42" s="972">
        <v>0</v>
      </c>
      <c r="AO42" s="824"/>
    </row>
    <row r="43" spans="1:41">
      <c r="A43" s="839">
        <v>1</v>
      </c>
      <c r="B43" s="961" t="b">
        <v>1</v>
      </c>
      <c r="C43" s="961"/>
      <c r="D43" s="961"/>
      <c r="E43" s="961"/>
      <c r="F43" s="961"/>
      <c r="G43" s="961"/>
      <c r="H43" s="961"/>
      <c r="I43" s="961"/>
      <c r="J43" s="961"/>
      <c r="K43" s="961"/>
      <c r="L43" s="274" t="s">
        <v>165</v>
      </c>
      <c r="M43" s="275" t="s">
        <v>439</v>
      </c>
      <c r="N43" s="271" t="s">
        <v>369</v>
      </c>
      <c r="O43" s="973">
        <v>0</v>
      </c>
      <c r="P43" s="973">
        <v>0</v>
      </c>
      <c r="Q43" s="973">
        <v>0</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24"/>
    </row>
    <row r="44" spans="1:41">
      <c r="A44" s="839">
        <v>1</v>
      </c>
      <c r="B44" s="961" t="b">
        <v>1</v>
      </c>
      <c r="C44" s="961"/>
      <c r="D44" s="961"/>
      <c r="E44" s="961"/>
      <c r="F44" s="961"/>
      <c r="G44" s="961"/>
      <c r="H44" s="961"/>
      <c r="I44" s="961"/>
      <c r="J44" s="961"/>
      <c r="K44" s="961"/>
      <c r="L44" s="274" t="s">
        <v>412</v>
      </c>
      <c r="M44" s="276" t="s">
        <v>440</v>
      </c>
      <c r="N44" s="271" t="s">
        <v>369</v>
      </c>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24"/>
    </row>
    <row r="45" spans="1:41">
      <c r="A45" s="839">
        <v>1</v>
      </c>
      <c r="B45" s="961" t="b">
        <v>1</v>
      </c>
      <c r="C45" s="961"/>
      <c r="D45" s="961"/>
      <c r="E45" s="961"/>
      <c r="F45" s="961"/>
      <c r="G45" s="961"/>
      <c r="H45" s="961"/>
      <c r="I45" s="961"/>
      <c r="J45" s="961"/>
      <c r="K45" s="961"/>
      <c r="L45" s="274" t="s">
        <v>414</v>
      </c>
      <c r="M45" s="276" t="s">
        <v>1123</v>
      </c>
      <c r="N45" s="271" t="s">
        <v>369</v>
      </c>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24"/>
    </row>
    <row r="46" spans="1:41">
      <c r="A46" s="839">
        <v>1</v>
      </c>
      <c r="B46" s="961" t="b">
        <v>1</v>
      </c>
      <c r="C46" s="961"/>
      <c r="D46" s="961"/>
      <c r="E46" s="961"/>
      <c r="F46" s="961"/>
      <c r="G46" s="961"/>
      <c r="H46" s="961"/>
      <c r="I46" s="961"/>
      <c r="J46" s="961"/>
      <c r="K46" s="961"/>
      <c r="L46" s="274" t="s">
        <v>1084</v>
      </c>
      <c r="M46" s="276" t="s">
        <v>441</v>
      </c>
      <c r="N46" s="271" t="s">
        <v>369</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24"/>
    </row>
    <row r="47" spans="1:41">
      <c r="A47" s="839">
        <v>1</v>
      </c>
      <c r="B47" s="961" t="b">
        <v>1</v>
      </c>
      <c r="C47" s="961"/>
      <c r="D47" s="961"/>
      <c r="E47" s="961"/>
      <c r="F47" s="961"/>
      <c r="G47" s="961"/>
      <c r="H47" s="961"/>
      <c r="I47" s="961"/>
      <c r="J47" s="961"/>
      <c r="K47" s="961"/>
      <c r="L47" s="274" t="s">
        <v>1085</v>
      </c>
      <c r="M47" s="276" t="s">
        <v>442</v>
      </c>
      <c r="N47" s="271" t="s">
        <v>369</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24"/>
    </row>
    <row r="48" spans="1:41">
      <c r="A48" s="839">
        <v>1</v>
      </c>
      <c r="B48" s="961" t="b">
        <v>1</v>
      </c>
      <c r="C48" s="961"/>
      <c r="D48" s="961"/>
      <c r="E48" s="961"/>
      <c r="F48" s="961"/>
      <c r="G48" s="961"/>
      <c r="H48" s="961"/>
      <c r="I48" s="961"/>
      <c r="J48" s="961"/>
      <c r="K48" s="961"/>
      <c r="L48" s="274" t="s">
        <v>166</v>
      </c>
      <c r="M48" s="275" t="s">
        <v>443</v>
      </c>
      <c r="N48" s="271" t="s">
        <v>369</v>
      </c>
      <c r="O48" s="973">
        <v>0</v>
      </c>
      <c r="P48" s="973">
        <v>0</v>
      </c>
      <c r="Q48" s="973">
        <v>0</v>
      </c>
      <c r="R48" s="973">
        <v>0</v>
      </c>
      <c r="S48" s="973">
        <v>0</v>
      </c>
      <c r="T48" s="973">
        <v>0</v>
      </c>
      <c r="U48" s="973">
        <v>0</v>
      </c>
      <c r="V48" s="973">
        <v>0</v>
      </c>
      <c r="W48" s="973">
        <v>0</v>
      </c>
      <c r="X48" s="973">
        <v>0</v>
      </c>
      <c r="Y48" s="973">
        <v>0</v>
      </c>
      <c r="Z48" s="973">
        <v>0</v>
      </c>
      <c r="AA48" s="973">
        <v>0</v>
      </c>
      <c r="AB48" s="973">
        <v>0</v>
      </c>
      <c r="AC48" s="973">
        <v>0</v>
      </c>
      <c r="AD48" s="973">
        <v>0</v>
      </c>
      <c r="AE48" s="973">
        <v>0</v>
      </c>
      <c r="AF48" s="973">
        <v>0</v>
      </c>
      <c r="AG48" s="973">
        <v>0</v>
      </c>
      <c r="AH48" s="973">
        <v>0</v>
      </c>
      <c r="AI48" s="973">
        <v>0</v>
      </c>
      <c r="AJ48" s="973">
        <v>0</v>
      </c>
      <c r="AK48" s="973">
        <v>0</v>
      </c>
      <c r="AL48" s="973">
        <v>0</v>
      </c>
      <c r="AM48" s="973">
        <v>0</v>
      </c>
      <c r="AN48" s="973">
        <v>0</v>
      </c>
      <c r="AO48" s="824"/>
    </row>
    <row r="49" spans="1:41">
      <c r="A49" s="839">
        <v>1</v>
      </c>
      <c r="B49" s="961" t="b">
        <v>1</v>
      </c>
      <c r="C49" s="961"/>
      <c r="D49" s="961"/>
      <c r="E49" s="961"/>
      <c r="F49" s="961"/>
      <c r="G49" s="961"/>
      <c r="H49" s="961"/>
      <c r="I49" s="961"/>
      <c r="J49" s="961"/>
      <c r="K49" s="961"/>
      <c r="L49" s="274" t="s">
        <v>534</v>
      </c>
      <c r="M49" s="276" t="s">
        <v>444</v>
      </c>
      <c r="N49" s="271" t="s">
        <v>369</v>
      </c>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824"/>
    </row>
    <row r="50" spans="1:41">
      <c r="A50" s="839">
        <v>1</v>
      </c>
      <c r="B50" s="961" t="b">
        <v>1</v>
      </c>
      <c r="C50" s="961"/>
      <c r="D50" s="961"/>
      <c r="E50" s="961"/>
      <c r="F50" s="961"/>
      <c r="G50" s="961"/>
      <c r="H50" s="961"/>
      <c r="I50" s="961"/>
      <c r="J50" s="961"/>
      <c r="K50" s="961"/>
      <c r="L50" s="274" t="s">
        <v>540</v>
      </c>
      <c r="M50" s="276" t="s">
        <v>445</v>
      </c>
      <c r="N50" s="271" t="s">
        <v>369</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24"/>
    </row>
    <row r="51" spans="1:41">
      <c r="A51" s="839">
        <v>1</v>
      </c>
      <c r="B51" s="961" t="b">
        <v>1</v>
      </c>
      <c r="C51" s="961"/>
      <c r="D51" s="961"/>
      <c r="E51" s="961"/>
      <c r="F51" s="961"/>
      <c r="G51" s="961"/>
      <c r="H51" s="961"/>
      <c r="I51" s="961"/>
      <c r="J51" s="961"/>
      <c r="K51" s="961"/>
      <c r="L51" s="274" t="s">
        <v>542</v>
      </c>
      <c r="M51" s="276" t="s">
        <v>446</v>
      </c>
      <c r="N51" s="271" t="s">
        <v>369</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24"/>
    </row>
    <row r="52" spans="1:41">
      <c r="A52" s="839">
        <v>1</v>
      </c>
      <c r="B52" s="961" t="b">
        <v>1</v>
      </c>
      <c r="C52" s="961"/>
      <c r="D52" s="961"/>
      <c r="E52" s="961"/>
      <c r="F52" s="961"/>
      <c r="G52" s="961"/>
      <c r="H52" s="961"/>
      <c r="I52" s="961"/>
      <c r="J52" s="961"/>
      <c r="K52" s="961"/>
      <c r="L52" s="274" t="s">
        <v>378</v>
      </c>
      <c r="M52" s="275" t="s">
        <v>447</v>
      </c>
      <c r="N52" s="271" t="s">
        <v>369</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24"/>
    </row>
    <row r="53" spans="1:41">
      <c r="A53" s="839">
        <v>1</v>
      </c>
      <c r="B53" s="961" t="b">
        <v>1</v>
      </c>
      <c r="C53" s="961"/>
      <c r="D53" s="961"/>
      <c r="E53" s="961"/>
      <c r="F53" s="961"/>
      <c r="G53" s="961"/>
      <c r="H53" s="961"/>
      <c r="I53" s="961"/>
      <c r="J53" s="961"/>
      <c r="K53" s="961"/>
      <c r="L53" s="274" t="s">
        <v>564</v>
      </c>
      <c r="M53" s="276" t="s">
        <v>448</v>
      </c>
      <c r="N53" s="271" t="s">
        <v>369</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24"/>
    </row>
    <row r="54" spans="1:41">
      <c r="A54" s="839">
        <v>1</v>
      </c>
      <c r="B54" s="961" t="b">
        <v>1</v>
      </c>
      <c r="C54" s="961"/>
      <c r="D54" s="961"/>
      <c r="E54" s="961"/>
      <c r="F54" s="961"/>
      <c r="G54" s="961"/>
      <c r="H54" s="961"/>
      <c r="I54" s="961"/>
      <c r="J54" s="961"/>
      <c r="K54" s="961"/>
      <c r="L54" s="274" t="s">
        <v>566</v>
      </c>
      <c r="M54" s="276" t="s">
        <v>449</v>
      </c>
      <c r="N54" s="271" t="s">
        <v>369</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24"/>
    </row>
    <row r="55" spans="1:41">
      <c r="A55" s="839">
        <v>1</v>
      </c>
      <c r="B55" s="961" t="b">
        <v>1</v>
      </c>
      <c r="C55" s="961"/>
      <c r="D55" s="961"/>
      <c r="E55" s="961"/>
      <c r="F55" s="961"/>
      <c r="G55" s="961"/>
      <c r="H55" s="961"/>
      <c r="I55" s="961"/>
      <c r="J55" s="961"/>
      <c r="K55" s="961"/>
      <c r="L55" s="274" t="s">
        <v>568</v>
      </c>
      <c r="M55" s="276" t="s">
        <v>450</v>
      </c>
      <c r="N55" s="271" t="s">
        <v>369</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24"/>
    </row>
    <row r="56" spans="1:41">
      <c r="A56" s="839">
        <v>1</v>
      </c>
      <c r="B56" s="961" t="b">
        <v>1</v>
      </c>
      <c r="C56" s="961"/>
      <c r="D56" s="961"/>
      <c r="E56" s="961"/>
      <c r="F56" s="961"/>
      <c r="G56" s="961"/>
      <c r="H56" s="961"/>
      <c r="I56" s="961"/>
      <c r="J56" s="961"/>
      <c r="K56" s="961"/>
      <c r="L56" s="274" t="s">
        <v>380</v>
      </c>
      <c r="M56" s="275" t="s">
        <v>451</v>
      </c>
      <c r="N56" s="271" t="s">
        <v>369</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24"/>
    </row>
    <row r="57" spans="1:41">
      <c r="A57" s="839">
        <v>1</v>
      </c>
      <c r="B57" s="961" t="b">
        <v>1</v>
      </c>
      <c r="C57" s="961"/>
      <c r="D57" s="961"/>
      <c r="E57" s="961"/>
      <c r="F57" s="961"/>
      <c r="G57" s="961"/>
      <c r="H57" s="961"/>
      <c r="I57" s="961"/>
      <c r="J57" s="961"/>
      <c r="K57" s="961"/>
      <c r="L57" s="274" t="s">
        <v>573</v>
      </c>
      <c r="M57" s="276" t="s">
        <v>452</v>
      </c>
      <c r="N57" s="271" t="s">
        <v>369</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24"/>
    </row>
    <row r="58" spans="1:41" ht="22.8">
      <c r="A58" s="839">
        <v>1</v>
      </c>
      <c r="B58" s="961" t="b">
        <v>1</v>
      </c>
      <c r="C58" s="961"/>
      <c r="D58" s="961"/>
      <c r="E58" s="961"/>
      <c r="F58" s="961"/>
      <c r="G58" s="961"/>
      <c r="H58" s="961"/>
      <c r="I58" s="961"/>
      <c r="J58" s="961"/>
      <c r="K58" s="961"/>
      <c r="L58" s="274" t="s">
        <v>587</v>
      </c>
      <c r="M58" s="276" t="s">
        <v>1175</v>
      </c>
      <c r="N58" s="271" t="s">
        <v>369</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24"/>
    </row>
    <row r="59" spans="1:41" ht="22.8">
      <c r="A59" s="839">
        <v>1</v>
      </c>
      <c r="B59" s="961" t="b">
        <v>1</v>
      </c>
      <c r="C59" s="961"/>
      <c r="D59" s="961"/>
      <c r="E59" s="961"/>
      <c r="F59" s="961"/>
      <c r="G59" s="961"/>
      <c r="H59" s="961"/>
      <c r="I59" s="961"/>
      <c r="J59" s="961"/>
      <c r="K59" s="961"/>
      <c r="L59" s="274" t="s">
        <v>593</v>
      </c>
      <c r="M59" s="276" t="s">
        <v>453</v>
      </c>
      <c r="N59" s="271" t="s">
        <v>369</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24"/>
    </row>
    <row r="60" spans="1:41">
      <c r="A60" s="839">
        <v>1</v>
      </c>
      <c r="B60" s="961" t="b">
        <v>1</v>
      </c>
      <c r="C60" s="961"/>
      <c r="D60" s="961"/>
      <c r="E60" s="961"/>
      <c r="F60" s="961"/>
      <c r="G60" s="961"/>
      <c r="H60" s="961"/>
      <c r="I60" s="961"/>
      <c r="J60" s="961"/>
      <c r="K60" s="961"/>
      <c r="L60" s="274" t="s">
        <v>595</v>
      </c>
      <c r="M60" s="276" t="s">
        <v>454</v>
      </c>
      <c r="N60" s="271" t="s">
        <v>369</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24"/>
    </row>
    <row r="61" spans="1:41" s="279" customFormat="1" ht="22.8">
      <c r="A61" s="839">
        <v>1</v>
      </c>
      <c r="B61" s="961" t="b">
        <v>1</v>
      </c>
      <c r="C61" s="971"/>
      <c r="D61" s="971"/>
      <c r="E61" s="971"/>
      <c r="F61" s="971"/>
      <c r="G61" s="971"/>
      <c r="H61" s="971"/>
      <c r="I61" s="971"/>
      <c r="J61" s="971"/>
      <c r="K61" s="971"/>
      <c r="L61" s="277" t="s">
        <v>102</v>
      </c>
      <c r="M61" s="273" t="s">
        <v>455</v>
      </c>
      <c r="N61" s="278" t="s">
        <v>369</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24"/>
    </row>
    <row r="62" spans="1:41">
      <c r="A62" s="839">
        <v>1</v>
      </c>
      <c r="B62" s="961" t="b">
        <v>1</v>
      </c>
      <c r="C62" s="961"/>
      <c r="D62" s="961"/>
      <c r="E62" s="961"/>
      <c r="F62" s="961"/>
      <c r="G62" s="961"/>
      <c r="H62" s="961"/>
      <c r="I62" s="961"/>
      <c r="J62" s="961"/>
      <c r="K62" s="961"/>
      <c r="L62" s="274" t="s">
        <v>17</v>
      </c>
      <c r="M62" s="275" t="s">
        <v>1186</v>
      </c>
      <c r="N62" s="271" t="s">
        <v>369</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24"/>
    </row>
    <row r="63" spans="1:41">
      <c r="A63" s="839">
        <v>1</v>
      </c>
      <c r="B63" s="961" t="b">
        <v>1</v>
      </c>
      <c r="C63" s="961"/>
      <c r="D63" s="961"/>
      <c r="E63" s="961"/>
      <c r="F63" s="961"/>
      <c r="G63" s="961"/>
      <c r="H63" s="961"/>
      <c r="I63" s="961"/>
      <c r="J63" s="961"/>
      <c r="K63" s="961"/>
      <c r="L63" s="274" t="s">
        <v>146</v>
      </c>
      <c r="M63" s="275" t="s">
        <v>1187</v>
      </c>
      <c r="N63" s="271" t="s">
        <v>369</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24"/>
    </row>
    <row r="64" spans="1:41">
      <c r="A64" s="839">
        <v>1</v>
      </c>
      <c r="B64" s="961" t="b">
        <v>1</v>
      </c>
      <c r="C64" s="961"/>
      <c r="D64" s="961"/>
      <c r="E64" s="961"/>
      <c r="F64" s="961"/>
      <c r="G64" s="961"/>
      <c r="H64" s="961"/>
      <c r="I64" s="961"/>
      <c r="J64" s="961"/>
      <c r="K64" s="961"/>
      <c r="L64" s="274" t="s">
        <v>167</v>
      </c>
      <c r="M64" s="275" t="s">
        <v>456</v>
      </c>
      <c r="N64" s="271" t="s">
        <v>369</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24"/>
    </row>
    <row r="65" spans="1:41" ht="21.75" customHeight="1">
      <c r="A65" s="961"/>
      <c r="B65" s="961"/>
      <c r="C65" s="961"/>
      <c r="D65" s="961"/>
      <c r="E65" s="961"/>
      <c r="F65" s="961"/>
      <c r="G65" s="961"/>
      <c r="H65" s="961"/>
      <c r="I65" s="961"/>
      <c r="J65" s="961"/>
      <c r="K65" s="961"/>
      <c r="L65" s="961"/>
      <c r="M65" s="976" t="s">
        <v>1431</v>
      </c>
      <c r="N65" s="961"/>
      <c r="O65" s="961"/>
      <c r="P65" s="961"/>
      <c r="Q65" s="961"/>
      <c r="R65" s="961"/>
      <c r="S65" s="961"/>
      <c r="T65" s="961"/>
      <c r="U65" s="961"/>
      <c r="V65" s="961"/>
      <c r="W65" s="961"/>
      <c r="X65" s="961"/>
      <c r="Y65" s="961"/>
      <c r="Z65" s="961"/>
      <c r="AA65" s="961"/>
      <c r="AB65" s="961"/>
      <c r="AC65" s="961"/>
      <c r="AD65" s="961"/>
      <c r="AE65" s="961"/>
      <c r="AF65" s="961"/>
      <c r="AG65" s="961"/>
      <c r="AH65" s="961"/>
      <c r="AI65" s="961"/>
      <c r="AJ65" s="961"/>
      <c r="AK65" s="961"/>
      <c r="AL65" s="961"/>
      <c r="AM65" s="961"/>
      <c r="AN65" s="961"/>
      <c r="AO65" s="961"/>
    </row>
    <row r="66" spans="1:41" ht="15" customHeight="1">
      <c r="A66" s="961"/>
      <c r="B66" s="961"/>
      <c r="C66" s="961"/>
      <c r="D66" s="961"/>
      <c r="E66" s="961"/>
      <c r="F66" s="961"/>
      <c r="G66" s="961"/>
      <c r="H66" s="961"/>
      <c r="I66" s="961"/>
      <c r="J66" s="961"/>
      <c r="K66" s="961"/>
      <c r="L66" s="1244" t="s">
        <v>1469</v>
      </c>
      <c r="M66" s="1245"/>
      <c r="N66" s="1245"/>
      <c r="O66" s="1245"/>
      <c r="P66" s="1245"/>
      <c r="Q66" s="1245"/>
      <c r="R66" s="1245"/>
      <c r="S66" s="1245"/>
      <c r="T66" s="1245"/>
      <c r="U66" s="1245"/>
      <c r="V66" s="1245"/>
      <c r="W66" s="1245"/>
      <c r="X66" s="1245"/>
      <c r="Y66" s="1245"/>
      <c r="Z66" s="1245"/>
      <c r="AA66" s="1245"/>
      <c r="AB66" s="1245"/>
      <c r="AC66" s="1245"/>
      <c r="AD66" s="1245"/>
      <c r="AE66" s="1245"/>
      <c r="AF66" s="1245"/>
      <c r="AG66" s="1245"/>
      <c r="AH66" s="1245"/>
      <c r="AI66" s="1245"/>
      <c r="AJ66" s="1245"/>
      <c r="AK66" s="1245"/>
      <c r="AL66" s="1245"/>
      <c r="AM66" s="1245"/>
      <c r="AN66" s="1245"/>
      <c r="AO66" s="1245"/>
    </row>
    <row r="67" spans="1:41" ht="15" customHeight="1">
      <c r="A67" s="961"/>
      <c r="B67" s="961"/>
      <c r="C67" s="961"/>
      <c r="D67" s="961"/>
      <c r="E67" s="961"/>
      <c r="F67" s="961"/>
      <c r="G67" s="961"/>
      <c r="H67" s="961"/>
      <c r="I67" s="961"/>
      <c r="J67" s="961"/>
      <c r="K67" s="703"/>
      <c r="L67" s="1246"/>
      <c r="M67" s="1246"/>
      <c r="N67" s="1246"/>
      <c r="O67" s="1246"/>
      <c r="P67" s="1246"/>
      <c r="Q67" s="1246"/>
      <c r="R67" s="1246"/>
      <c r="S67" s="1246"/>
      <c r="T67" s="1246"/>
      <c r="U67" s="1246"/>
      <c r="V67" s="1246"/>
      <c r="W67" s="1246"/>
      <c r="X67" s="1246"/>
      <c r="Y67" s="1246"/>
      <c r="Z67" s="1246"/>
      <c r="AA67" s="1246"/>
      <c r="AB67" s="1246"/>
      <c r="AC67" s="1246"/>
      <c r="AD67" s="1246"/>
      <c r="AE67" s="1246"/>
      <c r="AF67" s="1246"/>
      <c r="AG67" s="1246"/>
      <c r="AH67" s="1246"/>
      <c r="AI67" s="1246"/>
      <c r="AJ67" s="1246"/>
      <c r="AK67" s="1246"/>
      <c r="AL67" s="1246"/>
      <c r="AM67" s="1246"/>
      <c r="AN67" s="1246"/>
      <c r="AO67" s="1246"/>
    </row>
    <row r="68" spans="1:41">
      <c r="A68" s="961"/>
      <c r="B68" s="961"/>
      <c r="C68" s="961"/>
      <c r="D68" s="961"/>
      <c r="E68" s="961"/>
      <c r="F68" s="961"/>
      <c r="G68" s="961"/>
      <c r="H68" s="961"/>
      <c r="I68" s="961"/>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77"/>
      <c r="AG68" s="977"/>
      <c r="AH68" s="977"/>
      <c r="AI68" s="977"/>
      <c r="AJ68" s="977"/>
      <c r="AK68" s="977"/>
      <c r="AL68" s="977"/>
      <c r="AM68" s="977"/>
      <c r="AN68" s="977"/>
      <c r="AO68" s="961"/>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9" width="13.25" style="102" customWidth="1"/>
    <col min="20" max="24" width="13.25" style="102" hidden="1" customWidth="1"/>
    <col min="25" max="29" width="13.25" style="102" customWidth="1"/>
    <col min="30" max="34" width="13.25" style="102" hidden="1" customWidth="1"/>
    <col min="35" max="35" width="20.75" style="102" customWidth="1"/>
    <col min="36" max="16384" width="9.125" style="102"/>
  </cols>
  <sheetData>
    <row r="1" spans="1:35" hidden="1">
      <c r="A1" s="961"/>
      <c r="B1" s="961"/>
      <c r="C1" s="961"/>
      <c r="D1" s="961"/>
      <c r="E1" s="961"/>
      <c r="F1" s="961"/>
      <c r="G1" s="961"/>
      <c r="H1" s="961"/>
      <c r="I1" s="961"/>
      <c r="J1" s="961"/>
      <c r="K1" s="961"/>
      <c r="L1" s="961"/>
      <c r="M1" s="961"/>
      <c r="N1" s="961"/>
      <c r="O1" s="807">
        <v>2024</v>
      </c>
      <c r="P1" s="807">
        <v>2025</v>
      </c>
      <c r="Q1" s="807">
        <v>2026</v>
      </c>
      <c r="R1" s="807">
        <v>2027</v>
      </c>
      <c r="S1" s="807">
        <v>2028</v>
      </c>
      <c r="T1" s="807">
        <v>2029</v>
      </c>
      <c r="U1" s="807">
        <v>2030</v>
      </c>
      <c r="V1" s="807">
        <v>2031</v>
      </c>
      <c r="W1" s="807">
        <v>2032</v>
      </c>
      <c r="X1" s="807">
        <v>2033</v>
      </c>
      <c r="Y1" s="807">
        <v>2024</v>
      </c>
      <c r="Z1" s="807">
        <v>2025</v>
      </c>
      <c r="AA1" s="807">
        <v>2026</v>
      </c>
      <c r="AB1" s="807">
        <v>2027</v>
      </c>
      <c r="AC1" s="807">
        <v>2028</v>
      </c>
      <c r="AD1" s="807">
        <v>2029</v>
      </c>
      <c r="AE1" s="807">
        <v>2030</v>
      </c>
      <c r="AF1" s="807">
        <v>2031</v>
      </c>
      <c r="AG1" s="807">
        <v>2032</v>
      </c>
      <c r="AH1" s="807">
        <v>2033</v>
      </c>
      <c r="AI1" s="961"/>
    </row>
    <row r="2" spans="1:35" hidden="1">
      <c r="A2" s="961"/>
      <c r="B2" s="961"/>
      <c r="C2" s="961"/>
      <c r="D2" s="961"/>
      <c r="E2" s="961"/>
      <c r="F2" s="961"/>
      <c r="G2" s="961"/>
      <c r="H2" s="961"/>
      <c r="I2" s="961"/>
      <c r="J2" s="961"/>
      <c r="K2" s="961"/>
      <c r="L2" s="961"/>
      <c r="M2" s="961"/>
      <c r="N2" s="961"/>
      <c r="O2" s="807"/>
      <c r="P2" s="807"/>
      <c r="Q2" s="807"/>
      <c r="R2" s="807"/>
      <c r="S2" s="807"/>
      <c r="T2" s="807"/>
      <c r="U2" s="807"/>
      <c r="V2" s="807"/>
      <c r="W2" s="807"/>
      <c r="X2" s="807"/>
      <c r="Y2" s="807"/>
      <c r="Z2" s="807"/>
      <c r="AA2" s="807"/>
      <c r="AB2" s="807"/>
      <c r="AC2" s="807"/>
      <c r="AD2" s="807"/>
      <c r="AE2" s="807"/>
      <c r="AF2" s="807"/>
      <c r="AG2" s="807"/>
      <c r="AH2" s="807"/>
      <c r="AI2" s="961"/>
    </row>
    <row r="3" spans="1:35" hidden="1">
      <c r="A3" s="961"/>
      <c r="B3" s="961"/>
      <c r="C3" s="961"/>
      <c r="D3" s="961"/>
      <c r="E3" s="961"/>
      <c r="F3" s="961"/>
      <c r="G3" s="961"/>
      <c r="H3" s="961"/>
      <c r="I3" s="961"/>
      <c r="J3" s="961"/>
      <c r="K3" s="961"/>
      <c r="L3" s="961"/>
      <c r="M3" s="961"/>
      <c r="N3" s="961"/>
      <c r="O3" s="807"/>
      <c r="P3" s="807"/>
      <c r="Q3" s="807"/>
      <c r="R3" s="807"/>
      <c r="S3" s="807"/>
      <c r="T3" s="807"/>
      <c r="U3" s="807"/>
      <c r="V3" s="807"/>
      <c r="W3" s="807"/>
      <c r="X3" s="807"/>
      <c r="Y3" s="807"/>
      <c r="Z3" s="807"/>
      <c r="AA3" s="807"/>
      <c r="AB3" s="807"/>
      <c r="AC3" s="807"/>
      <c r="AD3" s="807"/>
      <c r="AE3" s="807"/>
      <c r="AF3" s="807"/>
      <c r="AG3" s="807"/>
      <c r="AH3" s="807"/>
      <c r="AI3" s="961"/>
    </row>
    <row r="4" spans="1:35" hidden="1">
      <c r="A4" s="961"/>
      <c r="B4" s="961"/>
      <c r="C4" s="961"/>
      <c r="D4" s="961"/>
      <c r="E4" s="961"/>
      <c r="F4" s="961"/>
      <c r="G4" s="961"/>
      <c r="H4" s="961"/>
      <c r="I4" s="961"/>
      <c r="J4" s="961"/>
      <c r="K4" s="961"/>
      <c r="L4" s="961"/>
      <c r="M4" s="961"/>
      <c r="N4" s="961"/>
      <c r="O4" s="807"/>
      <c r="P4" s="807"/>
      <c r="Q4" s="807"/>
      <c r="R4" s="807"/>
      <c r="S4" s="807"/>
      <c r="T4" s="807"/>
      <c r="U4" s="807"/>
      <c r="V4" s="807"/>
      <c r="W4" s="807"/>
      <c r="X4" s="807"/>
      <c r="Y4" s="807"/>
      <c r="Z4" s="807"/>
      <c r="AA4" s="807"/>
      <c r="AB4" s="807"/>
      <c r="AC4" s="807"/>
      <c r="AD4" s="807"/>
      <c r="AE4" s="807"/>
      <c r="AF4" s="807"/>
      <c r="AG4" s="807"/>
      <c r="AH4" s="807"/>
      <c r="AI4" s="961"/>
    </row>
    <row r="5" spans="1:35" hidden="1">
      <c r="A5" s="961"/>
      <c r="B5" s="961"/>
      <c r="C5" s="961"/>
      <c r="D5" s="961"/>
      <c r="E5" s="961"/>
      <c r="F5" s="961"/>
      <c r="G5" s="961"/>
      <c r="H5" s="961"/>
      <c r="I5" s="961"/>
      <c r="J5" s="961"/>
      <c r="K5" s="961"/>
      <c r="L5" s="961"/>
      <c r="M5" s="961"/>
      <c r="N5" s="961"/>
      <c r="O5" s="807"/>
      <c r="P5" s="807"/>
      <c r="Q5" s="807"/>
      <c r="R5" s="807"/>
      <c r="S5" s="807"/>
      <c r="T5" s="807"/>
      <c r="U5" s="807"/>
      <c r="V5" s="807"/>
      <c r="W5" s="807"/>
      <c r="X5" s="807"/>
      <c r="Y5" s="807"/>
      <c r="Z5" s="807"/>
      <c r="AA5" s="807"/>
      <c r="AB5" s="807"/>
      <c r="AC5" s="807"/>
      <c r="AD5" s="807"/>
      <c r="AE5" s="807"/>
      <c r="AF5" s="807"/>
      <c r="AG5" s="807"/>
      <c r="AH5" s="807"/>
      <c r="AI5" s="961"/>
    </row>
    <row r="6" spans="1:35" hidden="1">
      <c r="A6" s="961"/>
      <c r="B6" s="961"/>
      <c r="C6" s="961"/>
      <c r="D6" s="961"/>
      <c r="E6" s="961"/>
      <c r="F6" s="961"/>
      <c r="G6" s="961"/>
      <c r="H6" s="961"/>
      <c r="I6" s="961"/>
      <c r="J6" s="961"/>
      <c r="K6" s="961"/>
      <c r="L6" s="961"/>
      <c r="M6" s="961"/>
      <c r="N6" s="961"/>
      <c r="O6" s="807"/>
      <c r="P6" s="807"/>
      <c r="Q6" s="807"/>
      <c r="R6" s="807"/>
      <c r="S6" s="807"/>
      <c r="T6" s="807"/>
      <c r="U6" s="807"/>
      <c r="V6" s="807"/>
      <c r="W6" s="807"/>
      <c r="X6" s="807"/>
      <c r="Y6" s="807"/>
      <c r="Z6" s="807"/>
      <c r="AA6" s="807"/>
      <c r="AB6" s="807"/>
      <c r="AC6" s="807"/>
      <c r="AD6" s="807"/>
      <c r="AE6" s="807"/>
      <c r="AF6" s="807"/>
      <c r="AG6" s="807"/>
      <c r="AH6" s="807"/>
      <c r="AI6" s="961"/>
    </row>
    <row r="7" spans="1:35" hidden="1">
      <c r="A7" s="961"/>
      <c r="B7" s="961"/>
      <c r="C7" s="961"/>
      <c r="D7" s="961"/>
      <c r="E7" s="961"/>
      <c r="F7" s="961"/>
      <c r="G7" s="961"/>
      <c r="H7" s="961"/>
      <c r="I7" s="961"/>
      <c r="J7" s="961"/>
      <c r="K7" s="961"/>
      <c r="L7" s="961"/>
      <c r="M7" s="961"/>
      <c r="N7" s="961"/>
      <c r="O7" s="760" t="b">
        <v>1</v>
      </c>
      <c r="P7" s="760" t="b">
        <v>1</v>
      </c>
      <c r="Q7" s="760" t="b">
        <v>1</v>
      </c>
      <c r="R7" s="760" t="b">
        <v>1</v>
      </c>
      <c r="S7" s="760" t="b">
        <v>1</v>
      </c>
      <c r="T7" s="760" t="b">
        <v>0</v>
      </c>
      <c r="U7" s="760" t="b">
        <v>0</v>
      </c>
      <c r="V7" s="760" t="b">
        <v>0</v>
      </c>
      <c r="W7" s="760" t="b">
        <v>0</v>
      </c>
      <c r="X7" s="760" t="b">
        <v>0</v>
      </c>
      <c r="Y7" s="760" t="b">
        <v>1</v>
      </c>
      <c r="Z7" s="760" t="b">
        <v>1</v>
      </c>
      <c r="AA7" s="760" t="b">
        <v>1</v>
      </c>
      <c r="AB7" s="760" t="b">
        <v>1</v>
      </c>
      <c r="AC7" s="760" t="b">
        <v>1</v>
      </c>
      <c r="AD7" s="760" t="b">
        <v>0</v>
      </c>
      <c r="AE7" s="760" t="b">
        <v>0</v>
      </c>
      <c r="AF7" s="760" t="b">
        <v>0</v>
      </c>
      <c r="AG7" s="760" t="b">
        <v>0</v>
      </c>
      <c r="AH7" s="760" t="b">
        <v>0</v>
      </c>
      <c r="AI7" s="961"/>
    </row>
    <row r="8" spans="1:35" hidden="1">
      <c r="A8" s="961"/>
      <c r="B8" s="961"/>
      <c r="C8" s="961"/>
      <c r="D8" s="961"/>
      <c r="E8" s="961"/>
      <c r="F8" s="961"/>
      <c r="G8" s="961"/>
      <c r="H8" s="961"/>
      <c r="I8" s="961"/>
      <c r="J8" s="961"/>
      <c r="K8" s="961"/>
      <c r="L8" s="961"/>
      <c r="M8" s="961"/>
      <c r="N8" s="961"/>
      <c r="O8" s="961"/>
      <c r="P8" s="961"/>
      <c r="Q8" s="961"/>
      <c r="R8" s="961"/>
      <c r="S8" s="961"/>
      <c r="T8" s="961"/>
      <c r="U8" s="961"/>
      <c r="V8" s="961"/>
      <c r="W8" s="961"/>
      <c r="X8" s="961"/>
      <c r="Y8" s="961"/>
      <c r="Z8" s="961"/>
      <c r="AA8" s="961"/>
      <c r="AB8" s="961"/>
      <c r="AC8" s="961"/>
      <c r="AD8" s="961"/>
      <c r="AE8" s="961"/>
      <c r="AF8" s="961"/>
      <c r="AG8" s="961"/>
      <c r="AH8" s="961"/>
      <c r="AI8" s="961"/>
    </row>
    <row r="9" spans="1:35" hidden="1">
      <c r="A9" s="961"/>
      <c r="B9" s="961"/>
      <c r="C9" s="961"/>
      <c r="D9" s="961"/>
      <c r="E9" s="961"/>
      <c r="F9" s="961"/>
      <c r="G9" s="961"/>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row>
    <row r="10" spans="1:35"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c r="X10" s="961"/>
      <c r="Y10" s="961"/>
      <c r="Z10" s="961"/>
      <c r="AA10" s="961"/>
      <c r="AB10" s="961"/>
      <c r="AC10" s="961"/>
      <c r="AD10" s="961"/>
      <c r="AE10" s="961"/>
      <c r="AF10" s="961"/>
      <c r="AG10" s="961"/>
      <c r="AH10" s="961"/>
      <c r="AI10" s="961"/>
    </row>
    <row r="11" spans="1:35" ht="15" hidden="1" customHeight="1">
      <c r="A11" s="961"/>
      <c r="B11" s="961"/>
      <c r="C11" s="961"/>
      <c r="D11" s="961"/>
      <c r="E11" s="961"/>
      <c r="F11" s="961"/>
      <c r="G11" s="961"/>
      <c r="H11" s="961"/>
      <c r="I11" s="961"/>
      <c r="J11" s="961"/>
      <c r="K11" s="961"/>
      <c r="L11" s="978"/>
      <c r="M11" s="979"/>
      <c r="N11" s="978"/>
      <c r="O11" s="978"/>
      <c r="P11" s="978"/>
      <c r="Q11" s="978"/>
      <c r="R11" s="978"/>
      <c r="S11" s="978"/>
      <c r="T11" s="978"/>
      <c r="U11" s="978"/>
      <c r="V11" s="978"/>
      <c r="W11" s="978"/>
      <c r="X11" s="978"/>
      <c r="Y11" s="978"/>
      <c r="Z11" s="978"/>
      <c r="AA11" s="978"/>
      <c r="AB11" s="978"/>
      <c r="AC11" s="978"/>
      <c r="AD11" s="978"/>
      <c r="AE11" s="978"/>
      <c r="AF11" s="978"/>
      <c r="AG11" s="978"/>
      <c r="AH11" s="978"/>
      <c r="AI11" s="961"/>
    </row>
    <row r="12" spans="1:35" ht="20.100000000000001" customHeight="1">
      <c r="A12" s="961"/>
      <c r="B12" s="961"/>
      <c r="C12" s="961"/>
      <c r="D12" s="961"/>
      <c r="E12" s="961"/>
      <c r="F12" s="961"/>
      <c r="G12" s="961"/>
      <c r="H12" s="961"/>
      <c r="I12" s="961"/>
      <c r="J12" s="961"/>
      <c r="K12" s="961"/>
      <c r="L12" s="479" t="s">
        <v>1379</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285"/>
    </row>
    <row r="13" spans="1:35" ht="11.25" customHeight="1">
      <c r="A13" s="961"/>
      <c r="B13" s="961"/>
      <c r="C13" s="961"/>
      <c r="D13" s="961"/>
      <c r="E13" s="961"/>
      <c r="F13" s="961"/>
      <c r="G13" s="961"/>
      <c r="H13" s="961"/>
      <c r="I13" s="961"/>
      <c r="J13" s="961"/>
      <c r="K13" s="961"/>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61"/>
    </row>
    <row r="14" spans="1:35" ht="21.6" customHeight="1">
      <c r="A14" s="961"/>
      <c r="B14" s="961"/>
      <c r="C14" s="961"/>
      <c r="D14" s="961"/>
      <c r="E14" s="961"/>
      <c r="F14" s="961"/>
      <c r="G14" s="961"/>
      <c r="H14" s="961"/>
      <c r="I14" s="961"/>
      <c r="J14" s="961"/>
      <c r="K14" s="961"/>
      <c r="L14" s="1200" t="s">
        <v>16</v>
      </c>
      <c r="M14" s="1251" t="s">
        <v>142</v>
      </c>
      <c r="N14" s="1251" t="s">
        <v>143</v>
      </c>
      <c r="O14" s="811" t="s">
        <v>2618</v>
      </c>
      <c r="P14" s="811" t="s">
        <v>2647</v>
      </c>
      <c r="Q14" s="811" t="s">
        <v>2648</v>
      </c>
      <c r="R14" s="811" t="s">
        <v>2649</v>
      </c>
      <c r="S14" s="811" t="s">
        <v>2650</v>
      </c>
      <c r="T14" s="811" t="s">
        <v>2651</v>
      </c>
      <c r="U14" s="811" t="s">
        <v>2652</v>
      </c>
      <c r="V14" s="811" t="s">
        <v>2653</v>
      </c>
      <c r="W14" s="811" t="s">
        <v>2654</v>
      </c>
      <c r="X14" s="811" t="s">
        <v>2655</v>
      </c>
      <c r="Y14" s="811" t="s">
        <v>2618</v>
      </c>
      <c r="Z14" s="811" t="s">
        <v>2647</v>
      </c>
      <c r="AA14" s="811" t="s">
        <v>2648</v>
      </c>
      <c r="AB14" s="811" t="s">
        <v>2649</v>
      </c>
      <c r="AC14" s="811" t="s">
        <v>2650</v>
      </c>
      <c r="AD14" s="811" t="s">
        <v>2651</v>
      </c>
      <c r="AE14" s="811" t="s">
        <v>2652</v>
      </c>
      <c r="AF14" s="811" t="s">
        <v>2653</v>
      </c>
      <c r="AG14" s="811" t="s">
        <v>2654</v>
      </c>
      <c r="AH14" s="811" t="s">
        <v>2655</v>
      </c>
      <c r="AI14" s="1243" t="s">
        <v>322</v>
      </c>
    </row>
    <row r="15" spans="1:35" ht="57.75" customHeight="1">
      <c r="A15" s="961"/>
      <c r="B15" s="961"/>
      <c r="C15" s="961"/>
      <c r="D15" s="961"/>
      <c r="E15" s="961"/>
      <c r="F15" s="961"/>
      <c r="G15" s="961"/>
      <c r="H15" s="961"/>
      <c r="I15" s="961"/>
      <c r="J15" s="961"/>
      <c r="K15" s="961"/>
      <c r="L15" s="1200"/>
      <c r="M15" s="1251"/>
      <c r="N15" s="1251"/>
      <c r="O15" s="965" t="s">
        <v>457</v>
      </c>
      <c r="P15" s="965" t="s">
        <v>457</v>
      </c>
      <c r="Q15" s="965" t="s">
        <v>457</v>
      </c>
      <c r="R15" s="965" t="s">
        <v>457</v>
      </c>
      <c r="S15" s="965" t="s">
        <v>457</v>
      </c>
      <c r="T15" s="965" t="s">
        <v>457</v>
      </c>
      <c r="U15" s="965" t="s">
        <v>457</v>
      </c>
      <c r="V15" s="965" t="s">
        <v>457</v>
      </c>
      <c r="W15" s="965" t="s">
        <v>457</v>
      </c>
      <c r="X15" s="965" t="s">
        <v>457</v>
      </c>
      <c r="Y15" s="965" t="s">
        <v>285</v>
      </c>
      <c r="Z15" s="965" t="s">
        <v>285</v>
      </c>
      <c r="AA15" s="965" t="s">
        <v>285</v>
      </c>
      <c r="AB15" s="965" t="s">
        <v>285</v>
      </c>
      <c r="AC15" s="965" t="s">
        <v>285</v>
      </c>
      <c r="AD15" s="965" t="s">
        <v>285</v>
      </c>
      <c r="AE15" s="965" t="s">
        <v>285</v>
      </c>
      <c r="AF15" s="965" t="s">
        <v>285</v>
      </c>
      <c r="AG15" s="965" t="s">
        <v>285</v>
      </c>
      <c r="AH15" s="965" t="s">
        <v>285</v>
      </c>
      <c r="AI15" s="1243"/>
    </row>
    <row r="16" spans="1:35" s="82" customFormat="1">
      <c r="A16" s="816" t="s">
        <v>18</v>
      </c>
      <c r="B16" s="800"/>
      <c r="C16" s="800"/>
      <c r="D16" s="800"/>
      <c r="E16" s="800"/>
      <c r="F16" s="800"/>
      <c r="G16" s="800"/>
      <c r="H16" s="800"/>
      <c r="I16" s="800"/>
      <c r="J16" s="800"/>
      <c r="K16" s="800"/>
      <c r="L16" s="904" t="s">
        <v>2613</v>
      </c>
      <c r="M16" s="975"/>
      <c r="N16" s="975"/>
      <c r="O16" s="975"/>
      <c r="P16" s="975"/>
      <c r="Q16" s="975"/>
      <c r="R16" s="975"/>
      <c r="S16" s="975"/>
      <c r="T16" s="975"/>
      <c r="U16" s="975"/>
      <c r="V16" s="975"/>
      <c r="W16" s="975"/>
      <c r="X16" s="975"/>
      <c r="Y16" s="975"/>
      <c r="Z16" s="975"/>
      <c r="AA16" s="975"/>
      <c r="AB16" s="975"/>
      <c r="AC16" s="975"/>
      <c r="AD16" s="975"/>
      <c r="AE16" s="975"/>
      <c r="AF16" s="975"/>
      <c r="AG16" s="975"/>
      <c r="AH16" s="975"/>
      <c r="AI16" s="975"/>
    </row>
    <row r="17" spans="1:35" s="279" customFormat="1">
      <c r="A17" s="839">
        <v>1</v>
      </c>
      <c r="B17" s="971"/>
      <c r="C17" s="971"/>
      <c r="D17" s="971"/>
      <c r="E17" s="971"/>
      <c r="F17" s="971"/>
      <c r="G17" s="971"/>
      <c r="H17" s="971"/>
      <c r="I17" s="971"/>
      <c r="J17" s="971"/>
      <c r="K17" s="971"/>
      <c r="L17" s="980" t="s">
        <v>18</v>
      </c>
      <c r="M17" s="286" t="s">
        <v>458</v>
      </c>
      <c r="N17" s="287" t="s">
        <v>369</v>
      </c>
      <c r="O17" s="981">
        <v>0</v>
      </c>
      <c r="P17" s="982">
        <v>0</v>
      </c>
      <c r="Q17" s="982">
        <v>0</v>
      </c>
      <c r="R17" s="982">
        <v>0</v>
      </c>
      <c r="S17" s="982">
        <v>0</v>
      </c>
      <c r="T17" s="982">
        <v>0</v>
      </c>
      <c r="U17" s="982">
        <v>0</v>
      </c>
      <c r="V17" s="982">
        <v>0</v>
      </c>
      <c r="W17" s="982">
        <v>0</v>
      </c>
      <c r="X17" s="982">
        <v>0</v>
      </c>
      <c r="Y17" s="981">
        <v>0</v>
      </c>
      <c r="Z17" s="982">
        <v>0</v>
      </c>
      <c r="AA17" s="982">
        <v>0</v>
      </c>
      <c r="AB17" s="982">
        <v>0</v>
      </c>
      <c r="AC17" s="982">
        <v>0</v>
      </c>
      <c r="AD17" s="982">
        <v>0</v>
      </c>
      <c r="AE17" s="982">
        <v>0</v>
      </c>
      <c r="AF17" s="982">
        <v>0</v>
      </c>
      <c r="AG17" s="982">
        <v>0</v>
      </c>
      <c r="AH17" s="982">
        <v>0</v>
      </c>
      <c r="AI17" s="824"/>
    </row>
    <row r="18" spans="1:35">
      <c r="A18" s="839">
        <v>1</v>
      </c>
      <c r="B18" s="961"/>
      <c r="C18" s="961"/>
      <c r="D18" s="961"/>
      <c r="E18" s="961"/>
      <c r="F18" s="961"/>
      <c r="G18" s="961"/>
      <c r="H18" s="961"/>
      <c r="I18" s="961"/>
      <c r="J18" s="961"/>
      <c r="K18" s="961"/>
      <c r="L18" s="983" t="s">
        <v>165</v>
      </c>
      <c r="M18" s="290" t="s">
        <v>459</v>
      </c>
      <c r="N18" s="289" t="s">
        <v>369</v>
      </c>
      <c r="O18" s="984"/>
      <c r="P18" s="985"/>
      <c r="Q18" s="985"/>
      <c r="R18" s="985"/>
      <c r="S18" s="985"/>
      <c r="T18" s="985"/>
      <c r="U18" s="985"/>
      <c r="V18" s="985"/>
      <c r="W18" s="985"/>
      <c r="X18" s="985"/>
      <c r="Y18" s="984"/>
      <c r="Z18" s="985"/>
      <c r="AA18" s="985"/>
      <c r="AB18" s="985"/>
      <c r="AC18" s="985"/>
      <c r="AD18" s="985"/>
      <c r="AE18" s="985"/>
      <c r="AF18" s="985"/>
      <c r="AG18" s="985"/>
      <c r="AH18" s="985"/>
      <c r="AI18" s="824"/>
    </row>
    <row r="19" spans="1:35" ht="22.8">
      <c r="A19" s="839">
        <v>1</v>
      </c>
      <c r="B19" s="961"/>
      <c r="C19" s="961"/>
      <c r="D19" s="961"/>
      <c r="E19" s="961"/>
      <c r="F19" s="961"/>
      <c r="G19" s="961"/>
      <c r="H19" s="961"/>
      <c r="I19" s="961"/>
      <c r="J19" s="961"/>
      <c r="K19" s="961"/>
      <c r="L19" s="983" t="s">
        <v>166</v>
      </c>
      <c r="M19" s="290" t="s">
        <v>460</v>
      </c>
      <c r="N19" s="289" t="s">
        <v>369</v>
      </c>
      <c r="O19" s="984"/>
      <c r="P19" s="985"/>
      <c r="Q19" s="985"/>
      <c r="R19" s="985"/>
      <c r="S19" s="985"/>
      <c r="T19" s="985"/>
      <c r="U19" s="985"/>
      <c r="V19" s="985"/>
      <c r="W19" s="985"/>
      <c r="X19" s="985"/>
      <c r="Y19" s="984"/>
      <c r="Z19" s="985"/>
      <c r="AA19" s="985"/>
      <c r="AB19" s="985"/>
      <c r="AC19" s="985"/>
      <c r="AD19" s="985"/>
      <c r="AE19" s="985"/>
      <c r="AF19" s="985"/>
      <c r="AG19" s="985"/>
      <c r="AH19" s="985"/>
      <c r="AI19" s="824"/>
    </row>
    <row r="20" spans="1:35" ht="34.200000000000003">
      <c r="A20" s="839">
        <v>1</v>
      </c>
      <c r="B20" s="961"/>
      <c r="C20" s="961"/>
      <c r="D20" s="961"/>
      <c r="E20" s="961"/>
      <c r="F20" s="961"/>
      <c r="G20" s="961"/>
      <c r="H20" s="961"/>
      <c r="I20" s="961"/>
      <c r="J20" s="961"/>
      <c r="K20" s="961"/>
      <c r="L20" s="983" t="s">
        <v>378</v>
      </c>
      <c r="M20" s="290" t="s">
        <v>461</v>
      </c>
      <c r="N20" s="289" t="s">
        <v>369</v>
      </c>
      <c r="O20" s="984"/>
      <c r="P20" s="985"/>
      <c r="Q20" s="985"/>
      <c r="R20" s="985"/>
      <c r="S20" s="985"/>
      <c r="T20" s="985"/>
      <c r="U20" s="985"/>
      <c r="V20" s="985"/>
      <c r="W20" s="985"/>
      <c r="X20" s="985"/>
      <c r="Y20" s="984"/>
      <c r="Z20" s="985"/>
      <c r="AA20" s="985"/>
      <c r="AB20" s="985"/>
      <c r="AC20" s="985"/>
      <c r="AD20" s="985"/>
      <c r="AE20" s="985"/>
      <c r="AF20" s="985"/>
      <c r="AG20" s="985"/>
      <c r="AH20" s="985"/>
      <c r="AI20" s="824"/>
    </row>
    <row r="21" spans="1:35">
      <c r="A21" s="839">
        <v>1</v>
      </c>
      <c r="B21" s="961"/>
      <c r="C21" s="961"/>
      <c r="D21" s="961"/>
      <c r="E21" s="961"/>
      <c r="F21" s="961"/>
      <c r="G21" s="961"/>
      <c r="H21" s="961"/>
      <c r="I21" s="961"/>
      <c r="J21" s="961"/>
      <c r="K21" s="961"/>
      <c r="L21" s="983" t="s">
        <v>102</v>
      </c>
      <c r="M21" s="288" t="s">
        <v>462</v>
      </c>
      <c r="N21" s="289" t="s">
        <v>145</v>
      </c>
      <c r="O21" s="986">
        <v>0</v>
      </c>
      <c r="P21" s="986">
        <v>0</v>
      </c>
      <c r="Q21" s="986">
        <v>0</v>
      </c>
      <c r="R21" s="986">
        <v>0</v>
      </c>
      <c r="S21" s="986">
        <v>0</v>
      </c>
      <c r="T21" s="986">
        <v>0</v>
      </c>
      <c r="U21" s="986">
        <v>0</v>
      </c>
      <c r="V21" s="986">
        <v>0</v>
      </c>
      <c r="W21" s="986">
        <v>0</v>
      </c>
      <c r="X21" s="986">
        <v>0</v>
      </c>
      <c r="Y21" s="986">
        <v>7.2</v>
      </c>
      <c r="Z21" s="986">
        <v>4.2</v>
      </c>
      <c r="AA21" s="986">
        <v>4</v>
      </c>
      <c r="AB21" s="986">
        <v>4</v>
      </c>
      <c r="AC21" s="986">
        <v>4</v>
      </c>
      <c r="AD21" s="986">
        <v>0</v>
      </c>
      <c r="AE21" s="986">
        <v>0</v>
      </c>
      <c r="AF21" s="986">
        <v>0</v>
      </c>
      <c r="AG21" s="986">
        <v>0</v>
      </c>
      <c r="AH21" s="986">
        <v>0</v>
      </c>
      <c r="AI21" s="824"/>
    </row>
    <row r="22" spans="1:35">
      <c r="A22" s="839">
        <v>1</v>
      </c>
      <c r="B22" s="961"/>
      <c r="C22" s="961"/>
      <c r="D22" s="961"/>
      <c r="E22" s="961"/>
      <c r="F22" s="961"/>
      <c r="G22" s="961"/>
      <c r="H22" s="961"/>
      <c r="I22" s="961"/>
      <c r="J22" s="961"/>
      <c r="K22" s="961"/>
      <c r="L22" s="987">
        <v>3</v>
      </c>
      <c r="M22" s="288" t="s">
        <v>463</v>
      </c>
      <c r="N22" s="289" t="s">
        <v>145</v>
      </c>
      <c r="O22" s="988">
        <v>0</v>
      </c>
      <c r="P22" s="989">
        <v>0</v>
      </c>
      <c r="Q22" s="989">
        <v>0</v>
      </c>
      <c r="R22" s="989">
        <v>0</v>
      </c>
      <c r="S22" s="989">
        <v>0</v>
      </c>
      <c r="T22" s="989">
        <v>0</v>
      </c>
      <c r="U22" s="989">
        <v>0</v>
      </c>
      <c r="V22" s="989">
        <v>0</v>
      </c>
      <c r="W22" s="989">
        <v>0</v>
      </c>
      <c r="X22" s="989">
        <v>0</v>
      </c>
      <c r="Y22" s="989">
        <v>0</v>
      </c>
      <c r="Z22" s="989">
        <v>0</v>
      </c>
      <c r="AA22" s="989">
        <v>0</v>
      </c>
      <c r="AB22" s="989">
        <v>0</v>
      </c>
      <c r="AC22" s="989">
        <v>0</v>
      </c>
      <c r="AD22" s="989">
        <v>0</v>
      </c>
      <c r="AE22" s="989">
        <v>0</v>
      </c>
      <c r="AF22" s="989">
        <v>0</v>
      </c>
      <c r="AG22" s="989">
        <v>0</v>
      </c>
      <c r="AH22" s="989">
        <v>0</v>
      </c>
      <c r="AI22" s="824"/>
    </row>
    <row r="23" spans="1:35" s="279" customFormat="1">
      <c r="A23" s="839">
        <v>1</v>
      </c>
      <c r="B23" s="971"/>
      <c r="C23" s="971"/>
      <c r="D23" s="971"/>
      <c r="E23" s="971"/>
      <c r="F23" s="971"/>
      <c r="G23" s="971"/>
      <c r="H23" s="971"/>
      <c r="I23" s="971"/>
      <c r="J23" s="971"/>
      <c r="K23" s="971"/>
      <c r="L23" s="980" t="s">
        <v>104</v>
      </c>
      <c r="M23" s="286" t="s">
        <v>464</v>
      </c>
      <c r="N23" s="287" t="s">
        <v>369</v>
      </c>
      <c r="O23" s="981">
        <v>0</v>
      </c>
      <c r="P23" s="981">
        <v>0</v>
      </c>
      <c r="Q23" s="981">
        <v>0</v>
      </c>
      <c r="R23" s="981">
        <v>0</v>
      </c>
      <c r="S23" s="981">
        <v>0</v>
      </c>
      <c r="T23" s="981">
        <v>0</v>
      </c>
      <c r="U23" s="981">
        <v>0</v>
      </c>
      <c r="V23" s="981">
        <v>0</v>
      </c>
      <c r="W23" s="981">
        <v>0</v>
      </c>
      <c r="X23" s="981">
        <v>0</v>
      </c>
      <c r="Y23" s="981">
        <v>0</v>
      </c>
      <c r="Z23" s="981">
        <v>0</v>
      </c>
      <c r="AA23" s="981">
        <v>0</v>
      </c>
      <c r="AB23" s="981">
        <v>0</v>
      </c>
      <c r="AC23" s="981">
        <v>0</v>
      </c>
      <c r="AD23" s="981">
        <v>0</v>
      </c>
      <c r="AE23" s="981">
        <v>0</v>
      </c>
      <c r="AF23" s="981">
        <v>0</v>
      </c>
      <c r="AG23" s="981">
        <v>0</v>
      </c>
      <c r="AH23" s="981">
        <v>0</v>
      </c>
      <c r="AI23" s="824"/>
    </row>
    <row r="24" spans="1:35">
      <c r="A24" s="961"/>
      <c r="B24" s="961"/>
      <c r="C24" s="961"/>
      <c r="D24" s="961"/>
      <c r="E24" s="961"/>
      <c r="F24" s="961"/>
      <c r="G24" s="961"/>
      <c r="H24" s="961"/>
      <c r="I24" s="961"/>
      <c r="J24" s="961"/>
      <c r="K24" s="961"/>
      <c r="L24" s="961"/>
      <c r="M24" s="961"/>
      <c r="N24" s="961"/>
      <c r="O24" s="961"/>
      <c r="P24" s="961"/>
      <c r="Q24" s="961"/>
      <c r="R24" s="961"/>
      <c r="S24" s="961"/>
      <c r="T24" s="961"/>
      <c r="U24" s="961"/>
      <c r="V24" s="961"/>
      <c r="W24" s="961"/>
      <c r="X24" s="961"/>
      <c r="Y24" s="961"/>
      <c r="Z24" s="961"/>
      <c r="AA24" s="961"/>
      <c r="AB24" s="961"/>
      <c r="AC24" s="961"/>
      <c r="AD24" s="961"/>
      <c r="AE24" s="961"/>
      <c r="AF24" s="961"/>
      <c r="AG24" s="961"/>
      <c r="AH24" s="961"/>
      <c r="AI24" s="961"/>
    </row>
    <row r="25" spans="1:35" ht="15" customHeight="1">
      <c r="A25" s="961"/>
      <c r="B25" s="961"/>
      <c r="C25" s="961"/>
      <c r="D25" s="961"/>
      <c r="E25" s="961"/>
      <c r="F25" s="961"/>
      <c r="G25" s="961"/>
      <c r="H25" s="961"/>
      <c r="I25" s="961"/>
      <c r="J25" s="961"/>
      <c r="K25" s="961"/>
      <c r="L25" s="1244" t="s">
        <v>1469</v>
      </c>
      <c r="M25" s="1244"/>
      <c r="N25" s="1244"/>
      <c r="O25" s="1244"/>
      <c r="P25" s="1244"/>
      <c r="Q25" s="1244"/>
      <c r="R25" s="1244"/>
      <c r="S25" s="1244"/>
      <c r="T25" s="1244"/>
      <c r="U25" s="1244"/>
      <c r="V25" s="1244"/>
      <c r="W25" s="1244"/>
      <c r="X25" s="1244"/>
      <c r="Y25" s="1244"/>
      <c r="Z25" s="1244"/>
      <c r="AA25" s="1244"/>
      <c r="AB25" s="1244"/>
      <c r="AC25" s="1244"/>
      <c r="AD25" s="1244"/>
      <c r="AE25" s="1244"/>
      <c r="AF25" s="1244"/>
      <c r="AG25" s="1244"/>
      <c r="AH25" s="1248"/>
      <c r="AI25" s="1248"/>
    </row>
    <row r="26" spans="1:35" ht="15" customHeight="1">
      <c r="A26" s="961"/>
      <c r="B26" s="961"/>
      <c r="C26" s="961"/>
      <c r="D26" s="961"/>
      <c r="E26" s="961"/>
      <c r="F26" s="961"/>
      <c r="G26" s="961"/>
      <c r="H26" s="961"/>
      <c r="I26" s="961"/>
      <c r="J26" s="961"/>
      <c r="K26" s="703"/>
      <c r="L26" s="1246"/>
      <c r="M26" s="1249"/>
      <c r="N26" s="1249"/>
      <c r="O26" s="1249"/>
      <c r="P26" s="1249"/>
      <c r="Q26" s="1249"/>
      <c r="R26" s="1249"/>
      <c r="S26" s="1249"/>
      <c r="T26" s="1249"/>
      <c r="U26" s="1249"/>
      <c r="V26" s="1249"/>
      <c r="W26" s="1249"/>
      <c r="X26" s="1249"/>
      <c r="Y26" s="1249"/>
      <c r="Z26" s="1249"/>
      <c r="AA26" s="1249"/>
      <c r="AB26" s="1249"/>
      <c r="AC26" s="1249"/>
      <c r="AD26" s="1249"/>
      <c r="AE26" s="1249"/>
      <c r="AF26" s="1249"/>
      <c r="AG26" s="1249"/>
      <c r="AH26" s="1250"/>
      <c r="AI26" s="1250"/>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1"/>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23" hidden="1">
      <c r="A1" s="961"/>
      <c r="B1" s="961"/>
      <c r="C1" s="961"/>
      <c r="D1" s="961"/>
      <c r="E1" s="961"/>
      <c r="F1" s="961"/>
      <c r="G1" s="961"/>
      <c r="H1" s="961"/>
      <c r="I1" s="961"/>
      <c r="J1" s="961"/>
      <c r="K1" s="961"/>
      <c r="L1" s="961"/>
      <c r="M1" s="961"/>
      <c r="N1" s="961"/>
      <c r="O1" s="961"/>
      <c r="P1" s="961"/>
      <c r="Q1" s="961"/>
      <c r="R1" s="961"/>
      <c r="S1" s="961"/>
      <c r="T1" s="961"/>
      <c r="U1" s="961"/>
      <c r="V1" s="961"/>
      <c r="W1" s="961"/>
    </row>
    <row r="2" spans="1:23" hidden="1">
      <c r="A2" s="961"/>
      <c r="B2" s="961"/>
      <c r="C2" s="961"/>
      <c r="D2" s="961"/>
      <c r="E2" s="961"/>
      <c r="F2" s="961"/>
      <c r="G2" s="961"/>
      <c r="H2" s="961"/>
      <c r="I2" s="961"/>
      <c r="J2" s="961"/>
      <c r="K2" s="961"/>
      <c r="L2" s="961"/>
      <c r="M2" s="961"/>
      <c r="N2" s="961"/>
      <c r="O2" s="961"/>
      <c r="P2" s="961"/>
      <c r="Q2" s="961"/>
      <c r="R2" s="961"/>
      <c r="S2" s="961"/>
      <c r="T2" s="961"/>
      <c r="U2" s="961"/>
      <c r="V2" s="961"/>
      <c r="W2" s="961"/>
    </row>
    <row r="3" spans="1:23" hidden="1">
      <c r="A3" s="961"/>
      <c r="B3" s="961"/>
      <c r="C3" s="961"/>
      <c r="D3" s="961"/>
      <c r="E3" s="961"/>
      <c r="F3" s="961"/>
      <c r="G3" s="961"/>
      <c r="H3" s="961"/>
      <c r="I3" s="961"/>
      <c r="J3" s="961"/>
      <c r="K3" s="961"/>
      <c r="L3" s="961"/>
      <c r="M3" s="961"/>
      <c r="N3" s="961"/>
      <c r="O3" s="961"/>
      <c r="P3" s="961"/>
      <c r="Q3" s="961"/>
      <c r="R3" s="961"/>
      <c r="S3" s="961"/>
      <c r="T3" s="961"/>
      <c r="U3" s="961"/>
      <c r="V3" s="961"/>
      <c r="W3" s="961"/>
    </row>
    <row r="4" spans="1:23" hidden="1">
      <c r="A4" s="961"/>
      <c r="B4" s="961"/>
      <c r="C4" s="961"/>
      <c r="D4" s="961"/>
      <c r="E4" s="961"/>
      <c r="F4" s="961"/>
      <c r="G4" s="961"/>
      <c r="H4" s="961"/>
      <c r="I4" s="961"/>
      <c r="J4" s="961"/>
      <c r="K4" s="961"/>
      <c r="L4" s="961"/>
      <c r="M4" s="961"/>
      <c r="N4" s="961"/>
      <c r="O4" s="961"/>
      <c r="P4" s="961"/>
      <c r="Q4" s="961"/>
      <c r="R4" s="961"/>
      <c r="S4" s="961"/>
      <c r="T4" s="961"/>
      <c r="U4" s="961"/>
      <c r="V4" s="961"/>
      <c r="W4" s="961"/>
    </row>
    <row r="5" spans="1:23" hidden="1">
      <c r="A5" s="961"/>
      <c r="B5" s="961"/>
      <c r="C5" s="961"/>
      <c r="D5" s="961"/>
      <c r="E5" s="961"/>
      <c r="F5" s="961"/>
      <c r="G5" s="961"/>
      <c r="H5" s="961"/>
      <c r="I5" s="961"/>
      <c r="J5" s="961"/>
      <c r="K5" s="961"/>
      <c r="L5" s="961"/>
      <c r="M5" s="961"/>
      <c r="N5" s="961"/>
      <c r="O5" s="961"/>
      <c r="P5" s="961"/>
      <c r="Q5" s="961"/>
      <c r="R5" s="961"/>
      <c r="S5" s="961"/>
      <c r="T5" s="961"/>
      <c r="U5" s="961"/>
      <c r="V5" s="961"/>
      <c r="W5" s="961"/>
    </row>
    <row r="6" spans="1:23" hidden="1">
      <c r="A6" s="961"/>
      <c r="B6" s="961"/>
      <c r="C6" s="961"/>
      <c r="D6" s="961"/>
      <c r="E6" s="961"/>
      <c r="F6" s="961"/>
      <c r="G6" s="961"/>
      <c r="H6" s="961"/>
      <c r="I6" s="961"/>
      <c r="J6" s="961"/>
      <c r="K6" s="961"/>
      <c r="L6" s="961"/>
      <c r="M6" s="961"/>
      <c r="N6" s="961"/>
      <c r="O6" s="961"/>
      <c r="P6" s="961"/>
      <c r="Q6" s="961"/>
      <c r="R6" s="961"/>
      <c r="S6" s="961"/>
      <c r="T6" s="961"/>
      <c r="U6" s="961"/>
      <c r="V6" s="961"/>
      <c r="W6" s="961"/>
    </row>
    <row r="7" spans="1:23" hidden="1">
      <c r="A7" s="961"/>
      <c r="B7" s="961"/>
      <c r="C7" s="961"/>
      <c r="D7" s="961"/>
      <c r="E7" s="961"/>
      <c r="F7" s="961"/>
      <c r="G7" s="961"/>
      <c r="H7" s="961"/>
      <c r="I7" s="961"/>
      <c r="J7" s="961"/>
      <c r="K7" s="961"/>
      <c r="L7" s="961"/>
      <c r="M7" s="961"/>
      <c r="N7" s="961"/>
      <c r="O7" s="961"/>
      <c r="P7" s="961"/>
      <c r="Q7" s="961"/>
      <c r="R7" s="961"/>
      <c r="S7" s="961"/>
      <c r="T7" s="961"/>
      <c r="U7" s="961"/>
      <c r="V7" s="961"/>
      <c r="W7" s="961"/>
    </row>
    <row r="8" spans="1:23" hidden="1">
      <c r="A8" s="961"/>
      <c r="B8" s="961"/>
      <c r="C8" s="961"/>
      <c r="D8" s="961"/>
      <c r="E8" s="961"/>
      <c r="F8" s="961"/>
      <c r="G8" s="961"/>
      <c r="H8" s="961"/>
      <c r="I8" s="961"/>
      <c r="J8" s="961"/>
      <c r="K8" s="961"/>
      <c r="L8" s="961"/>
      <c r="M8" s="961"/>
      <c r="N8" s="961"/>
      <c r="O8" s="961"/>
      <c r="P8" s="961"/>
      <c r="Q8" s="961"/>
      <c r="R8" s="961"/>
      <c r="S8" s="961"/>
      <c r="T8" s="961"/>
      <c r="U8" s="961"/>
      <c r="V8" s="961"/>
      <c r="W8" s="961"/>
    </row>
    <row r="9" spans="1:23" hidden="1">
      <c r="A9" s="961"/>
      <c r="B9" s="961"/>
      <c r="C9" s="961"/>
      <c r="D9" s="961"/>
      <c r="E9" s="961"/>
      <c r="F9" s="961"/>
      <c r="G9" s="961"/>
      <c r="H9" s="961"/>
      <c r="I9" s="961"/>
      <c r="J9" s="961"/>
      <c r="K9" s="961"/>
      <c r="L9" s="961"/>
      <c r="M9" s="961"/>
      <c r="N9" s="961"/>
      <c r="O9" s="961"/>
      <c r="P9" s="961"/>
      <c r="Q9" s="961"/>
      <c r="R9" s="961"/>
      <c r="S9" s="961"/>
      <c r="T9" s="961"/>
      <c r="U9" s="961"/>
      <c r="V9" s="961"/>
      <c r="W9" s="961"/>
    </row>
    <row r="10" spans="1:23" hidden="1">
      <c r="A10" s="961"/>
      <c r="B10" s="961"/>
      <c r="C10" s="961"/>
      <c r="D10" s="961"/>
      <c r="E10" s="961"/>
      <c r="F10" s="961"/>
      <c r="G10" s="961"/>
      <c r="H10" s="961"/>
      <c r="I10" s="961"/>
      <c r="J10" s="961"/>
      <c r="K10" s="961"/>
      <c r="L10" s="961"/>
      <c r="M10" s="961"/>
      <c r="N10" s="961"/>
      <c r="O10" s="961"/>
      <c r="P10" s="961"/>
      <c r="Q10" s="961"/>
      <c r="R10" s="961"/>
      <c r="S10" s="961"/>
      <c r="T10" s="961"/>
      <c r="U10" s="961"/>
      <c r="V10" s="961"/>
      <c r="W10" s="961"/>
    </row>
    <row r="11" spans="1:23" ht="11.25" hidden="1" customHeight="1">
      <c r="A11" s="961"/>
      <c r="B11" s="961"/>
      <c r="C11" s="961"/>
      <c r="D11" s="961"/>
      <c r="E11" s="961"/>
      <c r="F11" s="961"/>
      <c r="G11" s="961"/>
      <c r="H11" s="961"/>
      <c r="I11" s="961"/>
      <c r="J11" s="961"/>
      <c r="K11" s="961"/>
      <c r="L11" s="978"/>
      <c r="M11" s="978"/>
      <c r="N11" s="978"/>
      <c r="O11" s="978"/>
      <c r="P11" s="978"/>
      <c r="Q11" s="978"/>
      <c r="R11" s="978"/>
      <c r="S11" s="978"/>
      <c r="T11" s="978"/>
      <c r="U11" s="978"/>
      <c r="V11" s="978"/>
      <c r="W11" s="961"/>
    </row>
    <row r="12" spans="1:23" ht="20.100000000000001" customHeight="1">
      <c r="A12" s="961"/>
      <c r="B12" s="961"/>
      <c r="C12" s="961"/>
      <c r="D12" s="961"/>
      <c r="E12" s="961"/>
      <c r="F12" s="961"/>
      <c r="G12" s="961"/>
      <c r="H12" s="961"/>
      <c r="I12" s="961"/>
      <c r="J12" s="961"/>
      <c r="K12" s="961"/>
      <c r="L12" s="479" t="s">
        <v>1425</v>
      </c>
      <c r="M12" s="296"/>
      <c r="N12" s="296"/>
      <c r="O12" s="296"/>
      <c r="P12" s="296"/>
      <c r="Q12" s="297"/>
      <c r="R12" s="297"/>
      <c r="S12" s="297"/>
      <c r="T12" s="297"/>
      <c r="U12" s="297"/>
      <c r="V12" s="297"/>
      <c r="W12" s="990"/>
    </row>
    <row r="13" spans="1:23" ht="11.25" customHeight="1">
      <c r="A13" s="961"/>
      <c r="B13" s="961"/>
      <c r="C13" s="961"/>
      <c r="D13" s="961"/>
      <c r="E13" s="961"/>
      <c r="F13" s="961"/>
      <c r="G13" s="961"/>
      <c r="H13" s="961"/>
      <c r="I13" s="961"/>
      <c r="J13" s="961"/>
      <c r="K13" s="961"/>
      <c r="L13" s="978"/>
      <c r="M13" s="978"/>
      <c r="N13" s="978"/>
      <c r="O13" s="978"/>
      <c r="P13" s="978"/>
      <c r="Q13" s="978"/>
      <c r="R13" s="978"/>
      <c r="S13" s="978"/>
      <c r="T13" s="978"/>
      <c r="U13" s="978"/>
      <c r="V13" s="978"/>
      <c r="W13" s="961"/>
    </row>
    <row r="14" spans="1:23" ht="111.75" customHeight="1">
      <c r="A14" s="961"/>
      <c r="B14" s="961"/>
      <c r="C14" s="961"/>
      <c r="D14" s="961"/>
      <c r="E14" s="961"/>
      <c r="F14" s="961"/>
      <c r="G14" s="961"/>
      <c r="H14" s="961"/>
      <c r="I14" s="961"/>
      <c r="J14" s="961"/>
      <c r="K14" s="961"/>
      <c r="L14" s="987" t="s">
        <v>301</v>
      </c>
      <c r="M14" s="983" t="s">
        <v>142</v>
      </c>
      <c r="N14" s="983" t="s">
        <v>143</v>
      </c>
      <c r="O14" s="965" t="s">
        <v>1315</v>
      </c>
      <c r="P14" s="965" t="s">
        <v>465</v>
      </c>
      <c r="Q14" s="965" t="s">
        <v>466</v>
      </c>
      <c r="R14" s="965" t="s">
        <v>467</v>
      </c>
      <c r="S14" s="965" t="s">
        <v>468</v>
      </c>
      <c r="T14" s="965" t="s">
        <v>1316</v>
      </c>
      <c r="U14" s="965" t="s">
        <v>136</v>
      </c>
      <c r="V14" s="965" t="s">
        <v>469</v>
      </c>
      <c r="W14" s="961"/>
    </row>
    <row r="15" spans="1:23" s="82" customFormat="1">
      <c r="A15" s="816" t="s">
        <v>18</v>
      </c>
      <c r="B15" s="800"/>
      <c r="C15" s="800"/>
      <c r="D15" s="800"/>
      <c r="E15" s="800"/>
      <c r="F15" s="800"/>
      <c r="G15" s="800"/>
      <c r="H15" s="800"/>
      <c r="I15" s="800"/>
      <c r="J15" s="800"/>
      <c r="K15" s="800"/>
      <c r="L15" s="904" t="s">
        <v>2613</v>
      </c>
      <c r="M15" s="975"/>
      <c r="N15" s="975"/>
      <c r="O15" s="991">
        <v>0</v>
      </c>
      <c r="P15" s="991">
        <v>0</v>
      </c>
      <c r="Q15" s="991">
        <v>0</v>
      </c>
      <c r="R15" s="991">
        <v>0</v>
      </c>
      <c r="S15" s="991">
        <v>0</v>
      </c>
      <c r="T15" s="991">
        <v>0</v>
      </c>
      <c r="U15" s="991">
        <v>0</v>
      </c>
      <c r="V15" s="991">
        <v>0</v>
      </c>
      <c r="W15" s="800"/>
    </row>
    <row r="16" spans="1:23" ht="34.200000000000003">
      <c r="A16" s="839">
        <v>1</v>
      </c>
      <c r="B16" s="961"/>
      <c r="C16" s="961"/>
      <c r="D16" s="961"/>
      <c r="E16" s="961"/>
      <c r="F16" s="961"/>
      <c r="G16" s="961"/>
      <c r="H16" s="961"/>
      <c r="I16" s="961"/>
      <c r="J16" s="961"/>
      <c r="K16" s="961"/>
      <c r="L16" s="983" t="s">
        <v>18</v>
      </c>
      <c r="M16" s="992" t="s">
        <v>1176</v>
      </c>
      <c r="N16" s="983" t="s">
        <v>369</v>
      </c>
      <c r="O16" s="984">
        <v>0</v>
      </c>
      <c r="P16" s="985"/>
      <c r="Q16" s="985"/>
      <c r="R16" s="985"/>
      <c r="S16" s="985"/>
      <c r="T16" s="985"/>
      <c r="U16" s="985"/>
      <c r="V16" s="985">
        <v>0</v>
      </c>
      <c r="W16" s="961"/>
    </row>
    <row r="17" spans="1:23" ht="22.8">
      <c r="A17" s="839">
        <v>1</v>
      </c>
      <c r="B17" s="961"/>
      <c r="C17" s="961"/>
      <c r="D17" s="961"/>
      <c r="E17" s="961"/>
      <c r="F17" s="961"/>
      <c r="G17" s="961"/>
      <c r="H17" s="961"/>
      <c r="I17" s="961"/>
      <c r="J17" s="961"/>
      <c r="K17" s="961"/>
      <c r="L17" s="983" t="s">
        <v>102</v>
      </c>
      <c r="M17" s="992" t="s">
        <v>470</v>
      </c>
      <c r="N17" s="983" t="s">
        <v>369</v>
      </c>
      <c r="O17" s="984">
        <v>0</v>
      </c>
      <c r="P17" s="985"/>
      <c r="Q17" s="985"/>
      <c r="R17" s="985"/>
      <c r="S17" s="993"/>
      <c r="T17" s="993"/>
      <c r="U17" s="993"/>
      <c r="V17" s="985">
        <v>0</v>
      </c>
      <c r="W17" s="961"/>
    </row>
    <row r="18" spans="1:23">
      <c r="A18" s="961"/>
      <c r="B18" s="961"/>
      <c r="C18" s="961"/>
      <c r="D18" s="961"/>
      <c r="E18" s="961"/>
      <c r="F18" s="961"/>
      <c r="G18" s="961"/>
      <c r="H18" s="961"/>
      <c r="I18" s="961"/>
      <c r="J18" s="961"/>
      <c r="K18" s="961"/>
      <c r="L18" s="961"/>
      <c r="M18" s="961"/>
      <c r="N18" s="961"/>
      <c r="O18" s="961"/>
      <c r="P18" s="961"/>
      <c r="Q18" s="961"/>
      <c r="R18" s="961"/>
      <c r="S18" s="961"/>
      <c r="T18" s="961"/>
      <c r="U18" s="961"/>
      <c r="V18" s="961"/>
      <c r="W18" s="961"/>
    </row>
    <row r="19" spans="1:23">
      <c r="A19" s="961"/>
      <c r="B19" s="961"/>
      <c r="C19" s="961"/>
      <c r="D19" s="961"/>
      <c r="E19" s="961"/>
      <c r="F19" s="961"/>
      <c r="G19" s="961"/>
      <c r="H19" s="961"/>
      <c r="I19" s="961"/>
      <c r="J19" s="961"/>
      <c r="K19" s="961"/>
      <c r="L19" s="961"/>
      <c r="M19" s="961"/>
      <c r="N19" s="961"/>
      <c r="O19" s="961"/>
      <c r="P19" s="961"/>
      <c r="Q19" s="961"/>
      <c r="R19" s="961"/>
      <c r="S19" s="961"/>
      <c r="T19" s="961"/>
      <c r="U19" s="961"/>
      <c r="V19" s="961"/>
      <c r="W19" s="961"/>
    </row>
    <row r="20" spans="1:23" ht="24" customHeight="1">
      <c r="A20" s="961"/>
      <c r="B20" s="961"/>
      <c r="C20" s="961"/>
      <c r="D20" s="961"/>
      <c r="E20" s="961"/>
      <c r="F20" s="961"/>
      <c r="G20" s="961"/>
      <c r="H20" s="961"/>
      <c r="I20" s="961"/>
      <c r="J20" s="961"/>
      <c r="K20" s="961"/>
      <c r="L20" s="1244" t="s">
        <v>1469</v>
      </c>
      <c r="M20" s="1244"/>
      <c r="N20" s="1244"/>
      <c r="O20" s="1244"/>
      <c r="P20" s="1244"/>
      <c r="Q20" s="1244"/>
      <c r="R20" s="1244"/>
      <c r="S20" s="1244"/>
      <c r="T20" s="1244"/>
      <c r="U20" s="1244"/>
      <c r="V20" s="1248"/>
      <c r="W20" s="961"/>
    </row>
    <row r="21" spans="1:23" ht="14.4">
      <c r="A21" s="961"/>
      <c r="B21" s="961"/>
      <c r="C21" s="961"/>
      <c r="D21" s="961"/>
      <c r="E21" s="961"/>
      <c r="F21" s="961"/>
      <c r="G21" s="961"/>
      <c r="H21" s="961"/>
      <c r="I21" s="961"/>
      <c r="J21" s="961"/>
      <c r="K21" s="703"/>
      <c r="L21" s="1246"/>
      <c r="M21" s="1246"/>
      <c r="N21" s="1246"/>
      <c r="O21" s="1246"/>
      <c r="P21" s="1246"/>
      <c r="Q21" s="1246"/>
      <c r="R21" s="1246"/>
      <c r="S21" s="1246"/>
      <c r="T21" s="1246"/>
      <c r="U21" s="1246"/>
      <c r="V21" s="1252"/>
      <c r="W21" s="961"/>
    </row>
  </sheetData>
  <sheetProtection formatColumns="0" formatRows="0" autoFilter="0"/>
  <mergeCells count="2">
    <mergeCell ref="L20:V20"/>
    <mergeCell ref="L21:V21"/>
  </mergeCells>
  <dataValidations count="2">
    <dataValidation type="decimal" allowBlank="1" showErrorMessage="1" errorTitle="Ошибка" error="Допускается ввод только действительных чисел!" sqref="O16:O17">
      <formula1>-9.99999999999999E+23</formula1>
      <formula2>9.99999999999999E+23</formula2>
    </dataValidation>
    <dataValidation type="decimal" allowBlank="1" showErrorMessage="1" errorTitle="Ошибка" error="Допускается ввод только неотрицательных чисел!" sqref="R17:V17 P16:R16 V16">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52"/>
  <sheetViews>
    <sheetView showGridLines="0" view="pageBreakPreview" topLeftCell="A11" zoomScale="60" zoomScaleNormal="100" workbookViewId="0">
      <pane xSplit="15" ySplit="5" topLeftCell="P19" activePane="bottomRight" state="frozen"/>
      <selection activeCell="M11" sqref="M11"/>
      <selection pane="topRight" activeCell="M11" sqref="M11"/>
      <selection pane="bottomLeft" activeCell="M11" sqref="M11"/>
      <selection pane="bottomRight" activeCell="L52" sqref="L52:Q52"/>
    </sheetView>
  </sheetViews>
  <sheetFormatPr defaultColWidth="9.125" defaultRowHeight="11.4"/>
  <cols>
    <col min="1" max="10" width="9.125" style="102" hidden="1" customWidth="1"/>
    <col min="11" max="11" width="3.75" style="102" hidden="1" customWidth="1"/>
    <col min="12" max="12" width="8.75" style="306"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961"/>
      <c r="B1" s="961"/>
      <c r="C1" s="961"/>
      <c r="D1" s="961"/>
      <c r="E1" s="961"/>
      <c r="F1" s="961"/>
      <c r="G1" s="961"/>
      <c r="H1" s="961"/>
      <c r="I1" s="961"/>
      <c r="J1" s="961"/>
      <c r="K1" s="961"/>
      <c r="L1" s="976"/>
      <c r="M1" s="961"/>
      <c r="N1" s="961"/>
      <c r="O1" s="961"/>
      <c r="P1" s="961"/>
      <c r="Q1" s="961"/>
      <c r="R1" s="961"/>
    </row>
    <row r="2" spans="1:18" hidden="1">
      <c r="A2" s="961"/>
      <c r="B2" s="961"/>
      <c r="C2" s="961"/>
      <c r="D2" s="961"/>
      <c r="E2" s="961"/>
      <c r="F2" s="961"/>
      <c r="G2" s="961"/>
      <c r="H2" s="961"/>
      <c r="I2" s="961"/>
      <c r="J2" s="961"/>
      <c r="K2" s="961"/>
      <c r="L2" s="976"/>
      <c r="M2" s="961"/>
      <c r="N2" s="961"/>
      <c r="O2" s="961"/>
      <c r="P2" s="961"/>
      <c r="Q2" s="961"/>
      <c r="R2" s="961"/>
    </row>
    <row r="3" spans="1:18" hidden="1">
      <c r="A3" s="961"/>
      <c r="B3" s="961"/>
      <c r="C3" s="961"/>
      <c r="D3" s="961"/>
      <c r="E3" s="961"/>
      <c r="F3" s="961"/>
      <c r="G3" s="961"/>
      <c r="H3" s="961"/>
      <c r="I3" s="961"/>
      <c r="J3" s="961"/>
      <c r="K3" s="961"/>
      <c r="L3" s="976"/>
      <c r="M3" s="961"/>
      <c r="N3" s="961"/>
      <c r="O3" s="961"/>
      <c r="P3" s="961"/>
      <c r="Q3" s="961"/>
      <c r="R3" s="961"/>
    </row>
    <row r="4" spans="1:18" hidden="1">
      <c r="A4" s="961"/>
      <c r="B4" s="961"/>
      <c r="C4" s="961"/>
      <c r="D4" s="961"/>
      <c r="E4" s="961"/>
      <c r="F4" s="961"/>
      <c r="G4" s="961"/>
      <c r="H4" s="961"/>
      <c r="I4" s="961"/>
      <c r="J4" s="961"/>
      <c r="K4" s="961"/>
      <c r="L4" s="976"/>
      <c r="M4" s="961"/>
      <c r="N4" s="961"/>
      <c r="O4" s="961"/>
      <c r="P4" s="961"/>
      <c r="Q4" s="961"/>
      <c r="R4" s="961"/>
    </row>
    <row r="5" spans="1:18" hidden="1">
      <c r="A5" s="961"/>
      <c r="B5" s="961"/>
      <c r="C5" s="961"/>
      <c r="D5" s="961"/>
      <c r="E5" s="961"/>
      <c r="F5" s="961"/>
      <c r="G5" s="961"/>
      <c r="H5" s="961"/>
      <c r="I5" s="961"/>
      <c r="J5" s="961"/>
      <c r="K5" s="961"/>
      <c r="L5" s="976"/>
      <c r="M5" s="961"/>
      <c r="N5" s="961"/>
      <c r="O5" s="961"/>
      <c r="P5" s="961"/>
      <c r="Q5" s="961"/>
      <c r="R5" s="961"/>
    </row>
    <row r="6" spans="1:18" hidden="1">
      <c r="A6" s="961"/>
      <c r="B6" s="961"/>
      <c r="C6" s="961"/>
      <c r="D6" s="961"/>
      <c r="E6" s="961"/>
      <c r="F6" s="961"/>
      <c r="G6" s="961"/>
      <c r="H6" s="961"/>
      <c r="I6" s="961"/>
      <c r="J6" s="961"/>
      <c r="K6" s="961"/>
      <c r="L6" s="976"/>
      <c r="M6" s="961"/>
      <c r="N6" s="961"/>
      <c r="O6" s="961"/>
      <c r="P6" s="961"/>
      <c r="Q6" s="961"/>
      <c r="R6" s="961"/>
    </row>
    <row r="7" spans="1:18" hidden="1">
      <c r="A7" s="961"/>
      <c r="B7" s="961"/>
      <c r="C7" s="961"/>
      <c r="D7" s="961"/>
      <c r="E7" s="961"/>
      <c r="F7" s="961"/>
      <c r="G7" s="961"/>
      <c r="H7" s="961"/>
      <c r="I7" s="961"/>
      <c r="J7" s="961"/>
      <c r="K7" s="961"/>
      <c r="L7" s="976"/>
      <c r="M7" s="961"/>
      <c r="N7" s="961"/>
      <c r="O7" s="961"/>
      <c r="P7" s="961"/>
      <c r="Q7" s="961"/>
      <c r="R7" s="961"/>
    </row>
    <row r="8" spans="1:18" hidden="1">
      <c r="A8" s="961"/>
      <c r="B8" s="961"/>
      <c r="C8" s="961"/>
      <c r="D8" s="961"/>
      <c r="E8" s="961"/>
      <c r="F8" s="961"/>
      <c r="G8" s="961"/>
      <c r="H8" s="961"/>
      <c r="I8" s="961"/>
      <c r="J8" s="961"/>
      <c r="K8" s="961"/>
      <c r="L8" s="976"/>
      <c r="M8" s="961"/>
      <c r="N8" s="961"/>
      <c r="O8" s="961"/>
      <c r="P8" s="961"/>
      <c r="Q8" s="961"/>
      <c r="R8" s="961"/>
    </row>
    <row r="9" spans="1:18" hidden="1">
      <c r="A9" s="961"/>
      <c r="B9" s="961"/>
      <c r="C9" s="961"/>
      <c r="D9" s="961"/>
      <c r="E9" s="961"/>
      <c r="F9" s="961"/>
      <c r="G9" s="961"/>
      <c r="H9" s="961"/>
      <c r="I9" s="961"/>
      <c r="J9" s="961"/>
      <c r="K9" s="961"/>
      <c r="L9" s="976"/>
      <c r="M9" s="961"/>
      <c r="N9" s="961"/>
      <c r="O9" s="961"/>
      <c r="P9" s="961"/>
      <c r="Q9" s="961"/>
      <c r="R9" s="961"/>
    </row>
    <row r="10" spans="1:18" hidden="1">
      <c r="A10" s="961"/>
      <c r="B10" s="961"/>
      <c r="C10" s="961"/>
      <c r="D10" s="961"/>
      <c r="E10" s="961"/>
      <c r="F10" s="961"/>
      <c r="G10" s="961"/>
      <c r="H10" s="961"/>
      <c r="I10" s="961"/>
      <c r="J10" s="961"/>
      <c r="K10" s="961"/>
      <c r="L10" s="976"/>
      <c r="M10" s="961"/>
      <c r="N10" s="961"/>
      <c r="O10" s="961"/>
      <c r="P10" s="961"/>
      <c r="Q10" s="961"/>
      <c r="R10" s="961"/>
    </row>
    <row r="11" spans="1:18" ht="15" hidden="1" customHeight="1">
      <c r="A11" s="961"/>
      <c r="B11" s="961"/>
      <c r="C11" s="961"/>
      <c r="D11" s="961"/>
      <c r="E11" s="961"/>
      <c r="F11" s="961"/>
      <c r="G11" s="961"/>
      <c r="H11" s="961"/>
      <c r="I11" s="961"/>
      <c r="J11" s="961"/>
      <c r="K11" s="961"/>
      <c r="L11" s="994"/>
      <c r="M11" s="979"/>
      <c r="N11" s="978"/>
      <c r="O11" s="978"/>
      <c r="P11" s="978"/>
      <c r="Q11" s="978"/>
      <c r="R11" s="961"/>
    </row>
    <row r="12" spans="1:18" ht="22.5" customHeight="1">
      <c r="A12" s="961"/>
      <c r="B12" s="961"/>
      <c r="C12" s="961"/>
      <c r="D12" s="961"/>
      <c r="E12" s="961"/>
      <c r="F12" s="961"/>
      <c r="G12" s="961"/>
      <c r="H12" s="961"/>
      <c r="I12" s="961"/>
      <c r="J12" s="961"/>
      <c r="K12" s="961"/>
      <c r="L12" s="479" t="s">
        <v>1381</v>
      </c>
      <c r="M12" s="299"/>
      <c r="N12" s="299"/>
      <c r="O12" s="299"/>
      <c r="P12" s="299"/>
      <c r="Q12" s="300"/>
      <c r="R12" s="300"/>
    </row>
    <row r="13" spans="1:18" ht="11.25" customHeight="1">
      <c r="A13" s="961"/>
      <c r="B13" s="961"/>
      <c r="C13" s="961"/>
      <c r="D13" s="961"/>
      <c r="E13" s="961"/>
      <c r="F13" s="961"/>
      <c r="G13" s="961"/>
      <c r="H13" s="961"/>
      <c r="I13" s="961"/>
      <c r="J13" s="961"/>
      <c r="K13" s="961"/>
      <c r="L13" s="994"/>
      <c r="M13" s="978"/>
      <c r="N13" s="978"/>
      <c r="O13" s="978"/>
      <c r="P13" s="978"/>
      <c r="Q13" s="978"/>
      <c r="R13" s="961"/>
    </row>
    <row r="14" spans="1:18" ht="19.5" customHeight="1">
      <c r="A14" s="961"/>
      <c r="B14" s="961"/>
      <c r="C14" s="961"/>
      <c r="D14" s="961"/>
      <c r="E14" s="961"/>
      <c r="F14" s="961"/>
      <c r="G14" s="961"/>
      <c r="H14" s="961"/>
      <c r="I14" s="961"/>
      <c r="J14" s="961"/>
      <c r="K14" s="961"/>
      <c r="L14" s="1200" t="s">
        <v>16</v>
      </c>
      <c r="M14" s="1247" t="s">
        <v>121</v>
      </c>
      <c r="N14" s="1259" t="s">
        <v>1145</v>
      </c>
      <c r="O14" s="1247" t="s">
        <v>284</v>
      </c>
      <c r="P14" s="995" t="s">
        <v>2616</v>
      </c>
      <c r="Q14" s="995" t="s">
        <v>2616</v>
      </c>
      <c r="R14" s="1247" t="s">
        <v>109</v>
      </c>
    </row>
    <row r="15" spans="1:18" ht="32.25" customHeight="1">
      <c r="A15" s="961"/>
      <c r="B15" s="961"/>
      <c r="C15" s="961"/>
      <c r="D15" s="961"/>
      <c r="E15" s="961"/>
      <c r="F15" s="961"/>
      <c r="G15" s="961"/>
      <c r="H15" s="961"/>
      <c r="I15" s="961"/>
      <c r="J15" s="961"/>
      <c r="K15" s="961"/>
      <c r="L15" s="1200"/>
      <c r="M15" s="1247"/>
      <c r="N15" s="1259"/>
      <c r="O15" s="1247"/>
      <c r="P15" s="995" t="s">
        <v>323</v>
      </c>
      <c r="Q15" s="996" t="s">
        <v>285</v>
      </c>
      <c r="R15" s="1247"/>
    </row>
    <row r="16" spans="1:18">
      <c r="A16" s="816" t="s">
        <v>18</v>
      </c>
      <c r="B16" s="961"/>
      <c r="C16" s="961"/>
      <c r="D16" s="961"/>
      <c r="E16" s="961"/>
      <c r="F16" s="961"/>
      <c r="G16" s="961"/>
      <c r="H16" s="961"/>
      <c r="I16" s="961"/>
      <c r="J16" s="961"/>
      <c r="K16" s="961"/>
      <c r="L16" s="997" t="s">
        <v>2613</v>
      </c>
      <c r="M16" s="998"/>
      <c r="N16" s="975"/>
      <c r="O16" s="975"/>
      <c r="P16" s="975"/>
      <c r="Q16" s="975"/>
      <c r="R16" s="975"/>
    </row>
    <row r="17" spans="1:18" s="279" customFormat="1" ht="57">
      <c r="A17" s="839">
        <v>1</v>
      </c>
      <c r="B17" s="971"/>
      <c r="C17" s="971"/>
      <c r="D17" s="971"/>
      <c r="E17" s="971"/>
      <c r="F17" s="971"/>
      <c r="G17" s="971"/>
      <c r="H17" s="971"/>
      <c r="I17" s="971"/>
      <c r="J17" s="971"/>
      <c r="K17" s="971"/>
      <c r="L17" s="999" t="s">
        <v>471</v>
      </c>
      <c r="M17" s="1000" t="s">
        <v>472</v>
      </c>
      <c r="N17" s="1001" t="s">
        <v>2656</v>
      </c>
      <c r="O17" s="1002" t="s">
        <v>369</v>
      </c>
      <c r="P17" s="1003">
        <v>0</v>
      </c>
      <c r="Q17" s="1004">
        <v>260.53500000000008</v>
      </c>
      <c r="R17" s="1005"/>
    </row>
    <row r="18" spans="1:18" s="279" customFormat="1">
      <c r="A18" s="839">
        <v>1</v>
      </c>
      <c r="B18" s="971"/>
      <c r="C18" s="971"/>
      <c r="D18" s="971"/>
      <c r="E18" s="971"/>
      <c r="F18" s="971"/>
      <c r="G18" s="971"/>
      <c r="H18" s="971"/>
      <c r="I18" s="971"/>
      <c r="J18" s="971"/>
      <c r="K18" s="971"/>
      <c r="L18" s="1006" t="s">
        <v>18</v>
      </c>
      <c r="M18" s="1000" t="s">
        <v>473</v>
      </c>
      <c r="N18" s="1001" t="s">
        <v>2657</v>
      </c>
      <c r="O18" s="1002" t="s">
        <v>369</v>
      </c>
      <c r="P18" s="1007"/>
      <c r="Q18" s="1008">
        <v>657.18499999999995</v>
      </c>
      <c r="R18" s="1005"/>
    </row>
    <row r="19" spans="1:18" s="279" customFormat="1" ht="22.8">
      <c r="A19" s="839">
        <v>1</v>
      </c>
      <c r="B19" s="971"/>
      <c r="C19" s="971"/>
      <c r="D19" s="971"/>
      <c r="E19" s="971"/>
      <c r="F19" s="971"/>
      <c r="G19" s="971"/>
      <c r="H19" s="971"/>
      <c r="I19" s="971"/>
      <c r="J19" s="971"/>
      <c r="K19" s="971"/>
      <c r="L19" s="1006" t="s">
        <v>102</v>
      </c>
      <c r="M19" s="1009" t="s">
        <v>474</v>
      </c>
      <c r="N19" s="1001" t="s">
        <v>2658</v>
      </c>
      <c r="O19" s="1002" t="s">
        <v>369</v>
      </c>
      <c r="P19" s="1003">
        <v>0</v>
      </c>
      <c r="Q19" s="1003">
        <v>917.72</v>
      </c>
      <c r="R19" s="1005"/>
    </row>
    <row r="20" spans="1:18" ht="22.8">
      <c r="A20" s="839">
        <v>1</v>
      </c>
      <c r="B20" s="961"/>
      <c r="C20" s="961"/>
      <c r="D20" s="961"/>
      <c r="E20" s="961"/>
      <c r="F20" s="961"/>
      <c r="G20" s="961"/>
      <c r="H20" s="961"/>
      <c r="I20" s="961"/>
      <c r="J20" s="961"/>
      <c r="K20" s="961"/>
      <c r="L20" s="1010" t="s">
        <v>17</v>
      </c>
      <c r="M20" s="1011" t="s">
        <v>475</v>
      </c>
      <c r="N20" s="1012" t="s">
        <v>2659</v>
      </c>
      <c r="O20" s="1013" t="s">
        <v>369</v>
      </c>
      <c r="P20" s="1014"/>
      <c r="Q20" s="1015">
        <v>561.49</v>
      </c>
      <c r="R20" s="1016"/>
    </row>
    <row r="21" spans="1:18" ht="22.8">
      <c r="A21" s="839">
        <v>1</v>
      </c>
      <c r="B21" s="961"/>
      <c r="C21" s="961"/>
      <c r="D21" s="961"/>
      <c r="E21" s="961"/>
      <c r="F21" s="961"/>
      <c r="G21" s="961"/>
      <c r="H21" s="961"/>
      <c r="I21" s="961"/>
      <c r="J21" s="961"/>
      <c r="K21" s="961"/>
      <c r="L21" s="1010" t="s">
        <v>146</v>
      </c>
      <c r="M21" s="1011" t="s">
        <v>477</v>
      </c>
      <c r="N21" s="1012" t="s">
        <v>2660</v>
      </c>
      <c r="O21" s="1013" t="s">
        <v>369</v>
      </c>
      <c r="P21" s="1017">
        <v>0</v>
      </c>
      <c r="Q21" s="1018">
        <v>0.73</v>
      </c>
      <c r="R21" s="1016"/>
    </row>
    <row r="22" spans="1:18" ht="34.200000000000003">
      <c r="A22" s="839">
        <v>1</v>
      </c>
      <c r="B22" s="961"/>
      <c r="C22" s="961"/>
      <c r="D22" s="961"/>
      <c r="E22" s="961"/>
      <c r="F22" s="961"/>
      <c r="G22" s="961"/>
      <c r="H22" s="961"/>
      <c r="I22" s="961"/>
      <c r="J22" s="961"/>
      <c r="K22" s="961"/>
      <c r="L22" s="1010" t="s">
        <v>147</v>
      </c>
      <c r="M22" s="1019" t="s">
        <v>479</v>
      </c>
      <c r="N22" s="1020"/>
      <c r="O22" s="1013" t="s">
        <v>369</v>
      </c>
      <c r="P22" s="1014">
        <v>0</v>
      </c>
      <c r="Q22" s="1015">
        <v>0</v>
      </c>
      <c r="R22" s="1016"/>
    </row>
    <row r="23" spans="1:18">
      <c r="A23" s="839">
        <v>1</v>
      </c>
      <c r="B23" s="961"/>
      <c r="C23" s="961"/>
      <c r="D23" s="961"/>
      <c r="E23" s="961"/>
      <c r="F23" s="961"/>
      <c r="G23" s="961"/>
      <c r="H23" s="961"/>
      <c r="I23" s="961"/>
      <c r="J23" s="961"/>
      <c r="K23" s="961"/>
      <c r="L23" s="1010" t="s">
        <v>480</v>
      </c>
      <c r="M23" s="1019" t="s">
        <v>481</v>
      </c>
      <c r="N23" s="1020"/>
      <c r="O23" s="1013" t="s">
        <v>369</v>
      </c>
      <c r="P23" s="1014"/>
      <c r="Q23" s="1015">
        <v>0</v>
      </c>
      <c r="R23" s="1016"/>
    </row>
    <row r="24" spans="1:18" ht="22.8">
      <c r="A24" s="839">
        <v>1</v>
      </c>
      <c r="B24" s="961"/>
      <c r="C24" s="961"/>
      <c r="D24" s="961"/>
      <c r="E24" s="961"/>
      <c r="F24" s="961"/>
      <c r="G24" s="961"/>
      <c r="H24" s="961"/>
      <c r="I24" s="961"/>
      <c r="J24" s="961"/>
      <c r="K24" s="961"/>
      <c r="L24" s="1010" t="s">
        <v>482</v>
      </c>
      <c r="M24" s="1019" t="s">
        <v>483</v>
      </c>
      <c r="N24" s="1020"/>
      <c r="O24" s="1013" t="s">
        <v>369</v>
      </c>
      <c r="P24" s="1014"/>
      <c r="Q24" s="1015">
        <v>0.73</v>
      </c>
      <c r="R24" s="1016"/>
    </row>
    <row r="25" spans="1:18" ht="79.8">
      <c r="A25" s="839">
        <v>1</v>
      </c>
      <c r="B25" s="932" t="s">
        <v>1466</v>
      </c>
      <c r="C25" s="961"/>
      <c r="D25" s="961"/>
      <c r="E25" s="961"/>
      <c r="F25" s="961"/>
      <c r="G25" s="961"/>
      <c r="H25" s="961"/>
      <c r="I25" s="961"/>
      <c r="J25" s="961"/>
      <c r="K25" s="961"/>
      <c r="L25" s="1010" t="s">
        <v>484</v>
      </c>
      <c r="M25" s="1019" t="s">
        <v>485</v>
      </c>
      <c r="N25" s="1020"/>
      <c r="O25" s="1013" t="s">
        <v>369</v>
      </c>
      <c r="P25" s="1014"/>
      <c r="Q25" s="1015">
        <v>0</v>
      </c>
      <c r="R25" s="1016"/>
    </row>
    <row r="26" spans="1:18" ht="22.8">
      <c r="A26" s="839">
        <v>1</v>
      </c>
      <c r="B26" s="932" t="s">
        <v>642</v>
      </c>
      <c r="C26" s="961"/>
      <c r="D26" s="961"/>
      <c r="E26" s="961"/>
      <c r="F26" s="961"/>
      <c r="G26" s="961"/>
      <c r="H26" s="961"/>
      <c r="I26" s="961"/>
      <c r="J26" s="961"/>
      <c r="K26" s="961"/>
      <c r="L26" s="1021" t="s">
        <v>486</v>
      </c>
      <c r="M26" s="1022" t="s">
        <v>487</v>
      </c>
      <c r="N26" s="1013"/>
      <c r="O26" s="1013" t="s">
        <v>369</v>
      </c>
      <c r="P26" s="1014"/>
      <c r="Q26" s="1015">
        <v>0</v>
      </c>
      <c r="R26" s="1016"/>
    </row>
    <row r="27" spans="1:18" ht="22.8">
      <c r="A27" s="839">
        <v>1</v>
      </c>
      <c r="B27" s="932" t="s">
        <v>645</v>
      </c>
      <c r="C27" s="961"/>
      <c r="D27" s="961"/>
      <c r="E27" s="961"/>
      <c r="F27" s="961"/>
      <c r="G27" s="961"/>
      <c r="H27" s="961"/>
      <c r="I27" s="961"/>
      <c r="J27" s="961"/>
      <c r="K27" s="961"/>
      <c r="L27" s="1023" t="s">
        <v>488</v>
      </c>
      <c r="M27" s="1024" t="s">
        <v>1188</v>
      </c>
      <c r="N27" s="1013"/>
      <c r="O27" s="1013" t="s">
        <v>369</v>
      </c>
      <c r="P27" s="1014"/>
      <c r="Q27" s="1015">
        <v>0</v>
      </c>
      <c r="R27" s="1016"/>
    </row>
    <row r="28" spans="1:18" ht="22.8">
      <c r="A28" s="839">
        <v>1</v>
      </c>
      <c r="B28" s="932" t="s">
        <v>646</v>
      </c>
      <c r="C28" s="961"/>
      <c r="D28" s="961"/>
      <c r="E28" s="961"/>
      <c r="F28" s="961"/>
      <c r="G28" s="961"/>
      <c r="H28" s="961"/>
      <c r="I28" s="961"/>
      <c r="J28" s="961"/>
      <c r="K28" s="961"/>
      <c r="L28" s="1023" t="s">
        <v>489</v>
      </c>
      <c r="M28" s="1024" t="s">
        <v>1189</v>
      </c>
      <c r="N28" s="1013"/>
      <c r="O28" s="1013" t="s">
        <v>369</v>
      </c>
      <c r="P28" s="1014"/>
      <c r="Q28" s="1015">
        <v>0</v>
      </c>
      <c r="R28" s="1016"/>
    </row>
    <row r="29" spans="1:18" ht="22.8">
      <c r="A29" s="839">
        <v>1</v>
      </c>
      <c r="B29" s="932" t="s">
        <v>647</v>
      </c>
      <c r="C29" s="961"/>
      <c r="D29" s="961"/>
      <c r="E29" s="961"/>
      <c r="F29" s="961"/>
      <c r="G29" s="961"/>
      <c r="H29" s="961"/>
      <c r="I29" s="961"/>
      <c r="J29" s="961"/>
      <c r="K29" s="961"/>
      <c r="L29" s="1023" t="s">
        <v>490</v>
      </c>
      <c r="M29" s="1024" t="s">
        <v>491</v>
      </c>
      <c r="N29" s="1025"/>
      <c r="O29" s="1013" t="s">
        <v>369</v>
      </c>
      <c r="P29" s="1014"/>
      <c r="Q29" s="1015">
        <v>0</v>
      </c>
      <c r="R29" s="1016"/>
    </row>
    <row r="30" spans="1:18" ht="22.8">
      <c r="A30" s="839">
        <v>1</v>
      </c>
      <c r="B30" s="932" t="s">
        <v>648</v>
      </c>
      <c r="C30" s="961"/>
      <c r="D30" s="961"/>
      <c r="E30" s="961"/>
      <c r="F30" s="961"/>
      <c r="G30" s="961"/>
      <c r="H30" s="961"/>
      <c r="I30" s="961"/>
      <c r="J30" s="961"/>
      <c r="K30" s="961"/>
      <c r="L30" s="1023" t="s">
        <v>492</v>
      </c>
      <c r="M30" s="1024" t="s">
        <v>493</v>
      </c>
      <c r="N30" s="1025"/>
      <c r="O30" s="1013" t="s">
        <v>369</v>
      </c>
      <c r="P30" s="1014"/>
      <c r="Q30" s="1015">
        <v>0</v>
      </c>
      <c r="R30" s="1016"/>
    </row>
    <row r="31" spans="1:18">
      <c r="A31" s="839">
        <v>1</v>
      </c>
      <c r="B31" s="932" t="s">
        <v>650</v>
      </c>
      <c r="C31" s="961"/>
      <c r="D31" s="961"/>
      <c r="E31" s="961"/>
      <c r="F31" s="961"/>
      <c r="G31" s="961"/>
      <c r="H31" s="961"/>
      <c r="I31" s="961"/>
      <c r="J31" s="961"/>
      <c r="K31" s="961"/>
      <c r="L31" s="1023" t="s">
        <v>494</v>
      </c>
      <c r="M31" s="1024" t="s">
        <v>495</v>
      </c>
      <c r="N31" s="1025"/>
      <c r="O31" s="1013" t="s">
        <v>369</v>
      </c>
      <c r="P31" s="1014"/>
      <c r="Q31" s="1015">
        <v>0</v>
      </c>
      <c r="R31" s="1016"/>
    </row>
    <row r="32" spans="1:18" ht="34.200000000000003">
      <c r="A32" s="839">
        <v>1</v>
      </c>
      <c r="B32" s="932" t="s">
        <v>1467</v>
      </c>
      <c r="C32" s="961"/>
      <c r="D32" s="961"/>
      <c r="E32" s="961"/>
      <c r="F32" s="961"/>
      <c r="G32" s="961"/>
      <c r="H32" s="961"/>
      <c r="I32" s="961"/>
      <c r="J32" s="961"/>
      <c r="K32" s="961"/>
      <c r="L32" s="1023" t="s">
        <v>496</v>
      </c>
      <c r="M32" s="1024" t="s">
        <v>497</v>
      </c>
      <c r="N32" s="1025"/>
      <c r="O32" s="1013" t="s">
        <v>369</v>
      </c>
      <c r="P32" s="1014"/>
      <c r="Q32" s="1015">
        <v>0</v>
      </c>
      <c r="R32" s="1016"/>
    </row>
    <row r="33" spans="1:18">
      <c r="A33" s="839">
        <v>1</v>
      </c>
      <c r="B33" s="961"/>
      <c r="C33" s="961"/>
      <c r="D33" s="961"/>
      <c r="E33" s="961"/>
      <c r="F33" s="961"/>
      <c r="G33" s="961"/>
      <c r="H33" s="961"/>
      <c r="I33" s="961"/>
      <c r="J33" s="961"/>
      <c r="K33" s="961"/>
      <c r="L33" s="1023" t="s">
        <v>167</v>
      </c>
      <c r="M33" s="1026" t="s">
        <v>498</v>
      </c>
      <c r="N33" s="1027" t="s">
        <v>2661</v>
      </c>
      <c r="O33" s="1013" t="s">
        <v>369</v>
      </c>
      <c r="P33" s="1017">
        <v>0</v>
      </c>
      <c r="Q33" s="1018">
        <v>355.5</v>
      </c>
      <c r="R33" s="1016"/>
    </row>
    <row r="34" spans="1:18" ht="22.8">
      <c r="A34" s="839">
        <v>1</v>
      </c>
      <c r="B34" s="961"/>
      <c r="C34" s="961"/>
      <c r="D34" s="961"/>
      <c r="E34" s="961"/>
      <c r="F34" s="961"/>
      <c r="G34" s="961"/>
      <c r="H34" s="961"/>
      <c r="I34" s="961"/>
      <c r="J34" s="961"/>
      <c r="K34" s="961"/>
      <c r="L34" s="1023" t="s">
        <v>168</v>
      </c>
      <c r="M34" s="1024" t="s">
        <v>500</v>
      </c>
      <c r="N34" s="1027" t="s">
        <v>501</v>
      </c>
      <c r="O34" s="1013" t="s">
        <v>502</v>
      </c>
      <c r="P34" s="1014"/>
      <c r="Q34" s="1015">
        <v>2</v>
      </c>
      <c r="R34" s="1016"/>
    </row>
    <row r="35" spans="1:18">
      <c r="A35" s="839">
        <v>1</v>
      </c>
      <c r="B35" s="961"/>
      <c r="C35" s="961"/>
      <c r="D35" s="961"/>
      <c r="E35" s="961"/>
      <c r="F35" s="961"/>
      <c r="G35" s="961"/>
      <c r="H35" s="961"/>
      <c r="I35" s="961"/>
      <c r="J35" s="961"/>
      <c r="K35" s="961"/>
      <c r="L35" s="1023" t="s">
        <v>627</v>
      </c>
      <c r="M35" s="1024" t="s">
        <v>1177</v>
      </c>
      <c r="N35" s="1027" t="s">
        <v>503</v>
      </c>
      <c r="O35" s="1013" t="s">
        <v>504</v>
      </c>
      <c r="P35" s="1014"/>
      <c r="Q35" s="1015">
        <v>26.14</v>
      </c>
      <c r="R35" s="1016"/>
    </row>
    <row r="36" spans="1:18" ht="22.8">
      <c r="A36" s="839">
        <v>1</v>
      </c>
      <c r="B36" s="961"/>
      <c r="C36" s="961"/>
      <c r="D36" s="961"/>
      <c r="E36" s="961"/>
      <c r="F36" s="961"/>
      <c r="G36" s="961"/>
      <c r="H36" s="961"/>
      <c r="I36" s="961"/>
      <c r="J36" s="961"/>
      <c r="K36" s="961"/>
      <c r="L36" s="1023" t="s">
        <v>629</v>
      </c>
      <c r="M36" s="1024" t="s">
        <v>1119</v>
      </c>
      <c r="N36" s="1027" t="s">
        <v>505</v>
      </c>
      <c r="O36" s="1013" t="s">
        <v>506</v>
      </c>
      <c r="P36" s="1014"/>
      <c r="Q36" s="1015">
        <v>6.7999234889058915</v>
      </c>
      <c r="R36" s="1016"/>
    </row>
    <row r="37" spans="1:18" ht="22.8">
      <c r="A37" s="839">
        <v>1</v>
      </c>
      <c r="B37" s="961" t="s">
        <v>1103</v>
      </c>
      <c r="C37" s="961"/>
      <c r="D37" s="961"/>
      <c r="E37" s="961"/>
      <c r="F37" s="961"/>
      <c r="G37" s="961"/>
      <c r="H37" s="961"/>
      <c r="I37" s="961"/>
      <c r="J37" s="961"/>
      <c r="K37" s="961"/>
      <c r="L37" s="1023" t="s">
        <v>169</v>
      </c>
      <c r="M37" s="1028" t="s">
        <v>507</v>
      </c>
      <c r="N37" s="1027" t="s">
        <v>2662</v>
      </c>
      <c r="O37" s="1013" t="s">
        <v>369</v>
      </c>
      <c r="P37" s="1014"/>
      <c r="Q37" s="1015">
        <v>0</v>
      </c>
      <c r="R37" s="1016"/>
    </row>
    <row r="38" spans="1:18">
      <c r="A38" s="839">
        <v>1</v>
      </c>
      <c r="B38" s="961"/>
      <c r="C38" s="961"/>
      <c r="D38" s="961"/>
      <c r="E38" s="961"/>
      <c r="F38" s="961"/>
      <c r="G38" s="961"/>
      <c r="H38" s="961"/>
      <c r="I38" s="961"/>
      <c r="J38" s="961"/>
      <c r="K38" s="961"/>
      <c r="L38" s="1023" t="s">
        <v>385</v>
      </c>
      <c r="M38" s="1029" t="s">
        <v>509</v>
      </c>
      <c r="N38" s="1027" t="s">
        <v>2663</v>
      </c>
      <c r="O38" s="1013" t="s">
        <v>369</v>
      </c>
      <c r="P38" s="1014"/>
      <c r="Q38" s="1015">
        <v>0</v>
      </c>
      <c r="R38" s="1016"/>
    </row>
    <row r="39" spans="1:18" ht="22.8">
      <c r="A39" s="839">
        <v>1</v>
      </c>
      <c r="B39" s="932" t="s">
        <v>664</v>
      </c>
      <c r="C39" s="961"/>
      <c r="D39" s="961"/>
      <c r="E39" s="961"/>
      <c r="F39" s="961"/>
      <c r="G39" s="961"/>
      <c r="H39" s="961"/>
      <c r="I39" s="961"/>
      <c r="J39" s="961"/>
      <c r="K39" s="961"/>
      <c r="L39" s="1023" t="s">
        <v>511</v>
      </c>
      <c r="M39" s="1028" t="s">
        <v>1190</v>
      </c>
      <c r="N39" s="1027" t="s">
        <v>2664</v>
      </c>
      <c r="O39" s="1013" t="s">
        <v>369</v>
      </c>
      <c r="P39" s="1014"/>
      <c r="Q39" s="1015">
        <v>0</v>
      </c>
      <c r="R39" s="1016"/>
    </row>
    <row r="40" spans="1:18" ht="34.200000000000003">
      <c r="A40" s="839">
        <v>1</v>
      </c>
      <c r="B40" s="961"/>
      <c r="C40" s="961"/>
      <c r="D40" s="961"/>
      <c r="E40" s="961"/>
      <c r="F40" s="961"/>
      <c r="G40" s="961"/>
      <c r="H40" s="961"/>
      <c r="I40" s="961"/>
      <c r="J40" s="961"/>
      <c r="K40" s="961"/>
      <c r="L40" s="1023" t="s">
        <v>513</v>
      </c>
      <c r="M40" s="1026" t="s">
        <v>514</v>
      </c>
      <c r="N40" s="1027" t="s">
        <v>2665</v>
      </c>
      <c r="O40" s="1013" t="s">
        <v>369</v>
      </c>
      <c r="P40" s="1014"/>
      <c r="Q40" s="1015"/>
      <c r="R40" s="1016"/>
    </row>
    <row r="41" spans="1:18" ht="22.8">
      <c r="A41" s="839">
        <v>1</v>
      </c>
      <c r="B41" s="961"/>
      <c r="C41" s="961"/>
      <c r="D41" s="961"/>
      <c r="E41" s="961"/>
      <c r="F41" s="961"/>
      <c r="G41" s="961"/>
      <c r="H41" s="961"/>
      <c r="I41" s="961"/>
      <c r="J41" s="961"/>
      <c r="K41" s="961"/>
      <c r="L41" s="1023" t="s">
        <v>516</v>
      </c>
      <c r="M41" s="1026" t="s">
        <v>517</v>
      </c>
      <c r="N41" s="1027" t="s">
        <v>2666</v>
      </c>
      <c r="O41" s="1013" t="s">
        <v>369</v>
      </c>
      <c r="P41" s="1014"/>
      <c r="Q41" s="1015"/>
      <c r="R41" s="1016"/>
    </row>
    <row r="42" spans="1:18" ht="22.8">
      <c r="A42" s="839">
        <v>1</v>
      </c>
      <c r="B42" s="961"/>
      <c r="C42" s="961"/>
      <c r="D42" s="961"/>
      <c r="E42" s="961"/>
      <c r="F42" s="961"/>
      <c r="G42" s="961"/>
      <c r="H42" s="961"/>
      <c r="I42" s="961"/>
      <c r="J42" s="961"/>
      <c r="K42" s="961"/>
      <c r="L42" s="1023" t="s">
        <v>519</v>
      </c>
      <c r="M42" s="1026" t="s">
        <v>1242</v>
      </c>
      <c r="N42" s="1013" t="s">
        <v>1243</v>
      </c>
      <c r="O42" s="1013" t="s">
        <v>369</v>
      </c>
      <c r="P42" s="1014"/>
      <c r="Q42" s="1015"/>
      <c r="R42" s="1016"/>
    </row>
    <row r="43" spans="1:18" ht="57">
      <c r="A43" s="839">
        <v>1</v>
      </c>
      <c r="B43" s="961"/>
      <c r="C43" s="961"/>
      <c r="D43" s="961"/>
      <c r="E43" s="961"/>
      <c r="F43" s="961"/>
      <c r="G43" s="961"/>
      <c r="H43" s="961"/>
      <c r="I43" s="961"/>
      <c r="J43" s="961"/>
      <c r="K43" s="961"/>
      <c r="L43" s="1023" t="s">
        <v>649</v>
      </c>
      <c r="M43" s="1026" t="s">
        <v>1245</v>
      </c>
      <c r="N43" s="1013" t="s">
        <v>1244</v>
      </c>
      <c r="O43" s="1013" t="s">
        <v>369</v>
      </c>
      <c r="P43" s="1014"/>
      <c r="Q43" s="1015"/>
      <c r="R43" s="1016"/>
    </row>
    <row r="44" spans="1:18" s="279" customFormat="1" ht="34.200000000000003">
      <c r="A44" s="839">
        <v>1</v>
      </c>
      <c r="B44" s="971"/>
      <c r="C44" s="971"/>
      <c r="D44" s="971"/>
      <c r="E44" s="971"/>
      <c r="F44" s="971"/>
      <c r="G44" s="971"/>
      <c r="H44" s="971"/>
      <c r="I44" s="971"/>
      <c r="J44" s="971"/>
      <c r="K44" s="971"/>
      <c r="L44" s="1030" t="s">
        <v>520</v>
      </c>
      <c r="M44" s="1031" t="s">
        <v>521</v>
      </c>
      <c r="N44" s="1030" t="s">
        <v>2656</v>
      </c>
      <c r="O44" s="1002" t="s">
        <v>369</v>
      </c>
      <c r="P44" s="1003">
        <v>0</v>
      </c>
      <c r="Q44" s="1004">
        <v>0</v>
      </c>
      <c r="R44" s="1005"/>
    </row>
    <row r="45" spans="1:18" ht="34.200000000000003">
      <c r="A45" s="839">
        <v>1</v>
      </c>
      <c r="B45" s="961"/>
      <c r="C45" s="961"/>
      <c r="D45" s="961"/>
      <c r="E45" s="961"/>
      <c r="F45" s="961"/>
      <c r="G45" s="961"/>
      <c r="H45" s="961"/>
      <c r="I45" s="961"/>
      <c r="J45" s="961"/>
      <c r="K45" s="961"/>
      <c r="L45" s="1023" t="s">
        <v>18</v>
      </c>
      <c r="M45" s="1032" t="s">
        <v>522</v>
      </c>
      <c r="N45" s="1027" t="s">
        <v>2667</v>
      </c>
      <c r="O45" s="1013" t="s">
        <v>369</v>
      </c>
      <c r="P45" s="1017">
        <v>0</v>
      </c>
      <c r="Q45" s="1018">
        <v>0</v>
      </c>
      <c r="R45" s="1016"/>
    </row>
    <row r="46" spans="1:18" ht="57">
      <c r="A46" s="839">
        <v>1</v>
      </c>
      <c r="B46" s="961"/>
      <c r="C46" s="961"/>
      <c r="D46" s="961"/>
      <c r="E46" s="961"/>
      <c r="F46" s="961"/>
      <c r="G46" s="961"/>
      <c r="H46" s="961"/>
      <c r="I46" s="961"/>
      <c r="J46" s="961"/>
      <c r="K46" s="961"/>
      <c r="L46" s="1023" t="s">
        <v>165</v>
      </c>
      <c r="M46" s="1026" t="s">
        <v>524</v>
      </c>
      <c r="N46" s="1027" t="s">
        <v>2668</v>
      </c>
      <c r="O46" s="1013" t="s">
        <v>369</v>
      </c>
      <c r="P46" s="1014"/>
      <c r="Q46" s="1015"/>
      <c r="R46" s="1016"/>
    </row>
    <row r="47" spans="1:18" ht="45.6">
      <c r="A47" s="839">
        <v>1</v>
      </c>
      <c r="B47" s="961"/>
      <c r="C47" s="961"/>
      <c r="D47" s="961"/>
      <c r="E47" s="961"/>
      <c r="F47" s="961"/>
      <c r="G47" s="961"/>
      <c r="H47" s="961"/>
      <c r="I47" s="961"/>
      <c r="J47" s="961"/>
      <c r="K47" s="961"/>
      <c r="L47" s="1023" t="s">
        <v>166</v>
      </c>
      <c r="M47" s="1026" t="s">
        <v>526</v>
      </c>
      <c r="N47" s="1027" t="s">
        <v>2669</v>
      </c>
      <c r="O47" s="1013" t="s">
        <v>369</v>
      </c>
      <c r="P47" s="1014"/>
      <c r="Q47" s="1015"/>
      <c r="R47" s="1016"/>
    </row>
    <row r="48" spans="1:18" ht="34.200000000000003">
      <c r="A48" s="839">
        <v>1</v>
      </c>
      <c r="B48" s="961"/>
      <c r="C48" s="961"/>
      <c r="D48" s="961"/>
      <c r="E48" s="961"/>
      <c r="F48" s="961"/>
      <c r="G48" s="961"/>
      <c r="H48" s="961"/>
      <c r="I48" s="961"/>
      <c r="J48" s="961"/>
      <c r="K48" s="961"/>
      <c r="L48" s="1002" t="s">
        <v>1155</v>
      </c>
      <c r="M48" s="1031" t="s">
        <v>1222</v>
      </c>
      <c r="N48" s="1030" t="s">
        <v>2670</v>
      </c>
      <c r="O48" s="1002" t="s">
        <v>369</v>
      </c>
      <c r="P48" s="1033"/>
      <c r="Q48" s="1034"/>
      <c r="R48" s="1016"/>
    </row>
    <row r="49" spans="1:18" ht="159.6">
      <c r="A49" s="839">
        <v>1</v>
      </c>
      <c r="B49" s="961"/>
      <c r="C49" s="961"/>
      <c r="D49" s="961"/>
      <c r="E49" s="961"/>
      <c r="F49" s="961"/>
      <c r="G49" s="961"/>
      <c r="H49" s="961"/>
      <c r="I49" s="961"/>
      <c r="J49" s="961"/>
      <c r="K49" s="961"/>
      <c r="L49" s="1002" t="s">
        <v>1156</v>
      </c>
      <c r="M49" s="1031" t="s">
        <v>528</v>
      </c>
      <c r="N49" s="1030" t="s">
        <v>2671</v>
      </c>
      <c r="O49" s="1002" t="s">
        <v>369</v>
      </c>
      <c r="P49" s="1033"/>
      <c r="Q49" s="1034"/>
      <c r="R49" s="1016"/>
    </row>
    <row r="50" spans="1:18">
      <c r="A50" s="961"/>
      <c r="B50" s="961"/>
      <c r="C50" s="961"/>
      <c r="D50" s="961"/>
      <c r="E50" s="961"/>
      <c r="F50" s="961"/>
      <c r="G50" s="961"/>
      <c r="H50" s="961"/>
      <c r="I50" s="961"/>
      <c r="J50" s="961"/>
      <c r="K50" s="961"/>
      <c r="L50" s="976"/>
      <c r="M50" s="961"/>
      <c r="N50" s="961"/>
      <c r="O50" s="961"/>
      <c r="P50" s="961"/>
      <c r="Q50" s="961"/>
      <c r="R50" s="961"/>
    </row>
    <row r="51" spans="1:18" ht="15" customHeight="1">
      <c r="A51" s="961"/>
      <c r="B51" s="961"/>
      <c r="C51" s="961"/>
      <c r="D51" s="961"/>
      <c r="E51" s="961"/>
      <c r="F51" s="961"/>
      <c r="G51" s="961"/>
      <c r="H51" s="961"/>
      <c r="I51" s="961"/>
      <c r="J51" s="961"/>
      <c r="K51" s="961"/>
      <c r="L51" s="1253" t="s">
        <v>1469</v>
      </c>
      <c r="M51" s="1254"/>
      <c r="N51" s="1254"/>
      <c r="O51" s="1254"/>
      <c r="P51" s="1254"/>
      <c r="Q51" s="1255"/>
      <c r="R51" s="961"/>
    </row>
    <row r="52" spans="1:18" ht="57.6" customHeight="1">
      <c r="A52" s="961"/>
      <c r="B52" s="961"/>
      <c r="C52" s="961"/>
      <c r="D52" s="961"/>
      <c r="E52" s="961"/>
      <c r="F52" s="961"/>
      <c r="G52" s="961"/>
      <c r="H52" s="961"/>
      <c r="I52" s="961"/>
      <c r="J52" s="961"/>
      <c r="K52" s="703"/>
      <c r="L52" s="1256" t="s">
        <v>2599</v>
      </c>
      <c r="M52" s="1257"/>
      <c r="N52" s="1257"/>
      <c r="O52" s="1257"/>
      <c r="P52" s="1257"/>
      <c r="Q52" s="1258"/>
      <c r="R52" s="961"/>
    </row>
  </sheetData>
  <sheetProtection formatColumns="0" formatRows="0" autoFilter="0"/>
  <mergeCells count="7">
    <mergeCell ref="R14:R15"/>
    <mergeCell ref="L51:Q51"/>
    <mergeCell ref="L52:Q52"/>
    <mergeCell ref="L14:L15"/>
    <mergeCell ref="M14:M15"/>
    <mergeCell ref="N14:N15"/>
    <mergeCell ref="O14:O15"/>
  </mergeCells>
  <dataValidations count="1">
    <dataValidation type="decimal" allowBlank="1" showErrorMessage="1" errorTitle="Ошибка" error="Допускается ввод только действительных чисел!" sqref="P34:Q43 P46:Q49 P20:Q20 P18:Q18 P23:Q32">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85"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sheetPr>
  <dimension ref="A1:BA143"/>
  <sheetViews>
    <sheetView showGridLines="0" view="pageBreakPreview" zoomScale="90" zoomScaleNormal="100" zoomScaleSheetLayoutView="90" workbookViewId="0">
      <pane xSplit="14" ySplit="15" topLeftCell="W133" activePane="bottomRight" state="frozen"/>
      <selection activeCell="M11" sqref="M11"/>
      <selection pane="topRight" activeCell="M11" sqref="M11"/>
      <selection pane="bottomLeft" activeCell="M11" sqref="M11"/>
      <selection pane="bottomRight" activeCell="L144" sqref="L144:AZ144"/>
    </sheetView>
  </sheetViews>
  <sheetFormatPr defaultColWidth="9.125" defaultRowHeight="10.199999999999999"/>
  <cols>
    <col min="1" max="10" width="2.75" style="108" hidden="1" customWidth="1"/>
    <col min="11" max="11" width="3.75" style="108" hidden="1" customWidth="1"/>
    <col min="12" max="12" width="8.75" style="106" customWidth="1"/>
    <col min="13" max="13" width="70.75" style="107" customWidth="1"/>
    <col min="14" max="14" width="12.75" style="106" customWidth="1"/>
    <col min="15" max="17" width="13.25" style="108" customWidth="1"/>
    <col min="18" max="18" width="19.75" style="108" customWidth="1"/>
    <col min="19" max="24" width="13.25" style="108" customWidth="1"/>
    <col min="25" max="29" width="13.25" style="108" hidden="1" customWidth="1"/>
    <col min="30" max="34" width="13.25" style="108" customWidth="1"/>
    <col min="35" max="39" width="13.25" style="108" hidden="1" customWidth="1"/>
    <col min="40" max="44" width="13.25" style="108" customWidth="1"/>
    <col min="45" max="49" width="13.25" style="108" hidden="1" customWidth="1"/>
    <col min="50" max="50" width="19.625" style="108" customWidth="1"/>
    <col min="51" max="51" width="17.875" style="108" customWidth="1"/>
    <col min="52" max="52" width="31.875" style="108" customWidth="1"/>
    <col min="53" max="53" width="17.875" style="108" customWidth="1"/>
    <col min="54" max="16384" width="9.125" style="108"/>
  </cols>
  <sheetData>
    <row r="1" spans="1:53" ht="11.4" hidden="1">
      <c r="A1" s="932"/>
      <c r="B1" s="932"/>
      <c r="C1" s="932"/>
      <c r="D1" s="932"/>
      <c r="E1" s="932"/>
      <c r="F1" s="932"/>
      <c r="G1" s="932"/>
      <c r="H1" s="932"/>
      <c r="I1" s="932"/>
      <c r="J1" s="932"/>
      <c r="K1" s="932"/>
      <c r="L1" s="1035"/>
      <c r="M1" s="1036"/>
      <c r="N1" s="1035"/>
      <c r="O1" s="932">
        <v>2022</v>
      </c>
      <c r="P1" s="932">
        <v>2022</v>
      </c>
      <c r="Q1" s="932">
        <v>2022</v>
      </c>
      <c r="R1" s="932">
        <v>2022</v>
      </c>
      <c r="S1" s="807">
        <v>2023</v>
      </c>
      <c r="T1" s="807">
        <v>2024</v>
      </c>
      <c r="U1" s="807">
        <v>2025</v>
      </c>
      <c r="V1" s="807">
        <v>2026</v>
      </c>
      <c r="W1" s="807">
        <v>2027</v>
      </c>
      <c r="X1" s="807">
        <v>2028</v>
      </c>
      <c r="Y1" s="807">
        <v>2029</v>
      </c>
      <c r="Z1" s="807">
        <v>2030</v>
      </c>
      <c r="AA1" s="807">
        <v>2031</v>
      </c>
      <c r="AB1" s="807">
        <v>2032</v>
      </c>
      <c r="AC1" s="807">
        <v>2033</v>
      </c>
      <c r="AD1" s="807">
        <v>2024</v>
      </c>
      <c r="AE1" s="807">
        <v>2025</v>
      </c>
      <c r="AF1" s="807">
        <v>2026</v>
      </c>
      <c r="AG1" s="807">
        <v>2027</v>
      </c>
      <c r="AH1" s="807">
        <v>2028</v>
      </c>
      <c r="AI1" s="807">
        <v>2029</v>
      </c>
      <c r="AJ1" s="807">
        <v>2030</v>
      </c>
      <c r="AK1" s="807">
        <v>2031</v>
      </c>
      <c r="AL1" s="807">
        <v>2032</v>
      </c>
      <c r="AM1" s="807">
        <v>2033</v>
      </c>
      <c r="AN1" s="807">
        <v>2024</v>
      </c>
      <c r="AO1" s="807">
        <v>2025</v>
      </c>
      <c r="AP1" s="807">
        <v>2026</v>
      </c>
      <c r="AQ1" s="807">
        <v>2027</v>
      </c>
      <c r="AR1" s="807">
        <v>2028</v>
      </c>
      <c r="AS1" s="807">
        <v>2029</v>
      </c>
      <c r="AT1" s="807">
        <v>2030</v>
      </c>
      <c r="AU1" s="807">
        <v>2031</v>
      </c>
      <c r="AV1" s="807">
        <v>2032</v>
      </c>
      <c r="AW1" s="807">
        <v>2033</v>
      </c>
      <c r="AX1" s="932"/>
      <c r="AY1" s="932"/>
      <c r="AZ1" s="932"/>
      <c r="BA1" s="932"/>
    </row>
    <row r="2" spans="1:53" ht="11.4" hidden="1">
      <c r="A2" s="932"/>
      <c r="B2" s="932"/>
      <c r="C2" s="932"/>
      <c r="D2" s="932"/>
      <c r="E2" s="932"/>
      <c r="F2" s="932"/>
      <c r="G2" s="932"/>
      <c r="H2" s="932"/>
      <c r="I2" s="932"/>
      <c r="J2" s="932"/>
      <c r="K2" s="932"/>
      <c r="L2" s="1035"/>
      <c r="M2" s="1036"/>
      <c r="N2" s="1035"/>
      <c r="O2" s="807" t="s">
        <v>285</v>
      </c>
      <c r="P2" s="807" t="s">
        <v>323</v>
      </c>
      <c r="Q2" s="807" t="s">
        <v>303</v>
      </c>
      <c r="R2" s="807" t="s">
        <v>1193</v>
      </c>
      <c r="S2" s="807" t="s">
        <v>285</v>
      </c>
      <c r="T2" s="807" t="s">
        <v>286</v>
      </c>
      <c r="U2" s="807" t="s">
        <v>286</v>
      </c>
      <c r="V2" s="807" t="s">
        <v>286</v>
      </c>
      <c r="W2" s="807" t="s">
        <v>286</v>
      </c>
      <c r="X2" s="807" t="s">
        <v>286</v>
      </c>
      <c r="Y2" s="807" t="s">
        <v>286</v>
      </c>
      <c r="Z2" s="807" t="s">
        <v>286</v>
      </c>
      <c r="AA2" s="807" t="s">
        <v>286</v>
      </c>
      <c r="AB2" s="807" t="s">
        <v>286</v>
      </c>
      <c r="AC2" s="807" t="s">
        <v>286</v>
      </c>
      <c r="AD2" s="807" t="s">
        <v>285</v>
      </c>
      <c r="AE2" s="807" t="s">
        <v>285</v>
      </c>
      <c r="AF2" s="807" t="s">
        <v>285</v>
      </c>
      <c r="AG2" s="807" t="s">
        <v>285</v>
      </c>
      <c r="AH2" s="807" t="s">
        <v>285</v>
      </c>
      <c r="AI2" s="807" t="s">
        <v>285</v>
      </c>
      <c r="AJ2" s="807" t="s">
        <v>285</v>
      </c>
      <c r="AK2" s="807" t="s">
        <v>285</v>
      </c>
      <c r="AL2" s="807" t="s">
        <v>285</v>
      </c>
      <c r="AM2" s="807" t="s">
        <v>285</v>
      </c>
      <c r="AN2" s="807"/>
      <c r="AO2" s="807"/>
      <c r="AP2" s="807"/>
      <c r="AQ2" s="807"/>
      <c r="AR2" s="807"/>
      <c r="AS2" s="807"/>
      <c r="AT2" s="807"/>
      <c r="AU2" s="807"/>
      <c r="AV2" s="807"/>
      <c r="AW2" s="807"/>
      <c r="AX2" s="932"/>
      <c r="AY2" s="932"/>
      <c r="AZ2" s="932"/>
      <c r="BA2" s="932"/>
    </row>
    <row r="3" spans="1:53" ht="11.4" hidden="1">
      <c r="A3" s="932"/>
      <c r="B3" s="932"/>
      <c r="C3" s="932"/>
      <c r="D3" s="932"/>
      <c r="E3" s="932"/>
      <c r="F3" s="932"/>
      <c r="G3" s="932"/>
      <c r="H3" s="932"/>
      <c r="I3" s="932"/>
      <c r="J3" s="932"/>
      <c r="K3" s="932"/>
      <c r="L3" s="1035"/>
      <c r="M3" s="1036"/>
      <c r="N3" s="1035"/>
      <c r="O3" s="807" t="s">
        <v>2619</v>
      </c>
      <c r="P3" s="807" t="s">
        <v>2620</v>
      </c>
      <c r="Q3" s="807" t="s">
        <v>2621</v>
      </c>
      <c r="R3" s="807" t="s">
        <v>2673</v>
      </c>
      <c r="S3" s="807" t="s">
        <v>2623</v>
      </c>
      <c r="T3" s="807" t="s">
        <v>2624</v>
      </c>
      <c r="U3" s="807" t="s">
        <v>2629</v>
      </c>
      <c r="V3" s="807" t="s">
        <v>2631</v>
      </c>
      <c r="W3" s="807" t="s">
        <v>2633</v>
      </c>
      <c r="X3" s="807" t="s">
        <v>2635</v>
      </c>
      <c r="Y3" s="807" t="s">
        <v>2637</v>
      </c>
      <c r="Z3" s="807" t="s">
        <v>2639</v>
      </c>
      <c r="AA3" s="807" t="s">
        <v>2641</v>
      </c>
      <c r="AB3" s="807" t="s">
        <v>2643</v>
      </c>
      <c r="AC3" s="807" t="s">
        <v>2645</v>
      </c>
      <c r="AD3" s="807" t="s">
        <v>2625</v>
      </c>
      <c r="AE3" s="807" t="s">
        <v>2630</v>
      </c>
      <c r="AF3" s="807" t="s">
        <v>2632</v>
      </c>
      <c r="AG3" s="807" t="s">
        <v>2634</v>
      </c>
      <c r="AH3" s="807" t="s">
        <v>2636</v>
      </c>
      <c r="AI3" s="807" t="s">
        <v>2638</v>
      </c>
      <c r="AJ3" s="807" t="s">
        <v>2640</v>
      </c>
      <c r="AK3" s="807" t="s">
        <v>2642</v>
      </c>
      <c r="AL3" s="807" t="s">
        <v>2644</v>
      </c>
      <c r="AM3" s="807" t="s">
        <v>2646</v>
      </c>
      <c r="AN3" s="807"/>
      <c r="AO3" s="807"/>
      <c r="AP3" s="807"/>
      <c r="AQ3" s="807"/>
      <c r="AR3" s="807"/>
      <c r="AS3" s="807"/>
      <c r="AT3" s="807"/>
      <c r="AU3" s="807"/>
      <c r="AV3" s="807"/>
      <c r="AW3" s="807"/>
      <c r="AX3" s="932"/>
      <c r="AY3" s="932"/>
      <c r="AZ3" s="932"/>
      <c r="BA3" s="932"/>
    </row>
    <row r="4" spans="1:53" ht="11.4" hidden="1">
      <c r="A4" s="932"/>
      <c r="B4" s="932"/>
      <c r="C4" s="932"/>
      <c r="D4" s="932"/>
      <c r="E4" s="932"/>
      <c r="F4" s="932"/>
      <c r="G4" s="932"/>
      <c r="H4" s="932"/>
      <c r="I4" s="932"/>
      <c r="J4" s="932"/>
      <c r="K4" s="932"/>
      <c r="L4" s="1035"/>
      <c r="M4" s="1036"/>
      <c r="N4" s="1035"/>
      <c r="O4" s="932"/>
      <c r="P4" s="932"/>
      <c r="Q4" s="932"/>
      <c r="R4" s="932"/>
      <c r="S4" s="932"/>
      <c r="T4" s="807"/>
      <c r="U4" s="807"/>
      <c r="V4" s="807"/>
      <c r="W4" s="807"/>
      <c r="X4" s="807"/>
      <c r="Y4" s="807"/>
      <c r="Z4" s="807"/>
      <c r="AA4" s="807"/>
      <c r="AB4" s="807"/>
      <c r="AC4" s="807"/>
      <c r="AD4" s="807"/>
      <c r="AE4" s="807"/>
      <c r="AF4" s="807"/>
      <c r="AG4" s="807"/>
      <c r="AH4" s="807"/>
      <c r="AI4" s="807"/>
      <c r="AJ4" s="807"/>
      <c r="AK4" s="807"/>
      <c r="AL4" s="807"/>
      <c r="AM4" s="807"/>
      <c r="AN4" s="807"/>
      <c r="AO4" s="807"/>
      <c r="AP4" s="807"/>
      <c r="AQ4" s="807"/>
      <c r="AR4" s="807"/>
      <c r="AS4" s="807"/>
      <c r="AT4" s="807"/>
      <c r="AU4" s="807"/>
      <c r="AV4" s="807"/>
      <c r="AW4" s="807"/>
      <c r="AX4" s="932"/>
      <c r="AY4" s="932"/>
      <c r="AZ4" s="932"/>
      <c r="BA4" s="932"/>
    </row>
    <row r="5" spans="1:53" ht="11.4" hidden="1">
      <c r="A5" s="932"/>
      <c r="B5" s="932"/>
      <c r="C5" s="932"/>
      <c r="D5" s="932"/>
      <c r="E5" s="932"/>
      <c r="F5" s="932"/>
      <c r="G5" s="932"/>
      <c r="H5" s="932"/>
      <c r="I5" s="932"/>
      <c r="J5" s="932"/>
      <c r="K5" s="932"/>
      <c r="L5" s="1035"/>
      <c r="M5" s="1036"/>
      <c r="N5" s="1035"/>
      <c r="O5" s="932"/>
      <c r="P5" s="932"/>
      <c r="Q5" s="932"/>
      <c r="R5" s="932"/>
      <c r="S5" s="932"/>
      <c r="T5" s="807"/>
      <c r="U5" s="807"/>
      <c r="V5" s="807"/>
      <c r="W5" s="807"/>
      <c r="X5" s="807"/>
      <c r="Y5" s="807"/>
      <c r="Z5" s="807"/>
      <c r="AA5" s="807"/>
      <c r="AB5" s="807"/>
      <c r="AC5" s="807"/>
      <c r="AD5" s="807"/>
      <c r="AE5" s="807"/>
      <c r="AF5" s="807"/>
      <c r="AG5" s="807"/>
      <c r="AH5" s="807"/>
      <c r="AI5" s="807"/>
      <c r="AJ5" s="807"/>
      <c r="AK5" s="807"/>
      <c r="AL5" s="807"/>
      <c r="AM5" s="807"/>
      <c r="AN5" s="807"/>
      <c r="AO5" s="807"/>
      <c r="AP5" s="807"/>
      <c r="AQ5" s="807"/>
      <c r="AR5" s="807"/>
      <c r="AS5" s="807"/>
      <c r="AT5" s="807"/>
      <c r="AU5" s="807"/>
      <c r="AV5" s="807"/>
      <c r="AW5" s="807"/>
      <c r="AX5" s="932"/>
      <c r="AY5" s="932"/>
      <c r="AZ5" s="932"/>
      <c r="BA5" s="932"/>
    </row>
    <row r="6" spans="1:53" ht="11.4" hidden="1">
      <c r="A6" s="932"/>
      <c r="B6" s="932"/>
      <c r="C6" s="932"/>
      <c r="D6" s="932"/>
      <c r="E6" s="932"/>
      <c r="F6" s="932"/>
      <c r="G6" s="932"/>
      <c r="H6" s="932"/>
      <c r="I6" s="932"/>
      <c r="J6" s="932"/>
      <c r="K6" s="932"/>
      <c r="L6" s="1035"/>
      <c r="M6" s="1036"/>
      <c r="N6" s="1035"/>
      <c r="O6" s="932"/>
      <c r="P6" s="932"/>
      <c r="Q6" s="932"/>
      <c r="R6" s="932"/>
      <c r="S6" s="932"/>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932"/>
      <c r="AY6" s="932"/>
      <c r="AZ6" s="932"/>
      <c r="BA6" s="932"/>
    </row>
    <row r="7" spans="1:53" ht="11.4" hidden="1">
      <c r="A7" s="932"/>
      <c r="B7" s="932"/>
      <c r="C7" s="932"/>
      <c r="D7" s="932"/>
      <c r="E7" s="932"/>
      <c r="F7" s="932"/>
      <c r="G7" s="932"/>
      <c r="H7" s="932"/>
      <c r="I7" s="932"/>
      <c r="J7" s="932"/>
      <c r="K7" s="932"/>
      <c r="L7" s="1035"/>
      <c r="M7" s="1036"/>
      <c r="N7" s="1035"/>
      <c r="O7" s="932"/>
      <c r="P7" s="932"/>
      <c r="Q7" s="932"/>
      <c r="R7" s="932"/>
      <c r="S7" s="932"/>
      <c r="T7" s="760" t="b">
        <v>1</v>
      </c>
      <c r="U7" s="760" t="b">
        <v>1</v>
      </c>
      <c r="V7" s="760" t="b">
        <v>1</v>
      </c>
      <c r="W7" s="760" t="b">
        <v>1</v>
      </c>
      <c r="X7" s="760" t="b">
        <v>1</v>
      </c>
      <c r="Y7" s="760" t="b">
        <v>0</v>
      </c>
      <c r="Z7" s="760" t="b">
        <v>0</v>
      </c>
      <c r="AA7" s="760" t="b">
        <v>0</v>
      </c>
      <c r="AB7" s="760" t="b">
        <v>0</v>
      </c>
      <c r="AC7" s="760" t="b">
        <v>0</v>
      </c>
      <c r="AD7" s="760" t="b">
        <v>1</v>
      </c>
      <c r="AE7" s="760" t="b">
        <v>1</v>
      </c>
      <c r="AF7" s="760" t="b">
        <v>1</v>
      </c>
      <c r="AG7" s="760" t="b">
        <v>1</v>
      </c>
      <c r="AH7" s="760" t="b">
        <v>1</v>
      </c>
      <c r="AI7" s="760" t="b">
        <v>0</v>
      </c>
      <c r="AJ7" s="760" t="b">
        <v>0</v>
      </c>
      <c r="AK7" s="760" t="b">
        <v>0</v>
      </c>
      <c r="AL7" s="760" t="b">
        <v>0</v>
      </c>
      <c r="AM7" s="760" t="b">
        <v>0</v>
      </c>
      <c r="AN7" s="760" t="b">
        <v>1</v>
      </c>
      <c r="AO7" s="760" t="b">
        <v>1</v>
      </c>
      <c r="AP7" s="760" t="b">
        <v>1</v>
      </c>
      <c r="AQ7" s="760" t="b">
        <v>1</v>
      </c>
      <c r="AR7" s="760" t="b">
        <v>1</v>
      </c>
      <c r="AS7" s="760" t="b">
        <v>0</v>
      </c>
      <c r="AT7" s="760" t="b">
        <v>0</v>
      </c>
      <c r="AU7" s="760" t="b">
        <v>0</v>
      </c>
      <c r="AV7" s="760" t="b">
        <v>0</v>
      </c>
      <c r="AW7" s="760" t="b">
        <v>0</v>
      </c>
      <c r="AX7" s="932"/>
      <c r="AY7" s="932"/>
      <c r="AZ7" s="932"/>
      <c r="BA7" s="932"/>
    </row>
    <row r="8" spans="1:53" hidden="1">
      <c r="A8" s="932"/>
      <c r="B8" s="932"/>
      <c r="C8" s="932"/>
      <c r="D8" s="932"/>
      <c r="E8" s="932"/>
      <c r="F8" s="932"/>
      <c r="G8" s="932"/>
      <c r="H8" s="932"/>
      <c r="I8" s="932"/>
      <c r="J8" s="932"/>
      <c r="K8" s="932"/>
      <c r="L8" s="1035"/>
      <c r="M8" s="1036"/>
      <c r="N8" s="1035"/>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2"/>
      <c r="AY8" s="932"/>
      <c r="AZ8" s="932"/>
      <c r="BA8" s="932"/>
    </row>
    <row r="9" spans="1:53" hidden="1">
      <c r="A9" s="932"/>
      <c r="B9" s="932"/>
      <c r="C9" s="932"/>
      <c r="D9" s="932"/>
      <c r="E9" s="932"/>
      <c r="F9" s="932"/>
      <c r="G9" s="932"/>
      <c r="H9" s="932"/>
      <c r="I9" s="932"/>
      <c r="J9" s="932"/>
      <c r="K9" s="932"/>
      <c r="L9" s="1035"/>
      <c r="M9" s="1036"/>
      <c r="N9" s="1035"/>
      <c r="O9" s="932"/>
      <c r="P9" s="932"/>
      <c r="Q9" s="932"/>
      <c r="R9" s="932"/>
      <c r="S9" s="932"/>
      <c r="T9" s="932"/>
      <c r="U9" s="932"/>
      <c r="V9" s="932"/>
      <c r="W9" s="932"/>
      <c r="X9" s="932"/>
      <c r="Y9" s="932"/>
      <c r="Z9" s="932"/>
      <c r="AA9" s="932"/>
      <c r="AB9" s="932"/>
      <c r="AC9" s="932"/>
      <c r="AD9" s="932"/>
      <c r="AE9" s="932"/>
      <c r="AF9" s="932"/>
      <c r="AG9" s="932"/>
      <c r="AH9" s="932"/>
      <c r="AI9" s="932"/>
      <c r="AJ9" s="932"/>
      <c r="AK9" s="932"/>
      <c r="AL9" s="932"/>
      <c r="AM9" s="932"/>
      <c r="AN9" s="932"/>
      <c r="AO9" s="932"/>
      <c r="AP9" s="932"/>
      <c r="AQ9" s="932"/>
      <c r="AR9" s="932"/>
      <c r="AS9" s="932"/>
      <c r="AT9" s="932"/>
      <c r="AU9" s="932"/>
      <c r="AV9" s="932"/>
      <c r="AW9" s="932"/>
      <c r="AX9" s="932"/>
      <c r="AY9" s="932"/>
      <c r="AZ9" s="932"/>
      <c r="BA9" s="932"/>
    </row>
    <row r="10" spans="1:53" hidden="1">
      <c r="A10" s="932"/>
      <c r="B10" s="932"/>
      <c r="C10" s="932"/>
      <c r="D10" s="932"/>
      <c r="E10" s="932"/>
      <c r="F10" s="932"/>
      <c r="G10" s="932"/>
      <c r="H10" s="932"/>
      <c r="I10" s="932"/>
      <c r="J10" s="932"/>
      <c r="K10" s="932"/>
      <c r="L10" s="1035"/>
      <c r="M10" s="1036"/>
      <c r="N10" s="1035"/>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c r="AT10" s="932"/>
      <c r="AU10" s="932"/>
      <c r="AV10" s="932"/>
      <c r="AW10" s="932"/>
      <c r="AX10" s="932"/>
      <c r="AY10" s="932"/>
      <c r="AZ10" s="932"/>
      <c r="BA10" s="932"/>
    </row>
    <row r="11" spans="1:53" ht="15" hidden="1" customHeight="1">
      <c r="A11" s="932"/>
      <c r="B11" s="932"/>
      <c r="C11" s="932"/>
      <c r="D11" s="932"/>
      <c r="E11" s="932"/>
      <c r="F11" s="932"/>
      <c r="G11" s="932"/>
      <c r="H11" s="932"/>
      <c r="I11" s="932"/>
      <c r="J11" s="932"/>
      <c r="K11" s="932"/>
      <c r="L11" s="932"/>
      <c r="M11" s="963"/>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932"/>
      <c r="AM11" s="932"/>
      <c r="AN11" s="932"/>
      <c r="AO11" s="932"/>
      <c r="AP11" s="932"/>
      <c r="AQ11" s="932"/>
      <c r="AR11" s="932"/>
      <c r="AS11" s="932"/>
      <c r="AT11" s="932"/>
      <c r="AU11" s="932"/>
      <c r="AV11" s="932"/>
      <c r="AW11" s="932"/>
      <c r="AX11" s="932"/>
      <c r="AY11" s="932"/>
      <c r="AZ11" s="932"/>
      <c r="BA11" s="932"/>
    </row>
    <row r="12" spans="1:53" s="109" customFormat="1" ht="20.100000000000001" customHeight="1">
      <c r="A12" s="1037"/>
      <c r="B12" s="1037"/>
      <c r="C12" s="1037"/>
      <c r="D12" s="1037"/>
      <c r="E12" s="1037"/>
      <c r="F12" s="1037"/>
      <c r="G12" s="1037"/>
      <c r="H12" s="1037"/>
      <c r="I12" s="1037"/>
      <c r="J12" s="1037"/>
      <c r="K12" s="1037"/>
      <c r="L12" s="479" t="s">
        <v>1382</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37"/>
    </row>
    <row r="13" spans="1:53" s="109" customFormat="1">
      <c r="A13" s="1037"/>
      <c r="B13" s="1037"/>
      <c r="C13" s="1037"/>
      <c r="D13" s="1037"/>
      <c r="E13" s="1037"/>
      <c r="F13" s="1037"/>
      <c r="G13" s="1037"/>
      <c r="H13" s="1037"/>
      <c r="I13" s="1037"/>
      <c r="J13" s="1037"/>
      <c r="K13" s="1037"/>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7"/>
    </row>
    <row r="14" spans="1:53" s="107" customFormat="1" ht="24.75" customHeight="1">
      <c r="A14" s="1036"/>
      <c r="B14" s="1036"/>
      <c r="C14" s="1036"/>
      <c r="D14" s="1036"/>
      <c r="E14" s="1036"/>
      <c r="F14" s="1036"/>
      <c r="G14" s="1036"/>
      <c r="H14" s="1036"/>
      <c r="I14" s="1036"/>
      <c r="J14" s="1036"/>
      <c r="K14" s="1036"/>
      <c r="L14" s="1262" t="s">
        <v>16</v>
      </c>
      <c r="M14" s="1262" t="s">
        <v>121</v>
      </c>
      <c r="N14" s="1262" t="s">
        <v>143</v>
      </c>
      <c r="O14" s="1039" t="s">
        <v>2616</v>
      </c>
      <c r="P14" s="1039" t="s">
        <v>2616</v>
      </c>
      <c r="Q14" s="1039" t="s">
        <v>2616</v>
      </c>
      <c r="R14" s="1039" t="s">
        <v>2616</v>
      </c>
      <c r="S14" s="776" t="s">
        <v>2617</v>
      </c>
      <c r="T14" s="811" t="s">
        <v>2618</v>
      </c>
      <c r="U14" s="811" t="s">
        <v>2647</v>
      </c>
      <c r="V14" s="811" t="s">
        <v>2648</v>
      </c>
      <c r="W14" s="811" t="s">
        <v>2649</v>
      </c>
      <c r="X14" s="811" t="s">
        <v>2650</v>
      </c>
      <c r="Y14" s="811" t="s">
        <v>2651</v>
      </c>
      <c r="Z14" s="811" t="s">
        <v>2652</v>
      </c>
      <c r="AA14" s="811" t="s">
        <v>2653</v>
      </c>
      <c r="AB14" s="811" t="s">
        <v>2654</v>
      </c>
      <c r="AC14" s="811" t="s">
        <v>2655</v>
      </c>
      <c r="AD14" s="811" t="s">
        <v>2618</v>
      </c>
      <c r="AE14" s="811" t="s">
        <v>2647</v>
      </c>
      <c r="AF14" s="811" t="s">
        <v>2648</v>
      </c>
      <c r="AG14" s="811" t="s">
        <v>2649</v>
      </c>
      <c r="AH14" s="811" t="s">
        <v>2650</v>
      </c>
      <c r="AI14" s="811" t="s">
        <v>2651</v>
      </c>
      <c r="AJ14" s="811" t="s">
        <v>2652</v>
      </c>
      <c r="AK14" s="811" t="s">
        <v>2653</v>
      </c>
      <c r="AL14" s="811" t="s">
        <v>2654</v>
      </c>
      <c r="AM14" s="811" t="s">
        <v>2655</v>
      </c>
      <c r="AN14" s="811" t="s">
        <v>2618</v>
      </c>
      <c r="AO14" s="811" t="s">
        <v>2647</v>
      </c>
      <c r="AP14" s="811" t="s">
        <v>2648</v>
      </c>
      <c r="AQ14" s="811" t="s">
        <v>2649</v>
      </c>
      <c r="AR14" s="811" t="s">
        <v>2650</v>
      </c>
      <c r="AS14" s="811" t="s">
        <v>2651</v>
      </c>
      <c r="AT14" s="811" t="s">
        <v>2652</v>
      </c>
      <c r="AU14" s="811" t="s">
        <v>2653</v>
      </c>
      <c r="AV14" s="811" t="s">
        <v>2654</v>
      </c>
      <c r="AW14" s="811" t="s">
        <v>2655</v>
      </c>
      <c r="AX14" s="1261" t="s">
        <v>1118</v>
      </c>
      <c r="AY14" s="1261" t="s">
        <v>322</v>
      </c>
      <c r="AZ14" s="1261" t="s">
        <v>1125</v>
      </c>
      <c r="BA14" s="1040"/>
    </row>
    <row r="15" spans="1:53" s="107" customFormat="1" ht="45.75" customHeight="1">
      <c r="A15" s="1036"/>
      <c r="B15" s="1036"/>
      <c r="C15" s="1036"/>
      <c r="D15" s="1036"/>
      <c r="E15" s="1036"/>
      <c r="F15" s="1036"/>
      <c r="G15" s="1036"/>
      <c r="H15" s="1036"/>
      <c r="I15" s="1036"/>
      <c r="J15" s="1036"/>
      <c r="K15" s="1036"/>
      <c r="L15" s="1262"/>
      <c r="M15" s="1262"/>
      <c r="N15" s="1262"/>
      <c r="O15" s="776" t="s">
        <v>285</v>
      </c>
      <c r="P15" s="776" t="s">
        <v>323</v>
      </c>
      <c r="Q15" s="776" t="s">
        <v>303</v>
      </c>
      <c r="R15" s="1039" t="s">
        <v>1193</v>
      </c>
      <c r="S15" s="776" t="s">
        <v>285</v>
      </c>
      <c r="T15" s="812" t="s">
        <v>286</v>
      </c>
      <c r="U15" s="812" t="s">
        <v>286</v>
      </c>
      <c r="V15" s="812" t="s">
        <v>286</v>
      </c>
      <c r="W15" s="812" t="s">
        <v>286</v>
      </c>
      <c r="X15" s="812" t="s">
        <v>286</v>
      </c>
      <c r="Y15" s="812" t="s">
        <v>286</v>
      </c>
      <c r="Z15" s="812" t="s">
        <v>286</v>
      </c>
      <c r="AA15" s="812" t="s">
        <v>286</v>
      </c>
      <c r="AB15" s="812" t="s">
        <v>286</v>
      </c>
      <c r="AC15" s="812" t="s">
        <v>286</v>
      </c>
      <c r="AD15" s="812" t="s">
        <v>285</v>
      </c>
      <c r="AE15" s="812" t="s">
        <v>285</v>
      </c>
      <c r="AF15" s="812" t="s">
        <v>285</v>
      </c>
      <c r="AG15" s="812" t="s">
        <v>285</v>
      </c>
      <c r="AH15" s="812" t="s">
        <v>285</v>
      </c>
      <c r="AI15" s="812" t="s">
        <v>285</v>
      </c>
      <c r="AJ15" s="812" t="s">
        <v>285</v>
      </c>
      <c r="AK15" s="812" t="s">
        <v>285</v>
      </c>
      <c r="AL15" s="812" t="s">
        <v>285</v>
      </c>
      <c r="AM15" s="812" t="s">
        <v>285</v>
      </c>
      <c r="AN15" s="1261" t="s">
        <v>1402</v>
      </c>
      <c r="AO15" s="1261"/>
      <c r="AP15" s="1261"/>
      <c r="AQ15" s="1261"/>
      <c r="AR15" s="1261"/>
      <c r="AS15" s="1261"/>
      <c r="AT15" s="1261"/>
      <c r="AU15" s="1261"/>
      <c r="AV15" s="1261"/>
      <c r="AW15" s="1261"/>
      <c r="AX15" s="1261"/>
      <c r="AY15" s="1261"/>
      <c r="AZ15" s="1261"/>
      <c r="BA15" s="1040"/>
    </row>
    <row r="16" spans="1:53" s="82" customFormat="1" ht="11.4">
      <c r="A16" s="816" t="s">
        <v>18</v>
      </c>
      <c r="B16" s="1041" t="s">
        <v>1023</v>
      </c>
      <c r="C16" s="800"/>
      <c r="D16" s="800"/>
      <c r="E16" s="800"/>
      <c r="F16" s="800"/>
      <c r="G16" s="800"/>
      <c r="H16" s="800"/>
      <c r="I16" s="800"/>
      <c r="J16" s="800"/>
      <c r="K16" s="800"/>
      <c r="L16" s="997" t="s">
        <v>2613</v>
      </c>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800"/>
    </row>
    <row r="17" spans="1:53" s="111" customFormat="1" ht="11.4">
      <c r="A17" s="839">
        <v>1</v>
      </c>
      <c r="B17" s="1042"/>
      <c r="C17" s="1042"/>
      <c r="D17" s="1042"/>
      <c r="E17" s="1042"/>
      <c r="F17" s="1042"/>
      <c r="G17" s="1042"/>
      <c r="H17" s="1042"/>
      <c r="I17" s="1042"/>
      <c r="J17" s="1042"/>
      <c r="K17" s="1042"/>
      <c r="L17" s="1043" t="s">
        <v>18</v>
      </c>
      <c r="M17" s="1044" t="s">
        <v>531</v>
      </c>
      <c r="N17" s="1045" t="s">
        <v>369</v>
      </c>
      <c r="O17" s="1046">
        <v>0</v>
      </c>
      <c r="P17" s="1046">
        <v>826.59813999999994</v>
      </c>
      <c r="Q17" s="1046">
        <v>561.49</v>
      </c>
      <c r="R17" s="1046">
        <v>-265.10813999999993</v>
      </c>
      <c r="S17" s="1046">
        <v>0</v>
      </c>
      <c r="T17" s="1046">
        <v>1020.284016</v>
      </c>
      <c r="U17" s="1047">
        <v>1082.5213409759999</v>
      </c>
      <c r="V17" s="1047">
        <v>1143.7703984484222</v>
      </c>
      <c r="W17" s="1047">
        <v>1235.0204008366372</v>
      </c>
      <c r="X17" s="1047">
        <v>1325.2670465869728</v>
      </c>
      <c r="Y17" s="1047">
        <v>1325.2670465869728</v>
      </c>
      <c r="Z17" s="1047">
        <v>1325.2670465869728</v>
      </c>
      <c r="AA17" s="1047">
        <v>1325.2670465869728</v>
      </c>
      <c r="AB17" s="1047">
        <v>1325.2670465869728</v>
      </c>
      <c r="AC17" s="1047">
        <v>1325.2670465869728</v>
      </c>
      <c r="AD17" s="1046">
        <v>631.22501599999998</v>
      </c>
      <c r="AE17" s="1047">
        <v>651.43052876216007</v>
      </c>
      <c r="AF17" s="1047">
        <v>670.97344462502485</v>
      </c>
      <c r="AG17" s="1047">
        <v>691.10264796377567</v>
      </c>
      <c r="AH17" s="1047">
        <v>711.82881637620926</v>
      </c>
      <c r="AI17" s="1047">
        <v>734.61445678841176</v>
      </c>
      <c r="AJ17" s="1047">
        <v>758.12946555020892</v>
      </c>
      <c r="AK17" s="1047">
        <v>782.39718974247114</v>
      </c>
      <c r="AL17" s="1047">
        <v>807.44172378612768</v>
      </c>
      <c r="AM17" s="1047">
        <v>833.28793336452168</v>
      </c>
      <c r="AN17" s="1046">
        <v>0</v>
      </c>
      <c r="AO17" s="1046">
        <v>3.2010000000000134</v>
      </c>
      <c r="AP17" s="1046">
        <v>2.9999999999999978</v>
      </c>
      <c r="AQ17" s="1046">
        <v>3.0000000000000098</v>
      </c>
      <c r="AR17" s="1046">
        <v>2.9989999999999943</v>
      </c>
      <c r="AS17" s="1046">
        <v>3.2010000000000054</v>
      </c>
      <c r="AT17" s="1046">
        <v>3.2010000000000134</v>
      </c>
      <c r="AU17" s="1046">
        <v>3.2010000000000045</v>
      </c>
      <c r="AV17" s="1046">
        <v>3.2010000000000054</v>
      </c>
      <c r="AW17" s="1046">
        <v>3.2010000000000058</v>
      </c>
      <c r="AX17" s="824"/>
      <c r="AY17" s="824"/>
      <c r="AZ17" s="824"/>
      <c r="BA17" s="1048"/>
    </row>
    <row r="18" spans="1:53" ht="11.4">
      <c r="A18" s="839">
        <v>1</v>
      </c>
      <c r="B18" s="932"/>
      <c r="C18" s="932"/>
      <c r="D18" s="932"/>
      <c r="E18" s="932"/>
      <c r="F18" s="932"/>
      <c r="G18" s="932"/>
      <c r="H18" s="932"/>
      <c r="I18" s="932"/>
      <c r="J18" s="932"/>
      <c r="K18" s="932"/>
      <c r="L18" s="1049" t="s">
        <v>165</v>
      </c>
      <c r="M18" s="1050" t="s">
        <v>532</v>
      </c>
      <c r="N18" s="1051"/>
      <c r="O18" s="1052"/>
      <c r="P18" s="1052"/>
      <c r="Q18" s="1052"/>
      <c r="R18" s="1053">
        <v>0</v>
      </c>
      <c r="S18" s="1052"/>
      <c r="T18" s="1052"/>
      <c r="U18" s="1052">
        <v>1.0609999999999999</v>
      </c>
      <c r="V18" s="1052">
        <v>1.0565800000000001</v>
      </c>
      <c r="W18" s="1052">
        <v>1.07978</v>
      </c>
      <c r="X18" s="1052">
        <v>1.0730729999999999</v>
      </c>
      <c r="Y18" s="1052">
        <v>1</v>
      </c>
      <c r="Z18" s="1052">
        <v>1</v>
      </c>
      <c r="AA18" s="1052">
        <v>1</v>
      </c>
      <c r="AB18" s="1052">
        <v>1</v>
      </c>
      <c r="AC18" s="1052">
        <v>1</v>
      </c>
      <c r="AD18" s="1052"/>
      <c r="AE18" s="1052">
        <v>1.0320100000000001</v>
      </c>
      <c r="AF18" s="1052">
        <v>1.03</v>
      </c>
      <c r="AG18" s="1052">
        <v>1.03</v>
      </c>
      <c r="AH18" s="1052">
        <v>1.02999</v>
      </c>
      <c r="AI18" s="1052">
        <v>1.0320100000000001</v>
      </c>
      <c r="AJ18" s="1052">
        <v>1.0320100000000001</v>
      </c>
      <c r="AK18" s="1052">
        <v>1.0320100000000001</v>
      </c>
      <c r="AL18" s="1052">
        <v>1.0320100000000001</v>
      </c>
      <c r="AM18" s="1052">
        <v>1.0320100000000001</v>
      </c>
      <c r="AN18" s="1054">
        <v>0</v>
      </c>
      <c r="AO18" s="439"/>
      <c r="AP18" s="439"/>
      <c r="AQ18" s="439"/>
      <c r="AR18" s="439"/>
      <c r="AS18" s="439"/>
      <c r="AT18" s="439"/>
      <c r="AU18" s="439"/>
      <c r="AV18" s="439"/>
      <c r="AW18" s="439"/>
      <c r="AX18" s="824"/>
      <c r="AY18" s="824"/>
      <c r="AZ18" s="824"/>
      <c r="BA18" s="932"/>
    </row>
    <row r="19" spans="1:53" s="110" customFormat="1" ht="11.4">
      <c r="A19" s="1055">
        <v>1</v>
      </c>
      <c r="B19" s="1048"/>
      <c r="C19" s="1048"/>
      <c r="D19" s="1048"/>
      <c r="E19" s="1048"/>
      <c r="F19" s="1048"/>
      <c r="G19" s="1048"/>
      <c r="H19" s="1048"/>
      <c r="I19" s="1048"/>
      <c r="J19" s="1048"/>
      <c r="K19" s="1048"/>
      <c r="L19" s="1043" t="s">
        <v>166</v>
      </c>
      <c r="M19" s="1056" t="s">
        <v>533</v>
      </c>
      <c r="N19" s="1045" t="s">
        <v>369</v>
      </c>
      <c r="O19" s="1046">
        <v>0</v>
      </c>
      <c r="P19" s="1046">
        <v>686.70813999999996</v>
      </c>
      <c r="Q19" s="1046">
        <v>561.49</v>
      </c>
      <c r="R19" s="1046">
        <v>-125.21813999999995</v>
      </c>
      <c r="S19" s="1046">
        <v>0</v>
      </c>
      <c r="T19" s="1046">
        <v>660.28401599999995</v>
      </c>
      <c r="U19" s="605"/>
      <c r="V19" s="605"/>
      <c r="W19" s="605"/>
      <c r="X19" s="605"/>
      <c r="Y19" s="605"/>
      <c r="Z19" s="605"/>
      <c r="AA19" s="605"/>
      <c r="AB19" s="605"/>
      <c r="AC19" s="605"/>
      <c r="AD19" s="1046">
        <v>631.22501599999998</v>
      </c>
      <c r="AE19" s="605"/>
      <c r="AF19" s="605"/>
      <c r="AG19" s="605"/>
      <c r="AH19" s="605"/>
      <c r="AI19" s="605"/>
      <c r="AJ19" s="605"/>
      <c r="AK19" s="605"/>
      <c r="AL19" s="605"/>
      <c r="AM19" s="605"/>
      <c r="AN19" s="1046">
        <v>0</v>
      </c>
      <c r="AO19" s="605"/>
      <c r="AP19" s="605"/>
      <c r="AQ19" s="605"/>
      <c r="AR19" s="605"/>
      <c r="AS19" s="605"/>
      <c r="AT19" s="605"/>
      <c r="AU19" s="605"/>
      <c r="AV19" s="605"/>
      <c r="AW19" s="605"/>
      <c r="AX19" s="1057"/>
      <c r="AY19" s="1057"/>
      <c r="AZ19" s="1057"/>
      <c r="BA19" s="1048"/>
    </row>
    <row r="20" spans="1:53" ht="22.8">
      <c r="A20" s="839">
        <v>1</v>
      </c>
      <c r="B20" s="932"/>
      <c r="C20" s="932"/>
      <c r="D20" s="932"/>
      <c r="E20" s="932"/>
      <c r="F20" s="932"/>
      <c r="G20" s="932"/>
      <c r="H20" s="932"/>
      <c r="I20" s="932"/>
      <c r="J20" s="932"/>
      <c r="K20" s="932"/>
      <c r="L20" s="1049" t="s">
        <v>534</v>
      </c>
      <c r="M20" s="1058" t="s">
        <v>535</v>
      </c>
      <c r="N20" s="968" t="s">
        <v>369</v>
      </c>
      <c r="O20" s="1054">
        <v>0</v>
      </c>
      <c r="P20" s="1054">
        <v>0</v>
      </c>
      <c r="Q20" s="1054">
        <v>0</v>
      </c>
      <c r="R20" s="1054">
        <v>0</v>
      </c>
      <c r="S20" s="1054">
        <v>0</v>
      </c>
      <c r="T20" s="1054">
        <v>0</v>
      </c>
      <c r="U20" s="439"/>
      <c r="V20" s="439"/>
      <c r="W20" s="439"/>
      <c r="X20" s="439"/>
      <c r="Y20" s="439"/>
      <c r="Z20" s="439"/>
      <c r="AA20" s="439"/>
      <c r="AB20" s="439"/>
      <c r="AC20" s="439"/>
      <c r="AD20" s="1054">
        <v>0</v>
      </c>
      <c r="AE20" s="439"/>
      <c r="AF20" s="439"/>
      <c r="AG20" s="439"/>
      <c r="AH20" s="439"/>
      <c r="AI20" s="439"/>
      <c r="AJ20" s="439"/>
      <c r="AK20" s="439"/>
      <c r="AL20" s="439"/>
      <c r="AM20" s="439"/>
      <c r="AN20" s="1054">
        <v>0</v>
      </c>
      <c r="AO20" s="439"/>
      <c r="AP20" s="439"/>
      <c r="AQ20" s="439"/>
      <c r="AR20" s="439"/>
      <c r="AS20" s="439"/>
      <c r="AT20" s="439"/>
      <c r="AU20" s="439"/>
      <c r="AV20" s="439"/>
      <c r="AW20" s="439"/>
      <c r="AX20" s="824"/>
      <c r="AY20" s="824"/>
      <c r="AZ20" s="824"/>
      <c r="BA20" s="1059"/>
    </row>
    <row r="21" spans="1:53" ht="11.4">
      <c r="A21" s="839">
        <v>1</v>
      </c>
      <c r="B21" s="932"/>
      <c r="C21" s="932"/>
      <c r="D21" s="932"/>
      <c r="E21" s="932"/>
      <c r="F21" s="932"/>
      <c r="G21" s="932"/>
      <c r="H21" s="932"/>
      <c r="I21" s="932"/>
      <c r="J21" s="932"/>
      <c r="K21" s="932"/>
      <c r="L21" s="1049" t="s">
        <v>536</v>
      </c>
      <c r="M21" s="1060" t="s">
        <v>537</v>
      </c>
      <c r="N21" s="1061" t="s">
        <v>369</v>
      </c>
      <c r="O21" s="841"/>
      <c r="P21" s="841"/>
      <c r="Q21" s="841"/>
      <c r="R21" s="1054">
        <v>0</v>
      </c>
      <c r="S21" s="841"/>
      <c r="T21" s="841"/>
      <c r="U21" s="439"/>
      <c r="V21" s="439"/>
      <c r="W21" s="439"/>
      <c r="X21" s="439"/>
      <c r="Y21" s="439"/>
      <c r="Z21" s="439"/>
      <c r="AA21" s="439"/>
      <c r="AB21" s="439"/>
      <c r="AC21" s="439"/>
      <c r="AD21" s="841"/>
      <c r="AE21" s="439"/>
      <c r="AF21" s="439"/>
      <c r="AG21" s="439"/>
      <c r="AH21" s="439"/>
      <c r="AI21" s="439"/>
      <c r="AJ21" s="439"/>
      <c r="AK21" s="439"/>
      <c r="AL21" s="439"/>
      <c r="AM21" s="439"/>
      <c r="AN21" s="1054">
        <v>0</v>
      </c>
      <c r="AO21" s="439"/>
      <c r="AP21" s="439"/>
      <c r="AQ21" s="439"/>
      <c r="AR21" s="439"/>
      <c r="AS21" s="439"/>
      <c r="AT21" s="439"/>
      <c r="AU21" s="439"/>
      <c r="AV21" s="439"/>
      <c r="AW21" s="439"/>
      <c r="AX21" s="824"/>
      <c r="AY21" s="824"/>
      <c r="AZ21" s="824"/>
      <c r="BA21" s="932"/>
    </row>
    <row r="22" spans="1:53" ht="11.4">
      <c r="A22" s="839">
        <v>1</v>
      </c>
      <c r="B22" s="932"/>
      <c r="C22" s="932"/>
      <c r="D22" s="932"/>
      <c r="E22" s="932"/>
      <c r="F22" s="932"/>
      <c r="G22" s="932"/>
      <c r="H22" s="932"/>
      <c r="I22" s="932"/>
      <c r="J22" s="932"/>
      <c r="K22" s="932"/>
      <c r="L22" s="1049" t="s">
        <v>538</v>
      </c>
      <c r="M22" s="1062" t="s">
        <v>539</v>
      </c>
      <c r="N22" s="1061" t="s">
        <v>369</v>
      </c>
      <c r="O22" s="841"/>
      <c r="P22" s="841"/>
      <c r="Q22" s="841"/>
      <c r="R22" s="1054">
        <v>0</v>
      </c>
      <c r="S22" s="841"/>
      <c r="T22" s="841"/>
      <c r="U22" s="439"/>
      <c r="V22" s="439"/>
      <c r="W22" s="439"/>
      <c r="X22" s="439"/>
      <c r="Y22" s="439"/>
      <c r="Z22" s="439"/>
      <c r="AA22" s="439"/>
      <c r="AB22" s="439"/>
      <c r="AC22" s="439"/>
      <c r="AD22" s="841"/>
      <c r="AE22" s="439"/>
      <c r="AF22" s="439"/>
      <c r="AG22" s="439"/>
      <c r="AH22" s="439"/>
      <c r="AI22" s="439"/>
      <c r="AJ22" s="439"/>
      <c r="AK22" s="439"/>
      <c r="AL22" s="439"/>
      <c r="AM22" s="439"/>
      <c r="AN22" s="1054">
        <v>0</v>
      </c>
      <c r="AO22" s="439"/>
      <c r="AP22" s="439"/>
      <c r="AQ22" s="439"/>
      <c r="AR22" s="439"/>
      <c r="AS22" s="439"/>
      <c r="AT22" s="439"/>
      <c r="AU22" s="439"/>
      <c r="AV22" s="439"/>
      <c r="AW22" s="439"/>
      <c r="AX22" s="824"/>
      <c r="AY22" s="824"/>
      <c r="AZ22" s="824"/>
      <c r="BA22" s="932"/>
    </row>
    <row r="23" spans="1:53" ht="22.8">
      <c r="A23" s="839">
        <v>1</v>
      </c>
      <c r="B23" s="932"/>
      <c r="C23" s="932"/>
      <c r="D23" s="932"/>
      <c r="E23" s="932"/>
      <c r="F23" s="932"/>
      <c r="G23" s="932"/>
      <c r="H23" s="932"/>
      <c r="I23" s="932"/>
      <c r="J23" s="932"/>
      <c r="K23" s="932"/>
      <c r="L23" s="1049" t="s">
        <v>540</v>
      </c>
      <c r="M23" s="1058" t="s">
        <v>541</v>
      </c>
      <c r="N23" s="968" t="s">
        <v>369</v>
      </c>
      <c r="O23" s="841"/>
      <c r="P23" s="841">
        <v>80.5</v>
      </c>
      <c r="Q23" s="841"/>
      <c r="R23" s="1054">
        <v>-80.5</v>
      </c>
      <c r="S23" s="841"/>
      <c r="T23" s="841"/>
      <c r="U23" s="439"/>
      <c r="V23" s="439"/>
      <c r="W23" s="439"/>
      <c r="X23" s="439"/>
      <c r="Y23" s="439"/>
      <c r="Z23" s="439"/>
      <c r="AA23" s="439"/>
      <c r="AB23" s="439"/>
      <c r="AC23" s="439"/>
      <c r="AD23" s="841"/>
      <c r="AE23" s="439"/>
      <c r="AF23" s="439"/>
      <c r="AG23" s="439"/>
      <c r="AH23" s="439"/>
      <c r="AI23" s="439"/>
      <c r="AJ23" s="439"/>
      <c r="AK23" s="439"/>
      <c r="AL23" s="439"/>
      <c r="AM23" s="439"/>
      <c r="AN23" s="1054">
        <v>0</v>
      </c>
      <c r="AO23" s="439"/>
      <c r="AP23" s="439"/>
      <c r="AQ23" s="439"/>
      <c r="AR23" s="439"/>
      <c r="AS23" s="439"/>
      <c r="AT23" s="439"/>
      <c r="AU23" s="439"/>
      <c r="AV23" s="439"/>
      <c r="AW23" s="439"/>
      <c r="AX23" s="824"/>
      <c r="AY23" s="824"/>
      <c r="AZ23" s="824"/>
      <c r="BA23" s="932"/>
    </row>
    <row r="24" spans="1:53" ht="22.8">
      <c r="A24" s="839">
        <v>1</v>
      </c>
      <c r="B24" s="932"/>
      <c r="C24" s="932"/>
      <c r="D24" s="932"/>
      <c r="E24" s="932"/>
      <c r="F24" s="932"/>
      <c r="G24" s="932"/>
      <c r="H24" s="932"/>
      <c r="I24" s="932"/>
      <c r="J24" s="932"/>
      <c r="K24" s="932"/>
      <c r="L24" s="1049" t="s">
        <v>542</v>
      </c>
      <c r="M24" s="1058" t="s">
        <v>543</v>
      </c>
      <c r="N24" s="1061" t="s">
        <v>369</v>
      </c>
      <c r="O24" s="439">
        <v>0</v>
      </c>
      <c r="P24" s="439">
        <v>577.52814000000001</v>
      </c>
      <c r="Q24" s="439">
        <v>0</v>
      </c>
      <c r="R24" s="1054">
        <v>-577.52814000000001</v>
      </c>
      <c r="S24" s="439">
        <v>0</v>
      </c>
      <c r="T24" s="439">
        <v>601.27401599999996</v>
      </c>
      <c r="U24" s="439"/>
      <c r="V24" s="439"/>
      <c r="W24" s="439"/>
      <c r="X24" s="439"/>
      <c r="Y24" s="439"/>
      <c r="Z24" s="439"/>
      <c r="AA24" s="439"/>
      <c r="AB24" s="439"/>
      <c r="AC24" s="439"/>
      <c r="AD24" s="439">
        <v>601.27401599999996</v>
      </c>
      <c r="AE24" s="439"/>
      <c r="AF24" s="439"/>
      <c r="AG24" s="439"/>
      <c r="AH24" s="439"/>
      <c r="AI24" s="439"/>
      <c r="AJ24" s="439"/>
      <c r="AK24" s="439"/>
      <c r="AL24" s="439"/>
      <c r="AM24" s="439"/>
      <c r="AN24" s="1054">
        <v>0</v>
      </c>
      <c r="AO24" s="439"/>
      <c r="AP24" s="439"/>
      <c r="AQ24" s="439"/>
      <c r="AR24" s="439"/>
      <c r="AS24" s="439"/>
      <c r="AT24" s="439"/>
      <c r="AU24" s="439"/>
      <c r="AV24" s="439"/>
      <c r="AW24" s="439"/>
      <c r="AX24" s="824"/>
      <c r="AY24" s="824"/>
      <c r="AZ24" s="824"/>
      <c r="BA24" s="932"/>
    </row>
    <row r="25" spans="1:53" ht="11.4">
      <c r="A25" s="839">
        <v>1</v>
      </c>
      <c r="B25" s="892" t="s">
        <v>1321</v>
      </c>
      <c r="C25" s="932"/>
      <c r="D25" s="932"/>
      <c r="E25" s="932"/>
      <c r="F25" s="932"/>
      <c r="G25" s="932"/>
      <c r="H25" s="932"/>
      <c r="I25" s="932"/>
      <c r="J25" s="932"/>
      <c r="K25" s="932"/>
      <c r="L25" s="1049" t="s">
        <v>544</v>
      </c>
      <c r="M25" s="1060" t="s">
        <v>545</v>
      </c>
      <c r="N25" s="968" t="s">
        <v>369</v>
      </c>
      <c r="O25" s="1063">
        <v>0</v>
      </c>
      <c r="P25" s="1063">
        <v>443.57</v>
      </c>
      <c r="Q25" s="1063">
        <v>0</v>
      </c>
      <c r="R25" s="1054">
        <v>-443.57</v>
      </c>
      <c r="S25" s="1063">
        <v>0</v>
      </c>
      <c r="T25" s="1063">
        <v>461.80799999999999</v>
      </c>
      <c r="U25" s="439"/>
      <c r="V25" s="439"/>
      <c r="W25" s="439"/>
      <c r="X25" s="439"/>
      <c r="Y25" s="439"/>
      <c r="Z25" s="439"/>
      <c r="AA25" s="439"/>
      <c r="AB25" s="439"/>
      <c r="AC25" s="439"/>
      <c r="AD25" s="1063">
        <v>461.80799999999999</v>
      </c>
      <c r="AE25" s="439"/>
      <c r="AF25" s="439"/>
      <c r="AG25" s="439"/>
      <c r="AH25" s="439"/>
      <c r="AI25" s="439"/>
      <c r="AJ25" s="439"/>
      <c r="AK25" s="439"/>
      <c r="AL25" s="439"/>
      <c r="AM25" s="439"/>
      <c r="AN25" s="1054">
        <v>0</v>
      </c>
      <c r="AO25" s="439"/>
      <c r="AP25" s="439"/>
      <c r="AQ25" s="439"/>
      <c r="AR25" s="439"/>
      <c r="AS25" s="439"/>
      <c r="AT25" s="439"/>
      <c r="AU25" s="439"/>
      <c r="AV25" s="439"/>
      <c r="AW25" s="439"/>
      <c r="AX25" s="824"/>
      <c r="AY25" s="824"/>
      <c r="AZ25" s="824"/>
      <c r="BA25" s="932"/>
    </row>
    <row r="26" spans="1:53" ht="22.8">
      <c r="A26" s="839">
        <v>1</v>
      </c>
      <c r="B26" s="892" t="s">
        <v>1323</v>
      </c>
      <c r="C26" s="932"/>
      <c r="D26" s="932"/>
      <c r="E26" s="932"/>
      <c r="F26" s="932"/>
      <c r="G26" s="932"/>
      <c r="H26" s="932"/>
      <c r="I26" s="932"/>
      <c r="J26" s="932"/>
      <c r="K26" s="932"/>
      <c r="L26" s="1049" t="s">
        <v>546</v>
      </c>
      <c r="M26" s="1060" t="s">
        <v>1191</v>
      </c>
      <c r="N26" s="1061" t="s">
        <v>369</v>
      </c>
      <c r="O26" s="1063">
        <v>0</v>
      </c>
      <c r="P26" s="1063">
        <v>133.95814000000001</v>
      </c>
      <c r="Q26" s="1063">
        <v>0</v>
      </c>
      <c r="R26" s="1054">
        <v>-133.95814000000001</v>
      </c>
      <c r="S26" s="1063">
        <v>0</v>
      </c>
      <c r="T26" s="1063">
        <v>139.466016</v>
      </c>
      <c r="U26" s="439"/>
      <c r="V26" s="439"/>
      <c r="W26" s="439"/>
      <c r="X26" s="439"/>
      <c r="Y26" s="439"/>
      <c r="Z26" s="439"/>
      <c r="AA26" s="439"/>
      <c r="AB26" s="439"/>
      <c r="AC26" s="439"/>
      <c r="AD26" s="1063">
        <v>139.466016</v>
      </c>
      <c r="AE26" s="439"/>
      <c r="AF26" s="439"/>
      <c r="AG26" s="439"/>
      <c r="AH26" s="439"/>
      <c r="AI26" s="439"/>
      <c r="AJ26" s="439"/>
      <c r="AK26" s="439"/>
      <c r="AL26" s="439"/>
      <c r="AM26" s="439"/>
      <c r="AN26" s="1054">
        <v>0</v>
      </c>
      <c r="AO26" s="439"/>
      <c r="AP26" s="439"/>
      <c r="AQ26" s="439"/>
      <c r="AR26" s="439"/>
      <c r="AS26" s="439"/>
      <c r="AT26" s="439"/>
      <c r="AU26" s="439"/>
      <c r="AV26" s="439"/>
      <c r="AW26" s="439"/>
      <c r="AX26" s="824"/>
      <c r="AY26" s="824"/>
      <c r="AZ26" s="824"/>
      <c r="BA26" s="932"/>
    </row>
    <row r="27" spans="1:53" ht="11.4">
      <c r="A27" s="839">
        <v>1</v>
      </c>
      <c r="B27" s="932"/>
      <c r="C27" s="932"/>
      <c r="D27" s="932"/>
      <c r="E27" s="932"/>
      <c r="F27" s="932"/>
      <c r="G27" s="932"/>
      <c r="H27" s="932"/>
      <c r="I27" s="932"/>
      <c r="J27" s="932"/>
      <c r="K27" s="932"/>
      <c r="L27" s="1049" t="s">
        <v>547</v>
      </c>
      <c r="M27" s="1058" t="s">
        <v>548</v>
      </c>
      <c r="N27" s="968" t="s">
        <v>369</v>
      </c>
      <c r="O27" s="841"/>
      <c r="P27" s="841">
        <v>2.27</v>
      </c>
      <c r="Q27" s="841"/>
      <c r="R27" s="1054">
        <v>-2.27</v>
      </c>
      <c r="S27" s="841"/>
      <c r="T27" s="841">
        <v>18.010000000000002</v>
      </c>
      <c r="U27" s="439"/>
      <c r="V27" s="439"/>
      <c r="W27" s="439"/>
      <c r="X27" s="439"/>
      <c r="Y27" s="439"/>
      <c r="Z27" s="439"/>
      <c r="AA27" s="439"/>
      <c r="AB27" s="439"/>
      <c r="AC27" s="439"/>
      <c r="AD27" s="841"/>
      <c r="AE27" s="439"/>
      <c r="AF27" s="439"/>
      <c r="AG27" s="439"/>
      <c r="AH27" s="439"/>
      <c r="AI27" s="439"/>
      <c r="AJ27" s="439"/>
      <c r="AK27" s="439"/>
      <c r="AL27" s="439"/>
      <c r="AM27" s="439"/>
      <c r="AN27" s="1054">
        <v>0</v>
      </c>
      <c r="AO27" s="439"/>
      <c r="AP27" s="439"/>
      <c r="AQ27" s="439"/>
      <c r="AR27" s="439"/>
      <c r="AS27" s="439"/>
      <c r="AT27" s="439"/>
      <c r="AU27" s="439"/>
      <c r="AV27" s="439"/>
      <c r="AW27" s="439"/>
      <c r="AX27" s="824"/>
      <c r="AY27" s="824"/>
      <c r="AZ27" s="824"/>
      <c r="BA27" s="932"/>
    </row>
    <row r="28" spans="1:53" ht="11.4">
      <c r="A28" s="839">
        <v>1</v>
      </c>
      <c r="B28" s="932"/>
      <c r="C28" s="932"/>
      <c r="D28" s="932"/>
      <c r="E28" s="932"/>
      <c r="F28" s="932"/>
      <c r="G28" s="932"/>
      <c r="H28" s="932"/>
      <c r="I28" s="932"/>
      <c r="J28" s="932"/>
      <c r="K28" s="932"/>
      <c r="L28" s="1049" t="s">
        <v>549</v>
      </c>
      <c r="M28" s="1064" t="s">
        <v>550</v>
      </c>
      <c r="N28" s="1051" t="s">
        <v>369</v>
      </c>
      <c r="O28" s="1054">
        <v>0</v>
      </c>
      <c r="P28" s="1054">
        <v>26.41</v>
      </c>
      <c r="Q28" s="1054">
        <v>561.49</v>
      </c>
      <c r="R28" s="1054">
        <v>535.08000000000004</v>
      </c>
      <c r="S28" s="1054">
        <v>0</v>
      </c>
      <c r="T28" s="1054">
        <v>41</v>
      </c>
      <c r="U28" s="439"/>
      <c r="V28" s="439"/>
      <c r="W28" s="439"/>
      <c r="X28" s="439"/>
      <c r="Y28" s="439"/>
      <c r="Z28" s="439"/>
      <c r="AA28" s="439"/>
      <c r="AB28" s="439"/>
      <c r="AC28" s="439"/>
      <c r="AD28" s="1054">
        <v>29.951000000000001</v>
      </c>
      <c r="AE28" s="439"/>
      <c r="AF28" s="439"/>
      <c r="AG28" s="439"/>
      <c r="AH28" s="439"/>
      <c r="AI28" s="439"/>
      <c r="AJ28" s="439"/>
      <c r="AK28" s="439"/>
      <c r="AL28" s="439"/>
      <c r="AM28" s="439"/>
      <c r="AN28" s="1054">
        <v>0</v>
      </c>
      <c r="AO28" s="439"/>
      <c r="AP28" s="439"/>
      <c r="AQ28" s="439"/>
      <c r="AR28" s="439"/>
      <c r="AS28" s="439"/>
      <c r="AT28" s="439"/>
      <c r="AU28" s="439"/>
      <c r="AV28" s="439"/>
      <c r="AW28" s="439"/>
      <c r="AX28" s="824"/>
      <c r="AY28" s="824"/>
      <c r="AZ28" s="824"/>
      <c r="BA28" s="932"/>
    </row>
    <row r="29" spans="1:53" ht="11.4">
      <c r="A29" s="839">
        <v>1</v>
      </c>
      <c r="B29" s="932"/>
      <c r="C29" s="932"/>
      <c r="D29" s="932"/>
      <c r="E29" s="932"/>
      <c r="F29" s="932"/>
      <c r="G29" s="932"/>
      <c r="H29" s="932"/>
      <c r="I29" s="932"/>
      <c r="J29" s="932"/>
      <c r="K29" s="932"/>
      <c r="L29" s="1049" t="s">
        <v>551</v>
      </c>
      <c r="M29" s="1062" t="s">
        <v>552</v>
      </c>
      <c r="N29" s="1051" t="s">
        <v>369</v>
      </c>
      <c r="O29" s="841"/>
      <c r="P29" s="841"/>
      <c r="Q29" s="841"/>
      <c r="R29" s="1054">
        <v>0</v>
      </c>
      <c r="S29" s="841"/>
      <c r="T29" s="841"/>
      <c r="U29" s="439"/>
      <c r="V29" s="439"/>
      <c r="W29" s="439"/>
      <c r="X29" s="439"/>
      <c r="Y29" s="439"/>
      <c r="Z29" s="439"/>
      <c r="AA29" s="439"/>
      <c r="AB29" s="439"/>
      <c r="AC29" s="439"/>
      <c r="AD29" s="841"/>
      <c r="AE29" s="439"/>
      <c r="AF29" s="439"/>
      <c r="AG29" s="439"/>
      <c r="AH29" s="439"/>
      <c r="AI29" s="439"/>
      <c r="AJ29" s="439"/>
      <c r="AK29" s="439"/>
      <c r="AL29" s="439"/>
      <c r="AM29" s="439"/>
      <c r="AN29" s="1054">
        <v>0</v>
      </c>
      <c r="AO29" s="439"/>
      <c r="AP29" s="439"/>
      <c r="AQ29" s="439"/>
      <c r="AR29" s="439"/>
      <c r="AS29" s="439"/>
      <c r="AT29" s="439"/>
      <c r="AU29" s="439"/>
      <c r="AV29" s="439"/>
      <c r="AW29" s="439"/>
      <c r="AX29" s="824"/>
      <c r="AY29" s="824"/>
      <c r="AZ29" s="824"/>
      <c r="BA29" s="932"/>
    </row>
    <row r="30" spans="1:53" ht="22.8">
      <c r="A30" s="839">
        <v>1</v>
      </c>
      <c r="B30" s="932"/>
      <c r="C30" s="932"/>
      <c r="D30" s="932"/>
      <c r="E30" s="932"/>
      <c r="F30" s="932"/>
      <c r="G30" s="932"/>
      <c r="H30" s="932"/>
      <c r="I30" s="932"/>
      <c r="J30" s="932"/>
      <c r="K30" s="932"/>
      <c r="L30" s="1049" t="s">
        <v>553</v>
      </c>
      <c r="M30" s="1062" t="s">
        <v>554</v>
      </c>
      <c r="N30" s="1051" t="s">
        <v>369</v>
      </c>
      <c r="O30" s="841"/>
      <c r="P30" s="841"/>
      <c r="Q30" s="841"/>
      <c r="R30" s="1054">
        <v>0</v>
      </c>
      <c r="S30" s="841"/>
      <c r="T30" s="841"/>
      <c r="U30" s="439"/>
      <c r="V30" s="439"/>
      <c r="W30" s="439"/>
      <c r="X30" s="439"/>
      <c r="Y30" s="439"/>
      <c r="Z30" s="439"/>
      <c r="AA30" s="439"/>
      <c r="AB30" s="439"/>
      <c r="AC30" s="439"/>
      <c r="AD30" s="841"/>
      <c r="AE30" s="439"/>
      <c r="AF30" s="439"/>
      <c r="AG30" s="439"/>
      <c r="AH30" s="439"/>
      <c r="AI30" s="439"/>
      <c r="AJ30" s="439"/>
      <c r="AK30" s="439"/>
      <c r="AL30" s="439"/>
      <c r="AM30" s="439"/>
      <c r="AN30" s="1054">
        <v>0</v>
      </c>
      <c r="AO30" s="439"/>
      <c r="AP30" s="439"/>
      <c r="AQ30" s="439"/>
      <c r="AR30" s="439"/>
      <c r="AS30" s="439"/>
      <c r="AT30" s="439"/>
      <c r="AU30" s="439"/>
      <c r="AV30" s="439"/>
      <c r="AW30" s="439"/>
      <c r="AX30" s="824"/>
      <c r="AY30" s="824"/>
      <c r="AZ30" s="824"/>
      <c r="BA30" s="932"/>
    </row>
    <row r="31" spans="1:53" ht="22.8">
      <c r="A31" s="839">
        <v>1</v>
      </c>
      <c r="B31" s="932"/>
      <c r="C31" s="932"/>
      <c r="D31" s="932"/>
      <c r="E31" s="932"/>
      <c r="F31" s="932"/>
      <c r="G31" s="932"/>
      <c r="H31" s="932"/>
      <c r="I31" s="932"/>
      <c r="J31" s="932"/>
      <c r="K31" s="932"/>
      <c r="L31" s="1049" t="s">
        <v>555</v>
      </c>
      <c r="M31" s="1062" t="s">
        <v>556</v>
      </c>
      <c r="N31" s="1051" t="s">
        <v>369</v>
      </c>
      <c r="O31" s="841"/>
      <c r="P31" s="841"/>
      <c r="Q31" s="841"/>
      <c r="R31" s="1054">
        <v>0</v>
      </c>
      <c r="S31" s="841"/>
      <c r="T31" s="841"/>
      <c r="U31" s="439"/>
      <c r="V31" s="439"/>
      <c r="W31" s="439"/>
      <c r="X31" s="439"/>
      <c r="Y31" s="439"/>
      <c r="Z31" s="439"/>
      <c r="AA31" s="439"/>
      <c r="AB31" s="439"/>
      <c r="AC31" s="439"/>
      <c r="AD31" s="841"/>
      <c r="AE31" s="439"/>
      <c r="AF31" s="439"/>
      <c r="AG31" s="439"/>
      <c r="AH31" s="439"/>
      <c r="AI31" s="439"/>
      <c r="AJ31" s="439"/>
      <c r="AK31" s="439"/>
      <c r="AL31" s="439"/>
      <c r="AM31" s="439"/>
      <c r="AN31" s="1054">
        <v>0</v>
      </c>
      <c r="AO31" s="439"/>
      <c r="AP31" s="439"/>
      <c r="AQ31" s="439"/>
      <c r="AR31" s="439"/>
      <c r="AS31" s="439"/>
      <c r="AT31" s="439"/>
      <c r="AU31" s="439"/>
      <c r="AV31" s="439"/>
      <c r="AW31" s="439"/>
      <c r="AX31" s="824"/>
      <c r="AY31" s="824"/>
      <c r="AZ31" s="824"/>
      <c r="BA31" s="932"/>
    </row>
    <row r="32" spans="1:53" ht="22.8">
      <c r="A32" s="839">
        <v>1</v>
      </c>
      <c r="B32" s="932"/>
      <c r="C32" s="932"/>
      <c r="D32" s="932"/>
      <c r="E32" s="932"/>
      <c r="F32" s="932"/>
      <c r="G32" s="932"/>
      <c r="H32" s="932"/>
      <c r="I32" s="932"/>
      <c r="J32" s="932"/>
      <c r="K32" s="932"/>
      <c r="L32" s="1049" t="s">
        <v>557</v>
      </c>
      <c r="M32" s="1062" t="s">
        <v>558</v>
      </c>
      <c r="N32" s="1051" t="s">
        <v>369</v>
      </c>
      <c r="O32" s="841"/>
      <c r="P32" s="841"/>
      <c r="Q32" s="841"/>
      <c r="R32" s="1054">
        <v>0</v>
      </c>
      <c r="S32" s="841"/>
      <c r="T32" s="841"/>
      <c r="U32" s="439"/>
      <c r="V32" s="439"/>
      <c r="W32" s="439"/>
      <c r="X32" s="439"/>
      <c r="Y32" s="439"/>
      <c r="Z32" s="439"/>
      <c r="AA32" s="439"/>
      <c r="AB32" s="439"/>
      <c r="AC32" s="439"/>
      <c r="AD32" s="841"/>
      <c r="AE32" s="439"/>
      <c r="AF32" s="439"/>
      <c r="AG32" s="439"/>
      <c r="AH32" s="439"/>
      <c r="AI32" s="439"/>
      <c r="AJ32" s="439"/>
      <c r="AK32" s="439"/>
      <c r="AL32" s="439"/>
      <c r="AM32" s="439"/>
      <c r="AN32" s="1054">
        <v>0</v>
      </c>
      <c r="AO32" s="439"/>
      <c r="AP32" s="439"/>
      <c r="AQ32" s="439"/>
      <c r="AR32" s="439"/>
      <c r="AS32" s="439"/>
      <c r="AT32" s="439"/>
      <c r="AU32" s="439"/>
      <c r="AV32" s="439"/>
      <c r="AW32" s="439"/>
      <c r="AX32" s="824"/>
      <c r="AY32" s="824"/>
      <c r="AZ32" s="824"/>
      <c r="BA32" s="932"/>
    </row>
    <row r="33" spans="1:53" ht="45.6">
      <c r="A33" s="839">
        <v>1</v>
      </c>
      <c r="B33" s="932"/>
      <c r="C33" s="932"/>
      <c r="D33" s="932"/>
      <c r="E33" s="932"/>
      <c r="F33" s="932"/>
      <c r="G33" s="932"/>
      <c r="H33" s="932"/>
      <c r="I33" s="932"/>
      <c r="J33" s="932"/>
      <c r="K33" s="932"/>
      <c r="L33" s="1049" t="s">
        <v>559</v>
      </c>
      <c r="M33" s="1062" t="s">
        <v>560</v>
      </c>
      <c r="N33" s="1051" t="s">
        <v>369</v>
      </c>
      <c r="O33" s="841"/>
      <c r="P33" s="841">
        <v>26.41</v>
      </c>
      <c r="Q33" s="841"/>
      <c r="R33" s="1054">
        <v>-26.41</v>
      </c>
      <c r="S33" s="841"/>
      <c r="T33" s="841">
        <v>41</v>
      </c>
      <c r="U33" s="439"/>
      <c r="V33" s="439"/>
      <c r="W33" s="439"/>
      <c r="X33" s="439"/>
      <c r="Y33" s="439"/>
      <c r="Z33" s="439"/>
      <c r="AA33" s="439"/>
      <c r="AB33" s="439"/>
      <c r="AC33" s="439"/>
      <c r="AD33" s="841">
        <v>29.951000000000001</v>
      </c>
      <c r="AE33" s="439"/>
      <c r="AF33" s="439"/>
      <c r="AG33" s="439"/>
      <c r="AH33" s="439"/>
      <c r="AI33" s="439"/>
      <c r="AJ33" s="439"/>
      <c r="AK33" s="439"/>
      <c r="AL33" s="439"/>
      <c r="AM33" s="439"/>
      <c r="AN33" s="1054">
        <v>0</v>
      </c>
      <c r="AO33" s="439"/>
      <c r="AP33" s="439"/>
      <c r="AQ33" s="439"/>
      <c r="AR33" s="439"/>
      <c r="AS33" s="439"/>
      <c r="AT33" s="439"/>
      <c r="AU33" s="439"/>
      <c r="AV33" s="439"/>
      <c r="AW33" s="439"/>
      <c r="AX33" s="824"/>
      <c r="AY33" s="824"/>
      <c r="AZ33" s="824"/>
      <c r="BA33" s="932"/>
    </row>
    <row r="34" spans="1:53" ht="11.4">
      <c r="A34" s="839">
        <v>1</v>
      </c>
      <c r="B34" s="932"/>
      <c r="C34" s="932"/>
      <c r="D34" s="932"/>
      <c r="E34" s="932"/>
      <c r="F34" s="932"/>
      <c r="G34" s="932"/>
      <c r="H34" s="932"/>
      <c r="I34" s="932"/>
      <c r="J34" s="932"/>
      <c r="K34" s="932"/>
      <c r="L34" s="1049" t="s">
        <v>561</v>
      </c>
      <c r="M34" s="1062" t="s">
        <v>562</v>
      </c>
      <c r="N34" s="1051" t="s">
        <v>369</v>
      </c>
      <c r="O34" s="841"/>
      <c r="P34" s="841"/>
      <c r="Q34" s="841"/>
      <c r="R34" s="1054">
        <v>0</v>
      </c>
      <c r="S34" s="841"/>
      <c r="T34" s="841"/>
      <c r="U34" s="439"/>
      <c r="V34" s="439"/>
      <c r="W34" s="439"/>
      <c r="X34" s="439"/>
      <c r="Y34" s="439"/>
      <c r="Z34" s="439"/>
      <c r="AA34" s="439"/>
      <c r="AB34" s="439"/>
      <c r="AC34" s="439"/>
      <c r="AD34" s="841"/>
      <c r="AE34" s="439"/>
      <c r="AF34" s="439"/>
      <c r="AG34" s="439"/>
      <c r="AH34" s="439"/>
      <c r="AI34" s="439"/>
      <c r="AJ34" s="439"/>
      <c r="AK34" s="439"/>
      <c r="AL34" s="439"/>
      <c r="AM34" s="439"/>
      <c r="AN34" s="1054">
        <v>0</v>
      </c>
      <c r="AO34" s="439"/>
      <c r="AP34" s="439"/>
      <c r="AQ34" s="439"/>
      <c r="AR34" s="439"/>
      <c r="AS34" s="439"/>
      <c r="AT34" s="439"/>
      <c r="AU34" s="439"/>
      <c r="AV34" s="439"/>
      <c r="AW34" s="439"/>
      <c r="AX34" s="824"/>
      <c r="AY34" s="824"/>
      <c r="AZ34" s="824"/>
      <c r="BA34" s="932"/>
    </row>
    <row r="35" spans="1:53" ht="11.4">
      <c r="A35" s="839">
        <v>1</v>
      </c>
      <c r="B35" s="932"/>
      <c r="C35" s="932"/>
      <c r="D35" s="932"/>
      <c r="E35" s="932"/>
      <c r="F35" s="932"/>
      <c r="G35" s="932"/>
      <c r="H35" s="932"/>
      <c r="I35" s="932"/>
      <c r="J35" s="932"/>
      <c r="K35" s="932"/>
      <c r="L35" s="1049" t="s">
        <v>1508</v>
      </c>
      <c r="M35" s="1062" t="s">
        <v>1509</v>
      </c>
      <c r="N35" s="1051" t="s">
        <v>369</v>
      </c>
      <c r="O35" s="841"/>
      <c r="P35" s="841"/>
      <c r="Q35" s="841">
        <v>561.49</v>
      </c>
      <c r="R35" s="1054">
        <v>561.49</v>
      </c>
      <c r="S35" s="841"/>
      <c r="T35" s="841"/>
      <c r="U35" s="439"/>
      <c r="V35" s="439"/>
      <c r="W35" s="439"/>
      <c r="X35" s="439"/>
      <c r="Y35" s="439"/>
      <c r="Z35" s="439"/>
      <c r="AA35" s="439"/>
      <c r="AB35" s="439"/>
      <c r="AC35" s="439"/>
      <c r="AD35" s="841"/>
      <c r="AE35" s="439"/>
      <c r="AF35" s="439"/>
      <c r="AG35" s="439"/>
      <c r="AH35" s="439"/>
      <c r="AI35" s="439"/>
      <c r="AJ35" s="439"/>
      <c r="AK35" s="439"/>
      <c r="AL35" s="439"/>
      <c r="AM35" s="439"/>
      <c r="AN35" s="1054">
        <v>0</v>
      </c>
      <c r="AO35" s="439"/>
      <c r="AP35" s="439"/>
      <c r="AQ35" s="439"/>
      <c r="AR35" s="439"/>
      <c r="AS35" s="439"/>
      <c r="AT35" s="439"/>
      <c r="AU35" s="439"/>
      <c r="AV35" s="439"/>
      <c r="AW35" s="439"/>
      <c r="AX35" s="824"/>
      <c r="AY35" s="824"/>
      <c r="AZ35" s="824"/>
      <c r="BA35" s="932"/>
    </row>
    <row r="36" spans="1:53" s="113" customFormat="1" ht="11.4">
      <c r="A36" s="1055">
        <v>1</v>
      </c>
      <c r="B36" s="1065"/>
      <c r="C36" s="1065"/>
      <c r="D36" s="1065"/>
      <c r="E36" s="1065"/>
      <c r="F36" s="1065"/>
      <c r="G36" s="1065"/>
      <c r="H36" s="1065"/>
      <c r="I36" s="1065"/>
      <c r="J36" s="1065"/>
      <c r="K36" s="1065"/>
      <c r="L36" s="1066" t="s">
        <v>378</v>
      </c>
      <c r="M36" s="1067" t="s">
        <v>563</v>
      </c>
      <c r="N36" s="1068" t="s">
        <v>369</v>
      </c>
      <c r="O36" s="605">
        <v>0</v>
      </c>
      <c r="P36" s="605">
        <v>139.88999999999999</v>
      </c>
      <c r="Q36" s="605">
        <v>0</v>
      </c>
      <c r="R36" s="1046">
        <v>-139.88999999999999</v>
      </c>
      <c r="S36" s="605">
        <v>0</v>
      </c>
      <c r="T36" s="605">
        <v>360</v>
      </c>
      <c r="U36" s="605"/>
      <c r="V36" s="605"/>
      <c r="W36" s="605"/>
      <c r="X36" s="605"/>
      <c r="Y36" s="605"/>
      <c r="Z36" s="605"/>
      <c r="AA36" s="605"/>
      <c r="AB36" s="605"/>
      <c r="AC36" s="605"/>
      <c r="AD36" s="605">
        <v>0</v>
      </c>
      <c r="AE36" s="605"/>
      <c r="AF36" s="605"/>
      <c r="AG36" s="605"/>
      <c r="AH36" s="605"/>
      <c r="AI36" s="605"/>
      <c r="AJ36" s="605"/>
      <c r="AK36" s="605"/>
      <c r="AL36" s="605"/>
      <c r="AM36" s="605"/>
      <c r="AN36" s="1046">
        <v>0</v>
      </c>
      <c r="AO36" s="605"/>
      <c r="AP36" s="605"/>
      <c r="AQ36" s="605"/>
      <c r="AR36" s="605"/>
      <c r="AS36" s="605"/>
      <c r="AT36" s="605"/>
      <c r="AU36" s="605"/>
      <c r="AV36" s="605"/>
      <c r="AW36" s="605"/>
      <c r="AX36" s="1057"/>
      <c r="AY36" s="1057"/>
      <c r="AZ36" s="1057"/>
      <c r="BA36" s="1065"/>
    </row>
    <row r="37" spans="1:53" ht="22.8">
      <c r="A37" s="839">
        <v>1</v>
      </c>
      <c r="B37" s="932"/>
      <c r="C37" s="932"/>
      <c r="D37" s="932"/>
      <c r="E37" s="932"/>
      <c r="F37" s="932"/>
      <c r="G37" s="932"/>
      <c r="H37" s="932"/>
      <c r="I37" s="932"/>
      <c r="J37" s="932"/>
      <c r="K37" s="932"/>
      <c r="L37" s="1049" t="s">
        <v>564</v>
      </c>
      <c r="M37" s="1058" t="s">
        <v>565</v>
      </c>
      <c r="N37" s="1051" t="s">
        <v>369</v>
      </c>
      <c r="O37" s="841"/>
      <c r="P37" s="841">
        <v>139.88999999999999</v>
      </c>
      <c r="Q37" s="841"/>
      <c r="R37" s="1054">
        <v>-139.88999999999999</v>
      </c>
      <c r="S37" s="841"/>
      <c r="T37" s="841">
        <v>360</v>
      </c>
      <c r="U37" s="439"/>
      <c r="V37" s="439"/>
      <c r="W37" s="439"/>
      <c r="X37" s="439"/>
      <c r="Y37" s="439"/>
      <c r="Z37" s="439"/>
      <c r="AA37" s="439"/>
      <c r="AB37" s="439"/>
      <c r="AC37" s="439"/>
      <c r="AD37" s="841">
        <v>0</v>
      </c>
      <c r="AE37" s="439"/>
      <c r="AF37" s="439"/>
      <c r="AG37" s="439"/>
      <c r="AH37" s="439"/>
      <c r="AI37" s="439"/>
      <c r="AJ37" s="439"/>
      <c r="AK37" s="439"/>
      <c r="AL37" s="439"/>
      <c r="AM37" s="439"/>
      <c r="AN37" s="1054">
        <v>0</v>
      </c>
      <c r="AO37" s="439"/>
      <c r="AP37" s="439"/>
      <c r="AQ37" s="439"/>
      <c r="AR37" s="439"/>
      <c r="AS37" s="439"/>
      <c r="AT37" s="439"/>
      <c r="AU37" s="439"/>
      <c r="AV37" s="439"/>
      <c r="AW37" s="439"/>
      <c r="AX37" s="824"/>
      <c r="AY37" s="824"/>
      <c r="AZ37" s="824"/>
      <c r="BA37" s="932"/>
    </row>
    <row r="38" spans="1:53" ht="34.200000000000003">
      <c r="A38" s="839">
        <v>1</v>
      </c>
      <c r="B38" s="932"/>
      <c r="C38" s="932"/>
      <c r="D38" s="932"/>
      <c r="E38" s="932"/>
      <c r="F38" s="932"/>
      <c r="G38" s="932"/>
      <c r="H38" s="932"/>
      <c r="I38" s="932"/>
      <c r="J38" s="932"/>
      <c r="K38" s="932"/>
      <c r="L38" s="1049" t="s">
        <v>566</v>
      </c>
      <c r="M38" s="1064" t="s">
        <v>567</v>
      </c>
      <c r="N38" s="1051" t="s">
        <v>369</v>
      </c>
      <c r="O38" s="841"/>
      <c r="P38" s="841"/>
      <c r="Q38" s="841"/>
      <c r="R38" s="1054">
        <v>0</v>
      </c>
      <c r="S38" s="841"/>
      <c r="T38" s="841"/>
      <c r="U38" s="439"/>
      <c r="V38" s="439"/>
      <c r="W38" s="439"/>
      <c r="X38" s="439"/>
      <c r="Y38" s="439"/>
      <c r="Z38" s="439"/>
      <c r="AA38" s="439"/>
      <c r="AB38" s="439"/>
      <c r="AC38" s="439"/>
      <c r="AD38" s="841"/>
      <c r="AE38" s="439"/>
      <c r="AF38" s="439"/>
      <c r="AG38" s="439"/>
      <c r="AH38" s="439"/>
      <c r="AI38" s="439"/>
      <c r="AJ38" s="439"/>
      <c r="AK38" s="439"/>
      <c r="AL38" s="439"/>
      <c r="AM38" s="439"/>
      <c r="AN38" s="1054">
        <v>0</v>
      </c>
      <c r="AO38" s="439"/>
      <c r="AP38" s="439"/>
      <c r="AQ38" s="439"/>
      <c r="AR38" s="439"/>
      <c r="AS38" s="439"/>
      <c r="AT38" s="439"/>
      <c r="AU38" s="439"/>
      <c r="AV38" s="439"/>
      <c r="AW38" s="439"/>
      <c r="AX38" s="824"/>
      <c r="AY38" s="824"/>
      <c r="AZ38" s="824"/>
      <c r="BA38" s="932"/>
    </row>
    <row r="39" spans="1:53" ht="22.8">
      <c r="A39" s="839">
        <v>1</v>
      </c>
      <c r="B39" s="932"/>
      <c r="C39" s="932"/>
      <c r="D39" s="932"/>
      <c r="E39" s="932"/>
      <c r="F39" s="932"/>
      <c r="G39" s="932"/>
      <c r="H39" s="932"/>
      <c r="I39" s="932"/>
      <c r="J39" s="932"/>
      <c r="K39" s="932"/>
      <c r="L39" s="1049" t="s">
        <v>568</v>
      </c>
      <c r="M39" s="1064" t="s">
        <v>569</v>
      </c>
      <c r="N39" s="1051" t="s">
        <v>369</v>
      </c>
      <c r="O39" s="439">
        <v>0</v>
      </c>
      <c r="P39" s="439">
        <v>0</v>
      </c>
      <c r="Q39" s="439">
        <v>0</v>
      </c>
      <c r="R39" s="1054">
        <v>0</v>
      </c>
      <c r="S39" s="439">
        <v>0</v>
      </c>
      <c r="T39" s="439">
        <v>0</v>
      </c>
      <c r="U39" s="439"/>
      <c r="V39" s="439"/>
      <c r="W39" s="439"/>
      <c r="X39" s="439"/>
      <c r="Y39" s="439"/>
      <c r="Z39" s="439"/>
      <c r="AA39" s="439"/>
      <c r="AB39" s="439"/>
      <c r="AC39" s="439"/>
      <c r="AD39" s="439">
        <v>0</v>
      </c>
      <c r="AE39" s="439"/>
      <c r="AF39" s="439"/>
      <c r="AG39" s="439"/>
      <c r="AH39" s="439"/>
      <c r="AI39" s="439"/>
      <c r="AJ39" s="439"/>
      <c r="AK39" s="439"/>
      <c r="AL39" s="439"/>
      <c r="AM39" s="439"/>
      <c r="AN39" s="1054">
        <v>0</v>
      </c>
      <c r="AO39" s="439"/>
      <c r="AP39" s="439"/>
      <c r="AQ39" s="439"/>
      <c r="AR39" s="439"/>
      <c r="AS39" s="439"/>
      <c r="AT39" s="439"/>
      <c r="AU39" s="439"/>
      <c r="AV39" s="439"/>
      <c r="AW39" s="439"/>
      <c r="AX39" s="824"/>
      <c r="AY39" s="824"/>
      <c r="AZ39" s="824"/>
      <c r="BA39" s="932"/>
    </row>
    <row r="40" spans="1:53" ht="14.4">
      <c r="A40" s="839">
        <v>1</v>
      </c>
      <c r="B40" s="1069" t="s">
        <v>1325</v>
      </c>
      <c r="C40" s="932"/>
      <c r="D40" s="932"/>
      <c r="E40" s="932"/>
      <c r="F40" s="932"/>
      <c r="G40" s="932"/>
      <c r="H40" s="932"/>
      <c r="I40" s="932"/>
      <c r="J40" s="932"/>
      <c r="K40" s="932"/>
      <c r="L40" s="1049" t="s">
        <v>1179</v>
      </c>
      <c r="M40" s="1060" t="s">
        <v>570</v>
      </c>
      <c r="N40" s="1051" t="s">
        <v>369</v>
      </c>
      <c r="O40" s="1063">
        <v>0</v>
      </c>
      <c r="P40" s="1063">
        <v>0</v>
      </c>
      <c r="Q40" s="1063">
        <v>0</v>
      </c>
      <c r="R40" s="1054">
        <v>0</v>
      </c>
      <c r="S40" s="1063">
        <v>0</v>
      </c>
      <c r="T40" s="1063">
        <v>0</v>
      </c>
      <c r="U40" s="439"/>
      <c r="V40" s="439"/>
      <c r="W40" s="439"/>
      <c r="X40" s="439"/>
      <c r="Y40" s="439"/>
      <c r="Z40" s="439"/>
      <c r="AA40" s="439"/>
      <c r="AB40" s="439"/>
      <c r="AC40" s="439"/>
      <c r="AD40" s="1063">
        <v>0</v>
      </c>
      <c r="AE40" s="439"/>
      <c r="AF40" s="439"/>
      <c r="AG40" s="439"/>
      <c r="AH40" s="439"/>
      <c r="AI40" s="439"/>
      <c r="AJ40" s="439"/>
      <c r="AK40" s="439"/>
      <c r="AL40" s="439"/>
      <c r="AM40" s="439"/>
      <c r="AN40" s="1054">
        <v>0</v>
      </c>
      <c r="AO40" s="439"/>
      <c r="AP40" s="439"/>
      <c r="AQ40" s="439"/>
      <c r="AR40" s="439"/>
      <c r="AS40" s="439"/>
      <c r="AT40" s="439"/>
      <c r="AU40" s="439"/>
      <c r="AV40" s="439"/>
      <c r="AW40" s="439"/>
      <c r="AX40" s="824"/>
      <c r="AY40" s="824"/>
      <c r="AZ40" s="824"/>
      <c r="BA40" s="932"/>
    </row>
    <row r="41" spans="1:53" ht="14.4">
      <c r="A41" s="839">
        <v>1</v>
      </c>
      <c r="B41" s="1069" t="s">
        <v>1327</v>
      </c>
      <c r="C41" s="932"/>
      <c r="D41" s="932"/>
      <c r="E41" s="932"/>
      <c r="F41" s="932"/>
      <c r="G41" s="932"/>
      <c r="H41" s="932"/>
      <c r="I41" s="932"/>
      <c r="J41" s="932"/>
      <c r="K41" s="932"/>
      <c r="L41" s="1049" t="s">
        <v>1180</v>
      </c>
      <c r="M41" s="1060" t="s">
        <v>571</v>
      </c>
      <c r="N41" s="1051" t="s">
        <v>369</v>
      </c>
      <c r="O41" s="1063">
        <v>0</v>
      </c>
      <c r="P41" s="1063">
        <v>0</v>
      </c>
      <c r="Q41" s="1063">
        <v>0</v>
      </c>
      <c r="R41" s="1054">
        <v>0</v>
      </c>
      <c r="S41" s="1063">
        <v>0</v>
      </c>
      <c r="T41" s="1063">
        <v>0</v>
      </c>
      <c r="U41" s="439"/>
      <c r="V41" s="439"/>
      <c r="W41" s="439"/>
      <c r="X41" s="439"/>
      <c r="Y41" s="439"/>
      <c r="Z41" s="439"/>
      <c r="AA41" s="439"/>
      <c r="AB41" s="439"/>
      <c r="AC41" s="439"/>
      <c r="AD41" s="1063">
        <v>0</v>
      </c>
      <c r="AE41" s="439"/>
      <c r="AF41" s="439"/>
      <c r="AG41" s="439"/>
      <c r="AH41" s="439"/>
      <c r="AI41" s="439"/>
      <c r="AJ41" s="439"/>
      <c r="AK41" s="439"/>
      <c r="AL41" s="439"/>
      <c r="AM41" s="439"/>
      <c r="AN41" s="1054">
        <v>0</v>
      </c>
      <c r="AO41" s="439"/>
      <c r="AP41" s="439"/>
      <c r="AQ41" s="439"/>
      <c r="AR41" s="439"/>
      <c r="AS41" s="439"/>
      <c r="AT41" s="439"/>
      <c r="AU41" s="439"/>
      <c r="AV41" s="439"/>
      <c r="AW41" s="439"/>
      <c r="AX41" s="824"/>
      <c r="AY41" s="824"/>
      <c r="AZ41" s="824"/>
      <c r="BA41" s="932"/>
    </row>
    <row r="42" spans="1:53" s="113" customFormat="1" ht="11.4">
      <c r="A42" s="1055">
        <v>1</v>
      </c>
      <c r="B42" s="1065"/>
      <c r="C42" s="1065"/>
      <c r="D42" s="1065"/>
      <c r="E42" s="1065"/>
      <c r="F42" s="1065"/>
      <c r="G42" s="1065"/>
      <c r="H42" s="1065"/>
      <c r="I42" s="1065"/>
      <c r="J42" s="1065"/>
      <c r="K42" s="1065"/>
      <c r="L42" s="1066" t="s">
        <v>380</v>
      </c>
      <c r="M42" s="1067" t="s">
        <v>572</v>
      </c>
      <c r="N42" s="1068" t="s">
        <v>369</v>
      </c>
      <c r="O42" s="605">
        <v>0</v>
      </c>
      <c r="P42" s="605">
        <v>0</v>
      </c>
      <c r="Q42" s="605">
        <v>0</v>
      </c>
      <c r="R42" s="1046">
        <v>0</v>
      </c>
      <c r="S42" s="605">
        <v>0</v>
      </c>
      <c r="T42" s="605">
        <v>0</v>
      </c>
      <c r="U42" s="605"/>
      <c r="V42" s="605"/>
      <c r="W42" s="605"/>
      <c r="X42" s="605"/>
      <c r="Y42" s="605"/>
      <c r="Z42" s="605"/>
      <c r="AA42" s="605"/>
      <c r="AB42" s="605"/>
      <c r="AC42" s="605"/>
      <c r="AD42" s="605">
        <v>0</v>
      </c>
      <c r="AE42" s="605"/>
      <c r="AF42" s="605"/>
      <c r="AG42" s="605"/>
      <c r="AH42" s="605"/>
      <c r="AI42" s="605"/>
      <c r="AJ42" s="605"/>
      <c r="AK42" s="605"/>
      <c r="AL42" s="605"/>
      <c r="AM42" s="605"/>
      <c r="AN42" s="1046">
        <v>0</v>
      </c>
      <c r="AO42" s="605"/>
      <c r="AP42" s="605"/>
      <c r="AQ42" s="605"/>
      <c r="AR42" s="605"/>
      <c r="AS42" s="605"/>
      <c r="AT42" s="605"/>
      <c r="AU42" s="605"/>
      <c r="AV42" s="605"/>
      <c r="AW42" s="605"/>
      <c r="AX42" s="1057"/>
      <c r="AY42" s="1057"/>
      <c r="AZ42" s="1057"/>
      <c r="BA42" s="1065"/>
    </row>
    <row r="43" spans="1:53" ht="22.8">
      <c r="A43" s="839">
        <v>1</v>
      </c>
      <c r="B43" s="932" t="s">
        <v>1339</v>
      </c>
      <c r="C43" s="932"/>
      <c r="D43" s="932"/>
      <c r="E43" s="932"/>
      <c r="F43" s="932"/>
      <c r="G43" s="932"/>
      <c r="H43" s="932"/>
      <c r="I43" s="932"/>
      <c r="J43" s="932"/>
      <c r="K43" s="932"/>
      <c r="L43" s="1049" t="s">
        <v>573</v>
      </c>
      <c r="M43" s="1058" t="s">
        <v>574</v>
      </c>
      <c r="N43" s="1051" t="s">
        <v>369</v>
      </c>
      <c r="O43" s="1063">
        <v>0</v>
      </c>
      <c r="P43" s="1063">
        <v>0</v>
      </c>
      <c r="Q43" s="1063">
        <v>0</v>
      </c>
      <c r="R43" s="1054">
        <v>0</v>
      </c>
      <c r="S43" s="1063">
        <v>0</v>
      </c>
      <c r="T43" s="1063">
        <v>0</v>
      </c>
      <c r="U43" s="439"/>
      <c r="V43" s="439"/>
      <c r="W43" s="439"/>
      <c r="X43" s="439"/>
      <c r="Y43" s="439"/>
      <c r="Z43" s="439"/>
      <c r="AA43" s="439"/>
      <c r="AB43" s="439"/>
      <c r="AC43" s="439"/>
      <c r="AD43" s="1063">
        <v>0</v>
      </c>
      <c r="AE43" s="439"/>
      <c r="AF43" s="439"/>
      <c r="AG43" s="439"/>
      <c r="AH43" s="439"/>
      <c r="AI43" s="439"/>
      <c r="AJ43" s="439"/>
      <c r="AK43" s="439"/>
      <c r="AL43" s="439"/>
      <c r="AM43" s="439"/>
      <c r="AN43" s="1054">
        <v>0</v>
      </c>
      <c r="AO43" s="439"/>
      <c r="AP43" s="439"/>
      <c r="AQ43" s="439"/>
      <c r="AR43" s="439"/>
      <c r="AS43" s="439"/>
      <c r="AT43" s="439"/>
      <c r="AU43" s="439"/>
      <c r="AV43" s="439"/>
      <c r="AW43" s="439"/>
      <c r="AX43" s="824"/>
      <c r="AY43" s="824"/>
      <c r="AZ43" s="824"/>
      <c r="BA43" s="932"/>
    </row>
    <row r="44" spans="1:53" ht="11.4">
      <c r="A44" s="839">
        <v>1</v>
      </c>
      <c r="B44" s="932" t="s">
        <v>1389</v>
      </c>
      <c r="C44" s="932"/>
      <c r="D44" s="932"/>
      <c r="E44" s="932"/>
      <c r="F44" s="932"/>
      <c r="G44" s="932"/>
      <c r="H44" s="932"/>
      <c r="I44" s="932"/>
      <c r="J44" s="932"/>
      <c r="K44" s="932"/>
      <c r="L44" s="1049" t="s">
        <v>575</v>
      </c>
      <c r="M44" s="1060" t="s">
        <v>576</v>
      </c>
      <c r="N44" s="1051" t="s">
        <v>369</v>
      </c>
      <c r="O44" s="1063">
        <v>0</v>
      </c>
      <c r="P44" s="1063">
        <v>0</v>
      </c>
      <c r="Q44" s="1063">
        <v>0</v>
      </c>
      <c r="R44" s="1054">
        <v>0</v>
      </c>
      <c r="S44" s="1063">
        <v>0</v>
      </c>
      <c r="T44" s="1063">
        <v>0</v>
      </c>
      <c r="U44" s="439"/>
      <c r="V44" s="439"/>
      <c r="W44" s="439"/>
      <c r="X44" s="439"/>
      <c r="Y44" s="439"/>
      <c r="Z44" s="439"/>
      <c r="AA44" s="439"/>
      <c r="AB44" s="439"/>
      <c r="AC44" s="439"/>
      <c r="AD44" s="1063">
        <v>0</v>
      </c>
      <c r="AE44" s="439"/>
      <c r="AF44" s="439"/>
      <c r="AG44" s="439"/>
      <c r="AH44" s="439"/>
      <c r="AI44" s="439"/>
      <c r="AJ44" s="439"/>
      <c r="AK44" s="439"/>
      <c r="AL44" s="439"/>
      <c r="AM44" s="439"/>
      <c r="AN44" s="1054">
        <v>0</v>
      </c>
      <c r="AO44" s="439"/>
      <c r="AP44" s="439"/>
      <c r="AQ44" s="439"/>
      <c r="AR44" s="439"/>
      <c r="AS44" s="439"/>
      <c r="AT44" s="439"/>
      <c r="AU44" s="439"/>
      <c r="AV44" s="439"/>
      <c r="AW44" s="439"/>
      <c r="AX44" s="824"/>
      <c r="AY44" s="824"/>
      <c r="AZ44" s="824"/>
      <c r="BA44" s="932"/>
    </row>
    <row r="45" spans="1:53" ht="11.4">
      <c r="A45" s="839">
        <v>1</v>
      </c>
      <c r="B45" s="932" t="s">
        <v>1388</v>
      </c>
      <c r="C45" s="932"/>
      <c r="D45" s="932"/>
      <c r="E45" s="932"/>
      <c r="F45" s="932"/>
      <c r="G45" s="932"/>
      <c r="H45" s="932"/>
      <c r="I45" s="932"/>
      <c r="J45" s="932"/>
      <c r="K45" s="932"/>
      <c r="L45" s="1049" t="s">
        <v>577</v>
      </c>
      <c r="M45" s="1060" t="s">
        <v>578</v>
      </c>
      <c r="N45" s="1051" t="s">
        <v>369</v>
      </c>
      <c r="O45" s="1063">
        <v>0</v>
      </c>
      <c r="P45" s="1063">
        <v>0</v>
      </c>
      <c r="Q45" s="1063">
        <v>0</v>
      </c>
      <c r="R45" s="1054">
        <v>0</v>
      </c>
      <c r="S45" s="1063">
        <v>0</v>
      </c>
      <c r="T45" s="1063">
        <v>0</v>
      </c>
      <c r="U45" s="439"/>
      <c r="V45" s="439"/>
      <c r="W45" s="439"/>
      <c r="X45" s="439"/>
      <c r="Y45" s="439"/>
      <c r="Z45" s="439"/>
      <c r="AA45" s="439"/>
      <c r="AB45" s="439"/>
      <c r="AC45" s="439"/>
      <c r="AD45" s="1063">
        <v>0</v>
      </c>
      <c r="AE45" s="439"/>
      <c r="AF45" s="439"/>
      <c r="AG45" s="439"/>
      <c r="AH45" s="439"/>
      <c r="AI45" s="439"/>
      <c r="AJ45" s="439"/>
      <c r="AK45" s="439"/>
      <c r="AL45" s="439"/>
      <c r="AM45" s="439"/>
      <c r="AN45" s="1054">
        <v>0</v>
      </c>
      <c r="AO45" s="439"/>
      <c r="AP45" s="439"/>
      <c r="AQ45" s="439"/>
      <c r="AR45" s="439"/>
      <c r="AS45" s="439"/>
      <c r="AT45" s="439"/>
      <c r="AU45" s="439"/>
      <c r="AV45" s="439"/>
      <c r="AW45" s="439"/>
      <c r="AX45" s="824"/>
      <c r="AY45" s="824"/>
      <c r="AZ45" s="824"/>
      <c r="BA45" s="932"/>
    </row>
    <row r="46" spans="1:53" ht="11.4">
      <c r="A46" s="839">
        <v>1</v>
      </c>
      <c r="B46" s="932" t="s">
        <v>1390</v>
      </c>
      <c r="C46" s="932"/>
      <c r="D46" s="932"/>
      <c r="E46" s="932"/>
      <c r="F46" s="932"/>
      <c r="G46" s="932"/>
      <c r="H46" s="932"/>
      <c r="I46" s="932"/>
      <c r="J46" s="932"/>
      <c r="K46" s="932"/>
      <c r="L46" s="1049" t="s">
        <v>579</v>
      </c>
      <c r="M46" s="1060" t="s">
        <v>580</v>
      </c>
      <c r="N46" s="1051" t="s">
        <v>369</v>
      </c>
      <c r="O46" s="1063">
        <v>0</v>
      </c>
      <c r="P46" s="1063">
        <v>0</v>
      </c>
      <c r="Q46" s="1063">
        <v>0</v>
      </c>
      <c r="R46" s="1054">
        <v>0</v>
      </c>
      <c r="S46" s="1063">
        <v>0</v>
      </c>
      <c r="T46" s="1063">
        <v>0</v>
      </c>
      <c r="U46" s="439"/>
      <c r="V46" s="439"/>
      <c r="W46" s="439"/>
      <c r="X46" s="439"/>
      <c r="Y46" s="439"/>
      <c r="Z46" s="439"/>
      <c r="AA46" s="439"/>
      <c r="AB46" s="439"/>
      <c r="AC46" s="439"/>
      <c r="AD46" s="1063">
        <v>0</v>
      </c>
      <c r="AE46" s="439"/>
      <c r="AF46" s="439"/>
      <c r="AG46" s="439"/>
      <c r="AH46" s="439"/>
      <c r="AI46" s="439"/>
      <c r="AJ46" s="439"/>
      <c r="AK46" s="439"/>
      <c r="AL46" s="439"/>
      <c r="AM46" s="439"/>
      <c r="AN46" s="1054">
        <v>0</v>
      </c>
      <c r="AO46" s="439"/>
      <c r="AP46" s="439"/>
      <c r="AQ46" s="439"/>
      <c r="AR46" s="439"/>
      <c r="AS46" s="439"/>
      <c r="AT46" s="439"/>
      <c r="AU46" s="439"/>
      <c r="AV46" s="439"/>
      <c r="AW46" s="439"/>
      <c r="AX46" s="824"/>
      <c r="AY46" s="824"/>
      <c r="AZ46" s="824"/>
      <c r="BA46" s="932"/>
    </row>
    <row r="47" spans="1:53" ht="11.4">
      <c r="A47" s="839">
        <v>1</v>
      </c>
      <c r="B47" s="932" t="s">
        <v>1391</v>
      </c>
      <c r="C47" s="932"/>
      <c r="D47" s="932"/>
      <c r="E47" s="932"/>
      <c r="F47" s="932"/>
      <c r="G47" s="932"/>
      <c r="H47" s="932"/>
      <c r="I47" s="932"/>
      <c r="J47" s="932"/>
      <c r="K47" s="932"/>
      <c r="L47" s="1049" t="s">
        <v>581</v>
      </c>
      <c r="M47" s="1060" t="s">
        <v>582</v>
      </c>
      <c r="N47" s="1051" t="s">
        <v>369</v>
      </c>
      <c r="O47" s="1063">
        <v>0</v>
      </c>
      <c r="P47" s="1063">
        <v>0</v>
      </c>
      <c r="Q47" s="1063">
        <v>0</v>
      </c>
      <c r="R47" s="1054">
        <v>0</v>
      </c>
      <c r="S47" s="1063">
        <v>0</v>
      </c>
      <c r="T47" s="1063">
        <v>0</v>
      </c>
      <c r="U47" s="439"/>
      <c r="V47" s="439"/>
      <c r="W47" s="439"/>
      <c r="X47" s="439"/>
      <c r="Y47" s="439"/>
      <c r="Z47" s="439"/>
      <c r="AA47" s="439"/>
      <c r="AB47" s="439"/>
      <c r="AC47" s="439"/>
      <c r="AD47" s="1063">
        <v>0</v>
      </c>
      <c r="AE47" s="439"/>
      <c r="AF47" s="439"/>
      <c r="AG47" s="439"/>
      <c r="AH47" s="439"/>
      <c r="AI47" s="439"/>
      <c r="AJ47" s="439"/>
      <c r="AK47" s="439"/>
      <c r="AL47" s="439"/>
      <c r="AM47" s="439"/>
      <c r="AN47" s="1054">
        <v>0</v>
      </c>
      <c r="AO47" s="439"/>
      <c r="AP47" s="439"/>
      <c r="AQ47" s="439"/>
      <c r="AR47" s="439"/>
      <c r="AS47" s="439"/>
      <c r="AT47" s="439"/>
      <c r="AU47" s="439"/>
      <c r="AV47" s="439"/>
      <c r="AW47" s="439"/>
      <c r="AX47" s="824"/>
      <c r="AY47" s="824"/>
      <c r="AZ47" s="824"/>
      <c r="BA47" s="932"/>
    </row>
    <row r="48" spans="1:53" ht="11.4">
      <c r="A48" s="839">
        <v>1</v>
      </c>
      <c r="B48" s="932" t="s">
        <v>1392</v>
      </c>
      <c r="C48" s="932"/>
      <c r="D48" s="932"/>
      <c r="E48" s="932"/>
      <c r="F48" s="932"/>
      <c r="G48" s="932"/>
      <c r="H48" s="932"/>
      <c r="I48" s="932"/>
      <c r="J48" s="932"/>
      <c r="K48" s="932"/>
      <c r="L48" s="1049" t="s">
        <v>583</v>
      </c>
      <c r="M48" s="1060" t="s">
        <v>584</v>
      </c>
      <c r="N48" s="1051" t="s">
        <v>369</v>
      </c>
      <c r="O48" s="1063">
        <v>0</v>
      </c>
      <c r="P48" s="1063">
        <v>0</v>
      </c>
      <c r="Q48" s="1063">
        <v>0</v>
      </c>
      <c r="R48" s="1054">
        <v>0</v>
      </c>
      <c r="S48" s="1063">
        <v>0</v>
      </c>
      <c r="T48" s="1063">
        <v>0</v>
      </c>
      <c r="U48" s="439"/>
      <c r="V48" s="439"/>
      <c r="W48" s="439"/>
      <c r="X48" s="439"/>
      <c r="Y48" s="439"/>
      <c r="Z48" s="439"/>
      <c r="AA48" s="439"/>
      <c r="AB48" s="439"/>
      <c r="AC48" s="439"/>
      <c r="AD48" s="1063">
        <v>0</v>
      </c>
      <c r="AE48" s="439"/>
      <c r="AF48" s="439"/>
      <c r="AG48" s="439"/>
      <c r="AH48" s="439"/>
      <c r="AI48" s="439"/>
      <c r="AJ48" s="439"/>
      <c r="AK48" s="439"/>
      <c r="AL48" s="439"/>
      <c r="AM48" s="439"/>
      <c r="AN48" s="1054">
        <v>0</v>
      </c>
      <c r="AO48" s="439"/>
      <c r="AP48" s="439"/>
      <c r="AQ48" s="439"/>
      <c r="AR48" s="439"/>
      <c r="AS48" s="439"/>
      <c r="AT48" s="439"/>
      <c r="AU48" s="439"/>
      <c r="AV48" s="439"/>
      <c r="AW48" s="439"/>
      <c r="AX48" s="824"/>
      <c r="AY48" s="824"/>
      <c r="AZ48" s="824"/>
      <c r="BA48" s="932"/>
    </row>
    <row r="49" spans="1:53" ht="11.4">
      <c r="A49" s="839">
        <v>1</v>
      </c>
      <c r="B49" s="932" t="s">
        <v>1393</v>
      </c>
      <c r="C49" s="932"/>
      <c r="D49" s="932"/>
      <c r="E49" s="932"/>
      <c r="F49" s="932"/>
      <c r="G49" s="932"/>
      <c r="H49" s="932"/>
      <c r="I49" s="932"/>
      <c r="J49" s="932"/>
      <c r="K49" s="932"/>
      <c r="L49" s="1049" t="s">
        <v>585</v>
      </c>
      <c r="M49" s="1060" t="s">
        <v>586</v>
      </c>
      <c r="N49" s="1051" t="s">
        <v>369</v>
      </c>
      <c r="O49" s="1063">
        <v>0</v>
      </c>
      <c r="P49" s="1063">
        <v>0</v>
      </c>
      <c r="Q49" s="1063">
        <v>0</v>
      </c>
      <c r="R49" s="1054">
        <v>0</v>
      </c>
      <c r="S49" s="1063">
        <v>0</v>
      </c>
      <c r="T49" s="1063">
        <v>0</v>
      </c>
      <c r="U49" s="439"/>
      <c r="V49" s="439"/>
      <c r="W49" s="439"/>
      <c r="X49" s="439"/>
      <c r="Y49" s="439"/>
      <c r="Z49" s="439"/>
      <c r="AA49" s="439"/>
      <c r="AB49" s="439"/>
      <c r="AC49" s="439"/>
      <c r="AD49" s="1063">
        <v>0</v>
      </c>
      <c r="AE49" s="439"/>
      <c r="AF49" s="439"/>
      <c r="AG49" s="439"/>
      <c r="AH49" s="439"/>
      <c r="AI49" s="439"/>
      <c r="AJ49" s="439"/>
      <c r="AK49" s="439"/>
      <c r="AL49" s="439"/>
      <c r="AM49" s="439"/>
      <c r="AN49" s="1054">
        <v>0</v>
      </c>
      <c r="AO49" s="439"/>
      <c r="AP49" s="439"/>
      <c r="AQ49" s="439"/>
      <c r="AR49" s="439"/>
      <c r="AS49" s="439"/>
      <c r="AT49" s="439"/>
      <c r="AU49" s="439"/>
      <c r="AV49" s="439"/>
      <c r="AW49" s="439"/>
      <c r="AX49" s="824"/>
      <c r="AY49" s="824"/>
      <c r="AZ49" s="824"/>
      <c r="BA49" s="932"/>
    </row>
    <row r="50" spans="1:53" ht="11.4">
      <c r="A50" s="839">
        <v>1</v>
      </c>
      <c r="B50" s="932" t="s">
        <v>1501</v>
      </c>
      <c r="C50" s="932"/>
      <c r="D50" s="932"/>
      <c r="E50" s="932"/>
      <c r="F50" s="932"/>
      <c r="G50" s="932"/>
      <c r="H50" s="932"/>
      <c r="I50" s="932"/>
      <c r="J50" s="932"/>
      <c r="K50" s="932"/>
      <c r="L50" s="1049" t="s">
        <v>1507</v>
      </c>
      <c r="M50" s="1060" t="s">
        <v>1503</v>
      </c>
      <c r="N50" s="1051" t="s">
        <v>369</v>
      </c>
      <c r="O50" s="1063">
        <v>0</v>
      </c>
      <c r="P50" s="1063">
        <v>0</v>
      </c>
      <c r="Q50" s="1063">
        <v>0</v>
      </c>
      <c r="R50" s="1054">
        <v>0</v>
      </c>
      <c r="S50" s="1063">
        <v>0</v>
      </c>
      <c r="T50" s="1063">
        <v>0</v>
      </c>
      <c r="U50" s="439"/>
      <c r="V50" s="439"/>
      <c r="W50" s="439"/>
      <c r="X50" s="439"/>
      <c r="Y50" s="439"/>
      <c r="Z50" s="439"/>
      <c r="AA50" s="439"/>
      <c r="AB50" s="439"/>
      <c r="AC50" s="439"/>
      <c r="AD50" s="1063">
        <v>0</v>
      </c>
      <c r="AE50" s="439"/>
      <c r="AF50" s="439"/>
      <c r="AG50" s="439"/>
      <c r="AH50" s="439"/>
      <c r="AI50" s="439"/>
      <c r="AJ50" s="439"/>
      <c r="AK50" s="439"/>
      <c r="AL50" s="439"/>
      <c r="AM50" s="439"/>
      <c r="AN50" s="1054">
        <v>0</v>
      </c>
      <c r="AO50" s="439"/>
      <c r="AP50" s="439"/>
      <c r="AQ50" s="439"/>
      <c r="AR50" s="439"/>
      <c r="AS50" s="439"/>
      <c r="AT50" s="439"/>
      <c r="AU50" s="439"/>
      <c r="AV50" s="439"/>
      <c r="AW50" s="439"/>
      <c r="AX50" s="824"/>
      <c r="AY50" s="824"/>
      <c r="AZ50" s="824"/>
      <c r="BA50" s="932"/>
    </row>
    <row r="51" spans="1:53" ht="22.8">
      <c r="A51" s="839">
        <v>1</v>
      </c>
      <c r="B51" s="932"/>
      <c r="C51" s="932"/>
      <c r="D51" s="932"/>
      <c r="E51" s="932"/>
      <c r="F51" s="932"/>
      <c r="G51" s="932"/>
      <c r="H51" s="932"/>
      <c r="I51" s="932"/>
      <c r="J51" s="932"/>
      <c r="K51" s="932"/>
      <c r="L51" s="1049" t="s">
        <v>587</v>
      </c>
      <c r="M51" s="1058" t="s">
        <v>588</v>
      </c>
      <c r="N51" s="1051" t="s">
        <v>369</v>
      </c>
      <c r="O51" s="439">
        <v>0</v>
      </c>
      <c r="P51" s="439">
        <v>0</v>
      </c>
      <c r="Q51" s="439">
        <v>0</v>
      </c>
      <c r="R51" s="1054">
        <v>0</v>
      </c>
      <c r="S51" s="439">
        <v>0</v>
      </c>
      <c r="T51" s="439">
        <v>0</v>
      </c>
      <c r="U51" s="439"/>
      <c r="V51" s="439"/>
      <c r="W51" s="439"/>
      <c r="X51" s="439"/>
      <c r="Y51" s="439"/>
      <c r="Z51" s="439"/>
      <c r="AA51" s="439"/>
      <c r="AB51" s="439"/>
      <c r="AC51" s="439"/>
      <c r="AD51" s="439">
        <v>0</v>
      </c>
      <c r="AE51" s="439"/>
      <c r="AF51" s="439"/>
      <c r="AG51" s="439"/>
      <c r="AH51" s="439"/>
      <c r="AI51" s="439"/>
      <c r="AJ51" s="439"/>
      <c r="AK51" s="439"/>
      <c r="AL51" s="439"/>
      <c r="AM51" s="439"/>
      <c r="AN51" s="1054">
        <v>0</v>
      </c>
      <c r="AO51" s="439"/>
      <c r="AP51" s="439"/>
      <c r="AQ51" s="439"/>
      <c r="AR51" s="439"/>
      <c r="AS51" s="439"/>
      <c r="AT51" s="439"/>
      <c r="AU51" s="439"/>
      <c r="AV51" s="439"/>
      <c r="AW51" s="439"/>
      <c r="AX51" s="824"/>
      <c r="AY51" s="824"/>
      <c r="AZ51" s="824"/>
      <c r="BA51" s="932"/>
    </row>
    <row r="52" spans="1:53" ht="11.4">
      <c r="A52" s="839">
        <v>1</v>
      </c>
      <c r="B52" s="932" t="s">
        <v>1329</v>
      </c>
      <c r="C52" s="932"/>
      <c r="D52" s="932"/>
      <c r="E52" s="932"/>
      <c r="F52" s="932"/>
      <c r="G52" s="932"/>
      <c r="H52" s="932"/>
      <c r="I52" s="932"/>
      <c r="J52" s="932"/>
      <c r="K52" s="932"/>
      <c r="L52" s="1049" t="s">
        <v>589</v>
      </c>
      <c r="M52" s="1060" t="s">
        <v>590</v>
      </c>
      <c r="N52" s="1051" t="s">
        <v>369</v>
      </c>
      <c r="O52" s="1063">
        <v>0</v>
      </c>
      <c r="P52" s="1063">
        <v>0</v>
      </c>
      <c r="Q52" s="1063">
        <v>0</v>
      </c>
      <c r="R52" s="1054">
        <v>0</v>
      </c>
      <c r="S52" s="1063">
        <v>0</v>
      </c>
      <c r="T52" s="1063">
        <v>0</v>
      </c>
      <c r="U52" s="439"/>
      <c r="V52" s="439"/>
      <c r="W52" s="439"/>
      <c r="X52" s="439"/>
      <c r="Y52" s="439"/>
      <c r="Z52" s="439"/>
      <c r="AA52" s="439"/>
      <c r="AB52" s="439"/>
      <c r="AC52" s="439"/>
      <c r="AD52" s="1063">
        <v>0</v>
      </c>
      <c r="AE52" s="439"/>
      <c r="AF52" s="439"/>
      <c r="AG52" s="439"/>
      <c r="AH52" s="439"/>
      <c r="AI52" s="439"/>
      <c r="AJ52" s="439"/>
      <c r="AK52" s="439"/>
      <c r="AL52" s="439"/>
      <c r="AM52" s="439"/>
      <c r="AN52" s="1054">
        <v>0</v>
      </c>
      <c r="AO52" s="439"/>
      <c r="AP52" s="439"/>
      <c r="AQ52" s="439"/>
      <c r="AR52" s="439"/>
      <c r="AS52" s="439"/>
      <c r="AT52" s="439"/>
      <c r="AU52" s="439"/>
      <c r="AV52" s="439"/>
      <c r="AW52" s="439"/>
      <c r="AX52" s="824"/>
      <c r="AY52" s="824"/>
      <c r="AZ52" s="824"/>
      <c r="BA52" s="932"/>
    </row>
    <row r="53" spans="1:53" ht="22.8">
      <c r="A53" s="839">
        <v>1</v>
      </c>
      <c r="B53" s="932" t="s">
        <v>1332</v>
      </c>
      <c r="C53" s="932"/>
      <c r="D53" s="932"/>
      <c r="E53" s="932"/>
      <c r="F53" s="932"/>
      <c r="G53" s="932"/>
      <c r="H53" s="932"/>
      <c r="I53" s="932"/>
      <c r="J53" s="932"/>
      <c r="K53" s="932"/>
      <c r="L53" s="1049" t="s">
        <v>591</v>
      </c>
      <c r="M53" s="1060" t="s">
        <v>592</v>
      </c>
      <c r="N53" s="1051" t="s">
        <v>369</v>
      </c>
      <c r="O53" s="1063">
        <v>0</v>
      </c>
      <c r="P53" s="1063">
        <v>0</v>
      </c>
      <c r="Q53" s="1063">
        <v>0</v>
      </c>
      <c r="R53" s="1054">
        <v>0</v>
      </c>
      <c r="S53" s="1063">
        <v>0</v>
      </c>
      <c r="T53" s="1063">
        <v>0</v>
      </c>
      <c r="U53" s="439"/>
      <c r="V53" s="439"/>
      <c r="W53" s="439"/>
      <c r="X53" s="439"/>
      <c r="Y53" s="439"/>
      <c r="Z53" s="439"/>
      <c r="AA53" s="439"/>
      <c r="AB53" s="439"/>
      <c r="AC53" s="439"/>
      <c r="AD53" s="1063">
        <v>0</v>
      </c>
      <c r="AE53" s="439"/>
      <c r="AF53" s="439"/>
      <c r="AG53" s="439"/>
      <c r="AH53" s="439"/>
      <c r="AI53" s="439"/>
      <c r="AJ53" s="439"/>
      <c r="AK53" s="439"/>
      <c r="AL53" s="439"/>
      <c r="AM53" s="439"/>
      <c r="AN53" s="1054">
        <v>0</v>
      </c>
      <c r="AO53" s="439"/>
      <c r="AP53" s="439"/>
      <c r="AQ53" s="439"/>
      <c r="AR53" s="439"/>
      <c r="AS53" s="439"/>
      <c r="AT53" s="439"/>
      <c r="AU53" s="439"/>
      <c r="AV53" s="439"/>
      <c r="AW53" s="439"/>
      <c r="AX53" s="824"/>
      <c r="AY53" s="824"/>
      <c r="AZ53" s="824"/>
      <c r="BA53" s="932"/>
    </row>
    <row r="54" spans="1:53" ht="34.200000000000003">
      <c r="A54" s="839">
        <v>1</v>
      </c>
      <c r="B54" s="1069" t="s">
        <v>1342</v>
      </c>
      <c r="C54" s="932"/>
      <c r="D54" s="932"/>
      <c r="E54" s="932"/>
      <c r="F54" s="932"/>
      <c r="G54" s="932"/>
      <c r="H54" s="932"/>
      <c r="I54" s="932"/>
      <c r="J54" s="932"/>
      <c r="K54" s="932"/>
      <c r="L54" s="1049" t="s">
        <v>593</v>
      </c>
      <c r="M54" s="1058" t="s">
        <v>594</v>
      </c>
      <c r="N54" s="1051" t="s">
        <v>369</v>
      </c>
      <c r="O54" s="1063">
        <v>0</v>
      </c>
      <c r="P54" s="1063">
        <v>0</v>
      </c>
      <c r="Q54" s="1063">
        <v>0</v>
      </c>
      <c r="R54" s="1054">
        <v>0</v>
      </c>
      <c r="S54" s="1063">
        <v>0</v>
      </c>
      <c r="T54" s="1063">
        <v>0</v>
      </c>
      <c r="U54" s="439"/>
      <c r="V54" s="439"/>
      <c r="W54" s="439"/>
      <c r="X54" s="439"/>
      <c r="Y54" s="439"/>
      <c r="Z54" s="439"/>
      <c r="AA54" s="439"/>
      <c r="AB54" s="439"/>
      <c r="AC54" s="439"/>
      <c r="AD54" s="1063">
        <v>0</v>
      </c>
      <c r="AE54" s="439"/>
      <c r="AF54" s="439"/>
      <c r="AG54" s="439"/>
      <c r="AH54" s="439"/>
      <c r="AI54" s="439"/>
      <c r="AJ54" s="439"/>
      <c r="AK54" s="439"/>
      <c r="AL54" s="439"/>
      <c r="AM54" s="439"/>
      <c r="AN54" s="1054">
        <v>0</v>
      </c>
      <c r="AO54" s="439"/>
      <c r="AP54" s="439"/>
      <c r="AQ54" s="439"/>
      <c r="AR54" s="439"/>
      <c r="AS54" s="439"/>
      <c r="AT54" s="439"/>
      <c r="AU54" s="439"/>
      <c r="AV54" s="439"/>
      <c r="AW54" s="439"/>
      <c r="AX54" s="824"/>
      <c r="AY54" s="824"/>
      <c r="AZ54" s="824"/>
      <c r="BA54" s="932"/>
    </row>
    <row r="55" spans="1:53" ht="14.4">
      <c r="A55" s="839">
        <v>1</v>
      </c>
      <c r="B55" s="1069" t="s">
        <v>1344</v>
      </c>
      <c r="C55" s="932"/>
      <c r="D55" s="932"/>
      <c r="E55" s="932"/>
      <c r="F55" s="932"/>
      <c r="G55" s="932"/>
      <c r="H55" s="932"/>
      <c r="I55" s="932"/>
      <c r="J55" s="932"/>
      <c r="K55" s="932"/>
      <c r="L55" s="1049" t="s">
        <v>595</v>
      </c>
      <c r="M55" s="1058" t="s">
        <v>596</v>
      </c>
      <c r="N55" s="1051" t="s">
        <v>369</v>
      </c>
      <c r="O55" s="1063">
        <v>0</v>
      </c>
      <c r="P55" s="1063">
        <v>0</v>
      </c>
      <c r="Q55" s="1063">
        <v>0</v>
      </c>
      <c r="R55" s="1054">
        <v>0</v>
      </c>
      <c r="S55" s="1063">
        <v>0</v>
      </c>
      <c r="T55" s="1063">
        <v>0</v>
      </c>
      <c r="U55" s="439"/>
      <c r="V55" s="439"/>
      <c r="W55" s="439"/>
      <c r="X55" s="439"/>
      <c r="Y55" s="439"/>
      <c r="Z55" s="439"/>
      <c r="AA55" s="439"/>
      <c r="AB55" s="439"/>
      <c r="AC55" s="439"/>
      <c r="AD55" s="1063">
        <v>0</v>
      </c>
      <c r="AE55" s="439"/>
      <c r="AF55" s="439"/>
      <c r="AG55" s="439"/>
      <c r="AH55" s="439"/>
      <c r="AI55" s="439"/>
      <c r="AJ55" s="439"/>
      <c r="AK55" s="439"/>
      <c r="AL55" s="439"/>
      <c r="AM55" s="439"/>
      <c r="AN55" s="1054">
        <v>0</v>
      </c>
      <c r="AO55" s="439"/>
      <c r="AP55" s="439"/>
      <c r="AQ55" s="439"/>
      <c r="AR55" s="439"/>
      <c r="AS55" s="439"/>
      <c r="AT55" s="439"/>
      <c r="AU55" s="439"/>
      <c r="AV55" s="439"/>
      <c r="AW55" s="439"/>
      <c r="AX55" s="824"/>
      <c r="AY55" s="824"/>
      <c r="AZ55" s="824"/>
      <c r="BA55" s="932"/>
    </row>
    <row r="56" spans="1:53" ht="14.4">
      <c r="A56" s="839">
        <v>1</v>
      </c>
      <c r="B56" s="1069" t="s">
        <v>1346</v>
      </c>
      <c r="C56" s="932"/>
      <c r="D56" s="932"/>
      <c r="E56" s="932"/>
      <c r="F56" s="932"/>
      <c r="G56" s="932"/>
      <c r="H56" s="932"/>
      <c r="I56" s="932"/>
      <c r="J56" s="932"/>
      <c r="K56" s="932"/>
      <c r="L56" s="1049" t="s">
        <v>597</v>
      </c>
      <c r="M56" s="1058" t="s">
        <v>598</v>
      </c>
      <c r="N56" s="1051" t="s">
        <v>369</v>
      </c>
      <c r="O56" s="1063">
        <v>0</v>
      </c>
      <c r="P56" s="1063">
        <v>0</v>
      </c>
      <c r="Q56" s="1063">
        <v>0</v>
      </c>
      <c r="R56" s="1054">
        <v>0</v>
      </c>
      <c r="S56" s="1063">
        <v>0</v>
      </c>
      <c r="T56" s="1063">
        <v>0</v>
      </c>
      <c r="U56" s="439"/>
      <c r="V56" s="439"/>
      <c r="W56" s="439"/>
      <c r="X56" s="439"/>
      <c r="Y56" s="439"/>
      <c r="Z56" s="439"/>
      <c r="AA56" s="439"/>
      <c r="AB56" s="439"/>
      <c r="AC56" s="439"/>
      <c r="AD56" s="1063">
        <v>0</v>
      </c>
      <c r="AE56" s="439"/>
      <c r="AF56" s="439"/>
      <c r="AG56" s="439"/>
      <c r="AH56" s="439"/>
      <c r="AI56" s="439"/>
      <c r="AJ56" s="439"/>
      <c r="AK56" s="439"/>
      <c r="AL56" s="439"/>
      <c r="AM56" s="439"/>
      <c r="AN56" s="1054">
        <v>0</v>
      </c>
      <c r="AO56" s="439"/>
      <c r="AP56" s="439"/>
      <c r="AQ56" s="439"/>
      <c r="AR56" s="439"/>
      <c r="AS56" s="439"/>
      <c r="AT56" s="439"/>
      <c r="AU56" s="439"/>
      <c r="AV56" s="439"/>
      <c r="AW56" s="439"/>
      <c r="AX56" s="824"/>
      <c r="AY56" s="824"/>
      <c r="AZ56" s="824"/>
      <c r="BA56" s="932"/>
    </row>
    <row r="57" spans="1:53" ht="14.4">
      <c r="A57" s="839">
        <v>1</v>
      </c>
      <c r="B57" s="1069" t="s">
        <v>1348</v>
      </c>
      <c r="C57" s="932"/>
      <c r="D57" s="932"/>
      <c r="E57" s="932"/>
      <c r="F57" s="932"/>
      <c r="G57" s="932"/>
      <c r="H57" s="932"/>
      <c r="I57" s="932"/>
      <c r="J57" s="932"/>
      <c r="K57" s="932"/>
      <c r="L57" s="1049" t="s">
        <v>599</v>
      </c>
      <c r="M57" s="1058" t="s">
        <v>600</v>
      </c>
      <c r="N57" s="1051" t="s">
        <v>369</v>
      </c>
      <c r="O57" s="1063">
        <v>0</v>
      </c>
      <c r="P57" s="1063">
        <v>0</v>
      </c>
      <c r="Q57" s="1063">
        <v>0</v>
      </c>
      <c r="R57" s="1054">
        <v>0</v>
      </c>
      <c r="S57" s="1063">
        <v>0</v>
      </c>
      <c r="T57" s="1063">
        <v>0</v>
      </c>
      <c r="U57" s="439"/>
      <c r="V57" s="439"/>
      <c r="W57" s="439"/>
      <c r="X57" s="439"/>
      <c r="Y57" s="439"/>
      <c r="Z57" s="439"/>
      <c r="AA57" s="439"/>
      <c r="AB57" s="439"/>
      <c r="AC57" s="439"/>
      <c r="AD57" s="1063">
        <v>0</v>
      </c>
      <c r="AE57" s="439"/>
      <c r="AF57" s="439"/>
      <c r="AG57" s="439"/>
      <c r="AH57" s="439"/>
      <c r="AI57" s="439"/>
      <c r="AJ57" s="439"/>
      <c r="AK57" s="439"/>
      <c r="AL57" s="439"/>
      <c r="AM57" s="439"/>
      <c r="AN57" s="1054">
        <v>0</v>
      </c>
      <c r="AO57" s="439"/>
      <c r="AP57" s="439"/>
      <c r="AQ57" s="439"/>
      <c r="AR57" s="439"/>
      <c r="AS57" s="439"/>
      <c r="AT57" s="439"/>
      <c r="AU57" s="439"/>
      <c r="AV57" s="439"/>
      <c r="AW57" s="439"/>
      <c r="AX57" s="824"/>
      <c r="AY57" s="824"/>
      <c r="AZ57" s="824"/>
      <c r="BA57" s="932"/>
    </row>
    <row r="58" spans="1:53" ht="14.4">
      <c r="A58" s="839">
        <v>1</v>
      </c>
      <c r="B58" s="1069" t="s">
        <v>1350</v>
      </c>
      <c r="C58" s="932"/>
      <c r="D58" s="932"/>
      <c r="E58" s="932"/>
      <c r="F58" s="932"/>
      <c r="G58" s="932"/>
      <c r="H58" s="932"/>
      <c r="I58" s="932"/>
      <c r="J58" s="932"/>
      <c r="K58" s="932"/>
      <c r="L58" s="1049" t="s">
        <v>601</v>
      </c>
      <c r="M58" s="1058" t="s">
        <v>602</v>
      </c>
      <c r="N58" s="1051" t="s">
        <v>369</v>
      </c>
      <c r="O58" s="1063">
        <v>0</v>
      </c>
      <c r="P58" s="1063">
        <v>0</v>
      </c>
      <c r="Q58" s="1063">
        <v>0</v>
      </c>
      <c r="R58" s="1054">
        <v>0</v>
      </c>
      <c r="S58" s="1063">
        <v>0</v>
      </c>
      <c r="T58" s="1063">
        <v>0</v>
      </c>
      <c r="U58" s="439"/>
      <c r="V58" s="439"/>
      <c r="W58" s="439"/>
      <c r="X58" s="439"/>
      <c r="Y58" s="439"/>
      <c r="Z58" s="439"/>
      <c r="AA58" s="439"/>
      <c r="AB58" s="439"/>
      <c r="AC58" s="439"/>
      <c r="AD58" s="1063">
        <v>0</v>
      </c>
      <c r="AE58" s="439"/>
      <c r="AF58" s="439"/>
      <c r="AG58" s="439"/>
      <c r="AH58" s="439"/>
      <c r="AI58" s="439"/>
      <c r="AJ58" s="439"/>
      <c r="AK58" s="439"/>
      <c r="AL58" s="439"/>
      <c r="AM58" s="439"/>
      <c r="AN58" s="1054">
        <v>0</v>
      </c>
      <c r="AO58" s="439"/>
      <c r="AP58" s="439"/>
      <c r="AQ58" s="439"/>
      <c r="AR58" s="439"/>
      <c r="AS58" s="439"/>
      <c r="AT58" s="439"/>
      <c r="AU58" s="439"/>
      <c r="AV58" s="439"/>
      <c r="AW58" s="439"/>
      <c r="AX58" s="824"/>
      <c r="AY58" s="824"/>
      <c r="AZ58" s="824"/>
      <c r="BA58" s="932"/>
    </row>
    <row r="59" spans="1:53" ht="14.4">
      <c r="A59" s="839">
        <v>1</v>
      </c>
      <c r="B59" s="1069" t="s">
        <v>1352</v>
      </c>
      <c r="C59" s="932"/>
      <c r="D59" s="932"/>
      <c r="E59" s="932"/>
      <c r="F59" s="932"/>
      <c r="G59" s="932"/>
      <c r="H59" s="932"/>
      <c r="I59" s="932"/>
      <c r="J59" s="932"/>
      <c r="K59" s="932"/>
      <c r="L59" s="1049" t="s">
        <v>1410</v>
      </c>
      <c r="M59" s="1062" t="s">
        <v>603</v>
      </c>
      <c r="N59" s="1051" t="s">
        <v>369</v>
      </c>
      <c r="O59" s="1063">
        <v>0</v>
      </c>
      <c r="P59" s="1063">
        <v>0</v>
      </c>
      <c r="Q59" s="1063">
        <v>0</v>
      </c>
      <c r="R59" s="1054">
        <v>0</v>
      </c>
      <c r="S59" s="1063">
        <v>0</v>
      </c>
      <c r="T59" s="1063">
        <v>0</v>
      </c>
      <c r="U59" s="439"/>
      <c r="V59" s="439"/>
      <c r="W59" s="439"/>
      <c r="X59" s="439"/>
      <c r="Y59" s="439"/>
      <c r="Z59" s="439"/>
      <c r="AA59" s="439"/>
      <c r="AB59" s="439"/>
      <c r="AC59" s="439"/>
      <c r="AD59" s="1063">
        <v>0</v>
      </c>
      <c r="AE59" s="439"/>
      <c r="AF59" s="439"/>
      <c r="AG59" s="439"/>
      <c r="AH59" s="439"/>
      <c r="AI59" s="439"/>
      <c r="AJ59" s="439"/>
      <c r="AK59" s="439"/>
      <c r="AL59" s="439"/>
      <c r="AM59" s="439"/>
      <c r="AN59" s="1054">
        <v>0</v>
      </c>
      <c r="AO59" s="439"/>
      <c r="AP59" s="439"/>
      <c r="AQ59" s="439"/>
      <c r="AR59" s="439"/>
      <c r="AS59" s="439"/>
      <c r="AT59" s="439"/>
      <c r="AU59" s="439"/>
      <c r="AV59" s="439"/>
      <c r="AW59" s="439"/>
      <c r="AX59" s="824"/>
      <c r="AY59" s="824"/>
      <c r="AZ59" s="824"/>
      <c r="BA59" s="932"/>
    </row>
    <row r="60" spans="1:53" ht="14.4">
      <c r="A60" s="839">
        <v>1</v>
      </c>
      <c r="B60" s="1069" t="s">
        <v>1354</v>
      </c>
      <c r="C60" s="932"/>
      <c r="D60" s="932"/>
      <c r="E60" s="932"/>
      <c r="F60" s="932"/>
      <c r="G60" s="932"/>
      <c r="H60" s="932"/>
      <c r="I60" s="932"/>
      <c r="J60" s="932"/>
      <c r="K60" s="932"/>
      <c r="L60" s="1049" t="s">
        <v>1411</v>
      </c>
      <c r="M60" s="1062" t="s">
        <v>604</v>
      </c>
      <c r="N60" s="1051" t="s">
        <v>369</v>
      </c>
      <c r="O60" s="1063">
        <v>0</v>
      </c>
      <c r="P60" s="1063">
        <v>0</v>
      </c>
      <c r="Q60" s="1063">
        <v>0</v>
      </c>
      <c r="R60" s="1054">
        <v>0</v>
      </c>
      <c r="S60" s="1063">
        <v>0</v>
      </c>
      <c r="T60" s="1063">
        <v>0</v>
      </c>
      <c r="U60" s="439"/>
      <c r="V60" s="439"/>
      <c r="W60" s="439"/>
      <c r="X60" s="439"/>
      <c r="Y60" s="439"/>
      <c r="Z60" s="439"/>
      <c r="AA60" s="439"/>
      <c r="AB60" s="439"/>
      <c r="AC60" s="439"/>
      <c r="AD60" s="1063">
        <v>0</v>
      </c>
      <c r="AE60" s="439"/>
      <c r="AF60" s="439"/>
      <c r="AG60" s="439"/>
      <c r="AH60" s="439"/>
      <c r="AI60" s="439"/>
      <c r="AJ60" s="439"/>
      <c r="AK60" s="439"/>
      <c r="AL60" s="439"/>
      <c r="AM60" s="439"/>
      <c r="AN60" s="1054">
        <v>0</v>
      </c>
      <c r="AO60" s="439"/>
      <c r="AP60" s="439"/>
      <c r="AQ60" s="439"/>
      <c r="AR60" s="439"/>
      <c r="AS60" s="439"/>
      <c r="AT60" s="439"/>
      <c r="AU60" s="439"/>
      <c r="AV60" s="439"/>
      <c r="AW60" s="439"/>
      <c r="AX60" s="824"/>
      <c r="AY60" s="824"/>
      <c r="AZ60" s="824"/>
      <c r="BA60" s="932"/>
    </row>
    <row r="61" spans="1:53" ht="11.4">
      <c r="A61" s="839">
        <v>1</v>
      </c>
      <c r="B61" s="932" t="s">
        <v>1504</v>
      </c>
      <c r="C61" s="932"/>
      <c r="D61" s="932"/>
      <c r="E61" s="932"/>
      <c r="F61" s="932"/>
      <c r="G61" s="932"/>
      <c r="H61" s="932"/>
      <c r="I61" s="932"/>
      <c r="J61" s="932"/>
      <c r="K61" s="932"/>
      <c r="L61" s="1049" t="s">
        <v>1506</v>
      </c>
      <c r="M61" s="1060" t="s">
        <v>1505</v>
      </c>
      <c r="N61" s="1051" t="s">
        <v>369</v>
      </c>
      <c r="O61" s="1063">
        <v>0</v>
      </c>
      <c r="P61" s="1063">
        <v>0</v>
      </c>
      <c r="Q61" s="1063">
        <v>0</v>
      </c>
      <c r="R61" s="1054">
        <v>0</v>
      </c>
      <c r="S61" s="1063">
        <v>0</v>
      </c>
      <c r="T61" s="1063">
        <v>0</v>
      </c>
      <c r="U61" s="439"/>
      <c r="V61" s="439"/>
      <c r="W61" s="439"/>
      <c r="X61" s="439"/>
      <c r="Y61" s="439"/>
      <c r="Z61" s="439"/>
      <c r="AA61" s="439"/>
      <c r="AB61" s="439"/>
      <c r="AC61" s="439"/>
      <c r="AD61" s="1063">
        <v>0</v>
      </c>
      <c r="AE61" s="439"/>
      <c r="AF61" s="439"/>
      <c r="AG61" s="439"/>
      <c r="AH61" s="439"/>
      <c r="AI61" s="439"/>
      <c r="AJ61" s="439"/>
      <c r="AK61" s="439"/>
      <c r="AL61" s="439"/>
      <c r="AM61" s="439"/>
      <c r="AN61" s="1054">
        <v>0</v>
      </c>
      <c r="AO61" s="439"/>
      <c r="AP61" s="439"/>
      <c r="AQ61" s="439"/>
      <c r="AR61" s="439"/>
      <c r="AS61" s="439"/>
      <c r="AT61" s="439"/>
      <c r="AU61" s="439"/>
      <c r="AV61" s="439"/>
      <c r="AW61" s="439"/>
      <c r="AX61" s="824"/>
      <c r="AY61" s="824"/>
      <c r="AZ61" s="824"/>
      <c r="BA61" s="932"/>
    </row>
    <row r="62" spans="1:53" ht="22.8">
      <c r="A62" s="839">
        <v>1</v>
      </c>
      <c r="B62" s="932"/>
      <c r="C62" s="932"/>
      <c r="D62" s="932"/>
      <c r="E62" s="932"/>
      <c r="F62" s="932"/>
      <c r="G62" s="932"/>
      <c r="H62" s="932"/>
      <c r="I62" s="932"/>
      <c r="J62" s="932"/>
      <c r="K62" s="932"/>
      <c r="L62" s="1049" t="s">
        <v>382</v>
      </c>
      <c r="M62" s="1050" t="s">
        <v>1423</v>
      </c>
      <c r="N62" s="1051" t="s">
        <v>369</v>
      </c>
      <c r="O62" s="1063">
        <v>0</v>
      </c>
      <c r="P62" s="1063">
        <v>0</v>
      </c>
      <c r="Q62" s="1063">
        <v>0</v>
      </c>
      <c r="R62" s="1054">
        <v>0</v>
      </c>
      <c r="S62" s="1063">
        <v>0</v>
      </c>
      <c r="T62" s="1063">
        <v>0</v>
      </c>
      <c r="U62" s="439"/>
      <c r="V62" s="439"/>
      <c r="W62" s="439"/>
      <c r="X62" s="439"/>
      <c r="Y62" s="439"/>
      <c r="Z62" s="439"/>
      <c r="AA62" s="439"/>
      <c r="AB62" s="439"/>
      <c r="AC62" s="439"/>
      <c r="AD62" s="1063">
        <v>0</v>
      </c>
      <c r="AE62" s="439"/>
      <c r="AF62" s="439"/>
      <c r="AG62" s="439"/>
      <c r="AH62" s="439"/>
      <c r="AI62" s="439"/>
      <c r="AJ62" s="439"/>
      <c r="AK62" s="439"/>
      <c r="AL62" s="439"/>
      <c r="AM62" s="439"/>
      <c r="AN62" s="1054">
        <v>0</v>
      </c>
      <c r="AO62" s="439"/>
      <c r="AP62" s="439"/>
      <c r="AQ62" s="439"/>
      <c r="AR62" s="439"/>
      <c r="AS62" s="439"/>
      <c r="AT62" s="439"/>
      <c r="AU62" s="439"/>
      <c r="AV62" s="439"/>
      <c r="AW62" s="439"/>
      <c r="AX62" s="824"/>
      <c r="AY62" s="824"/>
      <c r="AZ62" s="824"/>
      <c r="BA62" s="932"/>
    </row>
    <row r="63" spans="1:53" ht="11.4">
      <c r="A63" s="839">
        <v>1</v>
      </c>
      <c r="B63" s="932"/>
      <c r="C63" s="932"/>
      <c r="D63" s="932"/>
      <c r="E63" s="932"/>
      <c r="F63" s="932"/>
      <c r="G63" s="932"/>
      <c r="H63" s="932"/>
      <c r="I63" s="932"/>
      <c r="J63" s="932"/>
      <c r="K63" s="932"/>
      <c r="L63" s="1049" t="s">
        <v>1237</v>
      </c>
      <c r="M63" s="1050" t="s">
        <v>1238</v>
      </c>
      <c r="N63" s="1051" t="s">
        <v>369</v>
      </c>
      <c r="O63" s="841"/>
      <c r="P63" s="841"/>
      <c r="Q63" s="841"/>
      <c r="R63" s="1054">
        <v>0</v>
      </c>
      <c r="S63" s="841"/>
      <c r="T63" s="841"/>
      <c r="U63" s="439"/>
      <c r="V63" s="439"/>
      <c r="W63" s="439"/>
      <c r="X63" s="439"/>
      <c r="Y63" s="439"/>
      <c r="Z63" s="439"/>
      <c r="AA63" s="439"/>
      <c r="AB63" s="439"/>
      <c r="AC63" s="439"/>
      <c r="AD63" s="841"/>
      <c r="AE63" s="439"/>
      <c r="AF63" s="439"/>
      <c r="AG63" s="439"/>
      <c r="AH63" s="439"/>
      <c r="AI63" s="439"/>
      <c r="AJ63" s="439"/>
      <c r="AK63" s="439"/>
      <c r="AL63" s="439"/>
      <c r="AM63" s="439"/>
      <c r="AN63" s="1054">
        <v>0</v>
      </c>
      <c r="AO63" s="439"/>
      <c r="AP63" s="439"/>
      <c r="AQ63" s="439"/>
      <c r="AR63" s="439"/>
      <c r="AS63" s="439"/>
      <c r="AT63" s="439"/>
      <c r="AU63" s="439"/>
      <c r="AV63" s="439"/>
      <c r="AW63" s="439"/>
      <c r="AX63" s="824"/>
      <c r="AY63" s="824"/>
      <c r="AZ63" s="824"/>
      <c r="BA63" s="932"/>
    </row>
    <row r="64" spans="1:53" s="113" customFormat="1" ht="11.4">
      <c r="A64" s="839">
        <v>1</v>
      </c>
      <c r="B64" s="1065"/>
      <c r="C64" s="1065"/>
      <c r="D64" s="1065"/>
      <c r="E64" s="1065"/>
      <c r="F64" s="1065"/>
      <c r="G64" s="1065"/>
      <c r="H64" s="1065"/>
      <c r="I64" s="1065"/>
      <c r="J64" s="1065"/>
      <c r="K64" s="1065"/>
      <c r="L64" s="1066" t="s">
        <v>1426</v>
      </c>
      <c r="M64" s="1067" t="s">
        <v>1428</v>
      </c>
      <c r="N64" s="1068" t="s">
        <v>369</v>
      </c>
      <c r="O64" s="605">
        <v>0</v>
      </c>
      <c r="P64" s="605">
        <v>0</v>
      </c>
      <c r="Q64" s="605">
        <v>0</v>
      </c>
      <c r="R64" s="1046">
        <v>0</v>
      </c>
      <c r="S64" s="605">
        <v>0</v>
      </c>
      <c r="T64" s="605">
        <v>0</v>
      </c>
      <c r="U64" s="605"/>
      <c r="V64" s="605"/>
      <c r="W64" s="605"/>
      <c r="X64" s="605"/>
      <c r="Y64" s="605"/>
      <c r="Z64" s="605"/>
      <c r="AA64" s="605"/>
      <c r="AB64" s="605"/>
      <c r="AC64" s="605"/>
      <c r="AD64" s="605">
        <v>0</v>
      </c>
      <c r="AE64" s="605"/>
      <c r="AF64" s="605"/>
      <c r="AG64" s="605"/>
      <c r="AH64" s="605"/>
      <c r="AI64" s="605"/>
      <c r="AJ64" s="605"/>
      <c r="AK64" s="605"/>
      <c r="AL64" s="605"/>
      <c r="AM64" s="605"/>
      <c r="AN64" s="1046">
        <v>0</v>
      </c>
      <c r="AO64" s="605"/>
      <c r="AP64" s="605"/>
      <c r="AQ64" s="605"/>
      <c r="AR64" s="605"/>
      <c r="AS64" s="605"/>
      <c r="AT64" s="605"/>
      <c r="AU64" s="605"/>
      <c r="AV64" s="605"/>
      <c r="AW64" s="605"/>
      <c r="AX64" s="1057"/>
      <c r="AY64" s="1057"/>
      <c r="AZ64" s="1057"/>
      <c r="BA64" s="1065"/>
    </row>
    <row r="65" spans="1:53" s="613" customFormat="1" ht="11.4">
      <c r="A65" s="839">
        <v>1</v>
      </c>
      <c r="L65" s="614" t="s">
        <v>1427</v>
      </c>
      <c r="M65" s="615"/>
      <c r="N65" s="616"/>
      <c r="O65" s="439"/>
      <c r="P65" s="439"/>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39"/>
      <c r="AV65" s="439"/>
      <c r="AW65" s="439"/>
      <c r="AX65" s="617"/>
      <c r="AY65" s="617"/>
      <c r="AZ65" s="617"/>
    </row>
    <row r="66" spans="1:53" s="113" customFormat="1" ht="11.4">
      <c r="A66" s="839">
        <v>1</v>
      </c>
      <c r="B66" s="1065"/>
      <c r="C66" s="1065"/>
      <c r="D66" s="1065"/>
      <c r="E66" s="1065"/>
      <c r="F66" s="1065"/>
      <c r="G66" s="1065"/>
      <c r="H66" s="1065"/>
      <c r="I66" s="1065"/>
      <c r="J66" s="1065"/>
      <c r="K66" s="1065"/>
      <c r="L66" s="1043" t="s">
        <v>102</v>
      </c>
      <c r="M66" s="1044" t="s">
        <v>605</v>
      </c>
      <c r="N66" s="1045" t="s">
        <v>369</v>
      </c>
      <c r="O66" s="1046">
        <v>0</v>
      </c>
      <c r="P66" s="1046">
        <v>36.730000000000004</v>
      </c>
      <c r="Q66" s="1046">
        <v>0.73</v>
      </c>
      <c r="R66" s="1046">
        <v>-36.000000000000007</v>
      </c>
      <c r="S66" s="1046">
        <v>0</v>
      </c>
      <c r="T66" s="1046">
        <v>44.9</v>
      </c>
      <c r="U66" s="1046">
        <v>49.1</v>
      </c>
      <c r="V66" s="1046">
        <v>53.300000000000004</v>
      </c>
      <c r="W66" s="1046">
        <v>57.5</v>
      </c>
      <c r="X66" s="1046">
        <v>61.699999999999996</v>
      </c>
      <c r="Y66" s="1046">
        <v>0</v>
      </c>
      <c r="Z66" s="1046">
        <v>0</v>
      </c>
      <c r="AA66" s="1046">
        <v>0</v>
      </c>
      <c r="AB66" s="1046">
        <v>0</v>
      </c>
      <c r="AC66" s="1046">
        <v>0</v>
      </c>
      <c r="AD66" s="1046">
        <v>0</v>
      </c>
      <c r="AE66" s="1046">
        <v>0</v>
      </c>
      <c r="AF66" s="1046">
        <v>0</v>
      </c>
      <c r="AG66" s="1046">
        <v>0</v>
      </c>
      <c r="AH66" s="1046">
        <v>0</v>
      </c>
      <c r="AI66" s="1046">
        <v>0</v>
      </c>
      <c r="AJ66" s="1046">
        <v>0</v>
      </c>
      <c r="AK66" s="1046">
        <v>0</v>
      </c>
      <c r="AL66" s="1046">
        <v>0</v>
      </c>
      <c r="AM66" s="1046">
        <v>0</v>
      </c>
      <c r="AN66" s="1046">
        <v>0</v>
      </c>
      <c r="AO66" s="1046">
        <v>0</v>
      </c>
      <c r="AP66" s="1046">
        <v>0</v>
      </c>
      <c r="AQ66" s="1046">
        <v>0</v>
      </c>
      <c r="AR66" s="1046">
        <v>0</v>
      </c>
      <c r="AS66" s="1046">
        <v>0</v>
      </c>
      <c r="AT66" s="1046">
        <v>0</v>
      </c>
      <c r="AU66" s="1046">
        <v>0</v>
      </c>
      <c r="AV66" s="1046">
        <v>0</v>
      </c>
      <c r="AW66" s="1046">
        <v>0</v>
      </c>
      <c r="AX66" s="824"/>
      <c r="AY66" s="824"/>
      <c r="AZ66" s="824"/>
      <c r="BA66" s="1048"/>
    </row>
    <row r="67" spans="1:53" s="113" customFormat="1" ht="22.8">
      <c r="A67" s="839">
        <v>1</v>
      </c>
      <c r="B67" s="1065"/>
      <c r="C67" s="1065"/>
      <c r="D67" s="1065"/>
      <c r="E67" s="1065"/>
      <c r="F67" s="1065"/>
      <c r="G67" s="1065"/>
      <c r="H67" s="1065"/>
      <c r="I67" s="1065"/>
      <c r="J67" s="1065"/>
      <c r="K67" s="1065"/>
      <c r="L67" s="1066" t="s">
        <v>17</v>
      </c>
      <c r="M67" s="1067" t="s">
        <v>606</v>
      </c>
      <c r="N67" s="1068" t="s">
        <v>369</v>
      </c>
      <c r="O67" s="1046">
        <v>0</v>
      </c>
      <c r="P67" s="1046">
        <v>0</v>
      </c>
      <c r="Q67" s="1046">
        <v>0</v>
      </c>
      <c r="R67" s="1046">
        <v>0</v>
      </c>
      <c r="S67" s="1046">
        <v>0</v>
      </c>
      <c r="T67" s="1046">
        <v>0</v>
      </c>
      <c r="U67" s="1046">
        <v>0</v>
      </c>
      <c r="V67" s="1046">
        <v>0</v>
      </c>
      <c r="W67" s="1046">
        <v>0</v>
      </c>
      <c r="X67" s="1046">
        <v>0</v>
      </c>
      <c r="Y67" s="1046">
        <v>0</v>
      </c>
      <c r="Z67" s="1046">
        <v>0</v>
      </c>
      <c r="AA67" s="1046">
        <v>0</v>
      </c>
      <c r="AB67" s="1046">
        <v>0</v>
      </c>
      <c r="AC67" s="1046">
        <v>0</v>
      </c>
      <c r="AD67" s="1046">
        <v>0</v>
      </c>
      <c r="AE67" s="1046">
        <v>0</v>
      </c>
      <c r="AF67" s="1046">
        <v>0</v>
      </c>
      <c r="AG67" s="1046">
        <v>0</v>
      </c>
      <c r="AH67" s="1046">
        <v>0</v>
      </c>
      <c r="AI67" s="1046">
        <v>0</v>
      </c>
      <c r="AJ67" s="1046">
        <v>0</v>
      </c>
      <c r="AK67" s="1046">
        <v>0</v>
      </c>
      <c r="AL67" s="1046">
        <v>0</v>
      </c>
      <c r="AM67" s="1046">
        <v>0</v>
      </c>
      <c r="AN67" s="1046">
        <v>0</v>
      </c>
      <c r="AO67" s="1046">
        <v>0</v>
      </c>
      <c r="AP67" s="1046">
        <v>0</v>
      </c>
      <c r="AQ67" s="1046">
        <v>0</v>
      </c>
      <c r="AR67" s="1046">
        <v>0</v>
      </c>
      <c r="AS67" s="1046">
        <v>0</v>
      </c>
      <c r="AT67" s="1046">
        <v>0</v>
      </c>
      <c r="AU67" s="1046">
        <v>0</v>
      </c>
      <c r="AV67" s="1046">
        <v>0</v>
      </c>
      <c r="AW67" s="1046">
        <v>0</v>
      </c>
      <c r="AX67" s="1057"/>
      <c r="AY67" s="1057"/>
      <c r="AZ67" s="1057"/>
      <c r="BA67" s="1065"/>
    </row>
    <row r="68" spans="1:53" ht="11.4">
      <c r="A68" s="839">
        <v>1</v>
      </c>
      <c r="B68" s="932" t="s">
        <v>426</v>
      </c>
      <c r="C68" s="932"/>
      <c r="D68" s="932"/>
      <c r="E68" s="932"/>
      <c r="F68" s="932"/>
      <c r="G68" s="932"/>
      <c r="H68" s="932"/>
      <c r="I68" s="932"/>
      <c r="J68" s="932"/>
      <c r="K68" s="932"/>
      <c r="L68" s="1049" t="s">
        <v>144</v>
      </c>
      <c r="M68" s="1058" t="s">
        <v>607</v>
      </c>
      <c r="N68" s="1051" t="s">
        <v>369</v>
      </c>
      <c r="O68" s="439">
        <v>0</v>
      </c>
      <c r="P68" s="439">
        <v>0</v>
      </c>
      <c r="Q68" s="439">
        <v>0</v>
      </c>
      <c r="R68" s="1054">
        <v>0</v>
      </c>
      <c r="S68" s="439">
        <v>0</v>
      </c>
      <c r="T68" s="439">
        <v>0</v>
      </c>
      <c r="U68" s="439">
        <v>0</v>
      </c>
      <c r="V68" s="439">
        <v>0</v>
      </c>
      <c r="W68" s="439">
        <v>0</v>
      </c>
      <c r="X68" s="439">
        <v>0</v>
      </c>
      <c r="Y68" s="439">
        <v>0</v>
      </c>
      <c r="Z68" s="439">
        <v>0</v>
      </c>
      <c r="AA68" s="439">
        <v>0</v>
      </c>
      <c r="AB68" s="439">
        <v>0</v>
      </c>
      <c r="AC68" s="439">
        <v>0</v>
      </c>
      <c r="AD68" s="439">
        <v>0</v>
      </c>
      <c r="AE68" s="439">
        <v>0</v>
      </c>
      <c r="AF68" s="439">
        <v>0</v>
      </c>
      <c r="AG68" s="439">
        <v>0</v>
      </c>
      <c r="AH68" s="439">
        <v>0</v>
      </c>
      <c r="AI68" s="439">
        <v>0</v>
      </c>
      <c r="AJ68" s="439">
        <v>0</v>
      </c>
      <c r="AK68" s="439">
        <v>0</v>
      </c>
      <c r="AL68" s="439">
        <v>0</v>
      </c>
      <c r="AM68" s="439">
        <v>0</v>
      </c>
      <c r="AN68" s="1054">
        <v>0</v>
      </c>
      <c r="AO68" s="1054">
        <v>0</v>
      </c>
      <c r="AP68" s="1054">
        <v>0</v>
      </c>
      <c r="AQ68" s="1054">
        <v>0</v>
      </c>
      <c r="AR68" s="1054">
        <v>0</v>
      </c>
      <c r="AS68" s="1054">
        <v>0</v>
      </c>
      <c r="AT68" s="1054">
        <v>0</v>
      </c>
      <c r="AU68" s="1054">
        <v>0</v>
      </c>
      <c r="AV68" s="1054">
        <v>0</v>
      </c>
      <c r="AW68" s="1054">
        <v>0</v>
      </c>
      <c r="AX68" s="824"/>
      <c r="AY68" s="824"/>
      <c r="AZ68" s="824"/>
      <c r="BA68" s="932"/>
    </row>
    <row r="69" spans="1:53" ht="11.4">
      <c r="A69" s="839">
        <v>1</v>
      </c>
      <c r="B69" s="932" t="s">
        <v>427</v>
      </c>
      <c r="C69" s="932"/>
      <c r="D69" s="932"/>
      <c r="E69" s="932"/>
      <c r="F69" s="932"/>
      <c r="G69" s="932"/>
      <c r="H69" s="932"/>
      <c r="I69" s="932"/>
      <c r="J69" s="932"/>
      <c r="K69" s="932"/>
      <c r="L69" s="1049" t="s">
        <v>608</v>
      </c>
      <c r="M69" s="1058" t="s">
        <v>609</v>
      </c>
      <c r="N69" s="1051" t="s">
        <v>369</v>
      </c>
      <c r="O69" s="439">
        <v>0</v>
      </c>
      <c r="P69" s="439">
        <v>0</v>
      </c>
      <c r="Q69" s="439">
        <v>0</v>
      </c>
      <c r="R69" s="1054">
        <v>0</v>
      </c>
      <c r="S69" s="439">
        <v>0</v>
      </c>
      <c r="T69" s="439">
        <v>0</v>
      </c>
      <c r="U69" s="439">
        <v>0</v>
      </c>
      <c r="V69" s="439">
        <v>0</v>
      </c>
      <c r="W69" s="439">
        <v>0</v>
      </c>
      <c r="X69" s="439">
        <v>0</v>
      </c>
      <c r="Y69" s="439">
        <v>0</v>
      </c>
      <c r="Z69" s="439">
        <v>0</v>
      </c>
      <c r="AA69" s="439">
        <v>0</v>
      </c>
      <c r="AB69" s="439">
        <v>0</v>
      </c>
      <c r="AC69" s="439">
        <v>0</v>
      </c>
      <c r="AD69" s="439">
        <v>0</v>
      </c>
      <c r="AE69" s="439">
        <v>0</v>
      </c>
      <c r="AF69" s="439">
        <v>0</v>
      </c>
      <c r="AG69" s="439">
        <v>0</v>
      </c>
      <c r="AH69" s="439">
        <v>0</v>
      </c>
      <c r="AI69" s="439">
        <v>0</v>
      </c>
      <c r="AJ69" s="439">
        <v>0</v>
      </c>
      <c r="AK69" s="439">
        <v>0</v>
      </c>
      <c r="AL69" s="439">
        <v>0</v>
      </c>
      <c r="AM69" s="439">
        <v>0</v>
      </c>
      <c r="AN69" s="1054">
        <v>0</v>
      </c>
      <c r="AO69" s="1054">
        <v>0</v>
      </c>
      <c r="AP69" s="1054">
        <v>0</v>
      </c>
      <c r="AQ69" s="1054">
        <v>0</v>
      </c>
      <c r="AR69" s="1054">
        <v>0</v>
      </c>
      <c r="AS69" s="1054">
        <v>0</v>
      </c>
      <c r="AT69" s="1054">
        <v>0</v>
      </c>
      <c r="AU69" s="1054">
        <v>0</v>
      </c>
      <c r="AV69" s="1054">
        <v>0</v>
      </c>
      <c r="AW69" s="1054">
        <v>0</v>
      </c>
      <c r="AX69" s="824"/>
      <c r="AY69" s="824"/>
      <c r="AZ69" s="824"/>
      <c r="BA69" s="932"/>
    </row>
    <row r="70" spans="1:53" ht="11.4">
      <c r="A70" s="839">
        <v>1</v>
      </c>
      <c r="B70" s="932" t="s">
        <v>422</v>
      </c>
      <c r="C70" s="932"/>
      <c r="D70" s="932"/>
      <c r="E70" s="932"/>
      <c r="F70" s="932"/>
      <c r="G70" s="932"/>
      <c r="H70" s="932"/>
      <c r="I70" s="932"/>
      <c r="J70" s="932"/>
      <c r="K70" s="932"/>
      <c r="L70" s="1049" t="s">
        <v>610</v>
      </c>
      <c r="M70" s="1058" t="s">
        <v>611</v>
      </c>
      <c r="N70" s="1051" t="s">
        <v>369</v>
      </c>
      <c r="O70" s="439">
        <v>0</v>
      </c>
      <c r="P70" s="439">
        <v>0</v>
      </c>
      <c r="Q70" s="439">
        <v>0</v>
      </c>
      <c r="R70" s="1054">
        <v>0</v>
      </c>
      <c r="S70" s="439">
        <v>0</v>
      </c>
      <c r="T70" s="439">
        <v>0</v>
      </c>
      <c r="U70" s="439">
        <v>0</v>
      </c>
      <c r="V70" s="439">
        <v>0</v>
      </c>
      <c r="W70" s="439">
        <v>0</v>
      </c>
      <c r="X70" s="439">
        <v>0</v>
      </c>
      <c r="Y70" s="439">
        <v>0</v>
      </c>
      <c r="Z70" s="439">
        <v>0</v>
      </c>
      <c r="AA70" s="439">
        <v>0</v>
      </c>
      <c r="AB70" s="439">
        <v>0</v>
      </c>
      <c r="AC70" s="439">
        <v>0</v>
      </c>
      <c r="AD70" s="439">
        <v>0</v>
      </c>
      <c r="AE70" s="439">
        <v>0</v>
      </c>
      <c r="AF70" s="439">
        <v>0</v>
      </c>
      <c r="AG70" s="439">
        <v>0</v>
      </c>
      <c r="AH70" s="439">
        <v>0</v>
      </c>
      <c r="AI70" s="439">
        <v>0</v>
      </c>
      <c r="AJ70" s="439">
        <v>0</v>
      </c>
      <c r="AK70" s="439">
        <v>0</v>
      </c>
      <c r="AL70" s="439">
        <v>0</v>
      </c>
      <c r="AM70" s="439">
        <v>0</v>
      </c>
      <c r="AN70" s="1054">
        <v>0</v>
      </c>
      <c r="AO70" s="1054">
        <v>0</v>
      </c>
      <c r="AP70" s="1054">
        <v>0</v>
      </c>
      <c r="AQ70" s="1054">
        <v>0</v>
      </c>
      <c r="AR70" s="1054">
        <v>0</v>
      </c>
      <c r="AS70" s="1054">
        <v>0</v>
      </c>
      <c r="AT70" s="1054">
        <v>0</v>
      </c>
      <c r="AU70" s="1054">
        <v>0</v>
      </c>
      <c r="AV70" s="1054">
        <v>0</v>
      </c>
      <c r="AW70" s="1054">
        <v>0</v>
      </c>
      <c r="AX70" s="824"/>
      <c r="AY70" s="824"/>
      <c r="AZ70" s="824"/>
      <c r="BA70" s="932"/>
    </row>
    <row r="71" spans="1:53" ht="11.4">
      <c r="A71" s="839">
        <v>1</v>
      </c>
      <c r="B71" s="932" t="s">
        <v>420</v>
      </c>
      <c r="C71" s="932"/>
      <c r="D71" s="932"/>
      <c r="E71" s="932"/>
      <c r="F71" s="932"/>
      <c r="G71" s="932"/>
      <c r="H71" s="932"/>
      <c r="I71" s="932"/>
      <c r="J71" s="932"/>
      <c r="K71" s="932"/>
      <c r="L71" s="1049" t="s">
        <v>612</v>
      </c>
      <c r="M71" s="1058" t="s">
        <v>613</v>
      </c>
      <c r="N71" s="1051" t="s">
        <v>369</v>
      </c>
      <c r="O71" s="439">
        <v>0</v>
      </c>
      <c r="P71" s="439">
        <v>0</v>
      </c>
      <c r="Q71" s="439">
        <v>0</v>
      </c>
      <c r="R71" s="1054">
        <v>0</v>
      </c>
      <c r="S71" s="439">
        <v>0</v>
      </c>
      <c r="T71" s="439">
        <v>0</v>
      </c>
      <c r="U71" s="439">
        <v>0</v>
      </c>
      <c r="V71" s="439">
        <v>0</v>
      </c>
      <c r="W71" s="439">
        <v>0</v>
      </c>
      <c r="X71" s="439">
        <v>0</v>
      </c>
      <c r="Y71" s="439">
        <v>0</v>
      </c>
      <c r="Z71" s="439">
        <v>0</v>
      </c>
      <c r="AA71" s="439">
        <v>0</v>
      </c>
      <c r="AB71" s="439">
        <v>0</v>
      </c>
      <c r="AC71" s="439">
        <v>0</v>
      </c>
      <c r="AD71" s="439">
        <v>0</v>
      </c>
      <c r="AE71" s="439">
        <v>0</v>
      </c>
      <c r="AF71" s="439">
        <v>0</v>
      </c>
      <c r="AG71" s="439">
        <v>0</v>
      </c>
      <c r="AH71" s="439">
        <v>0</v>
      </c>
      <c r="AI71" s="439">
        <v>0</v>
      </c>
      <c r="AJ71" s="439">
        <v>0</v>
      </c>
      <c r="AK71" s="439">
        <v>0</v>
      </c>
      <c r="AL71" s="439">
        <v>0</v>
      </c>
      <c r="AM71" s="439">
        <v>0</v>
      </c>
      <c r="AN71" s="1054">
        <v>0</v>
      </c>
      <c r="AO71" s="1054">
        <v>0</v>
      </c>
      <c r="AP71" s="1054">
        <v>0</v>
      </c>
      <c r="AQ71" s="1054">
        <v>0</v>
      </c>
      <c r="AR71" s="1054">
        <v>0</v>
      </c>
      <c r="AS71" s="1054">
        <v>0</v>
      </c>
      <c r="AT71" s="1054">
        <v>0</v>
      </c>
      <c r="AU71" s="1054">
        <v>0</v>
      </c>
      <c r="AV71" s="1054">
        <v>0</v>
      </c>
      <c r="AW71" s="1054">
        <v>0</v>
      </c>
      <c r="AX71" s="824"/>
      <c r="AY71" s="824"/>
      <c r="AZ71" s="824"/>
      <c r="BA71" s="932"/>
    </row>
    <row r="72" spans="1:53" ht="11.4">
      <c r="A72" s="839">
        <v>1</v>
      </c>
      <c r="B72" s="932" t="s">
        <v>428</v>
      </c>
      <c r="C72" s="932"/>
      <c r="D72" s="932"/>
      <c r="E72" s="932"/>
      <c r="F72" s="932"/>
      <c r="G72" s="932"/>
      <c r="H72" s="932"/>
      <c r="I72" s="932"/>
      <c r="J72" s="932"/>
      <c r="K72" s="932"/>
      <c r="L72" s="1049" t="s">
        <v>614</v>
      </c>
      <c r="M72" s="1058" t="s">
        <v>615</v>
      </c>
      <c r="N72" s="1051" t="s">
        <v>369</v>
      </c>
      <c r="O72" s="439">
        <v>0</v>
      </c>
      <c r="P72" s="439">
        <v>0</v>
      </c>
      <c r="Q72" s="439">
        <v>0</v>
      </c>
      <c r="R72" s="1054">
        <v>0</v>
      </c>
      <c r="S72" s="439">
        <v>0</v>
      </c>
      <c r="T72" s="439">
        <v>0</v>
      </c>
      <c r="U72" s="439">
        <v>0</v>
      </c>
      <c r="V72" s="439">
        <v>0</v>
      </c>
      <c r="W72" s="439">
        <v>0</v>
      </c>
      <c r="X72" s="439">
        <v>0</v>
      </c>
      <c r="Y72" s="439">
        <v>0</v>
      </c>
      <c r="Z72" s="439">
        <v>0</v>
      </c>
      <c r="AA72" s="439">
        <v>0</v>
      </c>
      <c r="AB72" s="439">
        <v>0</v>
      </c>
      <c r="AC72" s="439">
        <v>0</v>
      </c>
      <c r="AD72" s="439">
        <v>0</v>
      </c>
      <c r="AE72" s="439">
        <v>0</v>
      </c>
      <c r="AF72" s="439">
        <v>0</v>
      </c>
      <c r="AG72" s="439">
        <v>0</v>
      </c>
      <c r="AH72" s="439">
        <v>0</v>
      </c>
      <c r="AI72" s="439">
        <v>0</v>
      </c>
      <c r="AJ72" s="439">
        <v>0</v>
      </c>
      <c r="AK72" s="439">
        <v>0</v>
      </c>
      <c r="AL72" s="439">
        <v>0</v>
      </c>
      <c r="AM72" s="439">
        <v>0</v>
      </c>
      <c r="AN72" s="1054">
        <v>0</v>
      </c>
      <c r="AO72" s="1054">
        <v>0</v>
      </c>
      <c r="AP72" s="1054">
        <v>0</v>
      </c>
      <c r="AQ72" s="1054">
        <v>0</v>
      </c>
      <c r="AR72" s="1054">
        <v>0</v>
      </c>
      <c r="AS72" s="1054">
        <v>0</v>
      </c>
      <c r="AT72" s="1054">
        <v>0</v>
      </c>
      <c r="AU72" s="1054">
        <v>0</v>
      </c>
      <c r="AV72" s="1054">
        <v>0</v>
      </c>
      <c r="AW72" s="1054">
        <v>0</v>
      </c>
      <c r="AX72" s="824"/>
      <c r="AY72" s="824"/>
      <c r="AZ72" s="824"/>
      <c r="BA72" s="932"/>
    </row>
    <row r="73" spans="1:53" ht="11.4">
      <c r="A73" s="839">
        <v>1</v>
      </c>
      <c r="B73" s="932"/>
      <c r="C73" s="932"/>
      <c r="D73" s="932"/>
      <c r="E73" s="932"/>
      <c r="F73" s="932"/>
      <c r="G73" s="932"/>
      <c r="H73" s="932"/>
      <c r="I73" s="932"/>
      <c r="J73" s="932"/>
      <c r="K73" s="932"/>
      <c r="L73" s="1049" t="s">
        <v>616</v>
      </c>
      <c r="M73" s="1058" t="s">
        <v>617</v>
      </c>
      <c r="N73" s="1051" t="s">
        <v>369</v>
      </c>
      <c r="O73" s="841"/>
      <c r="P73" s="841"/>
      <c r="Q73" s="841"/>
      <c r="R73" s="1054">
        <v>0</v>
      </c>
      <c r="S73" s="841"/>
      <c r="T73" s="841"/>
      <c r="U73" s="841"/>
      <c r="V73" s="841"/>
      <c r="W73" s="841"/>
      <c r="X73" s="841"/>
      <c r="Y73" s="841"/>
      <c r="Z73" s="841"/>
      <c r="AA73" s="841"/>
      <c r="AB73" s="841"/>
      <c r="AC73" s="841"/>
      <c r="AD73" s="841"/>
      <c r="AE73" s="841"/>
      <c r="AF73" s="841"/>
      <c r="AG73" s="841"/>
      <c r="AH73" s="841"/>
      <c r="AI73" s="841"/>
      <c r="AJ73" s="841"/>
      <c r="AK73" s="841"/>
      <c r="AL73" s="841"/>
      <c r="AM73" s="841"/>
      <c r="AN73" s="1054">
        <v>0</v>
      </c>
      <c r="AO73" s="1054">
        <v>0</v>
      </c>
      <c r="AP73" s="1054">
        <v>0</v>
      </c>
      <c r="AQ73" s="1054">
        <v>0</v>
      </c>
      <c r="AR73" s="1054">
        <v>0</v>
      </c>
      <c r="AS73" s="1054">
        <v>0</v>
      </c>
      <c r="AT73" s="1054">
        <v>0</v>
      </c>
      <c r="AU73" s="1054">
        <v>0</v>
      </c>
      <c r="AV73" s="1054">
        <v>0</v>
      </c>
      <c r="AW73" s="1054">
        <v>0</v>
      </c>
      <c r="AX73" s="824"/>
      <c r="AY73" s="824"/>
      <c r="AZ73" s="824"/>
      <c r="BA73" s="932"/>
    </row>
    <row r="74" spans="1:53" ht="11.4">
      <c r="A74" s="839">
        <v>1</v>
      </c>
      <c r="B74" s="932"/>
      <c r="C74" s="932"/>
      <c r="D74" s="932"/>
      <c r="E74" s="932"/>
      <c r="F74" s="932"/>
      <c r="G74" s="932"/>
      <c r="H74" s="932"/>
      <c r="I74" s="932"/>
      <c r="J74" s="932"/>
      <c r="K74" s="932"/>
      <c r="L74" s="1049" t="s">
        <v>618</v>
      </c>
      <c r="M74" s="1058" t="s">
        <v>619</v>
      </c>
      <c r="N74" s="1051" t="s">
        <v>369</v>
      </c>
      <c r="O74" s="841"/>
      <c r="P74" s="841"/>
      <c r="Q74" s="841"/>
      <c r="R74" s="1054">
        <v>0</v>
      </c>
      <c r="S74" s="841"/>
      <c r="T74" s="841"/>
      <c r="U74" s="841"/>
      <c r="V74" s="841"/>
      <c r="W74" s="841"/>
      <c r="X74" s="841"/>
      <c r="Y74" s="841"/>
      <c r="Z74" s="841"/>
      <c r="AA74" s="841"/>
      <c r="AB74" s="841"/>
      <c r="AC74" s="841"/>
      <c r="AD74" s="841"/>
      <c r="AE74" s="841"/>
      <c r="AF74" s="841"/>
      <c r="AG74" s="841"/>
      <c r="AH74" s="841"/>
      <c r="AI74" s="841"/>
      <c r="AJ74" s="841"/>
      <c r="AK74" s="841"/>
      <c r="AL74" s="841"/>
      <c r="AM74" s="841"/>
      <c r="AN74" s="1054">
        <v>0</v>
      </c>
      <c r="AO74" s="1054">
        <v>0</v>
      </c>
      <c r="AP74" s="1054">
        <v>0</v>
      </c>
      <c r="AQ74" s="1054">
        <v>0</v>
      </c>
      <c r="AR74" s="1054">
        <v>0</v>
      </c>
      <c r="AS74" s="1054">
        <v>0</v>
      </c>
      <c r="AT74" s="1054">
        <v>0</v>
      </c>
      <c r="AU74" s="1054">
        <v>0</v>
      </c>
      <c r="AV74" s="1054">
        <v>0</v>
      </c>
      <c r="AW74" s="1054">
        <v>0</v>
      </c>
      <c r="AX74" s="824"/>
      <c r="AY74" s="824"/>
      <c r="AZ74" s="824"/>
      <c r="BA74" s="932"/>
    </row>
    <row r="75" spans="1:53" ht="11.4">
      <c r="A75" s="839">
        <v>1</v>
      </c>
      <c r="B75" s="932" t="s">
        <v>424</v>
      </c>
      <c r="C75" s="932"/>
      <c r="D75" s="932"/>
      <c r="E75" s="932"/>
      <c r="F75" s="932"/>
      <c r="G75" s="932"/>
      <c r="H75" s="932"/>
      <c r="I75" s="932"/>
      <c r="J75" s="932"/>
      <c r="K75" s="932"/>
      <c r="L75" s="1049" t="s">
        <v>620</v>
      </c>
      <c r="M75" s="1058" t="s">
        <v>621</v>
      </c>
      <c r="N75" s="1051" t="s">
        <v>369</v>
      </c>
      <c r="O75" s="439">
        <v>0</v>
      </c>
      <c r="P75" s="439">
        <v>0</v>
      </c>
      <c r="Q75" s="439">
        <v>0</v>
      </c>
      <c r="R75" s="1054">
        <v>0</v>
      </c>
      <c r="S75" s="439">
        <v>0</v>
      </c>
      <c r="T75" s="439">
        <v>0</v>
      </c>
      <c r="U75" s="439">
        <v>0</v>
      </c>
      <c r="V75" s="439">
        <v>0</v>
      </c>
      <c r="W75" s="439">
        <v>0</v>
      </c>
      <c r="X75" s="439">
        <v>0</v>
      </c>
      <c r="Y75" s="439">
        <v>0</v>
      </c>
      <c r="Z75" s="439">
        <v>0</v>
      </c>
      <c r="AA75" s="439">
        <v>0</v>
      </c>
      <c r="AB75" s="439">
        <v>0</v>
      </c>
      <c r="AC75" s="439">
        <v>0</v>
      </c>
      <c r="AD75" s="439">
        <v>0</v>
      </c>
      <c r="AE75" s="439">
        <v>0</v>
      </c>
      <c r="AF75" s="439">
        <v>0</v>
      </c>
      <c r="AG75" s="439">
        <v>0</v>
      </c>
      <c r="AH75" s="439">
        <v>0</v>
      </c>
      <c r="AI75" s="439">
        <v>0</v>
      </c>
      <c r="AJ75" s="439">
        <v>0</v>
      </c>
      <c r="AK75" s="439">
        <v>0</v>
      </c>
      <c r="AL75" s="439">
        <v>0</v>
      </c>
      <c r="AM75" s="439">
        <v>0</v>
      </c>
      <c r="AN75" s="1054">
        <v>0</v>
      </c>
      <c r="AO75" s="1054">
        <v>0</v>
      </c>
      <c r="AP75" s="1054">
        <v>0</v>
      </c>
      <c r="AQ75" s="1054">
        <v>0</v>
      </c>
      <c r="AR75" s="1054">
        <v>0</v>
      </c>
      <c r="AS75" s="1054">
        <v>0</v>
      </c>
      <c r="AT75" s="1054">
        <v>0</v>
      </c>
      <c r="AU75" s="1054">
        <v>0</v>
      </c>
      <c r="AV75" s="1054">
        <v>0</v>
      </c>
      <c r="AW75" s="1054">
        <v>0</v>
      </c>
      <c r="AX75" s="824"/>
      <c r="AY75" s="824"/>
      <c r="AZ75" s="824"/>
      <c r="BA75" s="932"/>
    </row>
    <row r="76" spans="1:53" ht="11.4">
      <c r="A76" s="839">
        <v>1</v>
      </c>
      <c r="B76" s="932" t="s">
        <v>425</v>
      </c>
      <c r="C76" s="932"/>
      <c r="D76" s="932"/>
      <c r="E76" s="932"/>
      <c r="F76" s="932"/>
      <c r="G76" s="932"/>
      <c r="H76" s="932"/>
      <c r="I76" s="932"/>
      <c r="J76" s="932"/>
      <c r="K76" s="932"/>
      <c r="L76" s="1049" t="s">
        <v>622</v>
      </c>
      <c r="M76" s="1058" t="s">
        <v>623</v>
      </c>
      <c r="N76" s="1051" t="s">
        <v>369</v>
      </c>
      <c r="O76" s="439">
        <v>0</v>
      </c>
      <c r="P76" s="439">
        <v>0</v>
      </c>
      <c r="Q76" s="439">
        <v>0</v>
      </c>
      <c r="R76" s="1054">
        <v>0</v>
      </c>
      <c r="S76" s="439">
        <v>0</v>
      </c>
      <c r="T76" s="439">
        <v>0</v>
      </c>
      <c r="U76" s="439">
        <v>0</v>
      </c>
      <c r="V76" s="439">
        <v>0</v>
      </c>
      <c r="W76" s="439">
        <v>0</v>
      </c>
      <c r="X76" s="439">
        <v>0</v>
      </c>
      <c r="Y76" s="439">
        <v>0</v>
      </c>
      <c r="Z76" s="439">
        <v>0</v>
      </c>
      <c r="AA76" s="439">
        <v>0</v>
      </c>
      <c r="AB76" s="439">
        <v>0</v>
      </c>
      <c r="AC76" s="439">
        <v>0</v>
      </c>
      <c r="AD76" s="439">
        <v>0</v>
      </c>
      <c r="AE76" s="439">
        <v>0</v>
      </c>
      <c r="AF76" s="439">
        <v>0</v>
      </c>
      <c r="AG76" s="439">
        <v>0</v>
      </c>
      <c r="AH76" s="439">
        <v>0</v>
      </c>
      <c r="AI76" s="439">
        <v>0</v>
      </c>
      <c r="AJ76" s="439">
        <v>0</v>
      </c>
      <c r="AK76" s="439">
        <v>0</v>
      </c>
      <c r="AL76" s="439">
        <v>0</v>
      </c>
      <c r="AM76" s="439">
        <v>0</v>
      </c>
      <c r="AN76" s="1054">
        <v>0</v>
      </c>
      <c r="AO76" s="1054">
        <v>0</v>
      </c>
      <c r="AP76" s="1054">
        <v>0</v>
      </c>
      <c r="AQ76" s="1054">
        <v>0</v>
      </c>
      <c r="AR76" s="1054">
        <v>0</v>
      </c>
      <c r="AS76" s="1054">
        <v>0</v>
      </c>
      <c r="AT76" s="1054">
        <v>0</v>
      </c>
      <c r="AU76" s="1054">
        <v>0</v>
      </c>
      <c r="AV76" s="1054">
        <v>0</v>
      </c>
      <c r="AW76" s="1054">
        <v>0</v>
      </c>
      <c r="AX76" s="824"/>
      <c r="AY76" s="824"/>
      <c r="AZ76" s="824"/>
      <c r="BA76" s="932"/>
    </row>
    <row r="77" spans="1:53" ht="11.4">
      <c r="A77" s="839">
        <v>1</v>
      </c>
      <c r="B77" s="932" t="s">
        <v>1314</v>
      </c>
      <c r="C77" s="932"/>
      <c r="D77" s="932"/>
      <c r="E77" s="932"/>
      <c r="F77" s="932"/>
      <c r="G77" s="932"/>
      <c r="H77" s="932"/>
      <c r="I77" s="932"/>
      <c r="J77" s="932"/>
      <c r="K77" s="932"/>
      <c r="L77" s="1049" t="s">
        <v>1408</v>
      </c>
      <c r="M77" s="1058" t="s">
        <v>1409</v>
      </c>
      <c r="N77" s="1051" t="s">
        <v>369</v>
      </c>
      <c r="O77" s="439">
        <v>0</v>
      </c>
      <c r="P77" s="439">
        <v>0</v>
      </c>
      <c r="Q77" s="439">
        <v>0</v>
      </c>
      <c r="R77" s="1054">
        <v>0</v>
      </c>
      <c r="S77" s="439">
        <v>0</v>
      </c>
      <c r="T77" s="439">
        <v>0</v>
      </c>
      <c r="U77" s="439">
        <v>0</v>
      </c>
      <c r="V77" s="439">
        <v>0</v>
      </c>
      <c r="W77" s="439">
        <v>0</v>
      </c>
      <c r="X77" s="439">
        <v>0</v>
      </c>
      <c r="Y77" s="439">
        <v>0</v>
      </c>
      <c r="Z77" s="439">
        <v>0</v>
      </c>
      <c r="AA77" s="439">
        <v>0</v>
      </c>
      <c r="AB77" s="439">
        <v>0</v>
      </c>
      <c r="AC77" s="439">
        <v>0</v>
      </c>
      <c r="AD77" s="439">
        <v>0</v>
      </c>
      <c r="AE77" s="439">
        <v>0</v>
      </c>
      <c r="AF77" s="439">
        <v>0</v>
      </c>
      <c r="AG77" s="439">
        <v>0</v>
      </c>
      <c r="AH77" s="439">
        <v>0</v>
      </c>
      <c r="AI77" s="439">
        <v>0</v>
      </c>
      <c r="AJ77" s="439">
        <v>0</v>
      </c>
      <c r="AK77" s="439">
        <v>0</v>
      </c>
      <c r="AL77" s="439">
        <v>0</v>
      </c>
      <c r="AM77" s="439">
        <v>0</v>
      </c>
      <c r="AN77" s="1054">
        <v>0</v>
      </c>
      <c r="AO77" s="1054">
        <v>0</v>
      </c>
      <c r="AP77" s="1054">
        <v>0</v>
      </c>
      <c r="AQ77" s="1054">
        <v>0</v>
      </c>
      <c r="AR77" s="1054">
        <v>0</v>
      </c>
      <c r="AS77" s="1054">
        <v>0</v>
      </c>
      <c r="AT77" s="1054">
        <v>0</v>
      </c>
      <c r="AU77" s="1054">
        <v>0</v>
      </c>
      <c r="AV77" s="1054">
        <v>0</v>
      </c>
      <c r="AW77" s="1054">
        <v>0</v>
      </c>
      <c r="AX77" s="824"/>
      <c r="AY77" s="824"/>
      <c r="AZ77" s="824"/>
      <c r="BA77" s="932"/>
    </row>
    <row r="78" spans="1:53" ht="11.4">
      <c r="A78" s="839">
        <v>1</v>
      </c>
      <c r="B78" s="932"/>
      <c r="C78" s="932"/>
      <c r="D78" s="932"/>
      <c r="E78" s="932"/>
      <c r="F78" s="932"/>
      <c r="G78" s="932"/>
      <c r="H78" s="932"/>
      <c r="I78" s="932"/>
      <c r="J78" s="932"/>
      <c r="K78" s="932"/>
      <c r="L78" s="1049" t="s">
        <v>146</v>
      </c>
      <c r="M78" s="1050" t="s">
        <v>624</v>
      </c>
      <c r="N78" s="968" t="s">
        <v>369</v>
      </c>
      <c r="O78" s="439">
        <v>0</v>
      </c>
      <c r="P78" s="439">
        <v>35.700000000000003</v>
      </c>
      <c r="Q78" s="439">
        <v>0</v>
      </c>
      <c r="R78" s="1054">
        <v>-35.700000000000003</v>
      </c>
      <c r="S78" s="439">
        <v>0</v>
      </c>
      <c r="T78" s="439">
        <v>43.9</v>
      </c>
      <c r="U78" s="439">
        <v>48</v>
      </c>
      <c r="V78" s="439">
        <v>52.1</v>
      </c>
      <c r="W78" s="439">
        <v>56.2</v>
      </c>
      <c r="X78" s="439">
        <v>60.3</v>
      </c>
      <c r="Y78" s="439">
        <v>0</v>
      </c>
      <c r="Z78" s="439">
        <v>0</v>
      </c>
      <c r="AA78" s="439">
        <v>0</v>
      </c>
      <c r="AB78" s="439">
        <v>0</v>
      </c>
      <c r="AC78" s="439">
        <v>0</v>
      </c>
      <c r="AD78" s="439">
        <v>0</v>
      </c>
      <c r="AE78" s="439">
        <v>0</v>
      </c>
      <c r="AF78" s="439">
        <v>0</v>
      </c>
      <c r="AG78" s="439">
        <v>0</v>
      </c>
      <c r="AH78" s="439">
        <v>0</v>
      </c>
      <c r="AI78" s="439">
        <v>0</v>
      </c>
      <c r="AJ78" s="439">
        <v>0</v>
      </c>
      <c r="AK78" s="439">
        <v>0</v>
      </c>
      <c r="AL78" s="439">
        <v>0</v>
      </c>
      <c r="AM78" s="439">
        <v>0</v>
      </c>
      <c r="AN78" s="1054">
        <v>0</v>
      </c>
      <c r="AO78" s="1054">
        <v>0</v>
      </c>
      <c r="AP78" s="1054">
        <v>0</v>
      </c>
      <c r="AQ78" s="1054">
        <v>0</v>
      </c>
      <c r="AR78" s="1054">
        <v>0</v>
      </c>
      <c r="AS78" s="1054">
        <v>0</v>
      </c>
      <c r="AT78" s="1054">
        <v>0</v>
      </c>
      <c r="AU78" s="1054">
        <v>0</v>
      </c>
      <c r="AV78" s="1054">
        <v>0</v>
      </c>
      <c r="AW78" s="1054">
        <v>0</v>
      </c>
      <c r="AX78" s="824"/>
      <c r="AY78" s="824"/>
      <c r="AZ78" s="824"/>
      <c r="BA78" s="932"/>
    </row>
    <row r="79" spans="1:53" s="113" customFormat="1" ht="11.4">
      <c r="A79" s="1055">
        <v>1</v>
      </c>
      <c r="B79" s="1065"/>
      <c r="C79" s="1065"/>
      <c r="D79" s="1065"/>
      <c r="E79" s="1065"/>
      <c r="F79" s="1065"/>
      <c r="G79" s="1065"/>
      <c r="H79" s="1065"/>
      <c r="I79" s="1065"/>
      <c r="J79" s="1065"/>
      <c r="K79" s="1065"/>
      <c r="L79" s="1066" t="s">
        <v>167</v>
      </c>
      <c r="M79" s="1067" t="s">
        <v>625</v>
      </c>
      <c r="N79" s="1068" t="s">
        <v>369</v>
      </c>
      <c r="O79" s="1046">
        <v>0</v>
      </c>
      <c r="P79" s="1046">
        <v>1.03</v>
      </c>
      <c r="Q79" s="1046">
        <v>0.73</v>
      </c>
      <c r="R79" s="1046">
        <v>-0.30000000000000004</v>
      </c>
      <c r="S79" s="1046">
        <v>0</v>
      </c>
      <c r="T79" s="1046">
        <v>1</v>
      </c>
      <c r="U79" s="1046">
        <v>1.1000000000000001</v>
      </c>
      <c r="V79" s="1046">
        <v>1.2</v>
      </c>
      <c r="W79" s="1046">
        <v>1.3</v>
      </c>
      <c r="X79" s="1046">
        <v>1.4</v>
      </c>
      <c r="Y79" s="1046">
        <v>0</v>
      </c>
      <c r="Z79" s="1046">
        <v>0</v>
      </c>
      <c r="AA79" s="1046">
        <v>0</v>
      </c>
      <c r="AB79" s="1046">
        <v>0</v>
      </c>
      <c r="AC79" s="1046">
        <v>0</v>
      </c>
      <c r="AD79" s="1046">
        <v>0</v>
      </c>
      <c r="AE79" s="1046">
        <v>0</v>
      </c>
      <c r="AF79" s="1046">
        <v>0</v>
      </c>
      <c r="AG79" s="1046">
        <v>0</v>
      </c>
      <c r="AH79" s="1046">
        <v>0</v>
      </c>
      <c r="AI79" s="1046">
        <v>0</v>
      </c>
      <c r="AJ79" s="1046">
        <v>0</v>
      </c>
      <c r="AK79" s="1046">
        <v>0</v>
      </c>
      <c r="AL79" s="1046">
        <v>0</v>
      </c>
      <c r="AM79" s="1046">
        <v>0</v>
      </c>
      <c r="AN79" s="1046">
        <v>0</v>
      </c>
      <c r="AO79" s="1046">
        <v>0</v>
      </c>
      <c r="AP79" s="1046">
        <v>0</v>
      </c>
      <c r="AQ79" s="1046">
        <v>0</v>
      </c>
      <c r="AR79" s="1046">
        <v>0</v>
      </c>
      <c r="AS79" s="1046">
        <v>0</v>
      </c>
      <c r="AT79" s="1046">
        <v>0</v>
      </c>
      <c r="AU79" s="1046">
        <v>0</v>
      </c>
      <c r="AV79" s="1046">
        <v>0</v>
      </c>
      <c r="AW79" s="1046">
        <v>0</v>
      </c>
      <c r="AX79" s="1057"/>
      <c r="AY79" s="1057"/>
      <c r="AZ79" s="1057"/>
      <c r="BA79" s="1065"/>
    </row>
    <row r="80" spans="1:53" ht="11.4">
      <c r="A80" s="839">
        <v>1</v>
      </c>
      <c r="B80" s="932" t="s">
        <v>136</v>
      </c>
      <c r="C80" s="932"/>
      <c r="D80" s="932"/>
      <c r="E80" s="932"/>
      <c r="F80" s="932"/>
      <c r="G80" s="932"/>
      <c r="H80" s="932"/>
      <c r="I80" s="932"/>
      <c r="J80" s="932"/>
      <c r="K80" s="932"/>
      <c r="L80" s="1049" t="s">
        <v>168</v>
      </c>
      <c r="M80" s="1058" t="s">
        <v>626</v>
      </c>
      <c r="N80" s="1051" t="s">
        <v>369</v>
      </c>
      <c r="O80" s="439">
        <v>0</v>
      </c>
      <c r="P80" s="439">
        <v>0</v>
      </c>
      <c r="Q80" s="439">
        <v>0</v>
      </c>
      <c r="R80" s="1054">
        <v>0</v>
      </c>
      <c r="S80" s="439">
        <v>0</v>
      </c>
      <c r="T80" s="439">
        <v>0</v>
      </c>
      <c r="U80" s="439">
        <v>0</v>
      </c>
      <c r="V80" s="439">
        <v>0</v>
      </c>
      <c r="W80" s="439">
        <v>0</v>
      </c>
      <c r="X80" s="439">
        <v>0</v>
      </c>
      <c r="Y80" s="439">
        <v>0</v>
      </c>
      <c r="Z80" s="439">
        <v>0</v>
      </c>
      <c r="AA80" s="439">
        <v>0</v>
      </c>
      <c r="AB80" s="439">
        <v>0</v>
      </c>
      <c r="AC80" s="439">
        <v>0</v>
      </c>
      <c r="AD80" s="439">
        <v>0</v>
      </c>
      <c r="AE80" s="439">
        <v>0</v>
      </c>
      <c r="AF80" s="439">
        <v>0</v>
      </c>
      <c r="AG80" s="439">
        <v>0</v>
      </c>
      <c r="AH80" s="439">
        <v>0</v>
      </c>
      <c r="AI80" s="439">
        <v>0</v>
      </c>
      <c r="AJ80" s="439">
        <v>0</v>
      </c>
      <c r="AK80" s="439">
        <v>0</v>
      </c>
      <c r="AL80" s="439">
        <v>0</v>
      </c>
      <c r="AM80" s="439">
        <v>0</v>
      </c>
      <c r="AN80" s="1054">
        <v>0</v>
      </c>
      <c r="AO80" s="1054">
        <v>0</v>
      </c>
      <c r="AP80" s="1054">
        <v>0</v>
      </c>
      <c r="AQ80" s="1054">
        <v>0</v>
      </c>
      <c r="AR80" s="1054">
        <v>0</v>
      </c>
      <c r="AS80" s="1054">
        <v>0</v>
      </c>
      <c r="AT80" s="1054">
        <v>0</v>
      </c>
      <c r="AU80" s="1054">
        <v>0</v>
      </c>
      <c r="AV80" s="1054">
        <v>0</v>
      </c>
      <c r="AW80" s="1054">
        <v>0</v>
      </c>
      <c r="AX80" s="824"/>
      <c r="AY80" s="824"/>
      <c r="AZ80" s="824"/>
      <c r="BA80" s="932"/>
    </row>
    <row r="81" spans="1:53" ht="11.4">
      <c r="A81" s="839">
        <v>1</v>
      </c>
      <c r="B81" s="932" t="s">
        <v>137</v>
      </c>
      <c r="C81" s="932"/>
      <c r="D81" s="932"/>
      <c r="E81" s="932"/>
      <c r="F81" s="932"/>
      <c r="G81" s="932"/>
      <c r="H81" s="932"/>
      <c r="I81" s="932"/>
      <c r="J81" s="932"/>
      <c r="K81" s="932"/>
      <c r="L81" s="1049" t="s">
        <v>627</v>
      </c>
      <c r="M81" s="1058" t="s">
        <v>628</v>
      </c>
      <c r="N81" s="1051" t="s">
        <v>369</v>
      </c>
      <c r="O81" s="439">
        <v>0</v>
      </c>
      <c r="P81" s="439">
        <v>0.3</v>
      </c>
      <c r="Q81" s="439">
        <v>0</v>
      </c>
      <c r="R81" s="1054">
        <v>-0.3</v>
      </c>
      <c r="S81" s="439">
        <v>0</v>
      </c>
      <c r="T81" s="439">
        <v>0</v>
      </c>
      <c r="U81" s="439">
        <v>0</v>
      </c>
      <c r="V81" s="439">
        <v>0</v>
      </c>
      <c r="W81" s="439">
        <v>0</v>
      </c>
      <c r="X81" s="439">
        <v>0</v>
      </c>
      <c r="Y81" s="439">
        <v>0</v>
      </c>
      <c r="Z81" s="439">
        <v>0</v>
      </c>
      <c r="AA81" s="439">
        <v>0</v>
      </c>
      <c r="AB81" s="439">
        <v>0</v>
      </c>
      <c r="AC81" s="439">
        <v>0</v>
      </c>
      <c r="AD81" s="439">
        <v>0</v>
      </c>
      <c r="AE81" s="439">
        <v>0</v>
      </c>
      <c r="AF81" s="439">
        <v>0</v>
      </c>
      <c r="AG81" s="439">
        <v>0</v>
      </c>
      <c r="AH81" s="439">
        <v>0</v>
      </c>
      <c r="AI81" s="439">
        <v>0</v>
      </c>
      <c r="AJ81" s="439">
        <v>0</v>
      </c>
      <c r="AK81" s="439">
        <v>0</v>
      </c>
      <c r="AL81" s="439">
        <v>0</v>
      </c>
      <c r="AM81" s="439">
        <v>0</v>
      </c>
      <c r="AN81" s="1054">
        <v>0</v>
      </c>
      <c r="AO81" s="1054">
        <v>0</v>
      </c>
      <c r="AP81" s="1054">
        <v>0</v>
      </c>
      <c r="AQ81" s="1054">
        <v>0</v>
      </c>
      <c r="AR81" s="1054">
        <v>0</v>
      </c>
      <c r="AS81" s="1054">
        <v>0</v>
      </c>
      <c r="AT81" s="1054">
        <v>0</v>
      </c>
      <c r="AU81" s="1054">
        <v>0</v>
      </c>
      <c r="AV81" s="1054">
        <v>0</v>
      </c>
      <c r="AW81" s="1054">
        <v>0</v>
      </c>
      <c r="AX81" s="824"/>
      <c r="AY81" s="824"/>
      <c r="AZ81" s="824"/>
      <c r="BA81" s="932"/>
    </row>
    <row r="82" spans="1:53" ht="11.4">
      <c r="A82" s="839">
        <v>1</v>
      </c>
      <c r="B82" s="932" t="s">
        <v>431</v>
      </c>
      <c r="C82" s="932"/>
      <c r="D82" s="932"/>
      <c r="E82" s="932"/>
      <c r="F82" s="932"/>
      <c r="G82" s="932"/>
      <c r="H82" s="932"/>
      <c r="I82" s="932"/>
      <c r="J82" s="932"/>
      <c r="K82" s="932"/>
      <c r="L82" s="1049" t="s">
        <v>629</v>
      </c>
      <c r="M82" s="1058" t="s">
        <v>630</v>
      </c>
      <c r="N82" s="1051" t="s">
        <v>369</v>
      </c>
      <c r="O82" s="439">
        <v>0</v>
      </c>
      <c r="P82" s="439">
        <v>0</v>
      </c>
      <c r="Q82" s="439">
        <v>0</v>
      </c>
      <c r="R82" s="1054">
        <v>0</v>
      </c>
      <c r="S82" s="439">
        <v>0</v>
      </c>
      <c r="T82" s="439">
        <v>0</v>
      </c>
      <c r="U82" s="439">
        <v>0</v>
      </c>
      <c r="V82" s="439">
        <v>0</v>
      </c>
      <c r="W82" s="439">
        <v>0</v>
      </c>
      <c r="X82" s="439">
        <v>0</v>
      </c>
      <c r="Y82" s="439">
        <v>0</v>
      </c>
      <c r="Z82" s="439">
        <v>0</v>
      </c>
      <c r="AA82" s="439">
        <v>0</v>
      </c>
      <c r="AB82" s="439">
        <v>0</v>
      </c>
      <c r="AC82" s="439">
        <v>0</v>
      </c>
      <c r="AD82" s="439">
        <v>0</v>
      </c>
      <c r="AE82" s="439">
        <v>0</v>
      </c>
      <c r="AF82" s="439">
        <v>0</v>
      </c>
      <c r="AG82" s="439">
        <v>0</v>
      </c>
      <c r="AH82" s="439">
        <v>0</v>
      </c>
      <c r="AI82" s="439">
        <v>0</v>
      </c>
      <c r="AJ82" s="439">
        <v>0</v>
      </c>
      <c r="AK82" s="439">
        <v>0</v>
      </c>
      <c r="AL82" s="439">
        <v>0</v>
      </c>
      <c r="AM82" s="439">
        <v>0</v>
      </c>
      <c r="AN82" s="1054">
        <v>0</v>
      </c>
      <c r="AO82" s="1054">
        <v>0</v>
      </c>
      <c r="AP82" s="1054">
        <v>0</v>
      </c>
      <c r="AQ82" s="1054">
        <v>0</v>
      </c>
      <c r="AR82" s="1054">
        <v>0</v>
      </c>
      <c r="AS82" s="1054">
        <v>0</v>
      </c>
      <c r="AT82" s="1054">
        <v>0</v>
      </c>
      <c r="AU82" s="1054">
        <v>0</v>
      </c>
      <c r="AV82" s="1054">
        <v>0</v>
      </c>
      <c r="AW82" s="1054">
        <v>0</v>
      </c>
      <c r="AX82" s="824"/>
      <c r="AY82" s="824"/>
      <c r="AZ82" s="824"/>
      <c r="BA82" s="932"/>
    </row>
    <row r="83" spans="1:53" ht="11.4">
      <c r="A83" s="839">
        <v>1</v>
      </c>
      <c r="B83" s="932" t="s">
        <v>432</v>
      </c>
      <c r="C83" s="932"/>
      <c r="D83" s="932"/>
      <c r="E83" s="932"/>
      <c r="F83" s="932"/>
      <c r="G83" s="932"/>
      <c r="H83" s="932"/>
      <c r="I83" s="932"/>
      <c r="J83" s="932"/>
      <c r="K83" s="932"/>
      <c r="L83" s="1049" t="s">
        <v>631</v>
      </c>
      <c r="M83" s="1058" t="s">
        <v>632</v>
      </c>
      <c r="N83" s="1051" t="s">
        <v>369</v>
      </c>
      <c r="O83" s="439">
        <v>0</v>
      </c>
      <c r="P83" s="439">
        <v>0</v>
      </c>
      <c r="Q83" s="439">
        <v>0</v>
      </c>
      <c r="R83" s="1054">
        <v>0</v>
      </c>
      <c r="S83" s="439">
        <v>0</v>
      </c>
      <c r="T83" s="439">
        <v>0</v>
      </c>
      <c r="U83" s="439">
        <v>0</v>
      </c>
      <c r="V83" s="439">
        <v>0</v>
      </c>
      <c r="W83" s="439">
        <v>0</v>
      </c>
      <c r="X83" s="439">
        <v>0</v>
      </c>
      <c r="Y83" s="439">
        <v>0</v>
      </c>
      <c r="Z83" s="439">
        <v>0</v>
      </c>
      <c r="AA83" s="439">
        <v>0</v>
      </c>
      <c r="AB83" s="439">
        <v>0</v>
      </c>
      <c r="AC83" s="439">
        <v>0</v>
      </c>
      <c r="AD83" s="439">
        <v>0</v>
      </c>
      <c r="AE83" s="439">
        <v>0</v>
      </c>
      <c r="AF83" s="439">
        <v>0</v>
      </c>
      <c r="AG83" s="439">
        <v>0</v>
      </c>
      <c r="AH83" s="439">
        <v>0</v>
      </c>
      <c r="AI83" s="439">
        <v>0</v>
      </c>
      <c r="AJ83" s="439">
        <v>0</v>
      </c>
      <c r="AK83" s="439">
        <v>0</v>
      </c>
      <c r="AL83" s="439">
        <v>0</v>
      </c>
      <c r="AM83" s="439">
        <v>0</v>
      </c>
      <c r="AN83" s="1054">
        <v>0</v>
      </c>
      <c r="AO83" s="1054">
        <v>0</v>
      </c>
      <c r="AP83" s="1054">
        <v>0</v>
      </c>
      <c r="AQ83" s="1054">
        <v>0</v>
      </c>
      <c r="AR83" s="1054">
        <v>0</v>
      </c>
      <c r="AS83" s="1054">
        <v>0</v>
      </c>
      <c r="AT83" s="1054">
        <v>0</v>
      </c>
      <c r="AU83" s="1054">
        <v>0</v>
      </c>
      <c r="AV83" s="1054">
        <v>0</v>
      </c>
      <c r="AW83" s="1054">
        <v>0</v>
      </c>
      <c r="AX83" s="824"/>
      <c r="AY83" s="824"/>
      <c r="AZ83" s="824"/>
      <c r="BA83" s="932"/>
    </row>
    <row r="84" spans="1:53" ht="11.4">
      <c r="A84" s="839">
        <v>1</v>
      </c>
      <c r="B84" s="932" t="s">
        <v>433</v>
      </c>
      <c r="C84" s="932"/>
      <c r="D84" s="932"/>
      <c r="E84" s="932"/>
      <c r="F84" s="932"/>
      <c r="G84" s="932"/>
      <c r="H84" s="932"/>
      <c r="I84" s="932"/>
      <c r="J84" s="932"/>
      <c r="K84" s="932"/>
      <c r="L84" s="1049" t="s">
        <v>633</v>
      </c>
      <c r="M84" s="1058" t="s">
        <v>634</v>
      </c>
      <c r="N84" s="1051" t="s">
        <v>369</v>
      </c>
      <c r="O84" s="439">
        <v>0</v>
      </c>
      <c r="P84" s="439">
        <v>0</v>
      </c>
      <c r="Q84" s="439">
        <v>0</v>
      </c>
      <c r="R84" s="1054">
        <v>0</v>
      </c>
      <c r="S84" s="439">
        <v>0</v>
      </c>
      <c r="T84" s="439">
        <v>0</v>
      </c>
      <c r="U84" s="439">
        <v>0</v>
      </c>
      <c r="V84" s="439">
        <v>0</v>
      </c>
      <c r="W84" s="439">
        <v>0</v>
      </c>
      <c r="X84" s="439">
        <v>0</v>
      </c>
      <c r="Y84" s="439">
        <v>0</v>
      </c>
      <c r="Z84" s="439">
        <v>0</v>
      </c>
      <c r="AA84" s="439">
        <v>0</v>
      </c>
      <c r="AB84" s="439">
        <v>0</v>
      </c>
      <c r="AC84" s="439">
        <v>0</v>
      </c>
      <c r="AD84" s="439">
        <v>0</v>
      </c>
      <c r="AE84" s="439">
        <v>0</v>
      </c>
      <c r="AF84" s="439">
        <v>0</v>
      </c>
      <c r="AG84" s="439">
        <v>0</v>
      </c>
      <c r="AH84" s="439">
        <v>0</v>
      </c>
      <c r="AI84" s="439">
        <v>0</v>
      </c>
      <c r="AJ84" s="439">
        <v>0</v>
      </c>
      <c r="AK84" s="439">
        <v>0</v>
      </c>
      <c r="AL84" s="439">
        <v>0</v>
      </c>
      <c r="AM84" s="439">
        <v>0</v>
      </c>
      <c r="AN84" s="1054">
        <v>0</v>
      </c>
      <c r="AO84" s="1054">
        <v>0</v>
      </c>
      <c r="AP84" s="1054">
        <v>0</v>
      </c>
      <c r="AQ84" s="1054">
        <v>0</v>
      </c>
      <c r="AR84" s="1054">
        <v>0</v>
      </c>
      <c r="AS84" s="1054">
        <v>0</v>
      </c>
      <c r="AT84" s="1054">
        <v>0</v>
      </c>
      <c r="AU84" s="1054">
        <v>0</v>
      </c>
      <c r="AV84" s="1054">
        <v>0</v>
      </c>
      <c r="AW84" s="1054">
        <v>0</v>
      </c>
      <c r="AX84" s="824"/>
      <c r="AY84" s="824"/>
      <c r="AZ84" s="824"/>
      <c r="BA84" s="932"/>
    </row>
    <row r="85" spans="1:53" ht="11.4">
      <c r="A85" s="839">
        <v>1</v>
      </c>
      <c r="B85" s="932" t="s">
        <v>430</v>
      </c>
      <c r="C85" s="932"/>
      <c r="D85" s="932"/>
      <c r="E85" s="932"/>
      <c r="F85" s="932"/>
      <c r="G85" s="932"/>
      <c r="H85" s="932"/>
      <c r="I85" s="932"/>
      <c r="J85" s="932"/>
      <c r="K85" s="932"/>
      <c r="L85" s="1049" t="s">
        <v>635</v>
      </c>
      <c r="M85" s="1058" t="s">
        <v>636</v>
      </c>
      <c r="N85" s="1051" t="s">
        <v>369</v>
      </c>
      <c r="O85" s="439">
        <v>0</v>
      </c>
      <c r="P85" s="439">
        <v>0</v>
      </c>
      <c r="Q85" s="439">
        <v>0</v>
      </c>
      <c r="R85" s="1054">
        <v>0</v>
      </c>
      <c r="S85" s="439">
        <v>0</v>
      </c>
      <c r="T85" s="439">
        <v>0</v>
      </c>
      <c r="U85" s="439">
        <v>0</v>
      </c>
      <c r="V85" s="439">
        <v>0</v>
      </c>
      <c r="W85" s="439">
        <v>0</v>
      </c>
      <c r="X85" s="439">
        <v>0</v>
      </c>
      <c r="Y85" s="439">
        <v>0</v>
      </c>
      <c r="Z85" s="439">
        <v>0</v>
      </c>
      <c r="AA85" s="439">
        <v>0</v>
      </c>
      <c r="AB85" s="439">
        <v>0</v>
      </c>
      <c r="AC85" s="439">
        <v>0</v>
      </c>
      <c r="AD85" s="439">
        <v>0</v>
      </c>
      <c r="AE85" s="439">
        <v>0</v>
      </c>
      <c r="AF85" s="439">
        <v>0</v>
      </c>
      <c r="AG85" s="439">
        <v>0</v>
      </c>
      <c r="AH85" s="439">
        <v>0</v>
      </c>
      <c r="AI85" s="439">
        <v>0</v>
      </c>
      <c r="AJ85" s="439">
        <v>0</v>
      </c>
      <c r="AK85" s="439">
        <v>0</v>
      </c>
      <c r="AL85" s="439">
        <v>0</v>
      </c>
      <c r="AM85" s="439">
        <v>0</v>
      </c>
      <c r="AN85" s="1054">
        <v>0</v>
      </c>
      <c r="AO85" s="1054">
        <v>0</v>
      </c>
      <c r="AP85" s="1054">
        <v>0</v>
      </c>
      <c r="AQ85" s="1054">
        <v>0</v>
      </c>
      <c r="AR85" s="1054">
        <v>0</v>
      </c>
      <c r="AS85" s="1054">
        <v>0</v>
      </c>
      <c r="AT85" s="1054">
        <v>0</v>
      </c>
      <c r="AU85" s="1054">
        <v>0</v>
      </c>
      <c r="AV85" s="1054">
        <v>0</v>
      </c>
      <c r="AW85" s="1054">
        <v>0</v>
      </c>
      <c r="AX85" s="824"/>
      <c r="AY85" s="824"/>
      <c r="AZ85" s="824"/>
      <c r="BA85" s="932"/>
    </row>
    <row r="86" spans="1:53" ht="11.4">
      <c r="A86" s="839">
        <v>1</v>
      </c>
      <c r="B86" s="932" t="s">
        <v>1434</v>
      </c>
      <c r="C86" s="932"/>
      <c r="D86" s="932"/>
      <c r="E86" s="932"/>
      <c r="F86" s="932"/>
      <c r="G86" s="932"/>
      <c r="H86" s="932"/>
      <c r="I86" s="932"/>
      <c r="J86" s="932"/>
      <c r="K86" s="932"/>
      <c r="L86" s="1049" t="s">
        <v>637</v>
      </c>
      <c r="M86" s="1058" t="s">
        <v>638</v>
      </c>
      <c r="N86" s="1051" t="s">
        <v>369</v>
      </c>
      <c r="O86" s="841">
        <v>0</v>
      </c>
      <c r="P86" s="841">
        <v>0.73</v>
      </c>
      <c r="Q86" s="841">
        <v>0.73</v>
      </c>
      <c r="R86" s="1054">
        <v>0</v>
      </c>
      <c r="S86" s="841">
        <v>0</v>
      </c>
      <c r="T86" s="841">
        <v>1</v>
      </c>
      <c r="U86" s="841">
        <v>1.1000000000000001</v>
      </c>
      <c r="V86" s="841">
        <v>1.2</v>
      </c>
      <c r="W86" s="841">
        <v>1.3</v>
      </c>
      <c r="X86" s="841">
        <v>1.4</v>
      </c>
      <c r="Y86" s="841">
        <v>0</v>
      </c>
      <c r="Z86" s="841">
        <v>0</v>
      </c>
      <c r="AA86" s="841">
        <v>0</v>
      </c>
      <c r="AB86" s="841">
        <v>0</v>
      </c>
      <c r="AC86" s="841">
        <v>0</v>
      </c>
      <c r="AD86" s="841">
        <v>0</v>
      </c>
      <c r="AE86" s="841">
        <v>0</v>
      </c>
      <c r="AF86" s="841">
        <v>0</v>
      </c>
      <c r="AG86" s="841">
        <v>0</v>
      </c>
      <c r="AH86" s="841">
        <v>0</v>
      </c>
      <c r="AI86" s="841">
        <v>0</v>
      </c>
      <c r="AJ86" s="841">
        <v>0</v>
      </c>
      <c r="AK86" s="841">
        <v>0</v>
      </c>
      <c r="AL86" s="841">
        <v>0</v>
      </c>
      <c r="AM86" s="841">
        <v>0</v>
      </c>
      <c r="AN86" s="1054">
        <v>0</v>
      </c>
      <c r="AO86" s="1054">
        <v>0</v>
      </c>
      <c r="AP86" s="1054">
        <v>0</v>
      </c>
      <c r="AQ86" s="1054">
        <v>0</v>
      </c>
      <c r="AR86" s="1054">
        <v>0</v>
      </c>
      <c r="AS86" s="1054">
        <v>0</v>
      </c>
      <c r="AT86" s="1054">
        <v>0</v>
      </c>
      <c r="AU86" s="1054">
        <v>0</v>
      </c>
      <c r="AV86" s="1054">
        <v>0</v>
      </c>
      <c r="AW86" s="1054">
        <v>0</v>
      </c>
      <c r="AX86" s="824"/>
      <c r="AY86" s="824"/>
      <c r="AZ86" s="824"/>
      <c r="BA86" s="932"/>
    </row>
    <row r="87" spans="1:53" ht="11.4">
      <c r="A87" s="839">
        <v>1</v>
      </c>
      <c r="B87" s="932" t="s">
        <v>1435</v>
      </c>
      <c r="C87" s="932"/>
      <c r="D87" s="932"/>
      <c r="E87" s="932"/>
      <c r="F87" s="932"/>
      <c r="G87" s="932"/>
      <c r="H87" s="932"/>
      <c r="I87" s="932"/>
      <c r="J87" s="932"/>
      <c r="K87" s="932"/>
      <c r="L87" s="1049" t="s">
        <v>639</v>
      </c>
      <c r="M87" s="1058" t="s">
        <v>640</v>
      </c>
      <c r="N87" s="1051" t="s">
        <v>369</v>
      </c>
      <c r="O87" s="439">
        <v>0</v>
      </c>
      <c r="P87" s="439">
        <v>0</v>
      </c>
      <c r="Q87" s="439">
        <v>0</v>
      </c>
      <c r="R87" s="1054">
        <v>0</v>
      </c>
      <c r="S87" s="439">
        <v>0</v>
      </c>
      <c r="T87" s="439">
        <v>0</v>
      </c>
      <c r="U87" s="439">
        <v>0</v>
      </c>
      <c r="V87" s="439">
        <v>0</v>
      </c>
      <c r="W87" s="439">
        <v>0</v>
      </c>
      <c r="X87" s="439">
        <v>0</v>
      </c>
      <c r="Y87" s="439">
        <v>0</v>
      </c>
      <c r="Z87" s="439">
        <v>0</v>
      </c>
      <c r="AA87" s="439">
        <v>0</v>
      </c>
      <c r="AB87" s="439">
        <v>0</v>
      </c>
      <c r="AC87" s="439">
        <v>0</v>
      </c>
      <c r="AD87" s="439">
        <v>0</v>
      </c>
      <c r="AE87" s="439">
        <v>0</v>
      </c>
      <c r="AF87" s="439">
        <v>0</v>
      </c>
      <c r="AG87" s="439">
        <v>0</v>
      </c>
      <c r="AH87" s="439">
        <v>0</v>
      </c>
      <c r="AI87" s="439">
        <v>0</v>
      </c>
      <c r="AJ87" s="439">
        <v>0</v>
      </c>
      <c r="AK87" s="439">
        <v>0</v>
      </c>
      <c r="AL87" s="439">
        <v>0</v>
      </c>
      <c r="AM87" s="439">
        <v>0</v>
      </c>
      <c r="AN87" s="1054">
        <v>0</v>
      </c>
      <c r="AO87" s="1054">
        <v>0</v>
      </c>
      <c r="AP87" s="1054">
        <v>0</v>
      </c>
      <c r="AQ87" s="1054">
        <v>0</v>
      </c>
      <c r="AR87" s="1054">
        <v>0</v>
      </c>
      <c r="AS87" s="1054">
        <v>0</v>
      </c>
      <c r="AT87" s="1054">
        <v>0</v>
      </c>
      <c r="AU87" s="1054">
        <v>0</v>
      </c>
      <c r="AV87" s="1054">
        <v>0</v>
      </c>
      <c r="AW87" s="1054">
        <v>0</v>
      </c>
      <c r="AX87" s="824"/>
      <c r="AY87" s="824"/>
      <c r="AZ87" s="824"/>
      <c r="BA87" s="932"/>
    </row>
    <row r="88" spans="1:53" ht="11.4">
      <c r="A88" s="839">
        <v>1</v>
      </c>
      <c r="B88" s="932" t="s">
        <v>434</v>
      </c>
      <c r="C88" s="932"/>
      <c r="D88" s="932"/>
      <c r="E88" s="932"/>
      <c r="F88" s="932"/>
      <c r="G88" s="932"/>
      <c r="H88" s="932"/>
      <c r="I88" s="932"/>
      <c r="J88" s="932"/>
      <c r="K88" s="932"/>
      <c r="L88" s="1049" t="s">
        <v>641</v>
      </c>
      <c r="M88" s="1058" t="s">
        <v>1159</v>
      </c>
      <c r="N88" s="1051" t="s">
        <v>369</v>
      </c>
      <c r="O88" s="439">
        <v>0</v>
      </c>
      <c r="P88" s="439">
        <v>0</v>
      </c>
      <c r="Q88" s="439">
        <v>0</v>
      </c>
      <c r="R88" s="1054">
        <v>0</v>
      </c>
      <c r="S88" s="439">
        <v>0</v>
      </c>
      <c r="T88" s="439">
        <v>0</v>
      </c>
      <c r="U88" s="439">
        <v>0</v>
      </c>
      <c r="V88" s="439">
        <v>0</v>
      </c>
      <c r="W88" s="439">
        <v>0</v>
      </c>
      <c r="X88" s="439">
        <v>0</v>
      </c>
      <c r="Y88" s="439">
        <v>0</v>
      </c>
      <c r="Z88" s="439">
        <v>0</v>
      </c>
      <c r="AA88" s="439">
        <v>0</v>
      </c>
      <c r="AB88" s="439">
        <v>0</v>
      </c>
      <c r="AC88" s="439">
        <v>0</v>
      </c>
      <c r="AD88" s="439">
        <v>0</v>
      </c>
      <c r="AE88" s="439">
        <v>0</v>
      </c>
      <c r="AF88" s="439">
        <v>0</v>
      </c>
      <c r="AG88" s="439">
        <v>0</v>
      </c>
      <c r="AH88" s="439">
        <v>0</v>
      </c>
      <c r="AI88" s="439">
        <v>0</v>
      </c>
      <c r="AJ88" s="439">
        <v>0</v>
      </c>
      <c r="AK88" s="439">
        <v>0</v>
      </c>
      <c r="AL88" s="439">
        <v>0</v>
      </c>
      <c r="AM88" s="439">
        <v>0</v>
      </c>
      <c r="AN88" s="1054">
        <v>0</v>
      </c>
      <c r="AO88" s="1054">
        <v>0</v>
      </c>
      <c r="AP88" s="1054">
        <v>0</v>
      </c>
      <c r="AQ88" s="1054">
        <v>0</v>
      </c>
      <c r="AR88" s="1054">
        <v>0</v>
      </c>
      <c r="AS88" s="1054">
        <v>0</v>
      </c>
      <c r="AT88" s="1054">
        <v>0</v>
      </c>
      <c r="AU88" s="1054">
        <v>0</v>
      </c>
      <c r="AV88" s="1054">
        <v>0</v>
      </c>
      <c r="AW88" s="1054">
        <v>0</v>
      </c>
      <c r="AX88" s="824"/>
      <c r="AY88" s="824"/>
      <c r="AZ88" s="824"/>
      <c r="BA88" s="932"/>
    </row>
    <row r="89" spans="1:53" ht="68.400000000000006">
      <c r="A89" s="839">
        <v>1</v>
      </c>
      <c r="B89" s="932" t="s">
        <v>1466</v>
      </c>
      <c r="C89" s="932"/>
      <c r="D89" s="932"/>
      <c r="E89" s="932"/>
      <c r="F89" s="932"/>
      <c r="G89" s="932"/>
      <c r="H89" s="932"/>
      <c r="I89" s="932"/>
      <c r="J89" s="932"/>
      <c r="K89" s="932"/>
      <c r="L89" s="1049" t="s">
        <v>169</v>
      </c>
      <c r="M89" s="1050" t="s">
        <v>485</v>
      </c>
      <c r="N89" s="1051" t="s">
        <v>369</v>
      </c>
      <c r="O89" s="1070"/>
      <c r="P89" s="1070"/>
      <c r="Q89" s="1070"/>
      <c r="R89" s="1054">
        <v>0</v>
      </c>
      <c r="S89" s="1070"/>
      <c r="T89" s="1070"/>
      <c r="U89" s="1070"/>
      <c r="V89" s="1070"/>
      <c r="W89" s="1070"/>
      <c r="X89" s="1070"/>
      <c r="Y89" s="1070"/>
      <c r="Z89" s="1070"/>
      <c r="AA89" s="1070"/>
      <c r="AB89" s="1070"/>
      <c r="AC89" s="1070"/>
      <c r="AD89" s="1070"/>
      <c r="AE89" s="1070"/>
      <c r="AF89" s="1070"/>
      <c r="AG89" s="1070"/>
      <c r="AH89" s="1070"/>
      <c r="AI89" s="1070"/>
      <c r="AJ89" s="1070"/>
      <c r="AK89" s="1070"/>
      <c r="AL89" s="1070"/>
      <c r="AM89" s="1070"/>
      <c r="AN89" s="1054">
        <v>0</v>
      </c>
      <c r="AO89" s="1054">
        <v>0</v>
      </c>
      <c r="AP89" s="1054">
        <v>0</v>
      </c>
      <c r="AQ89" s="1054">
        <v>0</v>
      </c>
      <c r="AR89" s="1054">
        <v>0</v>
      </c>
      <c r="AS89" s="1054">
        <v>0</v>
      </c>
      <c r="AT89" s="1054">
        <v>0</v>
      </c>
      <c r="AU89" s="1054">
        <v>0</v>
      </c>
      <c r="AV89" s="1054">
        <v>0</v>
      </c>
      <c r="AW89" s="1054">
        <v>0</v>
      </c>
      <c r="AX89" s="824"/>
      <c r="AY89" s="824"/>
      <c r="AZ89" s="824"/>
      <c r="BA89" s="932"/>
    </row>
    <row r="90" spans="1:53" ht="11.4">
      <c r="A90" s="839">
        <v>1</v>
      </c>
      <c r="B90" s="932" t="s">
        <v>642</v>
      </c>
      <c r="C90" s="932"/>
      <c r="D90" s="932"/>
      <c r="E90" s="932"/>
      <c r="F90" s="932"/>
      <c r="G90" s="932"/>
      <c r="H90" s="932"/>
      <c r="I90" s="932"/>
      <c r="J90" s="932"/>
      <c r="K90" s="932"/>
      <c r="L90" s="1049" t="s">
        <v>385</v>
      </c>
      <c r="M90" s="1050" t="s">
        <v>642</v>
      </c>
      <c r="N90" s="1051" t="s">
        <v>369</v>
      </c>
      <c r="O90" s="439">
        <v>0</v>
      </c>
      <c r="P90" s="439">
        <v>0</v>
      </c>
      <c r="Q90" s="439">
        <v>0</v>
      </c>
      <c r="R90" s="1054">
        <v>0</v>
      </c>
      <c r="S90" s="439">
        <v>0</v>
      </c>
      <c r="T90" s="439">
        <v>0</v>
      </c>
      <c r="U90" s="439">
        <v>0</v>
      </c>
      <c r="V90" s="439">
        <v>0</v>
      </c>
      <c r="W90" s="439">
        <v>0</v>
      </c>
      <c r="X90" s="439">
        <v>0</v>
      </c>
      <c r="Y90" s="439">
        <v>0</v>
      </c>
      <c r="Z90" s="439">
        <v>0</v>
      </c>
      <c r="AA90" s="439">
        <v>0</v>
      </c>
      <c r="AB90" s="439">
        <v>0</v>
      </c>
      <c r="AC90" s="439">
        <v>0</v>
      </c>
      <c r="AD90" s="439">
        <v>0</v>
      </c>
      <c r="AE90" s="439">
        <v>0</v>
      </c>
      <c r="AF90" s="439">
        <v>0</v>
      </c>
      <c r="AG90" s="439">
        <v>0</v>
      </c>
      <c r="AH90" s="439">
        <v>0</v>
      </c>
      <c r="AI90" s="439">
        <v>0</v>
      </c>
      <c r="AJ90" s="439">
        <v>0</v>
      </c>
      <c r="AK90" s="439">
        <v>0</v>
      </c>
      <c r="AL90" s="439">
        <v>0</v>
      </c>
      <c r="AM90" s="439">
        <v>0</v>
      </c>
      <c r="AN90" s="1054">
        <v>0</v>
      </c>
      <c r="AO90" s="1054">
        <v>0</v>
      </c>
      <c r="AP90" s="1054">
        <v>0</v>
      </c>
      <c r="AQ90" s="1054">
        <v>0</v>
      </c>
      <c r="AR90" s="1054">
        <v>0</v>
      </c>
      <c r="AS90" s="1054">
        <v>0</v>
      </c>
      <c r="AT90" s="1054">
        <v>0</v>
      </c>
      <c r="AU90" s="1054">
        <v>0</v>
      </c>
      <c r="AV90" s="1054">
        <v>0</v>
      </c>
      <c r="AW90" s="1054">
        <v>0</v>
      </c>
      <c r="AX90" s="824"/>
      <c r="AY90" s="824"/>
      <c r="AZ90" s="824"/>
      <c r="BA90" s="932"/>
    </row>
    <row r="91" spans="1:53" ht="11.4">
      <c r="A91" s="839">
        <v>1</v>
      </c>
      <c r="B91" s="932"/>
      <c r="C91" s="932"/>
      <c r="D91" s="932"/>
      <c r="E91" s="932"/>
      <c r="F91" s="932"/>
      <c r="G91" s="932"/>
      <c r="H91" s="932"/>
      <c r="I91" s="932"/>
      <c r="J91" s="932"/>
      <c r="K91" s="932"/>
      <c r="L91" s="1049" t="s">
        <v>511</v>
      </c>
      <c r="M91" s="1050" t="s">
        <v>643</v>
      </c>
      <c r="N91" s="1051" t="s">
        <v>369</v>
      </c>
      <c r="O91" s="841"/>
      <c r="P91" s="841"/>
      <c r="Q91" s="841"/>
      <c r="R91" s="1054">
        <v>0</v>
      </c>
      <c r="S91" s="841"/>
      <c r="T91" s="841"/>
      <c r="U91" s="841"/>
      <c r="V91" s="841"/>
      <c r="W91" s="841"/>
      <c r="X91" s="841"/>
      <c r="Y91" s="841"/>
      <c r="Z91" s="841"/>
      <c r="AA91" s="841"/>
      <c r="AB91" s="841"/>
      <c r="AC91" s="841"/>
      <c r="AD91" s="841"/>
      <c r="AE91" s="841"/>
      <c r="AF91" s="841"/>
      <c r="AG91" s="841"/>
      <c r="AH91" s="841"/>
      <c r="AI91" s="841"/>
      <c r="AJ91" s="841"/>
      <c r="AK91" s="841"/>
      <c r="AL91" s="841"/>
      <c r="AM91" s="841"/>
      <c r="AN91" s="1054">
        <v>0</v>
      </c>
      <c r="AO91" s="1054">
        <v>0</v>
      </c>
      <c r="AP91" s="1054">
        <v>0</v>
      </c>
      <c r="AQ91" s="1054">
        <v>0</v>
      </c>
      <c r="AR91" s="1054">
        <v>0</v>
      </c>
      <c r="AS91" s="1054">
        <v>0</v>
      </c>
      <c r="AT91" s="1054">
        <v>0</v>
      </c>
      <c r="AU91" s="1054">
        <v>0</v>
      </c>
      <c r="AV91" s="1054">
        <v>0</v>
      </c>
      <c r="AW91" s="1054">
        <v>0</v>
      </c>
      <c r="AX91" s="824"/>
      <c r="AY91" s="824"/>
      <c r="AZ91" s="824"/>
      <c r="BA91" s="932"/>
    </row>
    <row r="92" spans="1:53" ht="11.4">
      <c r="A92" s="839">
        <v>1</v>
      </c>
      <c r="B92" s="932" t="s">
        <v>645</v>
      </c>
      <c r="C92" s="932"/>
      <c r="D92" s="932"/>
      <c r="E92" s="932"/>
      <c r="F92" s="932"/>
      <c r="G92" s="932"/>
      <c r="H92" s="932"/>
      <c r="I92" s="932"/>
      <c r="J92" s="932"/>
      <c r="K92" s="932"/>
      <c r="L92" s="1049" t="s">
        <v>644</v>
      </c>
      <c r="M92" s="1058" t="s">
        <v>645</v>
      </c>
      <c r="N92" s="1051" t="s">
        <v>369</v>
      </c>
      <c r="O92" s="841"/>
      <c r="P92" s="841"/>
      <c r="Q92" s="841"/>
      <c r="R92" s="1054">
        <v>0</v>
      </c>
      <c r="S92" s="841"/>
      <c r="T92" s="841"/>
      <c r="U92" s="841"/>
      <c r="V92" s="841"/>
      <c r="W92" s="841"/>
      <c r="X92" s="841"/>
      <c r="Y92" s="841"/>
      <c r="Z92" s="841"/>
      <c r="AA92" s="841"/>
      <c r="AB92" s="841"/>
      <c r="AC92" s="841"/>
      <c r="AD92" s="841"/>
      <c r="AE92" s="841"/>
      <c r="AF92" s="841"/>
      <c r="AG92" s="841"/>
      <c r="AH92" s="841"/>
      <c r="AI92" s="841"/>
      <c r="AJ92" s="841"/>
      <c r="AK92" s="841"/>
      <c r="AL92" s="841"/>
      <c r="AM92" s="841"/>
      <c r="AN92" s="1054">
        <v>0</v>
      </c>
      <c r="AO92" s="1054">
        <v>0</v>
      </c>
      <c r="AP92" s="1054">
        <v>0</v>
      </c>
      <c r="AQ92" s="1054">
        <v>0</v>
      </c>
      <c r="AR92" s="1054">
        <v>0</v>
      </c>
      <c r="AS92" s="1054">
        <v>0</v>
      </c>
      <c r="AT92" s="1054">
        <v>0</v>
      </c>
      <c r="AU92" s="1054">
        <v>0</v>
      </c>
      <c r="AV92" s="1054">
        <v>0</v>
      </c>
      <c r="AW92" s="1054">
        <v>0</v>
      </c>
      <c r="AX92" s="824"/>
      <c r="AY92" s="824"/>
      <c r="AZ92" s="824"/>
      <c r="BA92" s="932"/>
    </row>
    <row r="93" spans="1:53" ht="11.4">
      <c r="A93" s="839">
        <v>1</v>
      </c>
      <c r="B93" s="932" t="s">
        <v>646</v>
      </c>
      <c r="C93" s="932"/>
      <c r="D93" s="932"/>
      <c r="E93" s="932"/>
      <c r="F93" s="932"/>
      <c r="G93" s="932"/>
      <c r="H93" s="932"/>
      <c r="I93" s="932"/>
      <c r="J93" s="932"/>
      <c r="K93" s="932"/>
      <c r="L93" s="1049" t="s">
        <v>513</v>
      </c>
      <c r="M93" s="1050" t="s">
        <v>646</v>
      </c>
      <c r="N93" s="1051" t="s">
        <v>369</v>
      </c>
      <c r="O93" s="841"/>
      <c r="P93" s="841"/>
      <c r="Q93" s="841"/>
      <c r="R93" s="1054">
        <v>0</v>
      </c>
      <c r="S93" s="841"/>
      <c r="T93" s="841">
        <v>0</v>
      </c>
      <c r="U93" s="841">
        <v>0</v>
      </c>
      <c r="V93" s="841">
        <v>0</v>
      </c>
      <c r="W93" s="841">
        <v>0</v>
      </c>
      <c r="X93" s="841">
        <v>0</v>
      </c>
      <c r="Y93" s="841">
        <v>0</v>
      </c>
      <c r="Z93" s="841">
        <v>0</v>
      </c>
      <c r="AA93" s="841">
        <v>0</v>
      </c>
      <c r="AB93" s="841">
        <v>0</v>
      </c>
      <c r="AC93" s="841">
        <v>0</v>
      </c>
      <c r="AD93" s="841">
        <v>0</v>
      </c>
      <c r="AE93" s="841">
        <v>0</v>
      </c>
      <c r="AF93" s="841">
        <v>0</v>
      </c>
      <c r="AG93" s="841">
        <v>0</v>
      </c>
      <c r="AH93" s="841">
        <v>0</v>
      </c>
      <c r="AI93" s="841">
        <v>0</v>
      </c>
      <c r="AJ93" s="841">
        <v>0</v>
      </c>
      <c r="AK93" s="841">
        <v>0</v>
      </c>
      <c r="AL93" s="841">
        <v>0</v>
      </c>
      <c r="AM93" s="841">
        <v>0</v>
      </c>
      <c r="AN93" s="1054">
        <v>0</v>
      </c>
      <c r="AO93" s="1054">
        <v>0</v>
      </c>
      <c r="AP93" s="1054">
        <v>0</v>
      </c>
      <c r="AQ93" s="1054">
        <v>0</v>
      </c>
      <c r="AR93" s="1054">
        <v>0</v>
      </c>
      <c r="AS93" s="1054">
        <v>0</v>
      </c>
      <c r="AT93" s="1054">
        <v>0</v>
      </c>
      <c r="AU93" s="1054">
        <v>0</v>
      </c>
      <c r="AV93" s="1054">
        <v>0</v>
      </c>
      <c r="AW93" s="1054">
        <v>0</v>
      </c>
      <c r="AX93" s="824"/>
      <c r="AY93" s="824"/>
      <c r="AZ93" s="824"/>
      <c r="BA93" s="932"/>
    </row>
    <row r="94" spans="1:53" ht="11.4">
      <c r="A94" s="839">
        <v>1</v>
      </c>
      <c r="B94" s="932" t="s">
        <v>647</v>
      </c>
      <c r="C94" s="932"/>
      <c r="D94" s="932"/>
      <c r="E94" s="932"/>
      <c r="F94" s="932"/>
      <c r="G94" s="932"/>
      <c r="H94" s="932"/>
      <c r="I94" s="932"/>
      <c r="J94" s="932"/>
      <c r="K94" s="932"/>
      <c r="L94" s="1049" t="s">
        <v>516</v>
      </c>
      <c r="M94" s="1050" t="s">
        <v>647</v>
      </c>
      <c r="N94" s="1051" t="s">
        <v>369</v>
      </c>
      <c r="O94" s="841"/>
      <c r="P94" s="841"/>
      <c r="Q94" s="841"/>
      <c r="R94" s="1054">
        <v>0</v>
      </c>
      <c r="S94" s="841"/>
      <c r="T94" s="841"/>
      <c r="U94" s="841"/>
      <c r="V94" s="841"/>
      <c r="W94" s="841"/>
      <c r="X94" s="841"/>
      <c r="Y94" s="841"/>
      <c r="Z94" s="841"/>
      <c r="AA94" s="841"/>
      <c r="AB94" s="841"/>
      <c r="AC94" s="841"/>
      <c r="AD94" s="841"/>
      <c r="AE94" s="841"/>
      <c r="AF94" s="841"/>
      <c r="AG94" s="841"/>
      <c r="AH94" s="841"/>
      <c r="AI94" s="841"/>
      <c r="AJ94" s="841"/>
      <c r="AK94" s="841"/>
      <c r="AL94" s="841"/>
      <c r="AM94" s="841"/>
      <c r="AN94" s="1054">
        <v>0</v>
      </c>
      <c r="AO94" s="1054">
        <v>0</v>
      </c>
      <c r="AP94" s="1054">
        <v>0</v>
      </c>
      <c r="AQ94" s="1054">
        <v>0</v>
      </c>
      <c r="AR94" s="1054">
        <v>0</v>
      </c>
      <c r="AS94" s="1054">
        <v>0</v>
      </c>
      <c r="AT94" s="1054">
        <v>0</v>
      </c>
      <c r="AU94" s="1054">
        <v>0</v>
      </c>
      <c r="AV94" s="1054">
        <v>0</v>
      </c>
      <c r="AW94" s="1054">
        <v>0</v>
      </c>
      <c r="AX94" s="824"/>
      <c r="AY94" s="824"/>
      <c r="AZ94" s="824"/>
      <c r="BA94" s="932"/>
    </row>
    <row r="95" spans="1:53" ht="11.4">
      <c r="A95" s="839">
        <v>1</v>
      </c>
      <c r="B95" s="932" t="s">
        <v>648</v>
      </c>
      <c r="C95" s="932"/>
      <c r="D95" s="932"/>
      <c r="E95" s="932"/>
      <c r="F95" s="932"/>
      <c r="G95" s="932"/>
      <c r="H95" s="932"/>
      <c r="I95" s="932"/>
      <c r="J95" s="932"/>
      <c r="K95" s="932"/>
      <c r="L95" s="1049" t="s">
        <v>519</v>
      </c>
      <c r="M95" s="1050" t="s">
        <v>648</v>
      </c>
      <c r="N95" s="1051" t="s">
        <v>369</v>
      </c>
      <c r="O95" s="841"/>
      <c r="P95" s="841"/>
      <c r="Q95" s="841"/>
      <c r="R95" s="1054">
        <v>0</v>
      </c>
      <c r="S95" s="841"/>
      <c r="T95" s="841"/>
      <c r="U95" s="841"/>
      <c r="V95" s="841"/>
      <c r="W95" s="841"/>
      <c r="X95" s="841"/>
      <c r="Y95" s="841"/>
      <c r="Z95" s="841"/>
      <c r="AA95" s="841"/>
      <c r="AB95" s="841"/>
      <c r="AC95" s="841"/>
      <c r="AD95" s="841"/>
      <c r="AE95" s="841"/>
      <c r="AF95" s="841"/>
      <c r="AG95" s="841"/>
      <c r="AH95" s="841"/>
      <c r="AI95" s="841"/>
      <c r="AJ95" s="841"/>
      <c r="AK95" s="841"/>
      <c r="AL95" s="841"/>
      <c r="AM95" s="841"/>
      <c r="AN95" s="1054">
        <v>0</v>
      </c>
      <c r="AO95" s="1054">
        <v>0</v>
      </c>
      <c r="AP95" s="1054">
        <v>0</v>
      </c>
      <c r="AQ95" s="1054">
        <v>0</v>
      </c>
      <c r="AR95" s="1054">
        <v>0</v>
      </c>
      <c r="AS95" s="1054">
        <v>0</v>
      </c>
      <c r="AT95" s="1054">
        <v>0</v>
      </c>
      <c r="AU95" s="1054">
        <v>0</v>
      </c>
      <c r="AV95" s="1054">
        <v>0</v>
      </c>
      <c r="AW95" s="1054">
        <v>0</v>
      </c>
      <c r="AX95" s="824"/>
      <c r="AY95" s="824"/>
      <c r="AZ95" s="824"/>
      <c r="BA95" s="932"/>
    </row>
    <row r="96" spans="1:53" ht="11.4">
      <c r="A96" s="839">
        <v>1</v>
      </c>
      <c r="B96" s="932" t="s">
        <v>650</v>
      </c>
      <c r="C96" s="932"/>
      <c r="D96" s="932"/>
      <c r="E96" s="932"/>
      <c r="F96" s="932"/>
      <c r="G96" s="932"/>
      <c r="H96" s="932"/>
      <c r="I96" s="932"/>
      <c r="J96" s="932"/>
      <c r="K96" s="932"/>
      <c r="L96" s="1049" t="s">
        <v>649</v>
      </c>
      <c r="M96" s="1050" t="s">
        <v>650</v>
      </c>
      <c r="N96" s="1051" t="s">
        <v>369</v>
      </c>
      <c r="O96" s="1054">
        <v>0</v>
      </c>
      <c r="P96" s="1054">
        <v>0</v>
      </c>
      <c r="Q96" s="1054">
        <v>0</v>
      </c>
      <c r="R96" s="1054">
        <v>0</v>
      </c>
      <c r="S96" s="1054">
        <v>0</v>
      </c>
      <c r="T96" s="1054">
        <v>0</v>
      </c>
      <c r="U96" s="1054">
        <v>0</v>
      </c>
      <c r="V96" s="1054">
        <v>0</v>
      </c>
      <c r="W96" s="1054">
        <v>0</v>
      </c>
      <c r="X96" s="1054">
        <v>0</v>
      </c>
      <c r="Y96" s="1054">
        <v>0</v>
      </c>
      <c r="Z96" s="1054">
        <v>0</v>
      </c>
      <c r="AA96" s="1054">
        <v>0</v>
      </c>
      <c r="AB96" s="1054">
        <v>0</v>
      </c>
      <c r="AC96" s="1054">
        <v>0</v>
      </c>
      <c r="AD96" s="1054">
        <v>0</v>
      </c>
      <c r="AE96" s="1054">
        <v>0</v>
      </c>
      <c r="AF96" s="1054">
        <v>0</v>
      </c>
      <c r="AG96" s="1054">
        <v>0</v>
      </c>
      <c r="AH96" s="1054">
        <v>0</v>
      </c>
      <c r="AI96" s="1054">
        <v>0</v>
      </c>
      <c r="AJ96" s="1054">
        <v>0</v>
      </c>
      <c r="AK96" s="1054">
        <v>0</v>
      </c>
      <c r="AL96" s="1054">
        <v>0</v>
      </c>
      <c r="AM96" s="1054">
        <v>0</v>
      </c>
      <c r="AN96" s="1054">
        <v>0</v>
      </c>
      <c r="AO96" s="1054">
        <v>0</v>
      </c>
      <c r="AP96" s="1054">
        <v>0</v>
      </c>
      <c r="AQ96" s="1054">
        <v>0</v>
      </c>
      <c r="AR96" s="1054">
        <v>0</v>
      </c>
      <c r="AS96" s="1054">
        <v>0</v>
      </c>
      <c r="AT96" s="1054">
        <v>0</v>
      </c>
      <c r="AU96" s="1054">
        <v>0</v>
      </c>
      <c r="AV96" s="1054">
        <v>0</v>
      </c>
      <c r="AW96" s="1054">
        <v>0</v>
      </c>
      <c r="AX96" s="824"/>
      <c r="AY96" s="824"/>
      <c r="AZ96" s="824"/>
      <c r="BA96" s="932"/>
    </row>
    <row r="97" spans="1:53" ht="11.4">
      <c r="A97" s="839">
        <v>1</v>
      </c>
      <c r="B97" s="932"/>
      <c r="C97" s="932"/>
      <c r="D97" s="932"/>
      <c r="E97" s="932"/>
      <c r="F97" s="932"/>
      <c r="G97" s="932"/>
      <c r="H97" s="932"/>
      <c r="I97" s="932"/>
      <c r="J97" s="932"/>
      <c r="K97" s="932"/>
      <c r="L97" s="1049" t="s">
        <v>651</v>
      </c>
      <c r="M97" s="1058" t="s">
        <v>652</v>
      </c>
      <c r="N97" s="1051" t="s">
        <v>369</v>
      </c>
      <c r="O97" s="841"/>
      <c r="P97" s="841"/>
      <c r="Q97" s="841"/>
      <c r="R97" s="1054">
        <v>0</v>
      </c>
      <c r="S97" s="841"/>
      <c r="T97" s="841"/>
      <c r="U97" s="841"/>
      <c r="V97" s="841"/>
      <c r="W97" s="841"/>
      <c r="X97" s="841"/>
      <c r="Y97" s="841"/>
      <c r="Z97" s="841"/>
      <c r="AA97" s="841"/>
      <c r="AB97" s="841"/>
      <c r="AC97" s="841"/>
      <c r="AD97" s="841"/>
      <c r="AE97" s="841"/>
      <c r="AF97" s="841"/>
      <c r="AG97" s="841"/>
      <c r="AH97" s="841"/>
      <c r="AI97" s="841"/>
      <c r="AJ97" s="841"/>
      <c r="AK97" s="841"/>
      <c r="AL97" s="841"/>
      <c r="AM97" s="841"/>
      <c r="AN97" s="1054">
        <v>0</v>
      </c>
      <c r="AO97" s="1054">
        <v>0</v>
      </c>
      <c r="AP97" s="1054">
        <v>0</v>
      </c>
      <c r="AQ97" s="1054">
        <v>0</v>
      </c>
      <c r="AR97" s="1054">
        <v>0</v>
      </c>
      <c r="AS97" s="1054">
        <v>0</v>
      </c>
      <c r="AT97" s="1054">
        <v>0</v>
      </c>
      <c r="AU97" s="1054">
        <v>0</v>
      </c>
      <c r="AV97" s="1054">
        <v>0</v>
      </c>
      <c r="AW97" s="1054">
        <v>0</v>
      </c>
      <c r="AX97" s="824"/>
      <c r="AY97" s="824"/>
      <c r="AZ97" s="824"/>
      <c r="BA97" s="932"/>
    </row>
    <row r="98" spans="1:53" ht="11.4">
      <c r="A98" s="839">
        <v>1</v>
      </c>
      <c r="B98" s="932"/>
      <c r="C98" s="932"/>
      <c r="D98" s="932"/>
      <c r="E98" s="932"/>
      <c r="F98" s="932"/>
      <c r="G98" s="932"/>
      <c r="H98" s="932"/>
      <c r="I98" s="932"/>
      <c r="J98" s="932"/>
      <c r="K98" s="932"/>
      <c r="L98" s="1049" t="s">
        <v>653</v>
      </c>
      <c r="M98" s="1058" t="s">
        <v>654</v>
      </c>
      <c r="N98" s="1051" t="s">
        <v>369</v>
      </c>
      <c r="O98" s="841"/>
      <c r="P98" s="841"/>
      <c r="Q98" s="841"/>
      <c r="R98" s="1054">
        <v>0</v>
      </c>
      <c r="S98" s="841"/>
      <c r="T98" s="841"/>
      <c r="U98" s="841"/>
      <c r="V98" s="841"/>
      <c r="W98" s="841"/>
      <c r="X98" s="841"/>
      <c r="Y98" s="841"/>
      <c r="Z98" s="841"/>
      <c r="AA98" s="841"/>
      <c r="AB98" s="841"/>
      <c r="AC98" s="841"/>
      <c r="AD98" s="841"/>
      <c r="AE98" s="841"/>
      <c r="AF98" s="841"/>
      <c r="AG98" s="841"/>
      <c r="AH98" s="841"/>
      <c r="AI98" s="841"/>
      <c r="AJ98" s="841"/>
      <c r="AK98" s="841"/>
      <c r="AL98" s="841"/>
      <c r="AM98" s="841"/>
      <c r="AN98" s="1054">
        <v>0</v>
      </c>
      <c r="AO98" s="1054">
        <v>0</v>
      </c>
      <c r="AP98" s="1054">
        <v>0</v>
      </c>
      <c r="AQ98" s="1054">
        <v>0</v>
      </c>
      <c r="AR98" s="1054">
        <v>0</v>
      </c>
      <c r="AS98" s="1054">
        <v>0</v>
      </c>
      <c r="AT98" s="1054">
        <v>0</v>
      </c>
      <c r="AU98" s="1054">
        <v>0</v>
      </c>
      <c r="AV98" s="1054">
        <v>0</v>
      </c>
      <c r="AW98" s="1054">
        <v>0</v>
      </c>
      <c r="AX98" s="824"/>
      <c r="AY98" s="824"/>
      <c r="AZ98" s="824"/>
      <c r="BA98" s="932"/>
    </row>
    <row r="99" spans="1:53" ht="34.200000000000003">
      <c r="A99" s="839">
        <v>1</v>
      </c>
      <c r="B99" s="932" t="s">
        <v>1467</v>
      </c>
      <c r="C99" s="932"/>
      <c r="D99" s="932"/>
      <c r="E99" s="932"/>
      <c r="F99" s="932"/>
      <c r="G99" s="932"/>
      <c r="H99" s="932"/>
      <c r="I99" s="932"/>
      <c r="J99" s="932"/>
      <c r="K99" s="932"/>
      <c r="L99" s="1049" t="s">
        <v>655</v>
      </c>
      <c r="M99" s="1050" t="s">
        <v>656</v>
      </c>
      <c r="N99" s="1051" t="s">
        <v>369</v>
      </c>
      <c r="O99" s="841"/>
      <c r="P99" s="841"/>
      <c r="Q99" s="841"/>
      <c r="R99" s="1054">
        <v>0</v>
      </c>
      <c r="S99" s="841"/>
      <c r="T99" s="841"/>
      <c r="U99" s="841"/>
      <c r="V99" s="841"/>
      <c r="W99" s="841"/>
      <c r="X99" s="841"/>
      <c r="Y99" s="841"/>
      <c r="Z99" s="841"/>
      <c r="AA99" s="841"/>
      <c r="AB99" s="841"/>
      <c r="AC99" s="841"/>
      <c r="AD99" s="841"/>
      <c r="AE99" s="841"/>
      <c r="AF99" s="841"/>
      <c r="AG99" s="841"/>
      <c r="AH99" s="841"/>
      <c r="AI99" s="841"/>
      <c r="AJ99" s="841"/>
      <c r="AK99" s="841"/>
      <c r="AL99" s="841"/>
      <c r="AM99" s="841"/>
      <c r="AN99" s="1054">
        <v>0</v>
      </c>
      <c r="AO99" s="1054">
        <v>0</v>
      </c>
      <c r="AP99" s="1054">
        <v>0</v>
      </c>
      <c r="AQ99" s="1054">
        <v>0</v>
      </c>
      <c r="AR99" s="1054">
        <v>0</v>
      </c>
      <c r="AS99" s="1054">
        <v>0</v>
      </c>
      <c r="AT99" s="1054">
        <v>0</v>
      </c>
      <c r="AU99" s="1054">
        <v>0</v>
      </c>
      <c r="AV99" s="1054">
        <v>0</v>
      </c>
      <c r="AW99" s="1054">
        <v>0</v>
      </c>
      <c r="AX99" s="824"/>
      <c r="AY99" s="824"/>
      <c r="AZ99" s="824"/>
      <c r="BA99" s="932"/>
    </row>
    <row r="100" spans="1:53" s="113" customFormat="1" ht="11.4">
      <c r="A100" s="839">
        <v>1</v>
      </c>
      <c r="B100" s="932" t="s">
        <v>1102</v>
      </c>
      <c r="C100" s="1065"/>
      <c r="D100" s="1065"/>
      <c r="E100" s="1065"/>
      <c r="F100" s="1065"/>
      <c r="G100" s="1065"/>
      <c r="H100" s="1065"/>
      <c r="I100" s="1065"/>
      <c r="J100" s="1065"/>
      <c r="K100" s="1065"/>
      <c r="L100" s="1066" t="s">
        <v>103</v>
      </c>
      <c r="M100" s="1044" t="s">
        <v>657</v>
      </c>
      <c r="N100" s="1068" t="s">
        <v>369</v>
      </c>
      <c r="O100" s="605">
        <v>0</v>
      </c>
      <c r="P100" s="605">
        <v>355.64</v>
      </c>
      <c r="Q100" s="605">
        <v>355.5</v>
      </c>
      <c r="R100" s="1046">
        <v>-0.13999999999998636</v>
      </c>
      <c r="S100" s="605">
        <v>0</v>
      </c>
      <c r="T100" s="605">
        <v>403.2</v>
      </c>
      <c r="U100" s="605">
        <v>414.4</v>
      </c>
      <c r="V100" s="605">
        <v>425.6</v>
      </c>
      <c r="W100" s="605">
        <v>436.8</v>
      </c>
      <c r="X100" s="605">
        <v>448</v>
      </c>
      <c r="Y100" s="605">
        <v>0</v>
      </c>
      <c r="Z100" s="605">
        <v>0</v>
      </c>
      <c r="AA100" s="605">
        <v>0</v>
      </c>
      <c r="AB100" s="605">
        <v>0</v>
      </c>
      <c r="AC100" s="605">
        <v>0</v>
      </c>
      <c r="AD100" s="605">
        <v>403.2</v>
      </c>
      <c r="AE100" s="605">
        <v>414.4</v>
      </c>
      <c r="AF100" s="605">
        <v>425.6</v>
      </c>
      <c r="AG100" s="605">
        <v>436.8</v>
      </c>
      <c r="AH100" s="605">
        <v>448</v>
      </c>
      <c r="AI100" s="605">
        <v>0</v>
      </c>
      <c r="AJ100" s="605">
        <v>0</v>
      </c>
      <c r="AK100" s="605">
        <v>0</v>
      </c>
      <c r="AL100" s="605">
        <v>0</v>
      </c>
      <c r="AM100" s="605">
        <v>0</v>
      </c>
      <c r="AN100" s="1046">
        <v>0</v>
      </c>
      <c r="AO100" s="1046">
        <v>2.777777777777775</v>
      </c>
      <c r="AP100" s="1046">
        <v>2.7027027027027142</v>
      </c>
      <c r="AQ100" s="1046">
        <v>2.6315789473684181</v>
      </c>
      <c r="AR100" s="1046">
        <v>2.5641025641025617</v>
      </c>
      <c r="AS100" s="1046">
        <v>-100</v>
      </c>
      <c r="AT100" s="1046">
        <v>0</v>
      </c>
      <c r="AU100" s="1046">
        <v>0</v>
      </c>
      <c r="AV100" s="1046">
        <v>0</v>
      </c>
      <c r="AW100" s="1046">
        <v>0</v>
      </c>
      <c r="AX100" s="824"/>
      <c r="AY100" s="824"/>
      <c r="AZ100" s="824"/>
      <c r="BA100" s="1065"/>
    </row>
    <row r="101" spans="1:53" s="113" customFormat="1" ht="34.200000000000003">
      <c r="A101" s="839">
        <v>1</v>
      </c>
      <c r="B101" s="932" t="s">
        <v>1103</v>
      </c>
      <c r="C101" s="1065"/>
      <c r="D101" s="1065"/>
      <c r="E101" s="1065"/>
      <c r="F101" s="1065"/>
      <c r="G101" s="1065"/>
      <c r="H101" s="1065"/>
      <c r="I101" s="1065"/>
      <c r="J101" s="1065"/>
      <c r="K101" s="1065"/>
      <c r="L101" s="1066" t="s">
        <v>104</v>
      </c>
      <c r="M101" s="1044" t="s">
        <v>658</v>
      </c>
      <c r="N101" s="1068" t="s">
        <v>369</v>
      </c>
      <c r="O101" s="605">
        <v>0</v>
      </c>
      <c r="P101" s="605">
        <v>13.74</v>
      </c>
      <c r="Q101" s="605">
        <v>0</v>
      </c>
      <c r="R101" s="1046">
        <v>-13.74</v>
      </c>
      <c r="S101" s="605">
        <v>0</v>
      </c>
      <c r="T101" s="605">
        <v>0</v>
      </c>
      <c r="U101" s="605">
        <v>0</v>
      </c>
      <c r="V101" s="605">
        <v>0</v>
      </c>
      <c r="W101" s="605">
        <v>0</v>
      </c>
      <c r="X101" s="605">
        <v>0</v>
      </c>
      <c r="Y101" s="605">
        <v>0</v>
      </c>
      <c r="Z101" s="605">
        <v>0</v>
      </c>
      <c r="AA101" s="605">
        <v>0</v>
      </c>
      <c r="AB101" s="605">
        <v>0</v>
      </c>
      <c r="AC101" s="605">
        <v>0</v>
      </c>
      <c r="AD101" s="605">
        <v>0</v>
      </c>
      <c r="AE101" s="605">
        <v>0</v>
      </c>
      <c r="AF101" s="605">
        <v>0</v>
      </c>
      <c r="AG101" s="605">
        <v>0</v>
      </c>
      <c r="AH101" s="605">
        <v>0</v>
      </c>
      <c r="AI101" s="605">
        <v>0</v>
      </c>
      <c r="AJ101" s="605">
        <v>0</v>
      </c>
      <c r="AK101" s="605">
        <v>0</v>
      </c>
      <c r="AL101" s="605">
        <v>0</v>
      </c>
      <c r="AM101" s="605">
        <v>0</v>
      </c>
      <c r="AN101" s="1046">
        <v>0</v>
      </c>
      <c r="AO101" s="1046">
        <v>0</v>
      </c>
      <c r="AP101" s="1046">
        <v>0</v>
      </c>
      <c r="AQ101" s="1046">
        <v>0</v>
      </c>
      <c r="AR101" s="1046">
        <v>0</v>
      </c>
      <c r="AS101" s="1046">
        <v>0</v>
      </c>
      <c r="AT101" s="1046">
        <v>0</v>
      </c>
      <c r="AU101" s="1046">
        <v>0</v>
      </c>
      <c r="AV101" s="1046">
        <v>0</v>
      </c>
      <c r="AW101" s="1046">
        <v>0</v>
      </c>
      <c r="AX101" s="824"/>
      <c r="AY101" s="824"/>
      <c r="AZ101" s="824"/>
      <c r="BA101" s="1065"/>
    </row>
    <row r="102" spans="1:53" ht="11.4">
      <c r="A102" s="839">
        <v>1</v>
      </c>
      <c r="B102" s="932"/>
      <c r="C102" s="932"/>
      <c r="D102" s="932"/>
      <c r="E102" s="932"/>
      <c r="F102" s="932"/>
      <c r="G102" s="932"/>
      <c r="H102" s="932"/>
      <c r="I102" s="932"/>
      <c r="J102" s="932"/>
      <c r="K102" s="932"/>
      <c r="L102" s="1049" t="s">
        <v>148</v>
      </c>
      <c r="M102" s="1071" t="s">
        <v>1234</v>
      </c>
      <c r="N102" s="1051" t="s">
        <v>369</v>
      </c>
      <c r="O102" s="841">
        <v>0</v>
      </c>
      <c r="P102" s="841">
        <v>0</v>
      </c>
      <c r="Q102" s="841">
        <v>0</v>
      </c>
      <c r="R102" s="1054">
        <v>0</v>
      </c>
      <c r="S102" s="841">
        <v>0</v>
      </c>
      <c r="T102" s="841">
        <v>0</v>
      </c>
      <c r="U102" s="841">
        <v>0</v>
      </c>
      <c r="V102" s="841">
        <v>0</v>
      </c>
      <c r="W102" s="841">
        <v>0</v>
      </c>
      <c r="X102" s="841">
        <v>0</v>
      </c>
      <c r="Y102" s="841">
        <v>0</v>
      </c>
      <c r="Z102" s="841">
        <v>0</v>
      </c>
      <c r="AA102" s="841">
        <v>0</v>
      </c>
      <c r="AB102" s="841">
        <v>0</v>
      </c>
      <c r="AC102" s="841">
        <v>0</v>
      </c>
      <c r="AD102" s="841">
        <v>0</v>
      </c>
      <c r="AE102" s="841">
        <v>0</v>
      </c>
      <c r="AF102" s="841">
        <v>0</v>
      </c>
      <c r="AG102" s="841">
        <v>0</v>
      </c>
      <c r="AH102" s="841">
        <v>0</v>
      </c>
      <c r="AI102" s="841">
        <v>0</v>
      </c>
      <c r="AJ102" s="841">
        <v>0</v>
      </c>
      <c r="AK102" s="841">
        <v>0</v>
      </c>
      <c r="AL102" s="841">
        <v>0</v>
      </c>
      <c r="AM102" s="841">
        <v>0</v>
      </c>
      <c r="AN102" s="1054">
        <v>0</v>
      </c>
      <c r="AO102" s="1054">
        <v>0</v>
      </c>
      <c r="AP102" s="1054">
        <v>0</v>
      </c>
      <c r="AQ102" s="1054">
        <v>0</v>
      </c>
      <c r="AR102" s="1054">
        <v>0</v>
      </c>
      <c r="AS102" s="1054">
        <v>0</v>
      </c>
      <c r="AT102" s="1054">
        <v>0</v>
      </c>
      <c r="AU102" s="1054">
        <v>0</v>
      </c>
      <c r="AV102" s="1054">
        <v>0</v>
      </c>
      <c r="AW102" s="1054">
        <v>0</v>
      </c>
      <c r="AX102" s="824"/>
      <c r="AY102" s="824"/>
      <c r="AZ102" s="824"/>
      <c r="BA102" s="932"/>
    </row>
    <row r="103" spans="1:53" s="113" customFormat="1" ht="11.4">
      <c r="A103" s="839">
        <v>1</v>
      </c>
      <c r="B103" s="932" t="s">
        <v>659</v>
      </c>
      <c r="C103" s="1065"/>
      <c r="D103" s="1065"/>
      <c r="E103" s="1065"/>
      <c r="F103" s="1065"/>
      <c r="G103" s="1065"/>
      <c r="H103" s="1065"/>
      <c r="I103" s="1065"/>
      <c r="J103" s="1065"/>
      <c r="K103" s="1065"/>
      <c r="L103" s="1066" t="s">
        <v>120</v>
      </c>
      <c r="M103" s="1072" t="s">
        <v>659</v>
      </c>
      <c r="N103" s="1045" t="s">
        <v>369</v>
      </c>
      <c r="O103" s="1046">
        <v>0</v>
      </c>
      <c r="P103" s="1046">
        <v>0</v>
      </c>
      <c r="Q103" s="1046">
        <v>0</v>
      </c>
      <c r="R103" s="605">
        <v>0</v>
      </c>
      <c r="S103" s="1046">
        <v>0</v>
      </c>
      <c r="T103" s="1046">
        <v>0</v>
      </c>
      <c r="U103" s="1046">
        <v>0</v>
      </c>
      <c r="V103" s="1046">
        <v>0</v>
      </c>
      <c r="W103" s="1046">
        <v>0</v>
      </c>
      <c r="X103" s="1046">
        <v>0</v>
      </c>
      <c r="Y103" s="1046">
        <v>0</v>
      </c>
      <c r="Z103" s="1046">
        <v>0</v>
      </c>
      <c r="AA103" s="1046">
        <v>0</v>
      </c>
      <c r="AB103" s="1046">
        <v>0</v>
      </c>
      <c r="AC103" s="1046">
        <v>0</v>
      </c>
      <c r="AD103" s="1046">
        <v>0</v>
      </c>
      <c r="AE103" s="1046">
        <v>0</v>
      </c>
      <c r="AF103" s="1046">
        <v>0</v>
      </c>
      <c r="AG103" s="1046">
        <v>0</v>
      </c>
      <c r="AH103" s="1046">
        <v>0</v>
      </c>
      <c r="AI103" s="1046">
        <v>0</v>
      </c>
      <c r="AJ103" s="1046">
        <v>0</v>
      </c>
      <c r="AK103" s="1046">
        <v>0</v>
      </c>
      <c r="AL103" s="1046">
        <v>0</v>
      </c>
      <c r="AM103" s="1046">
        <v>0</v>
      </c>
      <c r="AN103" s="1046">
        <v>0</v>
      </c>
      <c r="AO103" s="1046">
        <v>0</v>
      </c>
      <c r="AP103" s="1046">
        <v>0</v>
      </c>
      <c r="AQ103" s="1046">
        <v>0</v>
      </c>
      <c r="AR103" s="1046">
        <v>0</v>
      </c>
      <c r="AS103" s="1046">
        <v>0</v>
      </c>
      <c r="AT103" s="1046">
        <v>0</v>
      </c>
      <c r="AU103" s="1046">
        <v>0</v>
      </c>
      <c r="AV103" s="1046">
        <v>0</v>
      </c>
      <c r="AW103" s="1046">
        <v>0</v>
      </c>
      <c r="AX103" s="824"/>
      <c r="AY103" s="824"/>
      <c r="AZ103" s="824"/>
      <c r="BA103" s="1065"/>
    </row>
    <row r="104" spans="1:53" ht="11.4">
      <c r="A104" s="839">
        <v>1</v>
      </c>
      <c r="B104" s="932"/>
      <c r="C104" s="932"/>
      <c r="D104" s="932"/>
      <c r="E104" s="932"/>
      <c r="F104" s="932"/>
      <c r="G104" s="932"/>
      <c r="H104" s="932"/>
      <c r="I104" s="932"/>
      <c r="J104" s="932"/>
      <c r="K104" s="932"/>
      <c r="L104" s="1049" t="s">
        <v>122</v>
      </c>
      <c r="M104" s="1050" t="s">
        <v>660</v>
      </c>
      <c r="N104" s="1051" t="s">
        <v>369</v>
      </c>
      <c r="O104" s="1073">
        <v>0</v>
      </c>
      <c r="P104" s="1073">
        <v>0</v>
      </c>
      <c r="Q104" s="1073">
        <v>0</v>
      </c>
      <c r="R104" s="1054">
        <v>0</v>
      </c>
      <c r="S104" s="1073">
        <v>0</v>
      </c>
      <c r="T104" s="1073">
        <v>0</v>
      </c>
      <c r="U104" s="1073">
        <v>0</v>
      </c>
      <c r="V104" s="1073">
        <v>0</v>
      </c>
      <c r="W104" s="1073">
        <v>0</v>
      </c>
      <c r="X104" s="1073">
        <v>0</v>
      </c>
      <c r="Y104" s="1073">
        <v>0</v>
      </c>
      <c r="Z104" s="1073">
        <v>0</v>
      </c>
      <c r="AA104" s="1073">
        <v>0</v>
      </c>
      <c r="AB104" s="1073">
        <v>0</v>
      </c>
      <c r="AC104" s="1073">
        <v>0</v>
      </c>
      <c r="AD104" s="1073">
        <v>0</v>
      </c>
      <c r="AE104" s="1073">
        <v>0</v>
      </c>
      <c r="AF104" s="1073">
        <v>0</v>
      </c>
      <c r="AG104" s="1073">
        <v>0</v>
      </c>
      <c r="AH104" s="1073">
        <v>0</v>
      </c>
      <c r="AI104" s="1073">
        <v>0</v>
      </c>
      <c r="AJ104" s="1073">
        <v>0</v>
      </c>
      <c r="AK104" s="1073">
        <v>0</v>
      </c>
      <c r="AL104" s="1073">
        <v>0</v>
      </c>
      <c r="AM104" s="1073">
        <v>0</v>
      </c>
      <c r="AN104" s="1054">
        <v>0</v>
      </c>
      <c r="AO104" s="1054">
        <v>0</v>
      </c>
      <c r="AP104" s="1054">
        <v>0</v>
      </c>
      <c r="AQ104" s="1054">
        <v>0</v>
      </c>
      <c r="AR104" s="1054">
        <v>0</v>
      </c>
      <c r="AS104" s="1054">
        <v>0</v>
      </c>
      <c r="AT104" s="1054">
        <v>0</v>
      </c>
      <c r="AU104" s="1054">
        <v>0</v>
      </c>
      <c r="AV104" s="1054">
        <v>0</v>
      </c>
      <c r="AW104" s="1054">
        <v>0</v>
      </c>
      <c r="AX104" s="824"/>
      <c r="AY104" s="824"/>
      <c r="AZ104" s="824"/>
      <c r="BA104" s="932"/>
    </row>
    <row r="105" spans="1:53" ht="11.4">
      <c r="A105" s="839">
        <v>1</v>
      </c>
      <c r="B105" s="932"/>
      <c r="C105" s="932"/>
      <c r="D105" s="932"/>
      <c r="E105" s="932"/>
      <c r="F105" s="932"/>
      <c r="G105" s="932"/>
      <c r="H105" s="932"/>
      <c r="I105" s="932"/>
      <c r="J105" s="932"/>
      <c r="K105" s="932"/>
      <c r="L105" s="1049" t="s">
        <v>123</v>
      </c>
      <c r="M105" s="1050" t="s">
        <v>661</v>
      </c>
      <c r="N105" s="1051" t="s">
        <v>369</v>
      </c>
      <c r="O105" s="1073">
        <v>0</v>
      </c>
      <c r="P105" s="1073">
        <v>0</v>
      </c>
      <c r="Q105" s="1073">
        <v>0</v>
      </c>
      <c r="R105" s="1054">
        <v>0</v>
      </c>
      <c r="S105" s="1073">
        <v>0</v>
      </c>
      <c r="T105" s="1073">
        <v>0</v>
      </c>
      <c r="U105" s="1073">
        <v>0</v>
      </c>
      <c r="V105" s="1073">
        <v>0</v>
      </c>
      <c r="W105" s="1073">
        <v>0</v>
      </c>
      <c r="X105" s="1073">
        <v>0</v>
      </c>
      <c r="Y105" s="1073">
        <v>0</v>
      </c>
      <c r="Z105" s="1073">
        <v>0</v>
      </c>
      <c r="AA105" s="1073">
        <v>0</v>
      </c>
      <c r="AB105" s="1073">
        <v>0</v>
      </c>
      <c r="AC105" s="1073">
        <v>0</v>
      </c>
      <c r="AD105" s="1073">
        <v>0</v>
      </c>
      <c r="AE105" s="1073">
        <v>0</v>
      </c>
      <c r="AF105" s="1073">
        <v>0</v>
      </c>
      <c r="AG105" s="1073">
        <v>0</v>
      </c>
      <c r="AH105" s="1073">
        <v>0</v>
      </c>
      <c r="AI105" s="1073">
        <v>0</v>
      </c>
      <c r="AJ105" s="1073">
        <v>0</v>
      </c>
      <c r="AK105" s="1073">
        <v>0</v>
      </c>
      <c r="AL105" s="1073">
        <v>0</v>
      </c>
      <c r="AM105" s="1073">
        <v>0</v>
      </c>
      <c r="AN105" s="1054">
        <v>0</v>
      </c>
      <c r="AO105" s="1054">
        <v>0</v>
      </c>
      <c r="AP105" s="1054">
        <v>0</v>
      </c>
      <c r="AQ105" s="1054">
        <v>0</v>
      </c>
      <c r="AR105" s="1054">
        <v>0</v>
      </c>
      <c r="AS105" s="1054">
        <v>0</v>
      </c>
      <c r="AT105" s="1054">
        <v>0</v>
      </c>
      <c r="AU105" s="1054">
        <v>0</v>
      </c>
      <c r="AV105" s="1054">
        <v>0</v>
      </c>
      <c r="AW105" s="1054">
        <v>0</v>
      </c>
      <c r="AX105" s="824"/>
      <c r="AY105" s="824"/>
      <c r="AZ105" s="824"/>
      <c r="BA105" s="932"/>
    </row>
    <row r="106" spans="1:53" ht="11.4">
      <c r="A106" s="839">
        <v>1</v>
      </c>
      <c r="B106" s="932"/>
      <c r="C106" s="932"/>
      <c r="D106" s="932"/>
      <c r="E106" s="932"/>
      <c r="F106" s="932"/>
      <c r="G106" s="932"/>
      <c r="H106" s="932"/>
      <c r="I106" s="932"/>
      <c r="J106" s="932"/>
      <c r="K106" s="932"/>
      <c r="L106" s="1049" t="s">
        <v>396</v>
      </c>
      <c r="M106" s="1050" t="s">
        <v>662</v>
      </c>
      <c r="N106" s="1051" t="s">
        <v>369</v>
      </c>
      <c r="O106" s="1073">
        <v>0</v>
      </c>
      <c r="P106" s="1073">
        <v>0</v>
      </c>
      <c r="Q106" s="1073">
        <v>0</v>
      </c>
      <c r="R106" s="1054">
        <v>0</v>
      </c>
      <c r="S106" s="1073">
        <v>0</v>
      </c>
      <c r="T106" s="1073">
        <v>0</v>
      </c>
      <c r="U106" s="1073">
        <v>0</v>
      </c>
      <c r="V106" s="1073">
        <v>0</v>
      </c>
      <c r="W106" s="1073">
        <v>0</v>
      </c>
      <c r="X106" s="1073">
        <v>0</v>
      </c>
      <c r="Y106" s="1073">
        <v>0</v>
      </c>
      <c r="Z106" s="1073">
        <v>0</v>
      </c>
      <c r="AA106" s="1073">
        <v>0</v>
      </c>
      <c r="AB106" s="1073">
        <v>0</v>
      </c>
      <c r="AC106" s="1073">
        <v>0</v>
      </c>
      <c r="AD106" s="1073">
        <v>0</v>
      </c>
      <c r="AE106" s="1073">
        <v>0</v>
      </c>
      <c r="AF106" s="1073">
        <v>0</v>
      </c>
      <c r="AG106" s="1073">
        <v>0</v>
      </c>
      <c r="AH106" s="1073">
        <v>0</v>
      </c>
      <c r="AI106" s="1073">
        <v>0</v>
      </c>
      <c r="AJ106" s="1073">
        <v>0</v>
      </c>
      <c r="AK106" s="1073">
        <v>0</v>
      </c>
      <c r="AL106" s="1073">
        <v>0</v>
      </c>
      <c r="AM106" s="1073">
        <v>0</v>
      </c>
      <c r="AN106" s="1054">
        <v>0</v>
      </c>
      <c r="AO106" s="1054">
        <v>0</v>
      </c>
      <c r="AP106" s="1054">
        <v>0</v>
      </c>
      <c r="AQ106" s="1054">
        <v>0</v>
      </c>
      <c r="AR106" s="1054">
        <v>0</v>
      </c>
      <c r="AS106" s="1054">
        <v>0</v>
      </c>
      <c r="AT106" s="1054">
        <v>0</v>
      </c>
      <c r="AU106" s="1054">
        <v>0</v>
      </c>
      <c r="AV106" s="1054">
        <v>0</v>
      </c>
      <c r="AW106" s="1054">
        <v>0</v>
      </c>
      <c r="AX106" s="824"/>
      <c r="AY106" s="824"/>
      <c r="AZ106" s="824"/>
      <c r="BA106" s="932"/>
    </row>
    <row r="107" spans="1:53" ht="22.8">
      <c r="A107" s="839">
        <v>1</v>
      </c>
      <c r="B107" s="932" t="s">
        <v>1468</v>
      </c>
      <c r="C107" s="932"/>
      <c r="D107" s="932"/>
      <c r="E107" s="932"/>
      <c r="F107" s="932"/>
      <c r="G107" s="932"/>
      <c r="H107" s="932"/>
      <c r="I107" s="932"/>
      <c r="J107" s="932"/>
      <c r="K107" s="932"/>
      <c r="L107" s="1049" t="s">
        <v>397</v>
      </c>
      <c r="M107" s="1050" t="s">
        <v>663</v>
      </c>
      <c r="N107" s="1051" t="s">
        <v>369</v>
      </c>
      <c r="O107" s="841"/>
      <c r="P107" s="841"/>
      <c r="Q107" s="841"/>
      <c r="R107" s="1054">
        <v>0</v>
      </c>
      <c r="S107" s="841"/>
      <c r="T107" s="841"/>
      <c r="U107" s="841"/>
      <c r="V107" s="841"/>
      <c r="W107" s="841"/>
      <c r="X107" s="841"/>
      <c r="Y107" s="841"/>
      <c r="Z107" s="841"/>
      <c r="AA107" s="841"/>
      <c r="AB107" s="841"/>
      <c r="AC107" s="841"/>
      <c r="AD107" s="841"/>
      <c r="AE107" s="841"/>
      <c r="AF107" s="841"/>
      <c r="AG107" s="841"/>
      <c r="AH107" s="841"/>
      <c r="AI107" s="841"/>
      <c r="AJ107" s="841"/>
      <c r="AK107" s="841"/>
      <c r="AL107" s="841"/>
      <c r="AM107" s="841"/>
      <c r="AN107" s="1054">
        <v>0</v>
      </c>
      <c r="AO107" s="1054">
        <v>0</v>
      </c>
      <c r="AP107" s="1054">
        <v>0</v>
      </c>
      <c r="AQ107" s="1054">
        <v>0</v>
      </c>
      <c r="AR107" s="1054">
        <v>0</v>
      </c>
      <c r="AS107" s="1054">
        <v>0</v>
      </c>
      <c r="AT107" s="1054">
        <v>0</v>
      </c>
      <c r="AU107" s="1054">
        <v>0</v>
      </c>
      <c r="AV107" s="1054">
        <v>0</v>
      </c>
      <c r="AW107" s="1054">
        <v>0</v>
      </c>
      <c r="AX107" s="824"/>
      <c r="AY107" s="824"/>
      <c r="AZ107" s="824"/>
      <c r="BA107" s="932"/>
    </row>
    <row r="108" spans="1:53" ht="11.4">
      <c r="A108" s="839">
        <v>1</v>
      </c>
      <c r="B108" s="932" t="s">
        <v>664</v>
      </c>
      <c r="C108" s="932"/>
      <c r="D108" s="932"/>
      <c r="E108" s="932"/>
      <c r="F108" s="932"/>
      <c r="G108" s="932"/>
      <c r="H108" s="932"/>
      <c r="I108" s="932"/>
      <c r="J108" s="932"/>
      <c r="K108" s="932"/>
      <c r="L108" s="1049" t="s">
        <v>124</v>
      </c>
      <c r="M108" s="1074" t="s">
        <v>664</v>
      </c>
      <c r="N108" s="1051" t="s">
        <v>369</v>
      </c>
      <c r="O108" s="841"/>
      <c r="P108" s="841"/>
      <c r="Q108" s="841"/>
      <c r="R108" s="1054">
        <v>0</v>
      </c>
      <c r="S108" s="841"/>
      <c r="T108" s="841"/>
      <c r="U108" s="841"/>
      <c r="V108" s="841"/>
      <c r="W108" s="841"/>
      <c r="X108" s="841"/>
      <c r="Y108" s="841"/>
      <c r="Z108" s="841"/>
      <c r="AA108" s="841"/>
      <c r="AB108" s="841"/>
      <c r="AC108" s="841"/>
      <c r="AD108" s="841"/>
      <c r="AE108" s="841"/>
      <c r="AF108" s="841"/>
      <c r="AG108" s="841"/>
      <c r="AH108" s="841"/>
      <c r="AI108" s="841"/>
      <c r="AJ108" s="841"/>
      <c r="AK108" s="841"/>
      <c r="AL108" s="841"/>
      <c r="AM108" s="841"/>
      <c r="AN108" s="1054">
        <v>0</v>
      </c>
      <c r="AO108" s="1054">
        <v>0</v>
      </c>
      <c r="AP108" s="1054">
        <v>0</v>
      </c>
      <c r="AQ108" s="1054">
        <v>0</v>
      </c>
      <c r="AR108" s="1054">
        <v>0</v>
      </c>
      <c r="AS108" s="1054">
        <v>0</v>
      </c>
      <c r="AT108" s="1054">
        <v>0</v>
      </c>
      <c r="AU108" s="1054">
        <v>0</v>
      </c>
      <c r="AV108" s="1054">
        <v>0</v>
      </c>
      <c r="AW108" s="1054">
        <v>0</v>
      </c>
      <c r="AX108" s="824"/>
      <c r="AY108" s="824"/>
      <c r="AZ108" s="824"/>
      <c r="BA108" s="932"/>
    </row>
    <row r="109" spans="1:53" ht="22.8">
      <c r="A109" s="839">
        <v>1</v>
      </c>
      <c r="B109" s="932"/>
      <c r="C109" s="932"/>
      <c r="D109" s="932"/>
      <c r="E109" s="932"/>
      <c r="F109" s="932"/>
      <c r="G109" s="932"/>
      <c r="H109" s="932"/>
      <c r="I109" s="932"/>
      <c r="J109" s="932"/>
      <c r="K109" s="932"/>
      <c r="L109" s="1049" t="s">
        <v>125</v>
      </c>
      <c r="M109" s="1074" t="s">
        <v>665</v>
      </c>
      <c r="N109" s="1051" t="s">
        <v>369</v>
      </c>
      <c r="O109" s="841"/>
      <c r="P109" s="841"/>
      <c r="Q109" s="841"/>
      <c r="R109" s="1054">
        <v>0</v>
      </c>
      <c r="S109" s="841"/>
      <c r="T109" s="841">
        <v>0</v>
      </c>
      <c r="U109" s="841"/>
      <c r="V109" s="841"/>
      <c r="W109" s="841"/>
      <c r="X109" s="841"/>
      <c r="Y109" s="841"/>
      <c r="Z109" s="841"/>
      <c r="AA109" s="841"/>
      <c r="AB109" s="841"/>
      <c r="AC109" s="841"/>
      <c r="AD109" s="841">
        <v>0</v>
      </c>
      <c r="AE109" s="841"/>
      <c r="AF109" s="841"/>
      <c r="AG109" s="841"/>
      <c r="AH109" s="841"/>
      <c r="AI109" s="841"/>
      <c r="AJ109" s="841"/>
      <c r="AK109" s="841"/>
      <c r="AL109" s="841"/>
      <c r="AM109" s="841"/>
      <c r="AN109" s="439"/>
      <c r="AO109" s="439"/>
      <c r="AP109" s="439"/>
      <c r="AQ109" s="439"/>
      <c r="AR109" s="439"/>
      <c r="AS109" s="439"/>
      <c r="AT109" s="439"/>
      <c r="AU109" s="439"/>
      <c r="AV109" s="439"/>
      <c r="AW109" s="439"/>
      <c r="AX109" s="824"/>
      <c r="AY109" s="824"/>
      <c r="AZ109" s="824"/>
      <c r="BA109" s="932"/>
    </row>
    <row r="110" spans="1:53" ht="102.6">
      <c r="A110" s="839">
        <v>1</v>
      </c>
      <c r="B110" s="932"/>
      <c r="C110" s="932"/>
      <c r="D110" s="932"/>
      <c r="E110" s="932"/>
      <c r="F110" s="932"/>
      <c r="G110" s="932"/>
      <c r="H110" s="932"/>
      <c r="I110" s="932"/>
      <c r="J110" s="932"/>
      <c r="K110" s="932"/>
      <c r="L110" s="1049" t="s">
        <v>126</v>
      </c>
      <c r="M110" s="1074" t="s">
        <v>666</v>
      </c>
      <c r="N110" s="1051" t="s">
        <v>369</v>
      </c>
      <c r="O110" s="841"/>
      <c r="P110" s="841"/>
      <c r="Q110" s="841"/>
      <c r="R110" s="1054">
        <v>0</v>
      </c>
      <c r="S110" s="841"/>
      <c r="T110" s="841">
        <v>0</v>
      </c>
      <c r="U110" s="841"/>
      <c r="V110" s="841"/>
      <c r="W110" s="841"/>
      <c r="X110" s="841"/>
      <c r="Y110" s="841"/>
      <c r="Z110" s="841"/>
      <c r="AA110" s="841"/>
      <c r="AB110" s="841"/>
      <c r="AC110" s="841"/>
      <c r="AD110" s="841">
        <v>0</v>
      </c>
      <c r="AE110" s="841"/>
      <c r="AF110" s="841"/>
      <c r="AG110" s="841"/>
      <c r="AH110" s="841"/>
      <c r="AI110" s="841"/>
      <c r="AJ110" s="841"/>
      <c r="AK110" s="841"/>
      <c r="AL110" s="841"/>
      <c r="AM110" s="841"/>
      <c r="AN110" s="439"/>
      <c r="AO110" s="439"/>
      <c r="AP110" s="439"/>
      <c r="AQ110" s="439"/>
      <c r="AR110" s="439"/>
      <c r="AS110" s="439"/>
      <c r="AT110" s="439"/>
      <c r="AU110" s="439"/>
      <c r="AV110" s="439"/>
      <c r="AW110" s="439"/>
      <c r="AX110" s="824"/>
      <c r="AY110" s="824"/>
      <c r="AZ110" s="824"/>
      <c r="BA110" s="932"/>
    </row>
    <row r="111" spans="1:53" ht="45.6">
      <c r="A111" s="839">
        <v>1</v>
      </c>
      <c r="B111" s="932"/>
      <c r="C111" s="932"/>
      <c r="D111" s="932"/>
      <c r="E111" s="932"/>
      <c r="F111" s="932"/>
      <c r="G111" s="932"/>
      <c r="H111" s="932"/>
      <c r="I111" s="932"/>
      <c r="J111" s="932"/>
      <c r="K111" s="932"/>
      <c r="L111" s="1049" t="s">
        <v>127</v>
      </c>
      <c r="M111" s="1074" t="s">
        <v>1223</v>
      </c>
      <c r="N111" s="1051" t="s">
        <v>369</v>
      </c>
      <c r="O111" s="841"/>
      <c r="P111" s="841"/>
      <c r="Q111" s="841"/>
      <c r="R111" s="1054">
        <v>0</v>
      </c>
      <c r="S111" s="841"/>
      <c r="T111" s="841">
        <v>0</v>
      </c>
      <c r="U111" s="841"/>
      <c r="V111" s="841"/>
      <c r="W111" s="841"/>
      <c r="X111" s="841"/>
      <c r="Y111" s="841"/>
      <c r="Z111" s="841"/>
      <c r="AA111" s="841"/>
      <c r="AB111" s="841"/>
      <c r="AC111" s="841"/>
      <c r="AD111" s="841">
        <v>260.53500000000008</v>
      </c>
      <c r="AE111" s="841"/>
      <c r="AF111" s="841"/>
      <c r="AG111" s="841"/>
      <c r="AH111" s="841"/>
      <c r="AI111" s="841"/>
      <c r="AJ111" s="841"/>
      <c r="AK111" s="841"/>
      <c r="AL111" s="841"/>
      <c r="AM111" s="841"/>
      <c r="AN111" s="439"/>
      <c r="AO111" s="439"/>
      <c r="AP111" s="439"/>
      <c r="AQ111" s="439"/>
      <c r="AR111" s="439"/>
      <c r="AS111" s="439"/>
      <c r="AT111" s="439"/>
      <c r="AU111" s="439"/>
      <c r="AV111" s="439"/>
      <c r="AW111" s="439"/>
      <c r="AX111" s="824"/>
      <c r="AY111" s="824"/>
      <c r="AZ111" s="824"/>
      <c r="BA111" s="932"/>
    </row>
    <row r="112" spans="1:53" ht="11.4">
      <c r="A112" s="839">
        <v>1</v>
      </c>
      <c r="B112" s="932"/>
      <c r="C112" s="932"/>
      <c r="D112" s="932"/>
      <c r="E112" s="932"/>
      <c r="F112" s="932"/>
      <c r="G112" s="932"/>
      <c r="H112" s="932"/>
      <c r="I112" s="932"/>
      <c r="J112" s="932"/>
      <c r="K112" s="932"/>
      <c r="L112" s="1049" t="s">
        <v>128</v>
      </c>
      <c r="M112" s="1075" t="s">
        <v>667</v>
      </c>
      <c r="N112" s="1051" t="s">
        <v>369</v>
      </c>
      <c r="O112" s="841"/>
      <c r="P112" s="841"/>
      <c r="Q112" s="841"/>
      <c r="R112" s="1054">
        <v>0</v>
      </c>
      <c r="S112" s="841"/>
      <c r="T112" s="841"/>
      <c r="U112" s="841"/>
      <c r="V112" s="841"/>
      <c r="W112" s="841"/>
      <c r="X112" s="841"/>
      <c r="Y112" s="841"/>
      <c r="Z112" s="841"/>
      <c r="AA112" s="841"/>
      <c r="AB112" s="841"/>
      <c r="AC112" s="841"/>
      <c r="AD112" s="841">
        <v>-494.89</v>
      </c>
      <c r="AE112" s="841">
        <v>-217.32</v>
      </c>
      <c r="AF112" s="841">
        <v>-213.51</v>
      </c>
      <c r="AG112" s="841">
        <v>-209.4</v>
      </c>
      <c r="AH112" s="841">
        <v>-204.55</v>
      </c>
      <c r="AI112" s="841"/>
      <c r="AJ112" s="841"/>
      <c r="AK112" s="841"/>
      <c r="AL112" s="841"/>
      <c r="AM112" s="841"/>
      <c r="AN112" s="439"/>
      <c r="AO112" s="439"/>
      <c r="AP112" s="439"/>
      <c r="AQ112" s="439"/>
      <c r="AR112" s="439"/>
      <c r="AS112" s="439"/>
      <c r="AT112" s="439"/>
      <c r="AU112" s="439"/>
      <c r="AV112" s="439"/>
      <c r="AW112" s="439"/>
      <c r="AX112" s="824"/>
      <c r="AY112" s="824"/>
      <c r="AZ112" s="824"/>
      <c r="BA112" s="932"/>
    </row>
    <row r="113" spans="1:53" ht="11.4">
      <c r="A113" s="839">
        <v>1</v>
      </c>
      <c r="B113" s="932"/>
      <c r="C113" s="932"/>
      <c r="D113" s="932"/>
      <c r="E113" s="932"/>
      <c r="F113" s="932"/>
      <c r="G113" s="932"/>
      <c r="H113" s="932"/>
      <c r="I113" s="932"/>
      <c r="J113" s="932"/>
      <c r="K113" s="932"/>
      <c r="L113" s="1049" t="s">
        <v>1232</v>
      </c>
      <c r="M113" s="1050" t="s">
        <v>1233</v>
      </c>
      <c r="N113" s="1051" t="s">
        <v>145</v>
      </c>
      <c r="O113" s="439">
        <v>0</v>
      </c>
      <c r="P113" s="439">
        <v>0</v>
      </c>
      <c r="Q113" s="439">
        <v>0</v>
      </c>
      <c r="R113" s="1054">
        <v>0</v>
      </c>
      <c r="S113" s="439">
        <v>0</v>
      </c>
      <c r="T113" s="439">
        <v>0</v>
      </c>
      <c r="U113" s="439">
        <v>0</v>
      </c>
      <c r="V113" s="439">
        <v>0</v>
      </c>
      <c r="W113" s="439">
        <v>0</v>
      </c>
      <c r="X113" s="439">
        <v>0</v>
      </c>
      <c r="Y113" s="439">
        <v>0</v>
      </c>
      <c r="Z113" s="439">
        <v>0</v>
      </c>
      <c r="AA113" s="439">
        <v>0</v>
      </c>
      <c r="AB113" s="439">
        <v>0</v>
      </c>
      <c r="AC113" s="439">
        <v>0</v>
      </c>
      <c r="AD113" s="439">
        <v>-61.855836377200269</v>
      </c>
      <c r="AE113" s="439">
        <v>-25.611939113711973</v>
      </c>
      <c r="AF113" s="439">
        <v>-24.178330707672167</v>
      </c>
      <c r="AG113" s="439">
        <v>-22.79797455828983</v>
      </c>
      <c r="AH113" s="439">
        <v>-21.412596667426133</v>
      </c>
      <c r="AI113" s="439">
        <v>0</v>
      </c>
      <c r="AJ113" s="439">
        <v>0</v>
      </c>
      <c r="AK113" s="439">
        <v>0</v>
      </c>
      <c r="AL113" s="439">
        <v>0</v>
      </c>
      <c r="AM113" s="439">
        <v>0</v>
      </c>
      <c r="AN113" s="439"/>
      <c r="AO113" s="439"/>
      <c r="AP113" s="439"/>
      <c r="AQ113" s="439"/>
      <c r="AR113" s="439"/>
      <c r="AS113" s="439"/>
      <c r="AT113" s="439"/>
      <c r="AU113" s="439"/>
      <c r="AV113" s="439"/>
      <c r="AW113" s="439"/>
      <c r="AX113" s="824"/>
      <c r="AY113" s="824"/>
      <c r="AZ113" s="824"/>
      <c r="BA113" s="932"/>
    </row>
    <row r="114" spans="1:53" s="113" customFormat="1" ht="11.4">
      <c r="A114" s="839">
        <v>1</v>
      </c>
      <c r="B114" s="1065"/>
      <c r="C114" s="1065"/>
      <c r="D114" s="1065"/>
      <c r="E114" s="1065"/>
      <c r="F114" s="1065"/>
      <c r="G114" s="1065"/>
      <c r="H114" s="1065"/>
      <c r="I114" s="1065"/>
      <c r="J114" s="1065"/>
      <c r="K114" s="1065"/>
      <c r="L114" s="1066" t="s">
        <v>129</v>
      </c>
      <c r="M114" s="1072" t="s">
        <v>668</v>
      </c>
      <c r="N114" s="1045" t="s">
        <v>369</v>
      </c>
      <c r="O114" s="1046">
        <v>0</v>
      </c>
      <c r="P114" s="1046">
        <v>1232.70814</v>
      </c>
      <c r="Q114" s="1046">
        <v>917.72</v>
      </c>
      <c r="R114" s="1046">
        <v>-314.98813999999993</v>
      </c>
      <c r="S114" s="1046">
        <v>0</v>
      </c>
      <c r="T114" s="1046">
        <v>1468.384016</v>
      </c>
      <c r="U114" s="1046">
        <v>1546.0213409759999</v>
      </c>
      <c r="V114" s="1046">
        <v>1622.670398448422</v>
      </c>
      <c r="W114" s="1046">
        <v>1729.3204008366372</v>
      </c>
      <c r="X114" s="1046">
        <v>1834.9670465869729</v>
      </c>
      <c r="Y114" s="1046">
        <v>1325.2670465869728</v>
      </c>
      <c r="Z114" s="1046">
        <v>1325.2670465869728</v>
      </c>
      <c r="AA114" s="1046">
        <v>1325.2670465869728</v>
      </c>
      <c r="AB114" s="1046">
        <v>1325.2670465869728</v>
      </c>
      <c r="AC114" s="1046">
        <v>1325.2670465869728</v>
      </c>
      <c r="AD114" s="1046">
        <v>800.07001600000001</v>
      </c>
      <c r="AE114" s="1046">
        <v>848.51052876216022</v>
      </c>
      <c r="AF114" s="1046">
        <v>883.06344462502489</v>
      </c>
      <c r="AG114" s="1046">
        <v>918.50264796377576</v>
      </c>
      <c r="AH114" s="1046">
        <v>955.27881637620931</v>
      </c>
      <c r="AI114" s="1046">
        <v>734.61445678841176</v>
      </c>
      <c r="AJ114" s="1046">
        <v>758.12946555020892</v>
      </c>
      <c r="AK114" s="1046">
        <v>782.39718974247114</v>
      </c>
      <c r="AL114" s="1046">
        <v>807.44172378612768</v>
      </c>
      <c r="AM114" s="1046">
        <v>833.28793336452168</v>
      </c>
      <c r="AN114" s="1046">
        <v>0</v>
      </c>
      <c r="AO114" s="1046">
        <v>6.0545342024366287</v>
      </c>
      <c r="AP114" s="1046">
        <v>4.0721846920711506</v>
      </c>
      <c r="AQ114" s="1046">
        <v>4.0132114577338678</v>
      </c>
      <c r="AR114" s="1046">
        <v>4.0039262264471933</v>
      </c>
      <c r="AS114" s="1046">
        <v>-23.099471673084309</v>
      </c>
      <c r="AT114" s="1046">
        <v>3.2010000000000134</v>
      </c>
      <c r="AU114" s="1046">
        <v>3.2010000000000045</v>
      </c>
      <c r="AV114" s="1046">
        <v>3.2010000000000054</v>
      </c>
      <c r="AW114" s="1046">
        <v>3.2010000000000058</v>
      </c>
      <c r="AX114" s="824"/>
      <c r="AY114" s="824"/>
      <c r="AZ114" s="824"/>
      <c r="BA114" s="1065"/>
    </row>
    <row r="115" spans="1:53" ht="79.8">
      <c r="A115" s="839">
        <v>1</v>
      </c>
      <c r="B115" s="932"/>
      <c r="C115" s="932"/>
      <c r="D115" s="932"/>
      <c r="E115" s="932"/>
      <c r="F115" s="932"/>
      <c r="G115" s="932"/>
      <c r="H115" s="932"/>
      <c r="I115" s="932"/>
      <c r="J115" s="932"/>
      <c r="K115" s="932"/>
      <c r="L115" s="1049" t="s">
        <v>130</v>
      </c>
      <c r="M115" s="1075" t="s">
        <v>1178</v>
      </c>
      <c r="N115" s="1061" t="s">
        <v>369</v>
      </c>
      <c r="O115" s="841"/>
      <c r="P115" s="841"/>
      <c r="Q115" s="841"/>
      <c r="R115" s="1054">
        <v>0</v>
      </c>
      <c r="S115" s="841"/>
      <c r="T115" s="841"/>
      <c r="U115" s="841"/>
      <c r="V115" s="841"/>
      <c r="W115" s="841"/>
      <c r="X115" s="841"/>
      <c r="Y115" s="841"/>
      <c r="Z115" s="841"/>
      <c r="AA115" s="841"/>
      <c r="AB115" s="841"/>
      <c r="AC115" s="841"/>
      <c r="AD115" s="841">
        <v>0</v>
      </c>
      <c r="AE115" s="841"/>
      <c r="AF115" s="841"/>
      <c r="AG115" s="841"/>
      <c r="AH115" s="841"/>
      <c r="AI115" s="841"/>
      <c r="AJ115" s="841"/>
      <c r="AK115" s="841"/>
      <c r="AL115" s="841"/>
      <c r="AM115" s="841"/>
      <c r="AN115" s="439"/>
      <c r="AO115" s="439"/>
      <c r="AP115" s="439"/>
      <c r="AQ115" s="439"/>
      <c r="AR115" s="439"/>
      <c r="AS115" s="439"/>
      <c r="AT115" s="439"/>
      <c r="AU115" s="439"/>
      <c r="AV115" s="439"/>
      <c r="AW115" s="439"/>
      <c r="AX115" s="824"/>
      <c r="AY115" s="824"/>
      <c r="AZ115" s="824"/>
      <c r="BA115" s="932"/>
    </row>
    <row r="116" spans="1:53" ht="57">
      <c r="A116" s="839">
        <v>1</v>
      </c>
      <c r="B116" s="932"/>
      <c r="C116" s="932"/>
      <c r="D116" s="932"/>
      <c r="E116" s="932"/>
      <c r="F116" s="932"/>
      <c r="G116" s="932"/>
      <c r="H116" s="932"/>
      <c r="I116" s="932"/>
      <c r="J116" s="932"/>
      <c r="K116" s="932"/>
      <c r="L116" s="1049" t="s">
        <v>131</v>
      </c>
      <c r="M116" s="1075" t="s">
        <v>669</v>
      </c>
      <c r="N116" s="1061" t="s">
        <v>369</v>
      </c>
      <c r="O116" s="841"/>
      <c r="P116" s="841"/>
      <c r="Q116" s="841"/>
      <c r="R116" s="1054">
        <v>0</v>
      </c>
      <c r="S116" s="841"/>
      <c r="T116" s="841"/>
      <c r="U116" s="841"/>
      <c r="V116" s="841"/>
      <c r="W116" s="841"/>
      <c r="X116" s="841"/>
      <c r="Y116" s="841"/>
      <c r="Z116" s="841"/>
      <c r="AA116" s="841"/>
      <c r="AB116" s="841"/>
      <c r="AC116" s="841"/>
      <c r="AD116" s="841">
        <v>0</v>
      </c>
      <c r="AE116" s="841"/>
      <c r="AF116" s="841"/>
      <c r="AG116" s="841"/>
      <c r="AH116" s="841"/>
      <c r="AI116" s="841"/>
      <c r="AJ116" s="841"/>
      <c r="AK116" s="841"/>
      <c r="AL116" s="841"/>
      <c r="AM116" s="841"/>
      <c r="AN116" s="439"/>
      <c r="AO116" s="439"/>
      <c r="AP116" s="439"/>
      <c r="AQ116" s="439"/>
      <c r="AR116" s="439"/>
      <c r="AS116" s="439"/>
      <c r="AT116" s="439"/>
      <c r="AU116" s="439"/>
      <c r="AV116" s="439"/>
      <c r="AW116" s="439"/>
      <c r="AX116" s="824"/>
      <c r="AY116" s="824"/>
      <c r="AZ116" s="824"/>
      <c r="BA116" s="932"/>
    </row>
    <row r="117" spans="1:53" ht="11.4">
      <c r="A117" s="839">
        <v>1</v>
      </c>
      <c r="B117" s="932"/>
      <c r="C117" s="932"/>
      <c r="D117" s="932"/>
      <c r="E117" s="932"/>
      <c r="F117" s="932"/>
      <c r="G117" s="932"/>
      <c r="H117" s="932"/>
      <c r="I117" s="932"/>
      <c r="J117" s="932"/>
      <c r="K117" s="932"/>
      <c r="L117" s="1049" t="s">
        <v>132</v>
      </c>
      <c r="M117" s="1075" t="s">
        <v>670</v>
      </c>
      <c r="N117" s="1051" t="s">
        <v>369</v>
      </c>
      <c r="O117" s="841"/>
      <c r="P117" s="841"/>
      <c r="Q117" s="841"/>
      <c r="R117" s="1054">
        <v>0</v>
      </c>
      <c r="S117" s="841"/>
      <c r="T117" s="841"/>
      <c r="U117" s="841"/>
      <c r="V117" s="841"/>
      <c r="W117" s="841"/>
      <c r="X117" s="841"/>
      <c r="Y117" s="841"/>
      <c r="Z117" s="841"/>
      <c r="AA117" s="841"/>
      <c r="AB117" s="841"/>
      <c r="AC117" s="841"/>
      <c r="AD117" s="841"/>
      <c r="AE117" s="841"/>
      <c r="AF117" s="841"/>
      <c r="AG117" s="841"/>
      <c r="AH117" s="841"/>
      <c r="AI117" s="841"/>
      <c r="AJ117" s="841"/>
      <c r="AK117" s="841"/>
      <c r="AL117" s="841"/>
      <c r="AM117" s="841"/>
      <c r="AN117" s="439"/>
      <c r="AO117" s="439"/>
      <c r="AP117" s="439"/>
      <c r="AQ117" s="439"/>
      <c r="AR117" s="439"/>
      <c r="AS117" s="439"/>
      <c r="AT117" s="439"/>
      <c r="AU117" s="439"/>
      <c r="AV117" s="439"/>
      <c r="AW117" s="439"/>
      <c r="AX117" s="824"/>
      <c r="AY117" s="824"/>
      <c r="AZ117" s="824"/>
      <c r="BA117" s="932"/>
    </row>
    <row r="118" spans="1:53" s="113" customFormat="1" ht="11.4">
      <c r="A118" s="839">
        <v>1</v>
      </c>
      <c r="B118" s="1065"/>
      <c r="C118" s="1065"/>
      <c r="D118" s="1065"/>
      <c r="E118" s="1065"/>
      <c r="F118" s="1065"/>
      <c r="G118" s="1065"/>
      <c r="H118" s="1065"/>
      <c r="I118" s="1065"/>
      <c r="J118" s="1065"/>
      <c r="K118" s="1065"/>
      <c r="L118" s="1066" t="s">
        <v>133</v>
      </c>
      <c r="M118" s="1072" t="s">
        <v>671</v>
      </c>
      <c r="N118" s="1068" t="s">
        <v>369</v>
      </c>
      <c r="O118" s="1047">
        <v>0</v>
      </c>
      <c r="P118" s="1047">
        <v>0</v>
      </c>
      <c r="Q118" s="1047">
        <v>0</v>
      </c>
      <c r="R118" s="1046">
        <v>0</v>
      </c>
      <c r="S118" s="1047">
        <v>0</v>
      </c>
      <c r="T118" s="1047">
        <v>0</v>
      </c>
      <c r="U118" s="1047">
        <v>0</v>
      </c>
      <c r="V118" s="1047">
        <v>0</v>
      </c>
      <c r="W118" s="1047">
        <v>0</v>
      </c>
      <c r="X118" s="1047">
        <v>0</v>
      </c>
      <c r="Y118" s="1047">
        <v>0</v>
      </c>
      <c r="Z118" s="1047">
        <v>0</v>
      </c>
      <c r="AA118" s="1047">
        <v>0</v>
      </c>
      <c r="AB118" s="1047">
        <v>0</v>
      </c>
      <c r="AC118" s="1047">
        <v>0</v>
      </c>
      <c r="AD118" s="1047">
        <v>0</v>
      </c>
      <c r="AE118" s="1047">
        <v>0</v>
      </c>
      <c r="AF118" s="1047">
        <v>0</v>
      </c>
      <c r="AG118" s="1047">
        <v>0</v>
      </c>
      <c r="AH118" s="1047">
        <v>0</v>
      </c>
      <c r="AI118" s="1047">
        <v>0</v>
      </c>
      <c r="AJ118" s="1047">
        <v>0</v>
      </c>
      <c r="AK118" s="1047">
        <v>0</v>
      </c>
      <c r="AL118" s="1047">
        <v>0</v>
      </c>
      <c r="AM118" s="1047">
        <v>0</v>
      </c>
      <c r="AN118" s="1046">
        <v>0</v>
      </c>
      <c r="AO118" s="1046">
        <v>0</v>
      </c>
      <c r="AP118" s="1046">
        <v>0</v>
      </c>
      <c r="AQ118" s="1046">
        <v>0</v>
      </c>
      <c r="AR118" s="1046">
        <v>0</v>
      </c>
      <c r="AS118" s="1046">
        <v>0</v>
      </c>
      <c r="AT118" s="1046">
        <v>0</v>
      </c>
      <c r="AU118" s="1046">
        <v>0</v>
      </c>
      <c r="AV118" s="1046">
        <v>0</v>
      </c>
      <c r="AW118" s="1046">
        <v>0</v>
      </c>
      <c r="AX118" s="824"/>
      <c r="AY118" s="824"/>
      <c r="AZ118" s="824"/>
      <c r="BA118" s="1065"/>
    </row>
    <row r="119" spans="1:53" ht="22.8">
      <c r="A119" s="839">
        <v>1</v>
      </c>
      <c r="B119" s="932"/>
      <c r="C119" s="932"/>
      <c r="D119" s="932"/>
      <c r="E119" s="932"/>
      <c r="F119" s="932"/>
      <c r="G119" s="932"/>
      <c r="H119" s="932"/>
      <c r="I119" s="932"/>
      <c r="J119" s="932"/>
      <c r="K119" s="932"/>
      <c r="L119" s="1049" t="s">
        <v>200</v>
      </c>
      <c r="M119" s="1076" t="s">
        <v>672</v>
      </c>
      <c r="N119" s="1051" t="s">
        <v>369</v>
      </c>
      <c r="O119" s="841"/>
      <c r="P119" s="841"/>
      <c r="Q119" s="841"/>
      <c r="R119" s="1054">
        <v>0</v>
      </c>
      <c r="S119" s="841"/>
      <c r="T119" s="841"/>
      <c r="U119" s="841"/>
      <c r="V119" s="841"/>
      <c r="W119" s="841"/>
      <c r="X119" s="841"/>
      <c r="Y119" s="841"/>
      <c r="Z119" s="841"/>
      <c r="AA119" s="841"/>
      <c r="AB119" s="841"/>
      <c r="AC119" s="841"/>
      <c r="AD119" s="841"/>
      <c r="AE119" s="841"/>
      <c r="AF119" s="841"/>
      <c r="AG119" s="841"/>
      <c r="AH119" s="841"/>
      <c r="AI119" s="841"/>
      <c r="AJ119" s="841"/>
      <c r="AK119" s="841"/>
      <c r="AL119" s="841"/>
      <c r="AM119" s="841"/>
      <c r="AN119" s="439"/>
      <c r="AO119" s="439"/>
      <c r="AP119" s="439"/>
      <c r="AQ119" s="439"/>
      <c r="AR119" s="439"/>
      <c r="AS119" s="439"/>
      <c r="AT119" s="439"/>
      <c r="AU119" s="439"/>
      <c r="AV119" s="439"/>
      <c r="AW119" s="439"/>
      <c r="AX119" s="824"/>
      <c r="AY119" s="824"/>
      <c r="AZ119" s="824"/>
      <c r="BA119" s="932"/>
    </row>
    <row r="120" spans="1:53" ht="22.8">
      <c r="A120" s="839">
        <v>1</v>
      </c>
      <c r="B120" s="932"/>
      <c r="C120" s="932"/>
      <c r="D120" s="932"/>
      <c r="E120" s="932"/>
      <c r="F120" s="932"/>
      <c r="G120" s="932"/>
      <c r="H120" s="932"/>
      <c r="I120" s="932"/>
      <c r="J120" s="932"/>
      <c r="K120" s="932"/>
      <c r="L120" s="1049" t="s">
        <v>201</v>
      </c>
      <c r="M120" s="1050" t="s">
        <v>673</v>
      </c>
      <c r="N120" s="1051" t="s">
        <v>369</v>
      </c>
      <c r="O120" s="841"/>
      <c r="P120" s="841"/>
      <c r="Q120" s="841"/>
      <c r="R120" s="1054">
        <v>0</v>
      </c>
      <c r="S120" s="841"/>
      <c r="T120" s="841"/>
      <c r="U120" s="841"/>
      <c r="V120" s="841"/>
      <c r="W120" s="841"/>
      <c r="X120" s="841"/>
      <c r="Y120" s="841"/>
      <c r="Z120" s="841"/>
      <c r="AA120" s="841"/>
      <c r="AB120" s="841"/>
      <c r="AC120" s="841"/>
      <c r="AD120" s="841"/>
      <c r="AE120" s="841"/>
      <c r="AF120" s="841"/>
      <c r="AG120" s="841"/>
      <c r="AH120" s="841"/>
      <c r="AI120" s="841"/>
      <c r="AJ120" s="841"/>
      <c r="AK120" s="841"/>
      <c r="AL120" s="841"/>
      <c r="AM120" s="841"/>
      <c r="AN120" s="439"/>
      <c r="AO120" s="439"/>
      <c r="AP120" s="439"/>
      <c r="AQ120" s="439"/>
      <c r="AR120" s="439"/>
      <c r="AS120" s="439"/>
      <c r="AT120" s="439"/>
      <c r="AU120" s="439"/>
      <c r="AV120" s="439"/>
      <c r="AW120" s="439"/>
      <c r="AX120" s="824"/>
      <c r="AY120" s="824"/>
      <c r="AZ120" s="824"/>
      <c r="BA120" s="932"/>
    </row>
    <row r="121" spans="1:53" ht="11.4">
      <c r="A121" s="839">
        <v>1</v>
      </c>
      <c r="B121" s="932"/>
      <c r="C121" s="932"/>
      <c r="D121" s="932"/>
      <c r="E121" s="932"/>
      <c r="F121" s="932"/>
      <c r="G121" s="932"/>
      <c r="H121" s="932"/>
      <c r="I121" s="932"/>
      <c r="J121" s="932"/>
      <c r="K121" s="932"/>
      <c r="L121" s="1049" t="s">
        <v>134</v>
      </c>
      <c r="M121" s="1075" t="s">
        <v>674</v>
      </c>
      <c r="N121" s="1051" t="s">
        <v>369</v>
      </c>
      <c r="O121" s="841"/>
      <c r="P121" s="841"/>
      <c r="Q121" s="841"/>
      <c r="R121" s="1054">
        <v>0</v>
      </c>
      <c r="S121" s="841"/>
      <c r="T121" s="841"/>
      <c r="U121" s="841"/>
      <c r="V121" s="841"/>
      <c r="W121" s="841"/>
      <c r="X121" s="841"/>
      <c r="Y121" s="841"/>
      <c r="Z121" s="841"/>
      <c r="AA121" s="841"/>
      <c r="AB121" s="841"/>
      <c r="AC121" s="841"/>
      <c r="AD121" s="841"/>
      <c r="AE121" s="841"/>
      <c r="AF121" s="841"/>
      <c r="AG121" s="841"/>
      <c r="AH121" s="841"/>
      <c r="AI121" s="841"/>
      <c r="AJ121" s="841"/>
      <c r="AK121" s="841"/>
      <c r="AL121" s="841"/>
      <c r="AM121" s="841"/>
      <c r="AN121" s="439"/>
      <c r="AO121" s="439"/>
      <c r="AP121" s="439"/>
      <c r="AQ121" s="439"/>
      <c r="AR121" s="439"/>
      <c r="AS121" s="439"/>
      <c r="AT121" s="439"/>
      <c r="AU121" s="439"/>
      <c r="AV121" s="439"/>
      <c r="AW121" s="439"/>
      <c r="AX121" s="824"/>
      <c r="AY121" s="824"/>
      <c r="AZ121" s="824"/>
      <c r="BA121" s="932"/>
    </row>
    <row r="122" spans="1:53" ht="11.4">
      <c r="A122" s="839">
        <v>1</v>
      </c>
      <c r="B122" s="932"/>
      <c r="C122" s="932"/>
      <c r="D122" s="932"/>
      <c r="E122" s="932"/>
      <c r="F122" s="932"/>
      <c r="G122" s="932"/>
      <c r="H122" s="932"/>
      <c r="I122" s="932"/>
      <c r="J122" s="932"/>
      <c r="K122" s="932"/>
      <c r="L122" s="1049" t="s">
        <v>135</v>
      </c>
      <c r="M122" s="1075" t="s">
        <v>675</v>
      </c>
      <c r="N122" s="1051" t="s">
        <v>369</v>
      </c>
      <c r="O122" s="841"/>
      <c r="P122" s="841"/>
      <c r="Q122" s="841"/>
      <c r="R122" s="1054">
        <v>0</v>
      </c>
      <c r="S122" s="841"/>
      <c r="T122" s="841"/>
      <c r="U122" s="841"/>
      <c r="V122" s="841"/>
      <c r="W122" s="841"/>
      <c r="X122" s="841"/>
      <c r="Y122" s="841"/>
      <c r="Z122" s="841"/>
      <c r="AA122" s="841"/>
      <c r="AB122" s="841"/>
      <c r="AC122" s="841"/>
      <c r="AD122" s="841"/>
      <c r="AE122" s="841"/>
      <c r="AF122" s="841"/>
      <c r="AG122" s="841"/>
      <c r="AH122" s="841"/>
      <c r="AI122" s="841"/>
      <c r="AJ122" s="841"/>
      <c r="AK122" s="841"/>
      <c r="AL122" s="841"/>
      <c r="AM122" s="841"/>
      <c r="AN122" s="439"/>
      <c r="AO122" s="439"/>
      <c r="AP122" s="439"/>
      <c r="AQ122" s="439"/>
      <c r="AR122" s="439"/>
      <c r="AS122" s="439"/>
      <c r="AT122" s="439"/>
      <c r="AU122" s="439"/>
      <c r="AV122" s="439"/>
      <c r="AW122" s="439"/>
      <c r="AX122" s="824"/>
      <c r="AY122" s="824"/>
      <c r="AZ122" s="824"/>
      <c r="BA122" s="932"/>
    </row>
    <row r="123" spans="1:53" s="113" customFormat="1" ht="11.4">
      <c r="A123" s="839">
        <v>1</v>
      </c>
      <c r="B123" s="1065"/>
      <c r="C123" s="1065"/>
      <c r="D123" s="1065"/>
      <c r="E123" s="1065"/>
      <c r="F123" s="1065"/>
      <c r="G123" s="1065"/>
      <c r="H123" s="1065"/>
      <c r="I123" s="1065"/>
      <c r="J123" s="1065"/>
      <c r="K123" s="1065"/>
      <c r="L123" s="1066" t="s">
        <v>138</v>
      </c>
      <c r="M123" s="1072" t="s">
        <v>676</v>
      </c>
      <c r="N123" s="1068" t="s">
        <v>369</v>
      </c>
      <c r="O123" s="1046">
        <v>0</v>
      </c>
      <c r="P123" s="1046">
        <v>1232.70814</v>
      </c>
      <c r="Q123" s="1046">
        <v>917.72</v>
      </c>
      <c r="R123" s="1046">
        <v>-314.98813999999993</v>
      </c>
      <c r="S123" s="1046">
        <v>0</v>
      </c>
      <c r="T123" s="1046">
        <v>1468.384016</v>
      </c>
      <c r="U123" s="1046">
        <v>1546.0213409759999</v>
      </c>
      <c r="V123" s="1046">
        <v>1622.670398448422</v>
      </c>
      <c r="W123" s="1046">
        <v>1729.3204008366372</v>
      </c>
      <c r="X123" s="1046">
        <v>1834.9670465869729</v>
      </c>
      <c r="Y123" s="1046">
        <v>1325.2670465869728</v>
      </c>
      <c r="Z123" s="1046">
        <v>1325.2670465869728</v>
      </c>
      <c r="AA123" s="1046">
        <v>1325.2670465869728</v>
      </c>
      <c r="AB123" s="1046">
        <v>1325.2670465869728</v>
      </c>
      <c r="AC123" s="1046">
        <v>1325.2670465869728</v>
      </c>
      <c r="AD123" s="1046">
        <v>800.07001600000001</v>
      </c>
      <c r="AE123" s="1046">
        <v>848.51052876216022</v>
      </c>
      <c r="AF123" s="1046">
        <v>883.06344462502489</v>
      </c>
      <c r="AG123" s="1046">
        <v>918.50264796377576</v>
      </c>
      <c r="AH123" s="1046">
        <v>955.27881637620931</v>
      </c>
      <c r="AI123" s="1046">
        <v>734.61445678841176</v>
      </c>
      <c r="AJ123" s="1046">
        <v>758.12946555020892</v>
      </c>
      <c r="AK123" s="1046">
        <v>782.39718974247114</v>
      </c>
      <c r="AL123" s="1046">
        <v>807.44172378612768</v>
      </c>
      <c r="AM123" s="1046">
        <v>833.28793336452168</v>
      </c>
      <c r="AN123" s="1046">
        <v>0</v>
      </c>
      <c r="AO123" s="1046">
        <v>6.0545342024366287</v>
      </c>
      <c r="AP123" s="1046">
        <v>4.0721846920711506</v>
      </c>
      <c r="AQ123" s="1046">
        <v>4.0132114577338678</v>
      </c>
      <c r="AR123" s="1046">
        <v>4.0039262264471933</v>
      </c>
      <c r="AS123" s="1046">
        <v>-23.099471673084309</v>
      </c>
      <c r="AT123" s="1046">
        <v>3.2010000000000134</v>
      </c>
      <c r="AU123" s="1046">
        <v>3.2010000000000045</v>
      </c>
      <c r="AV123" s="1046">
        <v>3.2010000000000054</v>
      </c>
      <c r="AW123" s="1046">
        <v>3.2010000000000058</v>
      </c>
      <c r="AX123" s="824"/>
      <c r="AY123" s="824"/>
      <c r="AZ123" s="824"/>
      <c r="BA123" s="1065"/>
    </row>
    <row r="124" spans="1:53" ht="14.4">
      <c r="A124" s="839">
        <v>1</v>
      </c>
      <c r="B124" s="932"/>
      <c r="C124" s="1069" t="b">
        <v>0</v>
      </c>
      <c r="D124" s="932"/>
      <c r="E124" s="932"/>
      <c r="F124" s="932"/>
      <c r="G124" s="932"/>
      <c r="H124" s="932"/>
      <c r="I124" s="932"/>
      <c r="J124" s="932"/>
      <c r="K124" s="932"/>
      <c r="L124" s="1049" t="s">
        <v>1235</v>
      </c>
      <c r="M124" s="1050" t="s">
        <v>1404</v>
      </c>
      <c r="N124" s="1051" t="s">
        <v>369</v>
      </c>
      <c r="O124" s="841"/>
      <c r="P124" s="841"/>
      <c r="Q124" s="841"/>
      <c r="R124" s="1054">
        <v>0</v>
      </c>
      <c r="S124" s="841"/>
      <c r="T124" s="841"/>
      <c r="U124" s="841"/>
      <c r="V124" s="841"/>
      <c r="W124" s="841"/>
      <c r="X124" s="841"/>
      <c r="Y124" s="841"/>
      <c r="Z124" s="841"/>
      <c r="AA124" s="841"/>
      <c r="AB124" s="841"/>
      <c r="AC124" s="841"/>
      <c r="AD124" s="841"/>
      <c r="AE124" s="841"/>
      <c r="AF124" s="841"/>
      <c r="AG124" s="841"/>
      <c r="AH124" s="841"/>
      <c r="AI124" s="841"/>
      <c r="AJ124" s="841"/>
      <c r="AK124" s="841"/>
      <c r="AL124" s="841"/>
      <c r="AM124" s="841"/>
      <c r="AN124" s="439"/>
      <c r="AO124" s="439"/>
      <c r="AP124" s="439"/>
      <c r="AQ124" s="439"/>
      <c r="AR124" s="439"/>
      <c r="AS124" s="439"/>
      <c r="AT124" s="439"/>
      <c r="AU124" s="439"/>
      <c r="AV124" s="439"/>
      <c r="AW124" s="439"/>
      <c r="AX124" s="824"/>
      <c r="AY124" s="824"/>
      <c r="AZ124" s="824"/>
      <c r="BA124" s="932"/>
    </row>
    <row r="125" spans="1:53" ht="14.4">
      <c r="A125" s="839">
        <v>1</v>
      </c>
      <c r="B125" s="932"/>
      <c r="C125" s="1069" t="b">
        <v>0</v>
      </c>
      <c r="D125" s="932"/>
      <c r="E125" s="932"/>
      <c r="F125" s="932"/>
      <c r="G125" s="932"/>
      <c r="H125" s="932"/>
      <c r="I125" s="932"/>
      <c r="J125" s="932"/>
      <c r="K125" s="932"/>
      <c r="L125" s="1049" t="s">
        <v>1236</v>
      </c>
      <c r="M125" s="1050" t="s">
        <v>1405</v>
      </c>
      <c r="N125" s="1051" t="s">
        <v>369</v>
      </c>
      <c r="O125" s="841"/>
      <c r="P125" s="841"/>
      <c r="Q125" s="841"/>
      <c r="R125" s="1054">
        <v>0</v>
      </c>
      <c r="S125" s="841"/>
      <c r="T125" s="841"/>
      <c r="U125" s="841"/>
      <c r="V125" s="841"/>
      <c r="W125" s="841"/>
      <c r="X125" s="841"/>
      <c r="Y125" s="841"/>
      <c r="Z125" s="841"/>
      <c r="AA125" s="841"/>
      <c r="AB125" s="841"/>
      <c r="AC125" s="841"/>
      <c r="AD125" s="841"/>
      <c r="AE125" s="841"/>
      <c r="AF125" s="841"/>
      <c r="AG125" s="841"/>
      <c r="AH125" s="841"/>
      <c r="AI125" s="841"/>
      <c r="AJ125" s="841"/>
      <c r="AK125" s="841"/>
      <c r="AL125" s="841"/>
      <c r="AM125" s="841"/>
      <c r="AN125" s="439"/>
      <c r="AO125" s="439"/>
      <c r="AP125" s="439"/>
      <c r="AQ125" s="439"/>
      <c r="AR125" s="439"/>
      <c r="AS125" s="439"/>
      <c r="AT125" s="439"/>
      <c r="AU125" s="439"/>
      <c r="AV125" s="439"/>
      <c r="AW125" s="439"/>
      <c r="AX125" s="824"/>
      <c r="AY125" s="824"/>
      <c r="AZ125" s="824"/>
      <c r="BA125" s="932"/>
    </row>
    <row r="126" spans="1:53" s="113" customFormat="1" ht="11.4">
      <c r="A126" s="839">
        <v>1</v>
      </c>
      <c r="B126" s="932" t="s">
        <v>1212</v>
      </c>
      <c r="C126" s="1065"/>
      <c r="D126" s="1065"/>
      <c r="E126" s="1065"/>
      <c r="F126" s="1065"/>
      <c r="G126" s="1065"/>
      <c r="H126" s="1065"/>
      <c r="I126" s="1065"/>
      <c r="J126" s="1065"/>
      <c r="K126" s="1065"/>
      <c r="L126" s="1066" t="s">
        <v>139</v>
      </c>
      <c r="M126" s="1072" t="s">
        <v>677</v>
      </c>
      <c r="N126" s="1068" t="s">
        <v>328</v>
      </c>
      <c r="O126" s="1077">
        <v>0</v>
      </c>
      <c r="P126" s="1077">
        <v>26.14</v>
      </c>
      <c r="Q126" s="1077">
        <v>26.14</v>
      </c>
      <c r="R126" s="1077">
        <v>0</v>
      </c>
      <c r="S126" s="1077">
        <v>0</v>
      </c>
      <c r="T126" s="1077">
        <v>28</v>
      </c>
      <c r="U126" s="1077">
        <v>28</v>
      </c>
      <c r="V126" s="1077">
        <v>28</v>
      </c>
      <c r="W126" s="1077">
        <v>28</v>
      </c>
      <c r="X126" s="1077">
        <v>28</v>
      </c>
      <c r="Y126" s="1077">
        <v>0</v>
      </c>
      <c r="Z126" s="1077">
        <v>0</v>
      </c>
      <c r="AA126" s="1077">
        <v>0</v>
      </c>
      <c r="AB126" s="1077">
        <v>0</v>
      </c>
      <c r="AC126" s="1077">
        <v>0</v>
      </c>
      <c r="AD126" s="1077">
        <v>28</v>
      </c>
      <c r="AE126" s="1077">
        <v>28</v>
      </c>
      <c r="AF126" s="1077">
        <v>28</v>
      </c>
      <c r="AG126" s="1077">
        <v>28</v>
      </c>
      <c r="AH126" s="1077">
        <v>28</v>
      </c>
      <c r="AI126" s="1077">
        <v>0</v>
      </c>
      <c r="AJ126" s="1077">
        <v>0</v>
      </c>
      <c r="AK126" s="1077">
        <v>0</v>
      </c>
      <c r="AL126" s="1077">
        <v>0</v>
      </c>
      <c r="AM126" s="1077">
        <v>0</v>
      </c>
      <c r="AN126" s="605"/>
      <c r="AO126" s="605"/>
      <c r="AP126" s="605"/>
      <c r="AQ126" s="605"/>
      <c r="AR126" s="605"/>
      <c r="AS126" s="605"/>
      <c r="AT126" s="605"/>
      <c r="AU126" s="605"/>
      <c r="AV126" s="605"/>
      <c r="AW126" s="605"/>
      <c r="AX126" s="824"/>
      <c r="AY126" s="824"/>
      <c r="AZ126" s="824"/>
      <c r="BA126" s="1065"/>
    </row>
    <row r="127" spans="1:53" ht="11.4">
      <c r="A127" s="839">
        <v>1</v>
      </c>
      <c r="B127" s="932" t="s">
        <v>1208</v>
      </c>
      <c r="C127" s="932"/>
      <c r="D127" s="932"/>
      <c r="E127" s="932"/>
      <c r="F127" s="932"/>
      <c r="G127" s="932"/>
      <c r="H127" s="932"/>
      <c r="I127" s="932"/>
      <c r="J127" s="932"/>
      <c r="K127" s="932"/>
      <c r="L127" s="1049" t="s">
        <v>150</v>
      </c>
      <c r="M127" s="1076" t="s">
        <v>1132</v>
      </c>
      <c r="N127" s="1051" t="s">
        <v>328</v>
      </c>
      <c r="O127" s="1078"/>
      <c r="P127" s="1078">
        <v>13.07</v>
      </c>
      <c r="Q127" s="1078">
        <v>13.07</v>
      </c>
      <c r="R127" s="1053">
        <v>0</v>
      </c>
      <c r="S127" s="1078">
        <v>0</v>
      </c>
      <c r="T127" s="1078">
        <v>11.43</v>
      </c>
      <c r="U127" s="1078">
        <v>11.43</v>
      </c>
      <c r="V127" s="1078">
        <v>11.43</v>
      </c>
      <c r="W127" s="1078">
        <v>11.43</v>
      </c>
      <c r="X127" s="1078">
        <v>11.43</v>
      </c>
      <c r="Y127" s="1078">
        <v>0</v>
      </c>
      <c r="Z127" s="1078">
        <v>0</v>
      </c>
      <c r="AA127" s="1078">
        <v>0</v>
      </c>
      <c r="AB127" s="1078">
        <v>0</v>
      </c>
      <c r="AC127" s="1078">
        <v>0</v>
      </c>
      <c r="AD127" s="1078">
        <v>11.43</v>
      </c>
      <c r="AE127" s="1078">
        <v>11.43</v>
      </c>
      <c r="AF127" s="1078">
        <v>11.43</v>
      </c>
      <c r="AG127" s="1078">
        <v>11.43</v>
      </c>
      <c r="AH127" s="1078">
        <v>11.43</v>
      </c>
      <c r="AI127" s="1078">
        <v>0</v>
      </c>
      <c r="AJ127" s="1078">
        <v>0</v>
      </c>
      <c r="AK127" s="1078">
        <v>0</v>
      </c>
      <c r="AL127" s="1078">
        <v>0</v>
      </c>
      <c r="AM127" s="1078">
        <v>0</v>
      </c>
      <c r="AN127" s="439"/>
      <c r="AO127" s="439"/>
      <c r="AP127" s="439"/>
      <c r="AQ127" s="439"/>
      <c r="AR127" s="439"/>
      <c r="AS127" s="439"/>
      <c r="AT127" s="439"/>
      <c r="AU127" s="439"/>
      <c r="AV127" s="439"/>
      <c r="AW127" s="439"/>
      <c r="AX127" s="824"/>
      <c r="AY127" s="824"/>
      <c r="AZ127" s="824"/>
      <c r="BA127" s="932"/>
    </row>
    <row r="128" spans="1:53" ht="11.4">
      <c r="A128" s="839">
        <v>1</v>
      </c>
      <c r="B128" s="932" t="s">
        <v>1203</v>
      </c>
      <c r="C128" s="932"/>
      <c r="D128" s="932"/>
      <c r="E128" s="932"/>
      <c r="F128" s="932"/>
      <c r="G128" s="932"/>
      <c r="H128" s="932"/>
      <c r="I128" s="932"/>
      <c r="J128" s="932"/>
      <c r="K128" s="932"/>
      <c r="L128" s="1049" t="s">
        <v>151</v>
      </c>
      <c r="M128" s="1076" t="s">
        <v>1131</v>
      </c>
      <c r="N128" s="1051" t="s">
        <v>678</v>
      </c>
      <c r="O128" s="1073"/>
      <c r="P128" s="1073">
        <v>44.24</v>
      </c>
      <c r="Q128" s="1073">
        <v>24.48</v>
      </c>
      <c r="R128" s="1054">
        <v>-19.760000000000002</v>
      </c>
      <c r="S128" s="1073"/>
      <c r="T128" s="1073">
        <v>49.2</v>
      </c>
      <c r="U128" s="1073">
        <v>51.81</v>
      </c>
      <c r="V128" s="1073">
        <v>54.37</v>
      </c>
      <c r="W128" s="1073">
        <v>57.95</v>
      </c>
      <c r="X128" s="1073">
        <v>61.49</v>
      </c>
      <c r="Y128" s="1073"/>
      <c r="Z128" s="1073"/>
      <c r="AA128" s="1073"/>
      <c r="AB128" s="1073"/>
      <c r="AC128" s="1073"/>
      <c r="AD128" s="1073">
        <v>27.13</v>
      </c>
      <c r="AE128" s="1073">
        <v>29.57</v>
      </c>
      <c r="AF128" s="1073">
        <v>30.814</v>
      </c>
      <c r="AG128" s="1073">
        <v>32.04</v>
      </c>
      <c r="AH128" s="1073">
        <v>33.33</v>
      </c>
      <c r="AI128" s="1073"/>
      <c r="AJ128" s="1073"/>
      <c r="AK128" s="1073"/>
      <c r="AL128" s="1073"/>
      <c r="AM128" s="1073"/>
      <c r="AN128" s="439"/>
      <c r="AO128" s="439"/>
      <c r="AP128" s="439"/>
      <c r="AQ128" s="439"/>
      <c r="AR128" s="439"/>
      <c r="AS128" s="439"/>
      <c r="AT128" s="439"/>
      <c r="AU128" s="439"/>
      <c r="AV128" s="439"/>
      <c r="AW128" s="439"/>
      <c r="AX128" s="824"/>
      <c r="AY128" s="824"/>
      <c r="AZ128" s="824"/>
      <c r="BA128" s="932"/>
    </row>
    <row r="129" spans="1:53" ht="11.4">
      <c r="A129" s="839">
        <v>1</v>
      </c>
      <c r="B129" s="932" t="s">
        <v>1209</v>
      </c>
      <c r="C129" s="932"/>
      <c r="D129" s="932"/>
      <c r="E129" s="932"/>
      <c r="F129" s="932"/>
      <c r="G129" s="932"/>
      <c r="H129" s="932"/>
      <c r="I129" s="932"/>
      <c r="J129" s="932"/>
      <c r="K129" s="932"/>
      <c r="L129" s="1049" t="s">
        <v>152</v>
      </c>
      <c r="M129" s="1076" t="s">
        <v>1133</v>
      </c>
      <c r="N129" s="1051" t="s">
        <v>328</v>
      </c>
      <c r="O129" s="1079">
        <v>0</v>
      </c>
      <c r="P129" s="1079">
        <v>13.07</v>
      </c>
      <c r="Q129" s="1079">
        <v>13.07</v>
      </c>
      <c r="R129" s="1053">
        <v>0</v>
      </c>
      <c r="S129" s="1079">
        <v>0</v>
      </c>
      <c r="T129" s="1079">
        <v>16.57</v>
      </c>
      <c r="U129" s="1079">
        <v>16.57</v>
      </c>
      <c r="V129" s="1079">
        <v>16.57</v>
      </c>
      <c r="W129" s="1079">
        <v>16.57</v>
      </c>
      <c r="X129" s="1079">
        <v>16.57</v>
      </c>
      <c r="Y129" s="1079">
        <v>0</v>
      </c>
      <c r="Z129" s="1079">
        <v>0</v>
      </c>
      <c r="AA129" s="1079">
        <v>0</v>
      </c>
      <c r="AB129" s="1079">
        <v>0</v>
      </c>
      <c r="AC129" s="1079">
        <v>0</v>
      </c>
      <c r="AD129" s="1079">
        <v>16.57</v>
      </c>
      <c r="AE129" s="1079">
        <v>16.57</v>
      </c>
      <c r="AF129" s="1079">
        <v>16.57</v>
      </c>
      <c r="AG129" s="1079">
        <v>16.57</v>
      </c>
      <c r="AH129" s="1079">
        <v>16.57</v>
      </c>
      <c r="AI129" s="1079">
        <v>0</v>
      </c>
      <c r="AJ129" s="1079">
        <v>0</v>
      </c>
      <c r="AK129" s="1079">
        <v>0</v>
      </c>
      <c r="AL129" s="1079">
        <v>0</v>
      </c>
      <c r="AM129" s="1079">
        <v>0</v>
      </c>
      <c r="AN129" s="439"/>
      <c r="AO129" s="439"/>
      <c r="AP129" s="439"/>
      <c r="AQ129" s="439"/>
      <c r="AR129" s="439"/>
      <c r="AS129" s="439"/>
      <c r="AT129" s="439"/>
      <c r="AU129" s="439"/>
      <c r="AV129" s="439"/>
      <c r="AW129" s="439"/>
      <c r="AX129" s="824"/>
      <c r="AY129" s="824"/>
      <c r="AZ129" s="824"/>
      <c r="BA129" s="932"/>
    </row>
    <row r="130" spans="1:53" ht="11.4">
      <c r="A130" s="839">
        <v>1</v>
      </c>
      <c r="B130" s="932" t="s">
        <v>1204</v>
      </c>
      <c r="C130" s="932"/>
      <c r="D130" s="932"/>
      <c r="E130" s="932"/>
      <c r="F130" s="932"/>
      <c r="G130" s="932"/>
      <c r="H130" s="932"/>
      <c r="I130" s="932"/>
      <c r="J130" s="932"/>
      <c r="K130" s="932"/>
      <c r="L130" s="1049" t="s">
        <v>153</v>
      </c>
      <c r="M130" s="1076" t="s">
        <v>1134</v>
      </c>
      <c r="N130" s="1051" t="s">
        <v>678</v>
      </c>
      <c r="O130" s="1073">
        <v>0</v>
      </c>
      <c r="P130" s="1073">
        <v>50.075848508033658</v>
      </c>
      <c r="Q130" s="1073">
        <v>45.735761285386381</v>
      </c>
      <c r="R130" s="1054">
        <v>-4.3400872226472771</v>
      </c>
      <c r="S130" s="1073">
        <v>0</v>
      </c>
      <c r="T130" s="1073">
        <v>54.67</v>
      </c>
      <c r="U130" s="1073">
        <v>57.57</v>
      </c>
      <c r="V130" s="1073">
        <v>60.423735573230061</v>
      </c>
      <c r="W130" s="1073">
        <v>64.390579410780759</v>
      </c>
      <c r="X130" s="1073">
        <v>68.324462678755154</v>
      </c>
      <c r="Y130" s="1073">
        <v>0</v>
      </c>
      <c r="Z130" s="1073">
        <v>0</v>
      </c>
      <c r="AA130" s="1073">
        <v>0</v>
      </c>
      <c r="AB130" s="1073">
        <v>0</v>
      </c>
      <c r="AC130" s="1073">
        <v>0</v>
      </c>
      <c r="AD130" s="1073">
        <v>29.569952685576343</v>
      </c>
      <c r="AE130" s="1073">
        <v>30.810225030908885</v>
      </c>
      <c r="AF130" s="1073">
        <v>32.037382294811401</v>
      </c>
      <c r="AG130" s="1073">
        <v>33.330443449835599</v>
      </c>
      <c r="AH130" s="1073">
        <v>34.660043233325844</v>
      </c>
      <c r="AI130" s="1073">
        <v>0</v>
      </c>
      <c r="AJ130" s="1073">
        <v>0</v>
      </c>
      <c r="AK130" s="1073">
        <v>0</v>
      </c>
      <c r="AL130" s="1073">
        <v>0</v>
      </c>
      <c r="AM130" s="1073">
        <v>0</v>
      </c>
      <c r="AN130" s="439"/>
      <c r="AO130" s="439"/>
      <c r="AP130" s="439"/>
      <c r="AQ130" s="439"/>
      <c r="AR130" s="439"/>
      <c r="AS130" s="439"/>
      <c r="AT130" s="439"/>
      <c r="AU130" s="439"/>
      <c r="AV130" s="439"/>
      <c r="AW130" s="439"/>
      <c r="AX130" s="824"/>
      <c r="AY130" s="824"/>
      <c r="AZ130" s="824"/>
      <c r="BA130" s="932"/>
    </row>
    <row r="131" spans="1:53" ht="11.4">
      <c r="A131" s="839">
        <v>1</v>
      </c>
      <c r="B131" s="932"/>
      <c r="C131" s="932"/>
      <c r="D131" s="932"/>
      <c r="E131" s="932"/>
      <c r="F131" s="932"/>
      <c r="G131" s="932"/>
      <c r="H131" s="932"/>
      <c r="I131" s="932"/>
      <c r="J131" s="932"/>
      <c r="K131" s="932"/>
      <c r="L131" s="1049" t="s">
        <v>679</v>
      </c>
      <c r="M131" s="1050" t="s">
        <v>680</v>
      </c>
      <c r="N131" s="1051" t="s">
        <v>145</v>
      </c>
      <c r="O131" s="1063">
        <v>0</v>
      </c>
      <c r="P131" s="1063">
        <v>113.19133930387355</v>
      </c>
      <c r="Q131" s="1063">
        <v>186.82909021808163</v>
      </c>
      <c r="R131" s="439"/>
      <c r="S131" s="1063">
        <v>0</v>
      </c>
      <c r="T131" s="1063">
        <v>111.11788617886178</v>
      </c>
      <c r="U131" s="1063">
        <v>111.11754487550665</v>
      </c>
      <c r="V131" s="1063">
        <v>111.13433064783899</v>
      </c>
      <c r="W131" s="1063">
        <v>111.1140283188624</v>
      </c>
      <c r="X131" s="1063">
        <v>111.11475472232095</v>
      </c>
      <c r="Y131" s="1063">
        <v>0</v>
      </c>
      <c r="Z131" s="1063">
        <v>0</v>
      </c>
      <c r="AA131" s="1063">
        <v>0</v>
      </c>
      <c r="AB131" s="1063">
        <v>0</v>
      </c>
      <c r="AC131" s="1063">
        <v>0</v>
      </c>
      <c r="AD131" s="1063">
        <v>108.9935594750326</v>
      </c>
      <c r="AE131" s="1063">
        <v>104.1942003074362</v>
      </c>
      <c r="AF131" s="1063">
        <v>103.97021579415654</v>
      </c>
      <c r="AG131" s="1063">
        <v>104.02760127913733</v>
      </c>
      <c r="AH131" s="1063">
        <v>103.99052875285281</v>
      </c>
      <c r="AI131" s="1063">
        <v>0</v>
      </c>
      <c r="AJ131" s="1063">
        <v>0</v>
      </c>
      <c r="AK131" s="1063">
        <v>0</v>
      </c>
      <c r="AL131" s="1063">
        <v>0</v>
      </c>
      <c r="AM131" s="1063">
        <v>0</v>
      </c>
      <c r="AN131" s="439"/>
      <c r="AO131" s="439"/>
      <c r="AP131" s="439"/>
      <c r="AQ131" s="439"/>
      <c r="AR131" s="439"/>
      <c r="AS131" s="439"/>
      <c r="AT131" s="439"/>
      <c r="AU131" s="439"/>
      <c r="AV131" s="439"/>
      <c r="AW131" s="439"/>
      <c r="AX131" s="824"/>
      <c r="AY131" s="824"/>
      <c r="AZ131" s="824"/>
      <c r="BA131" s="932"/>
    </row>
    <row r="132" spans="1:53" ht="11.4">
      <c r="A132" s="839">
        <v>1</v>
      </c>
      <c r="B132" s="932"/>
      <c r="C132" s="932"/>
      <c r="D132" s="932"/>
      <c r="E132" s="932"/>
      <c r="F132" s="932"/>
      <c r="G132" s="932"/>
      <c r="H132" s="932"/>
      <c r="I132" s="932"/>
      <c r="J132" s="932"/>
      <c r="K132" s="932"/>
      <c r="L132" s="1049" t="s">
        <v>681</v>
      </c>
      <c r="M132" s="1050" t="s">
        <v>682</v>
      </c>
      <c r="N132" s="1051" t="s">
        <v>678</v>
      </c>
      <c r="O132" s="1073">
        <v>0</v>
      </c>
      <c r="P132" s="1073">
        <v>47.157924254016827</v>
      </c>
      <c r="Q132" s="1073">
        <v>35.107880642693189</v>
      </c>
      <c r="R132" s="1054">
        <v>-12.050043611323638</v>
      </c>
      <c r="S132" s="1073">
        <v>0</v>
      </c>
      <c r="T132" s="1073">
        <v>52.442286285714282</v>
      </c>
      <c r="U132" s="1073">
        <v>55.215047891999994</v>
      </c>
      <c r="V132" s="1073">
        <v>57.952514230300785</v>
      </c>
      <c r="W132" s="1073">
        <v>61.76144288702276</v>
      </c>
      <c r="X132" s="1073">
        <v>65.53453737810618</v>
      </c>
      <c r="Y132" s="1073">
        <v>0</v>
      </c>
      <c r="Z132" s="1073">
        <v>0</v>
      </c>
      <c r="AA132" s="1073">
        <v>0</v>
      </c>
      <c r="AB132" s="1073">
        <v>0</v>
      </c>
      <c r="AC132" s="1073">
        <v>0</v>
      </c>
      <c r="AD132" s="1073">
        <v>28.573929142857143</v>
      </c>
      <c r="AE132" s="1073">
        <v>30.303947455791437</v>
      </c>
      <c r="AF132" s="1073">
        <v>31.537980165179459</v>
      </c>
      <c r="AG132" s="1073">
        <v>32.803665998706279</v>
      </c>
      <c r="AH132" s="1073">
        <v>34.117100584864616</v>
      </c>
      <c r="AI132" s="1073">
        <v>0</v>
      </c>
      <c r="AJ132" s="1073">
        <v>0</v>
      </c>
      <c r="AK132" s="1073">
        <v>0</v>
      </c>
      <c r="AL132" s="1073">
        <v>0</v>
      </c>
      <c r="AM132" s="1073">
        <v>0</v>
      </c>
      <c r="AN132" s="439"/>
      <c r="AO132" s="439"/>
      <c r="AP132" s="439"/>
      <c r="AQ132" s="439"/>
      <c r="AR132" s="439"/>
      <c r="AS132" s="439"/>
      <c r="AT132" s="439"/>
      <c r="AU132" s="439"/>
      <c r="AV132" s="439"/>
      <c r="AW132" s="439"/>
      <c r="AX132" s="824"/>
      <c r="AY132" s="824"/>
      <c r="AZ132" s="824"/>
      <c r="BA132" s="932"/>
    </row>
    <row r="133" spans="1:53" s="113" customFormat="1" ht="11.4">
      <c r="A133" s="839">
        <v>1</v>
      </c>
      <c r="B133" s="1065"/>
      <c r="C133" s="1065"/>
      <c r="D133" s="1065"/>
      <c r="E133" s="1065"/>
      <c r="F133" s="1065"/>
      <c r="G133" s="1065"/>
      <c r="H133" s="1065"/>
      <c r="I133" s="1065"/>
      <c r="J133" s="1065"/>
      <c r="K133" s="1065"/>
      <c r="L133" s="1066" t="s">
        <v>140</v>
      </c>
      <c r="M133" s="1072" t="s">
        <v>1412</v>
      </c>
      <c r="N133" s="1068" t="s">
        <v>369</v>
      </c>
      <c r="O133" s="1080">
        <v>0</v>
      </c>
      <c r="P133" s="1080">
        <v>123.08218230298391</v>
      </c>
      <c r="Q133" s="1080">
        <v>91.631568477429212</v>
      </c>
      <c r="R133" s="1046">
        <v>0</v>
      </c>
      <c r="S133" s="1080">
        <v>0</v>
      </c>
      <c r="T133" s="1080">
        <v>146.83840159999997</v>
      </c>
      <c r="U133" s="1080">
        <v>154.60213409759999</v>
      </c>
      <c r="V133" s="1080">
        <v>162.2670398448422</v>
      </c>
      <c r="W133" s="1080">
        <v>172.93204008366371</v>
      </c>
      <c r="X133" s="1080">
        <v>183.4967046586973</v>
      </c>
      <c r="Y133" s="1080">
        <v>0</v>
      </c>
      <c r="Z133" s="1080">
        <v>0</v>
      </c>
      <c r="AA133" s="1080">
        <v>0</v>
      </c>
      <c r="AB133" s="1080">
        <v>0</v>
      </c>
      <c r="AC133" s="1080">
        <v>0</v>
      </c>
      <c r="AD133" s="1080">
        <v>80.007001599999995</v>
      </c>
      <c r="AE133" s="1080">
        <v>84.851052876216016</v>
      </c>
      <c r="AF133" s="1080">
        <v>88.30634446250248</v>
      </c>
      <c r="AG133" s="1080">
        <v>91.850264796377573</v>
      </c>
      <c r="AH133" s="1080">
        <v>95.527881637620922</v>
      </c>
      <c r="AI133" s="1080">
        <v>0</v>
      </c>
      <c r="AJ133" s="1080">
        <v>0</v>
      </c>
      <c r="AK133" s="1080">
        <v>0</v>
      </c>
      <c r="AL133" s="1080">
        <v>0</v>
      </c>
      <c r="AM133" s="1080">
        <v>0</v>
      </c>
      <c r="AN133" s="1046">
        <v>0</v>
      </c>
      <c r="AO133" s="1046">
        <v>6.0545342024366295</v>
      </c>
      <c r="AP133" s="1046">
        <v>4.0721846920711471</v>
      </c>
      <c r="AQ133" s="1046">
        <v>4.0132114577338749</v>
      </c>
      <c r="AR133" s="1046">
        <v>4.0039262264471871</v>
      </c>
      <c r="AS133" s="1046">
        <v>-100</v>
      </c>
      <c r="AT133" s="1046">
        <v>0</v>
      </c>
      <c r="AU133" s="1046">
        <v>0</v>
      </c>
      <c r="AV133" s="1046">
        <v>0</v>
      </c>
      <c r="AW133" s="1046">
        <v>0</v>
      </c>
      <c r="AX133" s="824"/>
      <c r="AY133" s="824"/>
      <c r="AZ133" s="824"/>
      <c r="BA133" s="1065"/>
    </row>
    <row r="134" spans="1:53" s="113" customFormat="1" ht="11.4">
      <c r="A134" s="839">
        <v>1</v>
      </c>
      <c r="B134" s="932" t="s">
        <v>1213</v>
      </c>
      <c r="C134" s="1065"/>
      <c r="D134" s="1065"/>
      <c r="E134" s="1065"/>
      <c r="F134" s="1065"/>
      <c r="G134" s="1065"/>
      <c r="H134" s="1065"/>
      <c r="I134" s="1065"/>
      <c r="J134" s="1065"/>
      <c r="K134" s="1065"/>
      <c r="L134" s="1066" t="s">
        <v>141</v>
      </c>
      <c r="M134" s="1072" t="s">
        <v>683</v>
      </c>
      <c r="N134" s="1068" t="s">
        <v>328</v>
      </c>
      <c r="O134" s="1077">
        <v>0</v>
      </c>
      <c r="P134" s="1077">
        <v>2.61</v>
      </c>
      <c r="Q134" s="1077">
        <v>2.61</v>
      </c>
      <c r="R134" s="1077">
        <v>0</v>
      </c>
      <c r="S134" s="1077">
        <v>0</v>
      </c>
      <c r="T134" s="1077">
        <v>2.8</v>
      </c>
      <c r="U134" s="1077">
        <v>2.8</v>
      </c>
      <c r="V134" s="1077">
        <v>2.8</v>
      </c>
      <c r="W134" s="1077">
        <v>2.8</v>
      </c>
      <c r="X134" s="1077">
        <v>2.8</v>
      </c>
      <c r="Y134" s="1077">
        <v>0</v>
      </c>
      <c r="Z134" s="1077">
        <v>0</v>
      </c>
      <c r="AA134" s="1077">
        <v>0</v>
      </c>
      <c r="AB134" s="1077">
        <v>0</v>
      </c>
      <c r="AC134" s="1077">
        <v>0</v>
      </c>
      <c r="AD134" s="1077">
        <v>2.8</v>
      </c>
      <c r="AE134" s="1077">
        <v>2.8</v>
      </c>
      <c r="AF134" s="1077">
        <v>2.8</v>
      </c>
      <c r="AG134" s="1077">
        <v>2.8</v>
      </c>
      <c r="AH134" s="1077">
        <v>2.8</v>
      </c>
      <c r="AI134" s="1077">
        <v>0</v>
      </c>
      <c r="AJ134" s="1077">
        <v>0</v>
      </c>
      <c r="AK134" s="1077">
        <v>0</v>
      </c>
      <c r="AL134" s="1077">
        <v>0</v>
      </c>
      <c r="AM134" s="1077">
        <v>0</v>
      </c>
      <c r="AN134" s="605"/>
      <c r="AO134" s="605"/>
      <c r="AP134" s="605"/>
      <c r="AQ134" s="605"/>
      <c r="AR134" s="605"/>
      <c r="AS134" s="605"/>
      <c r="AT134" s="605"/>
      <c r="AU134" s="605"/>
      <c r="AV134" s="605"/>
      <c r="AW134" s="605"/>
      <c r="AX134" s="824"/>
      <c r="AY134" s="824"/>
      <c r="AZ134" s="824"/>
      <c r="BA134" s="1065"/>
    </row>
    <row r="135" spans="1:53" ht="11.4">
      <c r="A135" s="839">
        <v>1</v>
      </c>
      <c r="B135" s="932" t="s">
        <v>1210</v>
      </c>
      <c r="C135" s="932"/>
      <c r="D135" s="932"/>
      <c r="E135" s="932"/>
      <c r="F135" s="932"/>
      <c r="G135" s="932"/>
      <c r="H135" s="932"/>
      <c r="I135" s="932"/>
      <c r="J135" s="932"/>
      <c r="K135" s="932"/>
      <c r="L135" s="1081" t="s">
        <v>154</v>
      </c>
      <c r="M135" s="1076" t="s">
        <v>1195</v>
      </c>
      <c r="N135" s="1082" t="s">
        <v>328</v>
      </c>
      <c r="O135" s="1078">
        <v>0</v>
      </c>
      <c r="P135" s="1078">
        <v>1.3049999999999999</v>
      </c>
      <c r="Q135" s="1078">
        <v>1.3049999999999999</v>
      </c>
      <c r="R135" s="1053">
        <v>0</v>
      </c>
      <c r="S135" s="1078">
        <v>0</v>
      </c>
      <c r="T135" s="1078">
        <v>1.4</v>
      </c>
      <c r="U135" s="1078">
        <v>1.4</v>
      </c>
      <c r="V135" s="1078">
        <v>1.4</v>
      </c>
      <c r="W135" s="1078">
        <v>1.4</v>
      </c>
      <c r="X135" s="1078">
        <v>1.4</v>
      </c>
      <c r="Y135" s="1078">
        <v>0</v>
      </c>
      <c r="Z135" s="1078">
        <v>0</v>
      </c>
      <c r="AA135" s="1078">
        <v>0</v>
      </c>
      <c r="AB135" s="1078">
        <v>0</v>
      </c>
      <c r="AC135" s="1078">
        <v>0</v>
      </c>
      <c r="AD135" s="1078">
        <v>1.4</v>
      </c>
      <c r="AE135" s="1078">
        <v>1.4</v>
      </c>
      <c r="AF135" s="1078">
        <v>1.4</v>
      </c>
      <c r="AG135" s="1078">
        <v>1.4</v>
      </c>
      <c r="AH135" s="1078">
        <v>1.4</v>
      </c>
      <c r="AI135" s="1078">
        <v>0</v>
      </c>
      <c r="AJ135" s="1078">
        <v>0</v>
      </c>
      <c r="AK135" s="1078">
        <v>0</v>
      </c>
      <c r="AL135" s="1078">
        <v>0</v>
      </c>
      <c r="AM135" s="1078">
        <v>0</v>
      </c>
      <c r="AN135" s="439"/>
      <c r="AO135" s="439"/>
      <c r="AP135" s="439"/>
      <c r="AQ135" s="439"/>
      <c r="AR135" s="439"/>
      <c r="AS135" s="439"/>
      <c r="AT135" s="439"/>
      <c r="AU135" s="439"/>
      <c r="AV135" s="439"/>
      <c r="AW135" s="439"/>
      <c r="AX135" s="824"/>
      <c r="AY135" s="824"/>
      <c r="AZ135" s="824"/>
      <c r="BA135" s="932"/>
    </row>
    <row r="136" spans="1:53" ht="11.4">
      <c r="A136" s="839">
        <v>1</v>
      </c>
      <c r="B136" s="932" t="s">
        <v>1206</v>
      </c>
      <c r="C136" s="932"/>
      <c r="D136" s="932"/>
      <c r="E136" s="932"/>
      <c r="F136" s="932"/>
      <c r="G136" s="932"/>
      <c r="H136" s="932"/>
      <c r="I136" s="932"/>
      <c r="J136" s="932"/>
      <c r="K136" s="932"/>
      <c r="L136" s="1081" t="s">
        <v>155</v>
      </c>
      <c r="M136" s="1076" t="s">
        <v>1196</v>
      </c>
      <c r="N136" s="1082" t="s">
        <v>678</v>
      </c>
      <c r="O136" s="1073">
        <v>0</v>
      </c>
      <c r="P136" s="1073">
        <v>53.088000000000001</v>
      </c>
      <c r="Q136" s="1073">
        <v>29.375999999999998</v>
      </c>
      <c r="R136" s="1054">
        <v>-23.712000000000003</v>
      </c>
      <c r="S136" s="1073">
        <v>0</v>
      </c>
      <c r="T136" s="1073">
        <v>59.04</v>
      </c>
      <c r="U136" s="1073">
        <v>62.171999999999997</v>
      </c>
      <c r="V136" s="1073">
        <v>65.244</v>
      </c>
      <c r="W136" s="1073">
        <v>69.540000000000006</v>
      </c>
      <c r="X136" s="1073">
        <v>73.787999999999997</v>
      </c>
      <c r="Y136" s="1073">
        <v>0</v>
      </c>
      <c r="Z136" s="1073">
        <v>0</v>
      </c>
      <c r="AA136" s="1073">
        <v>0</v>
      </c>
      <c r="AB136" s="1073">
        <v>0</v>
      </c>
      <c r="AC136" s="1073">
        <v>0</v>
      </c>
      <c r="AD136" s="1073">
        <v>32.555999999999997</v>
      </c>
      <c r="AE136" s="1073">
        <v>35.484000000000002</v>
      </c>
      <c r="AF136" s="1073">
        <v>36.976799999999997</v>
      </c>
      <c r="AG136" s="1073">
        <v>38.448</v>
      </c>
      <c r="AH136" s="1073">
        <v>39.995999999999995</v>
      </c>
      <c r="AI136" s="1073">
        <v>0</v>
      </c>
      <c r="AJ136" s="1073">
        <v>0</v>
      </c>
      <c r="AK136" s="1073">
        <v>0</v>
      </c>
      <c r="AL136" s="1073">
        <v>0</v>
      </c>
      <c r="AM136" s="1073">
        <v>0</v>
      </c>
      <c r="AN136" s="439"/>
      <c r="AO136" s="439"/>
      <c r="AP136" s="439"/>
      <c r="AQ136" s="439"/>
      <c r="AR136" s="439"/>
      <c r="AS136" s="439"/>
      <c r="AT136" s="439"/>
      <c r="AU136" s="439"/>
      <c r="AV136" s="439"/>
      <c r="AW136" s="439"/>
      <c r="AX136" s="824"/>
      <c r="AY136" s="824"/>
      <c r="AZ136" s="824"/>
      <c r="BA136" s="932"/>
    </row>
    <row r="137" spans="1:53" ht="11.4">
      <c r="A137" s="839">
        <v>1</v>
      </c>
      <c r="B137" s="932" t="s">
        <v>1211</v>
      </c>
      <c r="C137" s="932"/>
      <c r="D137" s="932"/>
      <c r="E137" s="932"/>
      <c r="F137" s="932"/>
      <c r="G137" s="932"/>
      <c r="H137" s="932"/>
      <c r="I137" s="932"/>
      <c r="J137" s="932"/>
      <c r="K137" s="932"/>
      <c r="L137" s="1081" t="s">
        <v>156</v>
      </c>
      <c r="M137" s="1076" t="s">
        <v>1197</v>
      </c>
      <c r="N137" s="1082" t="s">
        <v>328</v>
      </c>
      <c r="O137" s="1079">
        <v>0</v>
      </c>
      <c r="P137" s="1079">
        <v>1.3049999999999999</v>
      </c>
      <c r="Q137" s="1079">
        <v>1.3049999999999999</v>
      </c>
      <c r="R137" s="1053">
        <v>0</v>
      </c>
      <c r="S137" s="1079">
        <v>0</v>
      </c>
      <c r="T137" s="1079">
        <v>1.4</v>
      </c>
      <c r="U137" s="1079">
        <v>1.4</v>
      </c>
      <c r="V137" s="1079">
        <v>1.4</v>
      </c>
      <c r="W137" s="1079">
        <v>1.4</v>
      </c>
      <c r="X137" s="1079">
        <v>1.4</v>
      </c>
      <c r="Y137" s="1079">
        <v>0</v>
      </c>
      <c r="Z137" s="1079">
        <v>0</v>
      </c>
      <c r="AA137" s="1079">
        <v>0</v>
      </c>
      <c r="AB137" s="1079">
        <v>0</v>
      </c>
      <c r="AC137" s="1079">
        <v>0</v>
      </c>
      <c r="AD137" s="1079">
        <v>1.4</v>
      </c>
      <c r="AE137" s="1079">
        <v>1.4</v>
      </c>
      <c r="AF137" s="1079">
        <v>1.4</v>
      </c>
      <c r="AG137" s="1079">
        <v>1.4</v>
      </c>
      <c r="AH137" s="1079">
        <v>1.4</v>
      </c>
      <c r="AI137" s="1079">
        <v>0</v>
      </c>
      <c r="AJ137" s="1079">
        <v>0</v>
      </c>
      <c r="AK137" s="1079">
        <v>0</v>
      </c>
      <c r="AL137" s="1079">
        <v>0</v>
      </c>
      <c r="AM137" s="1079">
        <v>0</v>
      </c>
      <c r="AN137" s="439"/>
      <c r="AO137" s="439"/>
      <c r="AP137" s="439"/>
      <c r="AQ137" s="439"/>
      <c r="AR137" s="439"/>
      <c r="AS137" s="439"/>
      <c r="AT137" s="439"/>
      <c r="AU137" s="439"/>
      <c r="AV137" s="439"/>
      <c r="AW137" s="439"/>
      <c r="AX137" s="824"/>
      <c r="AY137" s="824"/>
      <c r="AZ137" s="824"/>
      <c r="BA137" s="932"/>
    </row>
    <row r="138" spans="1:53" ht="11.4">
      <c r="A138" s="839">
        <v>1</v>
      </c>
      <c r="B138" s="932" t="s">
        <v>1205</v>
      </c>
      <c r="C138" s="932"/>
      <c r="D138" s="932"/>
      <c r="E138" s="932"/>
      <c r="F138" s="932"/>
      <c r="G138" s="932"/>
      <c r="H138" s="932"/>
      <c r="I138" s="932"/>
      <c r="J138" s="932"/>
      <c r="K138" s="932"/>
      <c r="L138" s="1081" t="s">
        <v>157</v>
      </c>
      <c r="M138" s="1076" t="s">
        <v>1198</v>
      </c>
      <c r="N138" s="1082" t="s">
        <v>678</v>
      </c>
      <c r="O138" s="1073">
        <v>0</v>
      </c>
      <c r="P138" s="1073">
        <v>60.091018209640389</v>
      </c>
      <c r="Q138" s="1073">
        <v>54.882913542463655</v>
      </c>
      <c r="R138" s="1054">
        <v>-5.2081046671767339</v>
      </c>
      <c r="S138" s="1073">
        <v>0</v>
      </c>
      <c r="T138" s="1073">
        <v>65.603999999999999</v>
      </c>
      <c r="U138" s="1073">
        <v>69.084000000000003</v>
      </c>
      <c r="V138" s="1073">
        <v>72.508482687876068</v>
      </c>
      <c r="W138" s="1073">
        <v>77.268695292936911</v>
      </c>
      <c r="X138" s="1073">
        <v>81.989355214506176</v>
      </c>
      <c r="Y138" s="1073">
        <v>0</v>
      </c>
      <c r="Z138" s="1073">
        <v>0</v>
      </c>
      <c r="AA138" s="1073">
        <v>0</v>
      </c>
      <c r="AB138" s="1073">
        <v>0</v>
      </c>
      <c r="AC138" s="1073">
        <v>0</v>
      </c>
      <c r="AD138" s="1073">
        <v>35.483943222691607</v>
      </c>
      <c r="AE138" s="1073">
        <v>36.972270037090659</v>
      </c>
      <c r="AF138" s="1073">
        <v>38.44485875377368</v>
      </c>
      <c r="AG138" s="1073">
        <v>39.996532139802717</v>
      </c>
      <c r="AH138" s="1073">
        <v>41.592051879991011</v>
      </c>
      <c r="AI138" s="1073">
        <v>0</v>
      </c>
      <c r="AJ138" s="1073">
        <v>0</v>
      </c>
      <c r="AK138" s="1073">
        <v>0</v>
      </c>
      <c r="AL138" s="1073">
        <v>0</v>
      </c>
      <c r="AM138" s="1073">
        <v>0</v>
      </c>
      <c r="AN138" s="439"/>
      <c r="AO138" s="439"/>
      <c r="AP138" s="439"/>
      <c r="AQ138" s="439"/>
      <c r="AR138" s="439"/>
      <c r="AS138" s="439"/>
      <c r="AT138" s="439"/>
      <c r="AU138" s="439"/>
      <c r="AV138" s="439"/>
      <c r="AW138" s="439"/>
      <c r="AX138" s="824"/>
      <c r="AY138" s="824"/>
      <c r="AZ138" s="824"/>
      <c r="BA138" s="932"/>
    </row>
    <row r="139" spans="1:53">
      <c r="A139" s="932"/>
      <c r="B139" s="932"/>
      <c r="C139" s="932"/>
      <c r="D139" s="932"/>
      <c r="E139" s="932"/>
      <c r="F139" s="932"/>
      <c r="G139" s="932"/>
      <c r="H139" s="932"/>
      <c r="I139" s="932"/>
      <c r="J139" s="932"/>
      <c r="K139" s="932"/>
      <c r="L139" s="1035"/>
      <c r="M139" s="1036"/>
      <c r="N139" s="1035"/>
      <c r="O139" s="932"/>
      <c r="P139" s="932"/>
      <c r="Q139" s="932"/>
      <c r="R139" s="932"/>
      <c r="S139" s="932"/>
      <c r="T139" s="932"/>
      <c r="U139" s="932"/>
      <c r="V139" s="932"/>
      <c r="W139" s="932"/>
      <c r="X139" s="932"/>
      <c r="Y139" s="932"/>
      <c r="Z139" s="932"/>
      <c r="AA139" s="932"/>
      <c r="AB139" s="932"/>
      <c r="AC139" s="932"/>
      <c r="AD139" s="932"/>
      <c r="AE139" s="932"/>
      <c r="AF139" s="932"/>
      <c r="AG139" s="932"/>
      <c r="AH139" s="932"/>
      <c r="AI139" s="932"/>
      <c r="AJ139" s="932"/>
      <c r="AK139" s="932"/>
      <c r="AL139" s="932"/>
      <c r="AM139" s="932"/>
      <c r="AN139" s="932"/>
      <c r="AO139" s="932"/>
      <c r="AP139" s="932"/>
      <c r="AQ139" s="932"/>
      <c r="AR139" s="932"/>
      <c r="AS139" s="932"/>
      <c r="AT139" s="932"/>
      <c r="AU139" s="932"/>
      <c r="AV139" s="932"/>
      <c r="AW139" s="932"/>
      <c r="AX139" s="932"/>
      <c r="AY139" s="932"/>
      <c r="AZ139" s="932"/>
      <c r="BA139" s="932"/>
    </row>
    <row r="140" spans="1:53" ht="15" customHeight="1">
      <c r="A140" s="932"/>
      <c r="B140" s="932"/>
      <c r="C140" s="932"/>
      <c r="D140" s="932"/>
      <c r="E140" s="932"/>
      <c r="F140" s="932"/>
      <c r="G140" s="932"/>
      <c r="H140" s="932"/>
      <c r="I140" s="932"/>
      <c r="J140" s="932"/>
      <c r="K140" s="932"/>
      <c r="L140" s="1244" t="s">
        <v>1469</v>
      </c>
      <c r="M140" s="1244"/>
      <c r="N140" s="1244"/>
      <c r="O140" s="1244"/>
      <c r="P140" s="1244"/>
      <c r="Q140" s="1244"/>
      <c r="R140" s="1244"/>
      <c r="S140" s="1244"/>
      <c r="T140" s="1244"/>
      <c r="U140" s="1244"/>
      <c r="V140" s="1244"/>
      <c r="W140" s="1244"/>
      <c r="X140" s="1244"/>
      <c r="Y140" s="1244"/>
      <c r="Z140" s="1244"/>
      <c r="AA140" s="1244"/>
      <c r="AB140" s="1244"/>
      <c r="AC140" s="1244"/>
      <c r="AD140" s="1244"/>
      <c r="AE140" s="1244"/>
      <c r="AF140" s="1244"/>
      <c r="AG140" s="1244"/>
      <c r="AH140" s="1244"/>
      <c r="AI140" s="1244"/>
      <c r="AJ140" s="1244"/>
      <c r="AK140" s="1244"/>
      <c r="AL140" s="1244"/>
      <c r="AM140" s="1244"/>
      <c r="AN140" s="1244"/>
      <c r="AO140" s="1244"/>
      <c r="AP140" s="1244"/>
      <c r="AQ140" s="1244"/>
      <c r="AR140" s="1244"/>
      <c r="AS140" s="1244"/>
      <c r="AT140" s="1244"/>
      <c r="AU140" s="1244"/>
      <c r="AV140" s="1244"/>
      <c r="AW140" s="1244"/>
      <c r="AX140" s="1244"/>
      <c r="AY140" s="1244"/>
      <c r="AZ140" s="1244"/>
      <c r="BA140" s="932"/>
    </row>
    <row r="141" spans="1:53" ht="115.8" customHeight="1">
      <c r="A141" s="932"/>
      <c r="B141" s="932"/>
      <c r="C141" s="932"/>
      <c r="D141" s="932"/>
      <c r="E141" s="932"/>
      <c r="F141" s="932"/>
      <c r="G141" s="932"/>
      <c r="H141" s="932"/>
      <c r="I141" s="932"/>
      <c r="J141" s="932"/>
      <c r="K141" s="703"/>
      <c r="L141" s="1260" t="s">
        <v>2600</v>
      </c>
      <c r="M141" s="1249"/>
      <c r="N141" s="1249"/>
      <c r="O141" s="1249"/>
      <c r="P141" s="1249"/>
      <c r="Q141" s="1249"/>
      <c r="R141" s="1249"/>
      <c r="S141" s="1249"/>
      <c r="T141" s="1249"/>
      <c r="U141" s="1249"/>
      <c r="V141" s="1249"/>
      <c r="W141" s="1249"/>
      <c r="X141" s="1249"/>
      <c r="Y141" s="1249"/>
      <c r="Z141" s="1249"/>
      <c r="AA141" s="1249"/>
      <c r="AB141" s="1249"/>
      <c r="AC141" s="1249"/>
      <c r="AD141" s="1249"/>
      <c r="AE141" s="1249"/>
      <c r="AF141" s="1249"/>
      <c r="AG141" s="1249"/>
      <c r="AH141" s="1249"/>
      <c r="AI141" s="1249"/>
      <c r="AJ141" s="1249"/>
      <c r="AK141" s="1249"/>
      <c r="AL141" s="1249"/>
      <c r="AM141" s="1249"/>
      <c r="AN141" s="1249"/>
      <c r="AO141" s="1249"/>
      <c r="AP141" s="1249"/>
      <c r="AQ141" s="1249"/>
      <c r="AR141" s="1249"/>
      <c r="AS141" s="1249"/>
      <c r="AT141" s="1249"/>
      <c r="AU141" s="1249"/>
      <c r="AV141" s="1249"/>
      <c r="AW141" s="1249"/>
      <c r="AX141" s="1249"/>
      <c r="AY141" s="1249"/>
      <c r="AZ141" s="1249"/>
      <c r="BA141" s="932"/>
    </row>
    <row r="142" spans="1:53" ht="31.2" customHeight="1">
      <c r="A142" s="932"/>
      <c r="B142" s="932"/>
      <c r="C142" s="932"/>
      <c r="D142" s="932"/>
      <c r="E142" s="932"/>
      <c r="F142" s="932"/>
      <c r="G142" s="932"/>
      <c r="H142" s="932"/>
      <c r="I142" s="932"/>
      <c r="J142" s="932"/>
      <c r="K142" s="703" t="s">
        <v>2672</v>
      </c>
      <c r="L142" s="1260" t="s">
        <v>2601</v>
      </c>
      <c r="M142" s="1249"/>
      <c r="N142" s="1249"/>
      <c r="O142" s="1249"/>
      <c r="P142" s="1249"/>
      <c r="Q142" s="1249"/>
      <c r="R142" s="1249"/>
      <c r="S142" s="1249"/>
      <c r="T142" s="1249"/>
      <c r="U142" s="1249"/>
      <c r="V142" s="1249"/>
      <c r="W142" s="1249"/>
      <c r="X142" s="1249"/>
      <c r="Y142" s="1249"/>
      <c r="Z142" s="1249"/>
      <c r="AA142" s="1249"/>
      <c r="AB142" s="1249"/>
      <c r="AC142" s="1249"/>
      <c r="AD142" s="1249"/>
      <c r="AE142" s="1249"/>
      <c r="AF142" s="1249"/>
      <c r="AG142" s="1249"/>
      <c r="AH142" s="1249"/>
      <c r="AI142" s="1249"/>
      <c r="AJ142" s="1249"/>
      <c r="AK142" s="1249"/>
      <c r="AL142" s="1249"/>
      <c r="AM142" s="1249"/>
      <c r="AN142" s="1249"/>
      <c r="AO142" s="1249"/>
      <c r="AP142" s="1249"/>
      <c r="AQ142" s="1249"/>
      <c r="AR142" s="1249"/>
      <c r="AS142" s="1249"/>
      <c r="AT142" s="1249"/>
      <c r="AU142" s="1249"/>
      <c r="AV142" s="1249"/>
      <c r="AW142" s="1249"/>
      <c r="AX142" s="1249"/>
      <c r="AY142" s="1249"/>
      <c r="AZ142" s="1249"/>
      <c r="BA142" s="932"/>
    </row>
    <row r="143" spans="1:53" ht="31.2" customHeight="1">
      <c r="A143" s="932"/>
      <c r="B143" s="932"/>
      <c r="C143" s="932"/>
      <c r="D143" s="932"/>
      <c r="E143" s="932"/>
      <c r="F143" s="932"/>
      <c r="G143" s="932"/>
      <c r="H143" s="932"/>
      <c r="I143" s="932"/>
      <c r="J143" s="932"/>
      <c r="K143" s="703" t="s">
        <v>2672</v>
      </c>
      <c r="L143" s="1260" t="s">
        <v>2602</v>
      </c>
      <c r="M143" s="1249"/>
      <c r="N143" s="1249"/>
      <c r="O143" s="1249"/>
      <c r="P143" s="1249"/>
      <c r="Q143" s="1249"/>
      <c r="R143" s="1249"/>
      <c r="S143" s="1249"/>
      <c r="T143" s="1249"/>
      <c r="U143" s="1249"/>
      <c r="V143" s="1249"/>
      <c r="W143" s="1249"/>
      <c r="X143" s="1249"/>
      <c r="Y143" s="1249"/>
      <c r="Z143" s="1249"/>
      <c r="AA143" s="1249"/>
      <c r="AB143" s="1249"/>
      <c r="AC143" s="1249"/>
      <c r="AD143" s="1249"/>
      <c r="AE143" s="1249"/>
      <c r="AF143" s="1249"/>
      <c r="AG143" s="1249"/>
      <c r="AH143" s="1249"/>
      <c r="AI143" s="1249"/>
      <c r="AJ143" s="1249"/>
      <c r="AK143" s="1249"/>
      <c r="AL143" s="1249"/>
      <c r="AM143" s="1249"/>
      <c r="AN143" s="1249"/>
      <c r="AO143" s="1249"/>
      <c r="AP143" s="1249"/>
      <c r="AQ143" s="1249"/>
      <c r="AR143" s="1249"/>
      <c r="AS143" s="1249"/>
      <c r="AT143" s="1249"/>
      <c r="AU143" s="1249"/>
      <c r="AV143" s="1249"/>
      <c r="AW143" s="1249"/>
      <c r="AX143" s="1249"/>
      <c r="AY143" s="1249"/>
      <c r="AZ143" s="1249"/>
      <c r="BA143" s="932"/>
    </row>
  </sheetData>
  <sheetProtection formatColumns="0" formatRows="0" autoFilter="0"/>
  <mergeCells count="11">
    <mergeCell ref="L142:AZ142"/>
    <mergeCell ref="L143:AZ143"/>
    <mergeCell ref="L141:AZ141"/>
    <mergeCell ref="AZ14:AZ15"/>
    <mergeCell ref="AX14:AX15"/>
    <mergeCell ref="AY14:AY15"/>
    <mergeCell ref="L140:AZ140"/>
    <mergeCell ref="L14:L15"/>
    <mergeCell ref="M14:M15"/>
    <mergeCell ref="N14:N15"/>
    <mergeCell ref="AN15:AW15"/>
  </mergeCells>
  <phoneticPr fontId="12" type="noConversion"/>
  <dataValidations count="2">
    <dataValidation type="textLength" operator="lessThanOrEqual" allowBlank="1" showInputMessage="1" showErrorMessage="1" errorTitle="Ошибка" error="Допускается ввод не более 900 символов!" sqref="AX66:AZ138 AX17:AZ65">
      <formula1>900</formula1>
    </dataValidation>
    <dataValidation type="decimal" allowBlank="1" showErrorMessage="1" errorTitle="Ошибка" error="Допускается ввод только действительных чисел!" sqref="O135:Q138 O107:Q112 S86:AM86 O86:Q86 S115:AM122 O115:Q122 S135:AM138 S97:AM99 O97:Q99 O89:Q89 O91:Q95 S73:AM74 O73:Q74 AE25:AM27 S89:AM89 AD37:AD38 O124:Q125 O37:Q38 AE52:AM63 O63:Q63 O27:Q27 S29:AM35 O18:Q18 S124:AM125 O21:Q23 AD27 S63:T63 S37:T38 U37:AC41 S27:T27 S18:T18 AD18 AE37:AM41 AE44:AM50 S21:AM23 U25:AC27 U52:AC53 U62:AC63 S91:AM95 O127:Q132 S127:AM132 S107:AM112 AD63 O29:Q35">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55" firstPageNumber="13"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749"/>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0" customFormat="1" ht="30" customHeight="1">
      <c r="A1" s="139" t="s">
        <v>115</v>
      </c>
      <c r="M1" s="141"/>
      <c r="N1" s="141"/>
      <c r="O1" s="141"/>
      <c r="P1" s="141"/>
      <c r="AA1" s="142"/>
    </row>
    <row r="2" spans="1:27">
      <c r="A2" s="143" t="s">
        <v>1029</v>
      </c>
    </row>
    <row r="3" spans="1:27" s="53" customFormat="1" ht="16.05" customHeight="1">
      <c r="A3" s="621"/>
      <c r="C3" s="358"/>
      <c r="D3" s="1271" t="s">
        <v>18</v>
      </c>
      <c r="E3" s="1"/>
      <c r="F3" s="1"/>
      <c r="G3" s="132" t="str">
        <f>"Тариф " &amp; D3</f>
        <v>Тариф 1</v>
      </c>
      <c r="H3" s="331" t="s">
        <v>1020</v>
      </c>
      <c r="I3" s="144" t="s">
        <v>282</v>
      </c>
      <c r="J3" s="53" t="str">
        <f>G3 &amp; " (" &amp;H3&amp; ") - " &amp;H5 &amp; IF(H9="",""," (" &amp; H9 &amp; ")")</f>
        <v xml:space="preserve">Тариф 1 (Водоснабжение) - </v>
      </c>
      <c r="K3" s="53">
        <f>H8</f>
        <v>0</v>
      </c>
      <c r="L3" s="320">
        <f>H5</f>
        <v>0</v>
      </c>
      <c r="M3" s="53">
        <f>H9</f>
        <v>0</v>
      </c>
      <c r="N3" s="53">
        <f>H6</f>
        <v>0</v>
      </c>
    </row>
    <row r="4" spans="1:27" s="53" customFormat="1" ht="16.05" customHeight="1">
      <c r="A4" s="621"/>
      <c r="C4" s="358"/>
      <c r="D4" s="1271"/>
      <c r="E4" s="1"/>
      <c r="F4" s="1"/>
      <c r="G4" s="56" t="s">
        <v>1241</v>
      </c>
      <c r="H4" s="133"/>
      <c r="I4" s="333"/>
    </row>
    <row r="5" spans="1:27" s="53" customFormat="1" ht="16.05" customHeight="1">
      <c r="A5" s="621"/>
      <c r="C5" s="358"/>
      <c r="D5" s="1271"/>
      <c r="E5" s="1"/>
      <c r="F5" s="1"/>
      <c r="G5" s="56" t="s">
        <v>262</v>
      </c>
      <c r="H5" s="135"/>
      <c r="I5" s="333"/>
    </row>
    <row r="6" spans="1:27" s="53" customFormat="1" ht="16.05" customHeight="1">
      <c r="A6" s="621"/>
      <c r="C6" s="358"/>
      <c r="D6" s="1271"/>
      <c r="E6" s="1"/>
      <c r="F6" s="1"/>
      <c r="G6" s="56" t="s">
        <v>263</v>
      </c>
      <c r="H6" s="135"/>
      <c r="I6" s="333"/>
    </row>
    <row r="7" spans="1:27" s="53" customFormat="1" ht="16.05" customHeight="1">
      <c r="A7" s="621"/>
      <c r="C7" s="358"/>
      <c r="D7" s="1271"/>
      <c r="E7" s="1"/>
      <c r="F7" s="1"/>
      <c r="G7" s="56" t="s">
        <v>264</v>
      </c>
      <c r="H7" s="133"/>
      <c r="I7" s="334"/>
    </row>
    <row r="8" spans="1:27" s="53" customFormat="1" ht="16.05" customHeight="1">
      <c r="A8" s="621"/>
      <c r="C8" s="358"/>
      <c r="D8" s="1271"/>
      <c r="E8" s="1"/>
      <c r="F8" s="1"/>
      <c r="G8" s="136" t="str">
        <f>IF(H3="Водоотведение","Вид сточных вод","Вид воды")</f>
        <v>Вид воды</v>
      </c>
      <c r="H8" s="135"/>
      <c r="I8" s="333"/>
    </row>
    <row r="9" spans="1:27" s="53" customFormat="1" ht="16.05" customHeight="1">
      <c r="A9" s="621"/>
      <c r="C9" s="358"/>
      <c r="D9" s="1271"/>
      <c r="E9" s="1"/>
      <c r="F9" s="1"/>
      <c r="G9" s="136" t="s">
        <v>1028</v>
      </c>
      <c r="H9" s="578"/>
      <c r="I9" s="333"/>
    </row>
    <row r="10" spans="1:27" s="53" customFormat="1" ht="16.05" customHeight="1">
      <c r="A10" s="621"/>
      <c r="B10" s="53" t="b">
        <f t="shared" ref="B10:B15" si="0">org_declaration="Заявление организации"</f>
        <v>1</v>
      </c>
      <c r="C10" s="358"/>
      <c r="D10" s="1271"/>
      <c r="E10" s="1"/>
      <c r="F10" s="1"/>
      <c r="G10" s="56" t="s">
        <v>265</v>
      </c>
      <c r="H10" s="460"/>
      <c r="I10" s="333"/>
    </row>
    <row r="11" spans="1:27" s="53" customFormat="1" ht="16.05" customHeight="1">
      <c r="A11" s="621"/>
      <c r="B11" s="53" t="b">
        <f t="shared" si="0"/>
        <v>1</v>
      </c>
      <c r="C11" s="358"/>
      <c r="D11" s="1271"/>
      <c r="E11" s="1"/>
      <c r="F11" s="1"/>
      <c r="G11" s="56" t="s">
        <v>266</v>
      </c>
      <c r="H11" s="585"/>
      <c r="I11" s="333"/>
    </row>
    <row r="12" spans="1:27" s="53" customFormat="1" ht="16.05" customHeight="1">
      <c r="A12" s="621"/>
      <c r="B12" s="53" t="b">
        <f t="shared" si="0"/>
        <v>1</v>
      </c>
      <c r="C12" s="358"/>
      <c r="D12" s="1271"/>
      <c r="E12" s="1"/>
      <c r="F12" s="1"/>
      <c r="G12" s="56" t="s">
        <v>1182</v>
      </c>
      <c r="H12" s="460"/>
      <c r="I12" s="333"/>
    </row>
    <row r="13" spans="1:27" s="53" customFormat="1" ht="16.05" customHeight="1">
      <c r="A13" s="621"/>
      <c r="B13" s="53" t="b">
        <f t="shared" si="0"/>
        <v>1</v>
      </c>
      <c r="C13" s="358"/>
      <c r="D13" s="1271"/>
      <c r="E13" s="1"/>
      <c r="F13" s="1"/>
      <c r="G13" s="56" t="s">
        <v>267</v>
      </c>
      <c r="H13" s="586"/>
      <c r="I13" s="333"/>
    </row>
    <row r="14" spans="1:27" s="53" customFormat="1" ht="21.75" customHeight="1">
      <c r="A14" s="621"/>
      <c r="B14" s="53" t="b">
        <f t="shared" si="0"/>
        <v>1</v>
      </c>
      <c r="C14" s="358"/>
      <c r="D14" s="1271"/>
      <c r="E14" s="1"/>
      <c r="F14" s="1"/>
      <c r="G14" s="584"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78"/>
      <c r="I14" s="333"/>
    </row>
    <row r="15" spans="1:27" s="53" customFormat="1" ht="16.05" customHeight="1">
      <c r="A15" s="621"/>
      <c r="B15" s="53" t="b">
        <f t="shared" si="0"/>
        <v>1</v>
      </c>
      <c r="C15" s="358"/>
      <c r="D15" s="1271"/>
      <c r="E15" s="1"/>
      <c r="F15" s="1"/>
      <c r="G15" s="56" t="s">
        <v>269</v>
      </c>
      <c r="H15" s="359"/>
      <c r="I15" s="333"/>
    </row>
    <row r="16" spans="1:27" s="538" customFormat="1">
      <c r="A16" s="635" t="s">
        <v>1450</v>
      </c>
      <c r="M16" s="539"/>
      <c r="N16" s="539"/>
      <c r="O16" s="539"/>
      <c r="P16" s="539"/>
      <c r="AA16" s="540"/>
    </row>
    <row r="17" spans="1:27" s="53" customFormat="1" ht="16.05" customHeight="1">
      <c r="C17" s="631"/>
      <c r="D17" s="144" t="s">
        <v>282</v>
      </c>
      <c r="E17" s="1264" t="s">
        <v>226</v>
      </c>
      <c r="F17" s="1264"/>
      <c r="G17" s="1264"/>
      <c r="H17" s="608"/>
      <c r="I17" s="54"/>
      <c r="J17" s="55"/>
    </row>
    <row r="18" spans="1:27" s="538" customFormat="1">
      <c r="A18" s="635" t="s">
        <v>1451</v>
      </c>
      <c r="M18" s="539"/>
      <c r="N18" s="539"/>
      <c r="O18" s="539"/>
      <c r="P18" s="539"/>
      <c r="AA18" s="540"/>
    </row>
    <row r="19" spans="1:27" s="538" customFormat="1">
      <c r="A19" s="635" t="s">
        <v>1452</v>
      </c>
      <c r="M19" s="539"/>
      <c r="N19" s="539"/>
      <c r="O19" s="539"/>
      <c r="P19" s="539"/>
      <c r="AA19" s="540"/>
    </row>
    <row r="20" spans="1:27" s="538" customFormat="1">
      <c r="A20" s="635" t="s">
        <v>1453</v>
      </c>
      <c r="M20" s="539"/>
      <c r="N20" s="539"/>
      <c r="O20" s="539"/>
      <c r="P20" s="539"/>
      <c r="AA20" s="540"/>
    </row>
    <row r="21" spans="1:27" s="53" customFormat="1" ht="16.05" customHeight="1">
      <c r="C21" s="631"/>
      <c r="D21" s="144" t="s">
        <v>282</v>
      </c>
      <c r="E21" s="1263" t="s">
        <v>229</v>
      </c>
      <c r="F21" s="1264" t="s">
        <v>230</v>
      </c>
      <c r="G21" s="1264"/>
      <c r="H21" s="375"/>
      <c r="I21" s="54"/>
    </row>
    <row r="22" spans="1:27" s="53" customFormat="1" ht="16.05" customHeight="1">
      <c r="C22" s="631"/>
      <c r="E22" s="1263"/>
      <c r="F22" s="1264" t="s">
        <v>231</v>
      </c>
      <c r="G22" s="1264"/>
      <c r="H22" s="357"/>
      <c r="I22" s="54"/>
    </row>
    <row r="23" spans="1:27" s="53" customFormat="1" ht="16.05" customHeight="1">
      <c r="C23" s="631"/>
      <c r="E23" s="1263"/>
      <c r="F23" s="1264" t="s">
        <v>232</v>
      </c>
      <c r="G23" s="1264"/>
      <c r="H23" s="375"/>
      <c r="I23" s="54"/>
    </row>
    <row r="24" spans="1:27" s="53" customFormat="1" ht="16.05" customHeight="1">
      <c r="C24" s="631"/>
      <c r="E24" s="1263"/>
      <c r="F24" s="1264" t="s">
        <v>233</v>
      </c>
      <c r="G24" s="1264"/>
      <c r="H24" s="138"/>
      <c r="I24" s="54"/>
    </row>
    <row r="25" spans="1:27" s="53" customFormat="1" ht="16.05" customHeight="1">
      <c r="C25" s="631"/>
      <c r="E25" s="1263"/>
      <c r="F25" s="1264" t="s">
        <v>234</v>
      </c>
      <c r="G25" s="1264"/>
      <c r="H25" s="608"/>
      <c r="I25" s="54"/>
      <c r="J25" s="55"/>
    </row>
    <row r="26" spans="1:27" s="538" customFormat="1">
      <c r="A26" s="635" t="s">
        <v>1454</v>
      </c>
      <c r="M26" s="539"/>
      <c r="N26" s="539"/>
      <c r="O26" s="539"/>
      <c r="P26" s="539"/>
      <c r="AA26" s="540"/>
    </row>
    <row r="27" spans="1:27" s="538" customFormat="1">
      <c r="A27" s="635" t="s">
        <v>1455</v>
      </c>
      <c r="M27" s="539"/>
      <c r="N27" s="539"/>
      <c r="O27" s="539"/>
      <c r="P27" s="539"/>
      <c r="AA27" s="540"/>
    </row>
    <row r="28" spans="1:27" s="53" customFormat="1" ht="16.05" customHeight="1">
      <c r="C28" s="631"/>
      <c r="D28" s="144" t="s">
        <v>282</v>
      </c>
      <c r="E28" s="1263" t="s">
        <v>229</v>
      </c>
      <c r="F28" s="1264" t="s">
        <v>230</v>
      </c>
      <c r="G28" s="1264"/>
      <c r="H28" s="375"/>
      <c r="I28" s="54"/>
    </row>
    <row r="29" spans="1:27" s="53" customFormat="1" ht="16.05" customHeight="1">
      <c r="C29" s="631"/>
      <c r="E29" s="1263"/>
      <c r="F29" s="1264" t="s">
        <v>231</v>
      </c>
      <c r="G29" s="1264"/>
      <c r="H29" s="357"/>
      <c r="I29" s="54"/>
    </row>
    <row r="30" spans="1:27" s="53" customFormat="1" ht="16.05" customHeight="1">
      <c r="C30" s="631"/>
      <c r="E30" s="1263"/>
      <c r="F30" s="1264" t="s">
        <v>232</v>
      </c>
      <c r="G30" s="1264"/>
      <c r="H30" s="375"/>
      <c r="I30" s="54"/>
    </row>
    <row r="31" spans="1:27" s="53" customFormat="1" ht="16.05" customHeight="1">
      <c r="C31" s="631"/>
      <c r="E31" s="1263"/>
      <c r="F31" s="1264" t="s">
        <v>233</v>
      </c>
      <c r="G31" s="1264"/>
      <c r="H31" s="138"/>
      <c r="I31" s="54"/>
    </row>
    <row r="32" spans="1:27" s="53" customFormat="1" ht="16.05" customHeight="1">
      <c r="C32" s="631"/>
      <c r="E32" s="1263"/>
      <c r="F32" s="1264" t="s">
        <v>237</v>
      </c>
      <c r="G32" s="1264"/>
      <c r="H32" s="138"/>
      <c r="I32" s="54"/>
    </row>
    <row r="33" spans="1:27" s="53" customFormat="1" ht="16.05" customHeight="1">
      <c r="C33" s="631"/>
      <c r="E33" s="1263"/>
      <c r="F33" s="1264" t="s">
        <v>238</v>
      </c>
      <c r="G33" s="1264"/>
      <c r="H33" s="138"/>
      <c r="I33" s="54"/>
    </row>
    <row r="34" spans="1:27" s="538" customFormat="1">
      <c r="A34" s="635" t="s">
        <v>1456</v>
      </c>
      <c r="M34" s="539"/>
      <c r="N34" s="539"/>
      <c r="O34" s="539"/>
      <c r="P34" s="539"/>
      <c r="AA34" s="540"/>
    </row>
    <row r="35" spans="1:27" s="53" customFormat="1" ht="16.05" customHeight="1">
      <c r="C35" s="631"/>
      <c r="D35" s="144" t="s">
        <v>282</v>
      </c>
      <c r="E35" s="1263" t="s">
        <v>229</v>
      </c>
      <c r="F35" s="1264" t="s">
        <v>230</v>
      </c>
      <c r="G35" s="1264"/>
      <c r="H35" s="375"/>
      <c r="I35" s="54"/>
    </row>
    <row r="36" spans="1:27" s="53" customFormat="1" ht="16.05" customHeight="1">
      <c r="C36" s="631"/>
      <c r="E36" s="1263"/>
      <c r="F36" s="1264" t="s">
        <v>231</v>
      </c>
      <c r="G36" s="1264"/>
      <c r="H36" s="632"/>
      <c r="I36" s="54"/>
    </row>
    <row r="37" spans="1:27" s="53" customFormat="1" ht="16.05" customHeight="1">
      <c r="C37" s="631"/>
      <c r="E37" s="1263"/>
      <c r="F37" s="1264" t="s">
        <v>232</v>
      </c>
      <c r="G37" s="1264"/>
      <c r="H37" s="375"/>
      <c r="I37" s="54"/>
    </row>
    <row r="38" spans="1:27" s="53" customFormat="1" ht="16.05" customHeight="1">
      <c r="C38" s="631"/>
      <c r="E38" s="1263"/>
      <c r="F38" s="1264" t="s">
        <v>233</v>
      </c>
      <c r="G38" s="1264"/>
      <c r="H38" s="138"/>
      <c r="I38" s="54"/>
    </row>
    <row r="39" spans="1:27" s="53" customFormat="1" ht="16.05" customHeight="1">
      <c r="C39" s="631"/>
      <c r="E39" s="1263"/>
      <c r="F39" s="1264" t="s">
        <v>239</v>
      </c>
      <c r="G39" s="1264"/>
      <c r="H39" s="138"/>
      <c r="I39" s="54"/>
    </row>
    <row r="40" spans="1:27" s="53" customFormat="1" ht="16.05" customHeight="1">
      <c r="C40" s="631"/>
      <c r="E40" s="1263"/>
      <c r="F40" s="1264" t="s">
        <v>1144</v>
      </c>
      <c r="G40" s="1264"/>
      <c r="H40" s="138"/>
      <c r="I40" s="54"/>
    </row>
    <row r="41" spans="1:27" s="538" customFormat="1">
      <c r="A41" s="635" t="s">
        <v>1457</v>
      </c>
      <c r="M41" s="539"/>
      <c r="N41" s="539"/>
      <c r="O41" s="539"/>
      <c r="P41" s="539"/>
      <c r="AA41" s="540"/>
    </row>
    <row r="42" spans="1:27" s="538" customFormat="1" ht="13.8">
      <c r="A42" s="636"/>
      <c r="G42" s="633"/>
      <c r="H42" s="634"/>
      <c r="I42" s="144" t="s">
        <v>282</v>
      </c>
      <c r="M42" s="539"/>
      <c r="N42" s="539"/>
      <c r="O42" s="539"/>
      <c r="P42" s="539"/>
      <c r="AA42" s="540"/>
    </row>
    <row r="43" spans="1:27" s="538" customFormat="1">
      <c r="A43" s="636"/>
      <c r="M43" s="539"/>
      <c r="N43" s="539"/>
      <c r="O43" s="539"/>
      <c r="P43" s="539"/>
      <c r="AA43" s="540"/>
    </row>
    <row r="45" spans="1:27" s="140" customFormat="1" ht="30" customHeight="1">
      <c r="A45" s="139" t="s">
        <v>1031</v>
      </c>
      <c r="M45" s="141"/>
      <c r="N45" s="141"/>
      <c r="O45" s="141"/>
      <c r="P45" s="141"/>
      <c r="AA45" s="142"/>
    </row>
    <row r="46" spans="1:27">
      <c r="A46" s="143" t="s">
        <v>1032</v>
      </c>
    </row>
    <row r="47" spans="1:27" s="57" customFormat="1" ht="15" customHeight="1">
      <c r="A47" s="156" t="s">
        <v>18</v>
      </c>
      <c r="D47" s="58"/>
      <c r="E47" s="61"/>
      <c r="F47" s="61"/>
      <c r="G47" s="61"/>
      <c r="H47" s="61"/>
      <c r="I47" s="61"/>
      <c r="J47" s="61"/>
      <c r="K47" s="61"/>
      <c r="L47" s="155" t="str">
        <f>INDEX('Общие сведения'!$J$113:$J$126,MATCH($A47,'Общие сведения'!$D$113:$D$126,0))</f>
        <v>Тариф 1 (Водоотведение) - тариф на водоотведение (нет)</v>
      </c>
      <c r="M47" s="149"/>
      <c r="N47" s="149"/>
      <c r="O47" s="149"/>
      <c r="P47" s="149"/>
    </row>
    <row r="48" spans="1:27" s="57" customFormat="1" ht="13.2" outlineLevel="1">
      <c r="A48" s="156" t="str">
        <f>A47</f>
        <v>1</v>
      </c>
      <c r="D48" s="62"/>
      <c r="E48" s="63"/>
      <c r="F48" s="63"/>
      <c r="G48" s="63"/>
      <c r="H48" s="63"/>
      <c r="I48" s="63"/>
      <c r="J48" s="63"/>
      <c r="K48" s="63"/>
      <c r="L48" s="64" t="s">
        <v>18</v>
      </c>
      <c r="M48" s="65"/>
      <c r="N48" s="65"/>
      <c r="O48" s="154"/>
      <c r="P48" s="183"/>
    </row>
    <row r="49" spans="1:27" s="57" customFormat="1" ht="15" customHeight="1" outlineLevel="1">
      <c r="A49" s="156" t="str">
        <f>A47</f>
        <v>1</v>
      </c>
      <c r="D49" s="58"/>
      <c r="E49" s="59"/>
      <c r="F49" s="59"/>
      <c r="G49" s="59"/>
      <c r="H49" s="59"/>
      <c r="I49" s="59"/>
      <c r="J49" s="59"/>
      <c r="K49" s="59"/>
      <c r="L49" s="150"/>
      <c r="M49" s="336" t="s">
        <v>283</v>
      </c>
      <c r="N49" s="151"/>
      <c r="O49" s="151"/>
      <c r="P49" s="152"/>
    </row>
    <row r="50" spans="1:27">
      <c r="A50" s="143" t="s">
        <v>1033</v>
      </c>
    </row>
    <row r="51" spans="1:27" s="57" customFormat="1" ht="13.8" outlineLevel="1">
      <c r="A51" s="156" t="str">
        <f ca="1">OFFSET(A51,-1,0)</f>
        <v>et_List01_mo</v>
      </c>
      <c r="D51" s="62"/>
      <c r="E51" s="63"/>
      <c r="F51" s="63"/>
      <c r="G51" s="63"/>
      <c r="H51" s="63"/>
      <c r="I51" s="63"/>
      <c r="J51" s="63"/>
      <c r="K51" s="144" t="s">
        <v>282</v>
      </c>
      <c r="L51" s="64" t="s">
        <v>18</v>
      </c>
      <c r="M51" s="65"/>
      <c r="N51" s="65"/>
      <c r="O51" s="154"/>
      <c r="P51" s="183"/>
    </row>
    <row r="53" spans="1:27" s="140" customFormat="1" ht="30" customHeight="1">
      <c r="A53" s="139" t="s">
        <v>1037</v>
      </c>
      <c r="M53" s="141"/>
      <c r="N53" s="141"/>
      <c r="O53" s="141"/>
      <c r="P53" s="141"/>
      <c r="AA53" s="142"/>
    </row>
    <row r="54" spans="1:27">
      <c r="A54" s="143" t="s">
        <v>1038</v>
      </c>
    </row>
    <row r="55" spans="1:27" s="67" customFormat="1" ht="15" customHeight="1">
      <c r="A55" s="637" t="s">
        <v>18</v>
      </c>
      <c r="L55" s="160" t="str">
        <f>INDEX('Общие сведения'!$J$113:$J$126,MATCH($A55,'Общие сведения'!$D$113:$D$126,0))</f>
        <v>Тариф 1 (Водоотведение) - тариф на водоотведение (нет)</v>
      </c>
      <c r="M55" s="155"/>
      <c r="N55" s="149"/>
      <c r="O55" s="149"/>
      <c r="P55" s="149"/>
      <c r="Q55" s="149"/>
      <c r="R55" s="149"/>
      <c r="S55" s="149"/>
    </row>
    <row r="56" spans="1:27" s="67" customFormat="1" ht="15" customHeight="1" outlineLevel="1">
      <c r="A56" s="638" t="str">
        <f t="shared" ref="A56:A62" si="1">A55</f>
        <v>1</v>
      </c>
      <c r="L56" s="161">
        <v>1</v>
      </c>
      <c r="M56" s="159" t="s">
        <v>287</v>
      </c>
      <c r="N56" s="68" t="s">
        <v>288</v>
      </c>
      <c r="O56" s="166"/>
      <c r="P56" s="165"/>
      <c r="Q56" s="165"/>
      <c r="R56" s="165"/>
      <c r="S56" s="168"/>
    </row>
    <row r="57" spans="1:27" s="67" customFormat="1" ht="15" customHeight="1" outlineLevel="1">
      <c r="A57" s="638" t="str">
        <f t="shared" si="1"/>
        <v>1</v>
      </c>
      <c r="L57" s="161">
        <v>2</v>
      </c>
      <c r="M57" s="159" t="s">
        <v>289</v>
      </c>
      <c r="N57" s="68" t="s">
        <v>288</v>
      </c>
      <c r="O57" s="166"/>
      <c r="P57" s="165"/>
      <c r="Q57" s="165"/>
      <c r="R57" s="165"/>
      <c r="S57" s="168"/>
    </row>
    <row r="58" spans="1:27" s="67" customFormat="1" ht="15" customHeight="1" outlineLevel="1">
      <c r="A58" s="638" t="str">
        <f t="shared" si="1"/>
        <v>1</v>
      </c>
      <c r="L58" s="161">
        <v>3</v>
      </c>
      <c r="M58" s="159" t="s">
        <v>290</v>
      </c>
      <c r="N58" s="68" t="s">
        <v>288</v>
      </c>
      <c r="O58" s="166"/>
      <c r="P58" s="165"/>
      <c r="Q58" s="165"/>
      <c r="R58" s="165"/>
      <c r="S58" s="168"/>
    </row>
    <row r="59" spans="1:27" s="67" customFormat="1" ht="15" customHeight="1" outlineLevel="1">
      <c r="A59" s="638" t="str">
        <f t="shared" si="1"/>
        <v>1</v>
      </c>
      <c r="L59" s="161">
        <v>4</v>
      </c>
      <c r="M59" s="159" t="s">
        <v>291</v>
      </c>
      <c r="N59" s="68" t="s">
        <v>288</v>
      </c>
      <c r="O59" s="166"/>
      <c r="P59" s="165"/>
      <c r="Q59" s="165"/>
      <c r="R59" s="165"/>
      <c r="S59" s="168"/>
    </row>
    <row r="60" spans="1:27" s="67" customFormat="1" ht="15" customHeight="1" outlineLevel="1">
      <c r="A60" s="638" t="str">
        <f t="shared" si="1"/>
        <v>1</v>
      </c>
      <c r="L60" s="161">
        <v>5</v>
      </c>
      <c r="M60" s="159" t="s">
        <v>292</v>
      </c>
      <c r="N60" s="68" t="s">
        <v>293</v>
      </c>
      <c r="O60" s="167"/>
      <c r="P60" s="163"/>
      <c r="Q60" s="163"/>
      <c r="R60" s="163"/>
      <c r="S60" s="168"/>
    </row>
    <row r="61" spans="1:27" s="67" customFormat="1" ht="15" customHeight="1" outlineLevel="1">
      <c r="A61" s="638" t="str">
        <f t="shared" si="1"/>
        <v>1</v>
      </c>
      <c r="L61" s="150"/>
      <c r="M61" s="461" t="s">
        <v>370</v>
      </c>
      <c r="N61" s="151"/>
      <c r="O61" s="151"/>
      <c r="P61" s="151"/>
      <c r="Q61" s="151"/>
      <c r="R61" s="151"/>
      <c r="S61" s="164"/>
    </row>
    <row r="62" spans="1:27" s="67" customFormat="1" ht="15" customHeight="1" outlineLevel="1">
      <c r="A62" s="638" t="str">
        <f t="shared" si="1"/>
        <v>1</v>
      </c>
      <c r="L62" s="161"/>
      <c r="M62" s="159" t="s">
        <v>1228</v>
      </c>
      <c r="N62" s="68"/>
      <c r="O62" s="1272"/>
      <c r="P62" s="1273"/>
      <c r="Q62" s="1273"/>
      <c r="R62" s="1273"/>
      <c r="S62" s="1274"/>
    </row>
    <row r="63" spans="1:27">
      <c r="A63" s="143" t="s">
        <v>1039</v>
      </c>
    </row>
    <row r="64" spans="1:27" s="67" customFormat="1" ht="15" customHeight="1">
      <c r="A64" s="637" t="s">
        <v>18</v>
      </c>
      <c r="L64" s="160" t="str">
        <f>INDEX('Общие сведения'!$J$113:$J$126,MATCH($A64,'Общие сведения'!$D$113:$D$126,0))</f>
        <v>Тариф 1 (Водоотведение) - тариф на водоотведение (нет)</v>
      </c>
      <c r="M64" s="155"/>
      <c r="N64" s="149"/>
      <c r="O64" s="149"/>
      <c r="P64" s="149"/>
      <c r="Q64" s="149"/>
      <c r="R64" s="149"/>
      <c r="S64" s="149"/>
    </row>
    <row r="65" spans="1:42" s="67" customFormat="1" ht="15" customHeight="1" outlineLevel="1">
      <c r="A65" s="638" t="str">
        <f>A64</f>
        <v>1</v>
      </c>
      <c r="L65" s="161">
        <v>1</v>
      </c>
      <c r="M65" s="159" t="s">
        <v>294</v>
      </c>
      <c r="N65" s="68" t="s">
        <v>288</v>
      </c>
      <c r="O65" s="166"/>
      <c r="P65" s="165"/>
      <c r="Q65" s="165"/>
      <c r="R65" s="165"/>
      <c r="S65" s="168"/>
    </row>
    <row r="66" spans="1:42" s="67" customFormat="1" ht="15" customHeight="1" outlineLevel="1">
      <c r="A66" s="638" t="str">
        <f>A65</f>
        <v>1</v>
      </c>
      <c r="L66" s="161">
        <v>2</v>
      </c>
      <c r="M66" s="159" t="s">
        <v>295</v>
      </c>
      <c r="N66" s="68" t="s">
        <v>288</v>
      </c>
      <c r="O66" s="166"/>
      <c r="P66" s="165"/>
      <c r="Q66" s="165"/>
      <c r="R66" s="165"/>
      <c r="S66" s="168"/>
    </row>
    <row r="67" spans="1:42" s="67" customFormat="1" ht="15" customHeight="1" outlineLevel="1">
      <c r="A67" s="638" t="str">
        <f>A66</f>
        <v>1</v>
      </c>
      <c r="L67" s="161">
        <v>3</v>
      </c>
      <c r="M67" s="159" t="s">
        <v>296</v>
      </c>
      <c r="N67" s="68" t="s">
        <v>293</v>
      </c>
      <c r="O67" s="167"/>
      <c r="P67" s="163"/>
      <c r="Q67" s="163"/>
      <c r="R67" s="163"/>
      <c r="S67" s="168"/>
    </row>
    <row r="68" spans="1:42" s="67" customFormat="1" ht="15" customHeight="1" outlineLevel="1">
      <c r="A68" s="638" t="str">
        <f>A67</f>
        <v>1</v>
      </c>
      <c r="L68" s="150"/>
      <c r="M68" s="461" t="s">
        <v>370</v>
      </c>
      <c r="N68" s="151"/>
      <c r="O68" s="151"/>
      <c r="P68" s="151"/>
      <c r="Q68" s="151"/>
      <c r="R68" s="151"/>
      <c r="S68" s="164"/>
    </row>
    <row r="69" spans="1:42" s="67" customFormat="1" ht="15" customHeight="1">
      <c r="A69" s="638" t="str">
        <f>A68</f>
        <v>1</v>
      </c>
      <c r="L69" s="161"/>
      <c r="M69" s="159" t="s">
        <v>1228</v>
      </c>
      <c r="N69" s="68"/>
      <c r="O69" s="1272"/>
      <c r="P69" s="1273"/>
      <c r="Q69" s="1273"/>
      <c r="R69" s="1273"/>
      <c r="S69" s="1274"/>
    </row>
    <row r="70" spans="1:42">
      <c r="A70" s="143" t="s">
        <v>1041</v>
      </c>
    </row>
    <row r="71" spans="1:42" s="70" customFormat="1" ht="13.8">
      <c r="A71" s="639"/>
      <c r="K71" s="144" t="s">
        <v>282</v>
      </c>
      <c r="L71" s="162">
        <v>1</v>
      </c>
      <c r="M71" s="169"/>
      <c r="N71" s="170"/>
      <c r="O71" s="1266"/>
      <c r="P71" s="1266"/>
      <c r="Q71" s="1266"/>
      <c r="R71" s="168"/>
      <c r="S71" s="168"/>
      <c r="T71" s="69"/>
    </row>
    <row r="72" spans="1:42">
      <c r="A72" s="143" t="s">
        <v>1231</v>
      </c>
    </row>
    <row r="73" spans="1:42" s="67" customFormat="1" ht="15" customHeight="1" outlineLevel="1">
      <c r="A73" s="637" t="str">
        <f ca="1">OFFSET(B73,-1,-1)</f>
        <v>et_List02_1</v>
      </c>
      <c r="K73" s="144" t="s">
        <v>282</v>
      </c>
      <c r="L73" s="161">
        <v>1</v>
      </c>
      <c r="M73" s="169"/>
      <c r="N73" s="169"/>
      <c r="O73" s="167"/>
      <c r="P73" s="163"/>
      <c r="Q73" s="163"/>
      <c r="R73" s="163"/>
      <c r="S73" s="168"/>
    </row>
    <row r="74" spans="1:42" s="200" customFormat="1" ht="13.8">
      <c r="A74" s="640"/>
      <c r="K74" s="201"/>
      <c r="L74" s="202"/>
      <c r="M74" s="203"/>
      <c r="N74" s="204"/>
      <c r="O74" s="205"/>
      <c r="P74" s="205"/>
      <c r="Q74" s="205"/>
      <c r="R74" s="203"/>
      <c r="S74" s="203"/>
      <c r="T74" s="206"/>
    </row>
    <row r="75" spans="1:42" s="140" customFormat="1" ht="30" customHeight="1">
      <c r="A75" s="139" t="s">
        <v>1106</v>
      </c>
      <c r="M75" s="141"/>
      <c r="N75" s="141"/>
      <c r="O75" s="141"/>
      <c r="P75" s="141"/>
      <c r="AA75" s="142"/>
    </row>
    <row r="76" spans="1:42">
      <c r="A76" s="143" t="s">
        <v>1143</v>
      </c>
    </row>
    <row r="77" spans="1:42" s="90" customFormat="1">
      <c r="A77" s="637" t="s">
        <v>18</v>
      </c>
      <c r="L77" s="160" t="str">
        <f>INDEX('Общие сведения'!$J$113:$J$126,MATCH($A77,'Общие сведения'!$D$113:$D$126,0))</f>
        <v>Тариф 1 (Водоотведение) - тариф на водоотведение (нет)</v>
      </c>
      <c r="M77" s="155"/>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212"/>
      <c r="AN77" s="212"/>
      <c r="AO77" s="212"/>
      <c r="AP77" s="212"/>
    </row>
    <row r="78" spans="1:42" s="72" customFormat="1" outlineLevel="1">
      <c r="A78" s="641" t="str">
        <f>A77</f>
        <v>1</v>
      </c>
      <c r="B78" s="72" t="s">
        <v>1227</v>
      </c>
      <c r="L78" s="348"/>
      <c r="M78" s="349" t="s">
        <v>161</v>
      </c>
      <c r="N78" s="350"/>
      <c r="O78" s="350"/>
      <c r="P78" s="350"/>
      <c r="Q78" s="350"/>
      <c r="R78" s="350"/>
      <c r="S78" s="456">
        <f>(1-S79/100)*(1+S80/100)*(1+S82/100)</f>
        <v>1</v>
      </c>
      <c r="T78" s="456">
        <f>(1-T79/100)*(1+T80/100)*(1+T82/100)</f>
        <v>1</v>
      </c>
      <c r="U78" s="456">
        <f>(1-U79/100)*(1+U80/100)*(1+U82/100)</f>
        <v>1</v>
      </c>
      <c r="V78" s="350"/>
      <c r="W78" s="350"/>
      <c r="X78" s="350"/>
      <c r="Y78" s="456">
        <f>(1-Y79/100)*(1+Y80/100)*(1+Y82/100)</f>
        <v>1</v>
      </c>
      <c r="Z78" s="456">
        <f t="shared" ref="Z78:AP78" si="2">(1-Z79/100)*(1+Z80/100)*(1+Z82/100)</f>
        <v>1</v>
      </c>
      <c r="AA78" s="456">
        <f t="shared" si="2"/>
        <v>1</v>
      </c>
      <c r="AB78" s="456">
        <f t="shared" si="2"/>
        <v>1</v>
      </c>
      <c r="AC78" s="456">
        <f t="shared" si="2"/>
        <v>1</v>
      </c>
      <c r="AD78" s="456">
        <f t="shared" si="2"/>
        <v>1</v>
      </c>
      <c r="AE78" s="456">
        <f t="shared" si="2"/>
        <v>1</v>
      </c>
      <c r="AF78" s="456">
        <f t="shared" si="2"/>
        <v>1</v>
      </c>
      <c r="AG78" s="456">
        <f t="shared" si="2"/>
        <v>1</v>
      </c>
      <c r="AH78" s="456">
        <f t="shared" si="2"/>
        <v>1</v>
      </c>
      <c r="AI78" s="456">
        <f t="shared" si="2"/>
        <v>1</v>
      </c>
      <c r="AJ78" s="456">
        <f t="shared" si="2"/>
        <v>1</v>
      </c>
      <c r="AK78" s="456">
        <f t="shared" si="2"/>
        <v>1</v>
      </c>
      <c r="AL78" s="456">
        <f t="shared" si="2"/>
        <v>1</v>
      </c>
      <c r="AM78" s="456">
        <f t="shared" si="2"/>
        <v>1</v>
      </c>
      <c r="AN78" s="456">
        <f t="shared" si="2"/>
        <v>1</v>
      </c>
      <c r="AO78" s="456">
        <f t="shared" si="2"/>
        <v>1</v>
      </c>
      <c r="AP78" s="456">
        <f t="shared" si="2"/>
        <v>1</v>
      </c>
    </row>
    <row r="79" spans="1:42" s="72" customFormat="1" ht="22.5" customHeight="1" outlineLevel="1">
      <c r="A79" s="641" t="str">
        <f t="shared" ref="A79:A94" si="3">A78</f>
        <v>1</v>
      </c>
      <c r="B79" s="72" t="s">
        <v>1224</v>
      </c>
      <c r="L79" s="74">
        <v>1</v>
      </c>
      <c r="M79" s="75" t="s">
        <v>306</v>
      </c>
      <c r="N79" s="77" t="s">
        <v>145</v>
      </c>
      <c r="O79" s="360"/>
      <c r="P79" s="360"/>
      <c r="Q79" s="360"/>
      <c r="R79" s="376"/>
      <c r="S79" s="360"/>
      <c r="T79" s="360"/>
      <c r="U79" s="360"/>
      <c r="V79" s="369">
        <f>IF(S79&lt;&gt;0,U79/S79,0)</f>
        <v>0</v>
      </c>
      <c r="W79" s="365">
        <f>U79-T79</f>
        <v>0</v>
      </c>
      <c r="X79" s="376"/>
      <c r="Y79" s="360"/>
      <c r="Z79" s="360"/>
      <c r="AA79" s="360"/>
      <c r="AB79" s="360"/>
      <c r="AC79" s="360"/>
      <c r="AD79" s="360"/>
      <c r="AE79" s="360"/>
      <c r="AF79" s="360"/>
      <c r="AG79" s="360"/>
      <c r="AH79" s="360"/>
      <c r="AI79" s="360"/>
      <c r="AJ79" s="360"/>
      <c r="AK79" s="360"/>
      <c r="AL79" s="360"/>
      <c r="AM79" s="360"/>
      <c r="AN79" s="360"/>
      <c r="AO79" s="360"/>
      <c r="AP79" s="360"/>
    </row>
    <row r="80" spans="1:42" s="72" customFormat="1" outlineLevel="1">
      <c r="A80" s="641" t="str">
        <f t="shared" si="3"/>
        <v>1</v>
      </c>
      <c r="B80" s="72" t="s">
        <v>1225</v>
      </c>
      <c r="L80" s="74">
        <v>2</v>
      </c>
      <c r="M80" s="76" t="s">
        <v>162</v>
      </c>
      <c r="N80" s="77" t="s">
        <v>145</v>
      </c>
      <c r="O80" s="360"/>
      <c r="P80" s="360"/>
      <c r="Q80" s="360"/>
      <c r="R80" s="376"/>
      <c r="S80" s="360"/>
      <c r="T80" s="360"/>
      <c r="U80" s="360"/>
      <c r="V80" s="369">
        <f>IF(S80&lt;&gt;0,U80/S80,0)</f>
        <v>0</v>
      </c>
      <c r="W80" s="365">
        <f>U80-T80</f>
        <v>0</v>
      </c>
      <c r="X80" s="376"/>
      <c r="Y80" s="360"/>
      <c r="Z80" s="360"/>
      <c r="AA80" s="360"/>
      <c r="AB80" s="360"/>
      <c r="AC80" s="360"/>
      <c r="AD80" s="360"/>
      <c r="AE80" s="360"/>
      <c r="AF80" s="360"/>
      <c r="AG80" s="360"/>
      <c r="AH80" s="360"/>
      <c r="AI80" s="360"/>
      <c r="AJ80" s="360"/>
      <c r="AK80" s="360"/>
      <c r="AL80" s="360"/>
      <c r="AM80" s="360"/>
      <c r="AN80" s="360"/>
      <c r="AO80" s="360"/>
      <c r="AP80" s="360"/>
    </row>
    <row r="81" spans="1:42" s="72" customFormat="1" outlineLevel="1">
      <c r="A81" s="641" t="str">
        <f t="shared" si="3"/>
        <v>1</v>
      </c>
      <c r="L81" s="74">
        <v>3</v>
      </c>
      <c r="M81" s="78" t="s">
        <v>307</v>
      </c>
      <c r="N81" s="77" t="s">
        <v>145</v>
      </c>
      <c r="O81" s="360"/>
      <c r="P81" s="360"/>
      <c r="Q81" s="360"/>
      <c r="R81" s="376"/>
      <c r="S81" s="360"/>
      <c r="T81" s="360"/>
      <c r="U81" s="360"/>
      <c r="V81" s="369">
        <f>IF(S81&lt;&gt;0,U81/S81,0)</f>
        <v>0</v>
      </c>
      <c r="W81" s="365">
        <f>U81-T81</f>
        <v>0</v>
      </c>
      <c r="X81" s="376"/>
      <c r="Y81" s="360"/>
      <c r="Z81" s="360"/>
      <c r="AA81" s="360"/>
      <c r="AB81" s="360"/>
      <c r="AC81" s="360"/>
      <c r="AD81" s="360"/>
      <c r="AE81" s="360"/>
      <c r="AF81" s="360"/>
      <c r="AG81" s="360"/>
      <c r="AH81" s="360"/>
      <c r="AI81" s="360"/>
      <c r="AJ81" s="360"/>
      <c r="AK81" s="360"/>
      <c r="AL81" s="360"/>
      <c r="AM81" s="360"/>
      <c r="AN81" s="360"/>
      <c r="AO81" s="360"/>
      <c r="AP81" s="360"/>
    </row>
    <row r="82" spans="1:42" s="72" customFormat="1" outlineLevel="1">
      <c r="A82" s="641" t="str">
        <f t="shared" si="3"/>
        <v>1</v>
      </c>
      <c r="B82" s="72" t="s">
        <v>1226</v>
      </c>
      <c r="L82" s="74">
        <v>4</v>
      </c>
      <c r="M82" s="76" t="s">
        <v>308</v>
      </c>
      <c r="N82" s="77" t="s">
        <v>145</v>
      </c>
      <c r="O82" s="360"/>
      <c r="P82" s="362"/>
      <c r="Q82" s="367"/>
      <c r="R82" s="376"/>
      <c r="S82" s="360"/>
      <c r="T82" s="362"/>
      <c r="U82" s="362"/>
      <c r="V82" s="369">
        <f>IF(S82&lt;&gt;0,U82/S82,0)</f>
        <v>0</v>
      </c>
      <c r="W82" s="365">
        <f>U82-T82</f>
        <v>0</v>
      </c>
      <c r="X82" s="376"/>
      <c r="Y82" s="360"/>
      <c r="Z82" s="360"/>
      <c r="AA82" s="360"/>
      <c r="AB82" s="360"/>
      <c r="AC82" s="360"/>
      <c r="AD82" s="360"/>
      <c r="AE82" s="360"/>
      <c r="AF82" s="360"/>
      <c r="AG82" s="360"/>
      <c r="AH82" s="360"/>
      <c r="AI82" s="360"/>
      <c r="AJ82" s="360"/>
      <c r="AK82" s="360"/>
      <c r="AL82" s="360"/>
      <c r="AM82" s="360"/>
      <c r="AN82" s="360"/>
      <c r="AO82" s="360"/>
      <c r="AP82" s="360"/>
    </row>
    <row r="83" spans="1:42" s="72" customFormat="1" outlineLevel="1">
      <c r="A83" s="641" t="str">
        <f t="shared" si="3"/>
        <v>1</v>
      </c>
      <c r="L83" s="348"/>
      <c r="M83" s="349" t="s">
        <v>309</v>
      </c>
      <c r="N83" s="350"/>
      <c r="O83" s="361"/>
      <c r="P83" s="361"/>
      <c r="Q83" s="361"/>
      <c r="R83" s="351"/>
      <c r="S83" s="361"/>
      <c r="T83" s="361"/>
      <c r="U83" s="361"/>
      <c r="V83" s="370"/>
      <c r="W83" s="361"/>
      <c r="X83" s="351"/>
      <c r="Y83" s="361"/>
      <c r="Z83" s="361"/>
      <c r="AA83" s="361"/>
      <c r="AB83" s="361"/>
      <c r="AC83" s="361"/>
      <c r="AD83" s="361"/>
      <c r="AE83" s="361"/>
      <c r="AF83" s="361"/>
      <c r="AG83" s="361"/>
      <c r="AH83" s="361"/>
      <c r="AI83" s="361"/>
      <c r="AJ83" s="361"/>
      <c r="AK83" s="361"/>
      <c r="AL83" s="361"/>
      <c r="AM83" s="361"/>
      <c r="AN83" s="361"/>
      <c r="AO83" s="361"/>
      <c r="AP83" s="372"/>
    </row>
    <row r="84" spans="1:42" s="72" customFormat="1" outlineLevel="1">
      <c r="A84" s="641" t="str">
        <f t="shared" si="3"/>
        <v>1</v>
      </c>
      <c r="B84" s="72" t="s">
        <v>1229</v>
      </c>
      <c r="L84" s="74">
        <v>1</v>
      </c>
      <c r="M84" s="76" t="s">
        <v>310</v>
      </c>
      <c r="N84" s="77" t="s">
        <v>145</v>
      </c>
      <c r="O84" s="362"/>
      <c r="P84" s="360"/>
      <c r="Q84" s="360"/>
      <c r="R84" s="376"/>
      <c r="S84" s="362"/>
      <c r="T84" s="360"/>
      <c r="U84" s="360"/>
      <c r="V84" s="369">
        <f>IF(S84&lt;&gt;0,U84/S84,0)</f>
        <v>0</v>
      </c>
      <c r="W84" s="365">
        <f>U84-T84</f>
        <v>0</v>
      </c>
      <c r="X84" s="376"/>
      <c r="Y84" s="362"/>
      <c r="Z84" s="362"/>
      <c r="AA84" s="362"/>
      <c r="AB84" s="362"/>
      <c r="AC84" s="362"/>
      <c r="AD84" s="362"/>
      <c r="AE84" s="362"/>
      <c r="AF84" s="362"/>
      <c r="AG84" s="362"/>
      <c r="AH84" s="362"/>
      <c r="AI84" s="362"/>
      <c r="AJ84" s="362"/>
      <c r="AK84" s="362"/>
      <c r="AL84" s="362"/>
      <c r="AM84" s="362"/>
      <c r="AN84" s="362"/>
      <c r="AO84" s="362"/>
      <c r="AP84" s="362"/>
    </row>
    <row r="85" spans="1:42" s="72" customFormat="1" outlineLevel="1">
      <c r="A85" s="641" t="str">
        <f t="shared" si="3"/>
        <v>1</v>
      </c>
      <c r="L85" s="74">
        <v>2</v>
      </c>
      <c r="M85" s="76" t="s">
        <v>311</v>
      </c>
      <c r="N85" s="77" t="s">
        <v>145</v>
      </c>
      <c r="O85" s="362"/>
      <c r="P85" s="360"/>
      <c r="Q85" s="362"/>
      <c r="R85" s="376"/>
      <c r="S85" s="362"/>
      <c r="T85" s="362"/>
      <c r="U85" s="362"/>
      <c r="V85" s="369">
        <f t="shared" ref="V85:V94" si="4">IF(S85&lt;&gt;0,U85/S85,0)</f>
        <v>0</v>
      </c>
      <c r="W85" s="365">
        <f t="shared" ref="W85:W94" si="5">U85-T85</f>
        <v>0</v>
      </c>
      <c r="X85" s="376"/>
      <c r="Y85" s="362"/>
      <c r="Z85" s="362"/>
      <c r="AA85" s="362"/>
      <c r="AB85" s="362"/>
      <c r="AC85" s="362"/>
      <c r="AD85" s="362"/>
      <c r="AE85" s="362"/>
      <c r="AF85" s="362"/>
      <c r="AG85" s="362"/>
      <c r="AH85" s="362"/>
      <c r="AI85" s="362"/>
      <c r="AJ85" s="362"/>
      <c r="AK85" s="362"/>
      <c r="AL85" s="362"/>
      <c r="AM85" s="362"/>
      <c r="AN85" s="362"/>
      <c r="AO85" s="362"/>
      <c r="AP85" s="362"/>
    </row>
    <row r="86" spans="1:42" s="72" customFormat="1" outlineLevel="1">
      <c r="A86" s="641" t="str">
        <f t="shared" si="3"/>
        <v>1</v>
      </c>
      <c r="L86" s="176">
        <v>3</v>
      </c>
      <c r="M86" s="177" t="s">
        <v>312</v>
      </c>
      <c r="N86" s="80"/>
      <c r="O86" s="363"/>
      <c r="P86" s="366"/>
      <c r="Q86" s="368"/>
      <c r="R86" s="353"/>
      <c r="S86" s="363"/>
      <c r="T86" s="366"/>
      <c r="U86" s="366"/>
      <c r="V86" s="371"/>
      <c r="W86" s="366"/>
      <c r="X86" s="353"/>
      <c r="Y86" s="363"/>
      <c r="Z86" s="363"/>
      <c r="AA86" s="363"/>
      <c r="AB86" s="363"/>
      <c r="AC86" s="363"/>
      <c r="AD86" s="363"/>
      <c r="AE86" s="363"/>
      <c r="AF86" s="363"/>
      <c r="AG86" s="363"/>
      <c r="AH86" s="363"/>
      <c r="AI86" s="363"/>
      <c r="AJ86" s="363"/>
      <c r="AK86" s="363"/>
      <c r="AL86" s="363"/>
      <c r="AM86" s="363"/>
      <c r="AN86" s="363"/>
      <c r="AO86" s="363"/>
      <c r="AP86" s="363"/>
    </row>
    <row r="87" spans="1:42" s="72" customFormat="1" ht="22.5" customHeight="1" outlineLevel="1">
      <c r="A87" s="641" t="str">
        <f t="shared" si="3"/>
        <v>1</v>
      </c>
      <c r="L87" s="178" t="s">
        <v>1042</v>
      </c>
      <c r="M87" s="179" t="s">
        <v>313</v>
      </c>
      <c r="N87" s="80" t="s">
        <v>314</v>
      </c>
      <c r="O87" s="360"/>
      <c r="P87" s="362"/>
      <c r="Q87" s="367"/>
      <c r="R87" s="376"/>
      <c r="S87" s="360"/>
      <c r="T87" s="362"/>
      <c r="U87" s="362"/>
      <c r="V87" s="369">
        <f t="shared" si="4"/>
        <v>0</v>
      </c>
      <c r="W87" s="365">
        <f t="shared" si="5"/>
        <v>0</v>
      </c>
      <c r="X87" s="376"/>
      <c r="Y87" s="360"/>
      <c r="Z87" s="360"/>
      <c r="AA87" s="360"/>
      <c r="AB87" s="360"/>
      <c r="AC87" s="360"/>
      <c r="AD87" s="360"/>
      <c r="AE87" s="360"/>
      <c r="AF87" s="360"/>
      <c r="AG87" s="360"/>
      <c r="AH87" s="360"/>
      <c r="AI87" s="360"/>
      <c r="AJ87" s="360"/>
      <c r="AK87" s="360"/>
      <c r="AL87" s="360"/>
      <c r="AM87" s="360"/>
      <c r="AN87" s="360"/>
      <c r="AO87" s="360"/>
      <c r="AP87" s="360"/>
    </row>
    <row r="88" spans="1:42" s="72" customFormat="1" ht="22.5" customHeight="1" outlineLevel="1">
      <c r="A88" s="641" t="str">
        <f t="shared" si="3"/>
        <v>1</v>
      </c>
      <c r="L88" s="178" t="s">
        <v>1043</v>
      </c>
      <c r="M88" s="179" t="s">
        <v>315</v>
      </c>
      <c r="N88" s="80" t="s">
        <v>314</v>
      </c>
      <c r="O88" s="360"/>
      <c r="P88" s="362"/>
      <c r="Q88" s="367"/>
      <c r="R88" s="376"/>
      <c r="S88" s="360"/>
      <c r="T88" s="362"/>
      <c r="U88" s="362"/>
      <c r="V88" s="369">
        <f t="shared" si="4"/>
        <v>0</v>
      </c>
      <c r="W88" s="365">
        <f t="shared" si="5"/>
        <v>0</v>
      </c>
      <c r="X88" s="376"/>
      <c r="Y88" s="360"/>
      <c r="Z88" s="360"/>
      <c r="AA88" s="360"/>
      <c r="AB88" s="360"/>
      <c r="AC88" s="360"/>
      <c r="AD88" s="360"/>
      <c r="AE88" s="360"/>
      <c r="AF88" s="360"/>
      <c r="AG88" s="360"/>
      <c r="AH88" s="360"/>
      <c r="AI88" s="360"/>
      <c r="AJ88" s="360"/>
      <c r="AK88" s="360"/>
      <c r="AL88" s="360"/>
      <c r="AM88" s="360"/>
      <c r="AN88" s="360"/>
      <c r="AO88" s="360"/>
      <c r="AP88" s="360"/>
    </row>
    <row r="89" spans="1:42" s="72" customFormat="1" ht="22.5" customHeight="1" outlineLevel="1">
      <c r="A89" s="641" t="str">
        <f t="shared" si="3"/>
        <v>1</v>
      </c>
      <c r="L89" s="178" t="s">
        <v>1044</v>
      </c>
      <c r="M89" s="179" t="s">
        <v>316</v>
      </c>
      <c r="N89" s="80" t="s">
        <v>314</v>
      </c>
      <c r="O89" s="360"/>
      <c r="P89" s="362"/>
      <c r="Q89" s="367"/>
      <c r="R89" s="376"/>
      <c r="S89" s="360"/>
      <c r="T89" s="362"/>
      <c r="U89" s="362"/>
      <c r="V89" s="369">
        <f t="shared" si="4"/>
        <v>0</v>
      </c>
      <c r="W89" s="365">
        <f t="shared" si="5"/>
        <v>0</v>
      </c>
      <c r="X89" s="376"/>
      <c r="Y89" s="360"/>
      <c r="Z89" s="360"/>
      <c r="AA89" s="360"/>
      <c r="AB89" s="360"/>
      <c r="AC89" s="360"/>
      <c r="AD89" s="360"/>
      <c r="AE89" s="360"/>
      <c r="AF89" s="360"/>
      <c r="AG89" s="360"/>
      <c r="AH89" s="360"/>
      <c r="AI89" s="360"/>
      <c r="AJ89" s="360"/>
      <c r="AK89" s="360"/>
      <c r="AL89" s="360"/>
      <c r="AM89" s="360"/>
      <c r="AN89" s="360"/>
      <c r="AO89" s="360"/>
      <c r="AP89" s="360"/>
    </row>
    <row r="90" spans="1:42" s="72" customFormat="1" ht="22.5" customHeight="1" outlineLevel="1">
      <c r="A90" s="641" t="str">
        <f t="shared" si="3"/>
        <v>1</v>
      </c>
      <c r="L90" s="178" t="s">
        <v>1045</v>
      </c>
      <c r="M90" s="179" t="s">
        <v>317</v>
      </c>
      <c r="N90" s="80" t="s">
        <v>314</v>
      </c>
      <c r="O90" s="360"/>
      <c r="P90" s="362"/>
      <c r="Q90" s="367"/>
      <c r="R90" s="376"/>
      <c r="S90" s="360"/>
      <c r="T90" s="362"/>
      <c r="U90" s="362"/>
      <c r="V90" s="369">
        <f t="shared" si="4"/>
        <v>0</v>
      </c>
      <c r="W90" s="365">
        <f t="shared" si="5"/>
        <v>0</v>
      </c>
      <c r="X90" s="376"/>
      <c r="Y90" s="360"/>
      <c r="Z90" s="360"/>
      <c r="AA90" s="360"/>
      <c r="AB90" s="360"/>
      <c r="AC90" s="360"/>
      <c r="AD90" s="360"/>
      <c r="AE90" s="360"/>
      <c r="AF90" s="360"/>
      <c r="AG90" s="360"/>
      <c r="AH90" s="360"/>
      <c r="AI90" s="360"/>
      <c r="AJ90" s="360"/>
      <c r="AK90" s="360"/>
      <c r="AL90" s="360"/>
      <c r="AM90" s="360"/>
      <c r="AN90" s="360"/>
      <c r="AO90" s="360"/>
      <c r="AP90" s="360"/>
    </row>
    <row r="91" spans="1:42" s="72" customFormat="1" outlineLevel="1">
      <c r="A91" s="641" t="str">
        <f t="shared" si="3"/>
        <v>1</v>
      </c>
      <c r="L91" s="74">
        <v>4</v>
      </c>
      <c r="M91" s="81" t="s">
        <v>318</v>
      </c>
      <c r="N91" s="77" t="s">
        <v>145</v>
      </c>
      <c r="O91" s="360"/>
      <c r="P91" s="362"/>
      <c r="Q91" s="367"/>
      <c r="R91" s="376"/>
      <c r="S91" s="360"/>
      <c r="T91" s="362"/>
      <c r="U91" s="362"/>
      <c r="V91" s="369">
        <f t="shared" si="4"/>
        <v>0</v>
      </c>
      <c r="W91" s="365">
        <f t="shared" si="5"/>
        <v>0</v>
      </c>
      <c r="X91" s="376"/>
      <c r="Y91" s="360"/>
      <c r="Z91" s="360"/>
      <c r="AA91" s="360"/>
      <c r="AB91" s="360"/>
      <c r="AC91" s="360"/>
      <c r="AD91" s="360"/>
      <c r="AE91" s="360"/>
      <c r="AF91" s="360"/>
      <c r="AG91" s="360"/>
      <c r="AH91" s="360"/>
      <c r="AI91" s="360"/>
      <c r="AJ91" s="360"/>
      <c r="AK91" s="360"/>
      <c r="AL91" s="360"/>
      <c r="AM91" s="360"/>
      <c r="AN91" s="360"/>
      <c r="AO91" s="360"/>
      <c r="AP91" s="360"/>
    </row>
    <row r="92" spans="1:42" s="72" customFormat="1" outlineLevel="1">
      <c r="A92" s="641" t="str">
        <f t="shared" si="3"/>
        <v>1</v>
      </c>
      <c r="L92" s="74">
        <v>5</v>
      </c>
      <c r="M92" s="81" t="s">
        <v>319</v>
      </c>
      <c r="N92" s="77" t="s">
        <v>145</v>
      </c>
      <c r="O92" s="360"/>
      <c r="P92" s="362"/>
      <c r="Q92" s="367"/>
      <c r="R92" s="376"/>
      <c r="S92" s="360"/>
      <c r="T92" s="362"/>
      <c r="U92" s="362"/>
      <c r="V92" s="369">
        <f t="shared" si="4"/>
        <v>0</v>
      </c>
      <c r="W92" s="365">
        <f t="shared" si="5"/>
        <v>0</v>
      </c>
      <c r="X92" s="376"/>
      <c r="Y92" s="360"/>
      <c r="Z92" s="360"/>
      <c r="AA92" s="360"/>
      <c r="AB92" s="360"/>
      <c r="AC92" s="360"/>
      <c r="AD92" s="360"/>
      <c r="AE92" s="360"/>
      <c r="AF92" s="360"/>
      <c r="AG92" s="360"/>
      <c r="AH92" s="360"/>
      <c r="AI92" s="360"/>
      <c r="AJ92" s="360"/>
      <c r="AK92" s="360"/>
      <c r="AL92" s="360"/>
      <c r="AM92" s="360"/>
      <c r="AN92" s="360"/>
      <c r="AO92" s="360"/>
      <c r="AP92" s="360"/>
    </row>
    <row r="93" spans="1:42" s="82" customFormat="1" outlineLevel="1">
      <c r="A93" s="641" t="str">
        <f t="shared" si="3"/>
        <v>1</v>
      </c>
      <c r="L93" s="83" t="s">
        <v>124</v>
      </c>
      <c r="M93" s="79" t="s">
        <v>320</v>
      </c>
      <c r="N93" s="77"/>
      <c r="O93" s="364"/>
      <c r="P93" s="364"/>
      <c r="Q93" s="364"/>
      <c r="R93" s="377"/>
      <c r="S93" s="364"/>
      <c r="T93" s="364"/>
      <c r="U93" s="364"/>
      <c r="V93" s="369">
        <f t="shared" si="4"/>
        <v>0</v>
      </c>
      <c r="W93" s="365">
        <f t="shared" si="5"/>
        <v>0</v>
      </c>
      <c r="X93" s="377"/>
      <c r="Y93" s="364"/>
      <c r="Z93" s="364"/>
      <c r="AA93" s="364"/>
      <c r="AB93" s="364"/>
      <c r="AC93" s="364"/>
      <c r="AD93" s="364"/>
      <c r="AE93" s="364"/>
      <c r="AF93" s="364"/>
      <c r="AG93" s="364"/>
      <c r="AH93" s="364"/>
      <c r="AI93" s="364"/>
      <c r="AJ93" s="364"/>
      <c r="AK93" s="364"/>
      <c r="AL93" s="364"/>
      <c r="AM93" s="364"/>
      <c r="AN93" s="364"/>
      <c r="AO93" s="364"/>
      <c r="AP93" s="364"/>
    </row>
    <row r="94" spans="1:42" s="82" customFormat="1" outlineLevel="1">
      <c r="A94" s="641" t="str">
        <f t="shared" si="3"/>
        <v>1</v>
      </c>
      <c r="L94" s="83" t="s">
        <v>125</v>
      </c>
      <c r="M94" s="78" t="s">
        <v>321</v>
      </c>
      <c r="N94" s="77"/>
      <c r="O94" s="364"/>
      <c r="P94" s="364"/>
      <c r="Q94" s="364"/>
      <c r="R94" s="377"/>
      <c r="S94" s="364"/>
      <c r="T94" s="364"/>
      <c r="U94" s="364"/>
      <c r="V94" s="369">
        <f t="shared" si="4"/>
        <v>0</v>
      </c>
      <c r="W94" s="365">
        <f t="shared" si="5"/>
        <v>0</v>
      </c>
      <c r="X94" s="377"/>
      <c r="Y94" s="364"/>
      <c r="Z94" s="364"/>
      <c r="AA94" s="364"/>
      <c r="AB94" s="364"/>
      <c r="AC94" s="364"/>
      <c r="AD94" s="364"/>
      <c r="AE94" s="364"/>
      <c r="AF94" s="364"/>
      <c r="AG94" s="364"/>
      <c r="AH94" s="364"/>
      <c r="AI94" s="364"/>
      <c r="AJ94" s="364"/>
      <c r="AK94" s="364"/>
      <c r="AL94" s="364"/>
      <c r="AM94" s="364"/>
      <c r="AN94" s="364"/>
      <c r="AO94" s="364"/>
      <c r="AP94" s="364"/>
    </row>
    <row r="95" spans="1:42">
      <c r="A95" s="352"/>
    </row>
    <row r="96" spans="1:42" s="140" customFormat="1" ht="30" customHeight="1">
      <c r="A96" s="139" t="s">
        <v>1046</v>
      </c>
      <c r="M96" s="141"/>
      <c r="N96" s="141"/>
      <c r="O96" s="141"/>
      <c r="P96" s="141"/>
      <c r="AA96" s="142"/>
    </row>
    <row r="97" spans="1:39">
      <c r="A97" s="143" t="s">
        <v>1047</v>
      </c>
    </row>
    <row r="98" spans="1:39" s="88" customFormat="1" ht="15" customHeight="1">
      <c r="A98" s="184" t="s">
        <v>18</v>
      </c>
      <c r="L98" s="160" t="str">
        <f>INDEX('Общие сведения'!$J$113:$J$126,MATCH($A98,'Общие сведения'!$D$113:$D$126,0))</f>
        <v>Тариф 1 (Водоотведение) - тариф на водоотведение (нет)</v>
      </c>
      <c r="M98" s="155"/>
      <c r="N98" s="155"/>
      <c r="O98" s="155"/>
      <c r="P98" s="155"/>
      <c r="Q98" s="155"/>
      <c r="R98" s="155"/>
      <c r="S98" s="155"/>
      <c r="T98" s="155"/>
      <c r="U98" s="155"/>
      <c r="V98" s="155"/>
      <c r="W98" s="155"/>
      <c r="X98" s="155"/>
      <c r="Y98" s="155"/>
      <c r="Z98" s="155"/>
      <c r="AA98" s="155"/>
      <c r="AB98" s="155"/>
      <c r="AC98" s="155"/>
      <c r="AD98" s="155"/>
      <c r="AE98" s="155"/>
      <c r="AF98" s="155"/>
      <c r="AG98" s="155"/>
      <c r="AH98" s="155"/>
      <c r="AI98" s="155"/>
      <c r="AJ98" s="155"/>
      <c r="AK98" s="155"/>
      <c r="AL98" s="155"/>
      <c r="AM98" s="155"/>
    </row>
    <row r="99" spans="1:39" s="88" customFormat="1" outlineLevel="1">
      <c r="A99" s="185" t="str">
        <f t="shared" ref="A99:A135" si="6">A98</f>
        <v>1</v>
      </c>
      <c r="L99" s="486" t="s">
        <v>18</v>
      </c>
      <c r="M99" s="488" t="s">
        <v>327</v>
      </c>
      <c r="N99" s="147"/>
      <c r="O99" s="609" t="str">
        <f>INDEX('Общие сведения'!$K$113:$K$126,MATCH($A99,'Общие сведения'!$D$113:$D$126,0))</f>
        <v>без дифференциации</v>
      </c>
      <c r="P99" s="610"/>
      <c r="Q99" s="610"/>
      <c r="R99" s="610"/>
      <c r="S99" s="610"/>
      <c r="T99" s="610"/>
      <c r="U99" s="610"/>
      <c r="V99" s="610"/>
      <c r="W99" s="610"/>
      <c r="X99" s="610"/>
      <c r="Y99" s="610"/>
      <c r="Z99" s="610"/>
      <c r="AA99" s="610"/>
      <c r="AB99" s="610"/>
      <c r="AC99" s="610"/>
      <c r="AD99" s="610"/>
      <c r="AE99" s="610"/>
      <c r="AF99" s="610"/>
      <c r="AG99" s="610"/>
      <c r="AH99" s="610"/>
      <c r="AI99" s="610"/>
      <c r="AJ99" s="610"/>
      <c r="AK99" s="610"/>
      <c r="AL99" s="611"/>
      <c r="AM99" s="195"/>
    </row>
    <row r="100" spans="1:39" s="88" customFormat="1" outlineLevel="1">
      <c r="A100" s="185" t="str">
        <f t="shared" si="6"/>
        <v>1</v>
      </c>
      <c r="L100" s="486" t="s">
        <v>102</v>
      </c>
      <c r="M100" s="487" t="s">
        <v>324</v>
      </c>
      <c r="N100" s="147" t="s">
        <v>325</v>
      </c>
      <c r="O100" s="511"/>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1"/>
      <c r="AM100" s="195"/>
    </row>
    <row r="101" spans="1:39" s="88" customFormat="1" outlineLevel="1">
      <c r="A101" s="185" t="str">
        <f t="shared" si="6"/>
        <v>1</v>
      </c>
      <c r="L101" s="486" t="s">
        <v>103</v>
      </c>
      <c r="M101" s="487" t="s">
        <v>326</v>
      </c>
      <c r="N101" s="147" t="s">
        <v>325</v>
      </c>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195"/>
    </row>
    <row r="102" spans="1:39" s="88" customFormat="1" outlineLevel="1">
      <c r="A102" s="185" t="str">
        <f t="shared" si="6"/>
        <v>1</v>
      </c>
      <c r="L102" s="486">
        <v>4</v>
      </c>
      <c r="M102" s="489" t="s">
        <v>1166</v>
      </c>
      <c r="N102" s="145" t="s">
        <v>328</v>
      </c>
      <c r="O102" s="512">
        <f t="shared" ref="O102:AL102" si="7">O111+O106-O109</f>
        <v>0</v>
      </c>
      <c r="P102" s="512">
        <f t="shared" si="7"/>
        <v>0</v>
      </c>
      <c r="Q102" s="512">
        <f>Q111+Q106-Q109</f>
        <v>0</v>
      </c>
      <c r="R102" s="512">
        <f t="shared" si="7"/>
        <v>0</v>
      </c>
      <c r="S102" s="512">
        <f t="shared" si="7"/>
        <v>0</v>
      </c>
      <c r="T102" s="512">
        <f t="shared" si="7"/>
        <v>0</v>
      </c>
      <c r="U102" s="512">
        <f t="shared" si="7"/>
        <v>0</v>
      </c>
      <c r="V102" s="512">
        <f t="shared" si="7"/>
        <v>0</v>
      </c>
      <c r="W102" s="512">
        <f t="shared" si="7"/>
        <v>0</v>
      </c>
      <c r="X102" s="512">
        <f t="shared" si="7"/>
        <v>0</v>
      </c>
      <c r="Y102" s="512">
        <f t="shared" si="7"/>
        <v>0</v>
      </c>
      <c r="Z102" s="512">
        <f t="shared" si="7"/>
        <v>0</v>
      </c>
      <c r="AA102" s="512">
        <f t="shared" si="7"/>
        <v>0</v>
      </c>
      <c r="AB102" s="512">
        <f t="shared" si="7"/>
        <v>0</v>
      </c>
      <c r="AC102" s="512">
        <f>AC111+AC106-AC109</f>
        <v>0</v>
      </c>
      <c r="AD102" s="512">
        <f t="shared" si="7"/>
        <v>0</v>
      </c>
      <c r="AE102" s="512">
        <f t="shared" si="7"/>
        <v>0</v>
      </c>
      <c r="AF102" s="512">
        <f t="shared" si="7"/>
        <v>0</v>
      </c>
      <c r="AG102" s="512">
        <f t="shared" si="7"/>
        <v>0</v>
      </c>
      <c r="AH102" s="512">
        <f t="shared" si="7"/>
        <v>0</v>
      </c>
      <c r="AI102" s="512">
        <f t="shared" si="7"/>
        <v>0</v>
      </c>
      <c r="AJ102" s="512">
        <f t="shared" si="7"/>
        <v>0</v>
      </c>
      <c r="AK102" s="512">
        <f t="shared" si="7"/>
        <v>0</v>
      </c>
      <c r="AL102" s="512">
        <f t="shared" si="7"/>
        <v>0</v>
      </c>
      <c r="AM102" s="195"/>
    </row>
    <row r="103" spans="1:39" s="88" customFormat="1" outlineLevel="1">
      <c r="A103" s="185" t="str">
        <f t="shared" si="6"/>
        <v>1</v>
      </c>
      <c r="L103" s="486" t="s">
        <v>148</v>
      </c>
      <c r="M103" s="179" t="s">
        <v>329</v>
      </c>
      <c r="N103" s="145" t="s">
        <v>328</v>
      </c>
      <c r="O103" s="364"/>
      <c r="P103" s="364"/>
      <c r="Q103" s="364"/>
      <c r="R103" s="364"/>
      <c r="S103" s="364"/>
      <c r="T103" s="364"/>
      <c r="U103" s="364"/>
      <c r="V103" s="364"/>
      <c r="W103" s="364"/>
      <c r="X103" s="364"/>
      <c r="Y103" s="364"/>
      <c r="Z103" s="364"/>
      <c r="AA103" s="364"/>
      <c r="AB103" s="364"/>
      <c r="AC103" s="364"/>
      <c r="AD103" s="364"/>
      <c r="AE103" s="364"/>
      <c r="AF103" s="364"/>
      <c r="AG103" s="364"/>
      <c r="AH103" s="364"/>
      <c r="AI103" s="364"/>
      <c r="AJ103" s="364"/>
      <c r="AK103" s="364"/>
      <c r="AL103" s="364"/>
      <c r="AM103" s="377"/>
    </row>
    <row r="104" spans="1:39" s="88" customFormat="1" outlineLevel="1">
      <c r="A104" s="185" t="str">
        <f t="shared" si="6"/>
        <v>1</v>
      </c>
      <c r="L104" s="486" t="s">
        <v>391</v>
      </c>
      <c r="M104" s="179" t="s">
        <v>330</v>
      </c>
      <c r="N104" s="145" t="s">
        <v>328</v>
      </c>
      <c r="O104" s="364"/>
      <c r="P104" s="364"/>
      <c r="Q104" s="364"/>
      <c r="R104" s="364"/>
      <c r="S104" s="364"/>
      <c r="T104" s="364"/>
      <c r="U104" s="364"/>
      <c r="V104" s="364"/>
      <c r="W104" s="364"/>
      <c r="X104" s="364"/>
      <c r="Y104" s="364"/>
      <c r="Z104" s="364"/>
      <c r="AA104" s="364"/>
      <c r="AB104" s="364"/>
      <c r="AC104" s="364"/>
      <c r="AD104" s="364"/>
      <c r="AE104" s="364"/>
      <c r="AF104" s="364"/>
      <c r="AG104" s="364"/>
      <c r="AH104" s="364"/>
      <c r="AI104" s="364"/>
      <c r="AJ104" s="364"/>
      <c r="AK104" s="364"/>
      <c r="AL104" s="364"/>
      <c r="AM104" s="377"/>
    </row>
    <row r="105" spans="1:39" s="88" customFormat="1" ht="22.8" outlineLevel="1">
      <c r="A105" s="185" t="str">
        <f t="shared" si="6"/>
        <v>1</v>
      </c>
      <c r="L105" s="486" t="s">
        <v>392</v>
      </c>
      <c r="M105" s="489" t="s">
        <v>1162</v>
      </c>
      <c r="N105" s="145" t="s">
        <v>328</v>
      </c>
      <c r="O105" s="364"/>
      <c r="P105" s="364"/>
      <c r="Q105" s="364"/>
      <c r="R105" s="364"/>
      <c r="S105" s="364"/>
      <c r="T105" s="364"/>
      <c r="U105" s="364"/>
      <c r="V105" s="364"/>
      <c r="W105" s="364"/>
      <c r="X105" s="364"/>
      <c r="Y105" s="364"/>
      <c r="Z105" s="364"/>
      <c r="AA105" s="364"/>
      <c r="AB105" s="364"/>
      <c r="AC105" s="364"/>
      <c r="AD105" s="364"/>
      <c r="AE105" s="364"/>
      <c r="AF105" s="364"/>
      <c r="AG105" s="364"/>
      <c r="AH105" s="364"/>
      <c r="AI105" s="364"/>
      <c r="AJ105" s="364"/>
      <c r="AK105" s="364"/>
      <c r="AL105" s="364"/>
      <c r="AM105" s="377"/>
    </row>
    <row r="106" spans="1:39" s="88" customFormat="1" outlineLevel="1">
      <c r="A106" s="185" t="str">
        <f t="shared" si="6"/>
        <v>1</v>
      </c>
      <c r="L106" s="486" t="s">
        <v>120</v>
      </c>
      <c r="M106" s="489" t="s">
        <v>331</v>
      </c>
      <c r="N106" s="145" t="s">
        <v>328</v>
      </c>
      <c r="O106" s="512">
        <f t="shared" ref="O106:AL106" si="8">SUM(O107:O108)</f>
        <v>0</v>
      </c>
      <c r="P106" s="512">
        <f t="shared" si="8"/>
        <v>0</v>
      </c>
      <c r="Q106" s="512">
        <f t="shared" si="8"/>
        <v>0</v>
      </c>
      <c r="R106" s="512">
        <f t="shared" si="8"/>
        <v>0</v>
      </c>
      <c r="S106" s="512">
        <f t="shared" si="8"/>
        <v>0</v>
      </c>
      <c r="T106" s="512">
        <f t="shared" si="8"/>
        <v>0</v>
      </c>
      <c r="U106" s="512">
        <f t="shared" si="8"/>
        <v>0</v>
      </c>
      <c r="V106" s="512">
        <f t="shared" si="8"/>
        <v>0</v>
      </c>
      <c r="W106" s="512">
        <f t="shared" si="8"/>
        <v>0</v>
      </c>
      <c r="X106" s="512">
        <f t="shared" si="8"/>
        <v>0</v>
      </c>
      <c r="Y106" s="512">
        <f t="shared" si="8"/>
        <v>0</v>
      </c>
      <c r="Z106" s="512">
        <f t="shared" si="8"/>
        <v>0</v>
      </c>
      <c r="AA106" s="512">
        <f t="shared" si="8"/>
        <v>0</v>
      </c>
      <c r="AB106" s="512">
        <f t="shared" si="8"/>
        <v>0</v>
      </c>
      <c r="AC106" s="512">
        <f t="shared" si="8"/>
        <v>0</v>
      </c>
      <c r="AD106" s="512">
        <f t="shared" si="8"/>
        <v>0</v>
      </c>
      <c r="AE106" s="512">
        <f t="shared" si="8"/>
        <v>0</v>
      </c>
      <c r="AF106" s="512">
        <f t="shared" si="8"/>
        <v>0</v>
      </c>
      <c r="AG106" s="512">
        <f t="shared" si="8"/>
        <v>0</v>
      </c>
      <c r="AH106" s="512">
        <f t="shared" si="8"/>
        <v>0</v>
      </c>
      <c r="AI106" s="512">
        <f t="shared" si="8"/>
        <v>0</v>
      </c>
      <c r="AJ106" s="512">
        <f t="shared" si="8"/>
        <v>0</v>
      </c>
      <c r="AK106" s="512">
        <f t="shared" si="8"/>
        <v>0</v>
      </c>
      <c r="AL106" s="512">
        <f t="shared" si="8"/>
        <v>0</v>
      </c>
      <c r="AM106" s="377"/>
    </row>
    <row r="107" spans="1:39" s="88" customFormat="1" outlineLevel="1">
      <c r="A107" s="185" t="str">
        <f t="shared" si="6"/>
        <v>1</v>
      </c>
      <c r="L107" s="486" t="s">
        <v>122</v>
      </c>
      <c r="M107" s="179" t="s">
        <v>1120</v>
      </c>
      <c r="N107" s="145" t="s">
        <v>328</v>
      </c>
      <c r="O107" s="364"/>
      <c r="P107" s="364"/>
      <c r="Q107" s="364"/>
      <c r="R107" s="364"/>
      <c r="S107" s="364"/>
      <c r="T107" s="364"/>
      <c r="U107" s="364"/>
      <c r="V107" s="364"/>
      <c r="W107" s="364"/>
      <c r="X107" s="364"/>
      <c r="Y107" s="364"/>
      <c r="Z107" s="364"/>
      <c r="AA107" s="364"/>
      <c r="AB107" s="364"/>
      <c r="AC107" s="364"/>
      <c r="AD107" s="364"/>
      <c r="AE107" s="364"/>
      <c r="AF107" s="364"/>
      <c r="AG107" s="364"/>
      <c r="AH107" s="364"/>
      <c r="AI107" s="364"/>
      <c r="AJ107" s="364"/>
      <c r="AK107" s="364"/>
      <c r="AL107" s="364"/>
      <c r="AM107" s="377"/>
    </row>
    <row r="108" spans="1:39" s="88" customFormat="1" outlineLevel="1">
      <c r="A108" s="185" t="str">
        <f t="shared" si="6"/>
        <v>1</v>
      </c>
      <c r="L108" s="486" t="s">
        <v>123</v>
      </c>
      <c r="M108" s="179" t="s">
        <v>332</v>
      </c>
      <c r="N108" s="145" t="s">
        <v>328</v>
      </c>
      <c r="O108" s="364"/>
      <c r="P108" s="364"/>
      <c r="Q108" s="364"/>
      <c r="R108" s="364"/>
      <c r="S108" s="364"/>
      <c r="T108" s="364"/>
      <c r="U108" s="364"/>
      <c r="V108" s="364"/>
      <c r="W108" s="364"/>
      <c r="X108" s="364"/>
      <c r="Y108" s="364"/>
      <c r="Z108" s="364"/>
      <c r="AA108" s="364"/>
      <c r="AB108" s="364"/>
      <c r="AC108" s="364"/>
      <c r="AD108" s="364"/>
      <c r="AE108" s="364"/>
      <c r="AF108" s="364"/>
      <c r="AG108" s="364"/>
      <c r="AH108" s="364"/>
      <c r="AI108" s="364"/>
      <c r="AJ108" s="364"/>
      <c r="AK108" s="364"/>
      <c r="AL108" s="364"/>
      <c r="AM108" s="377"/>
    </row>
    <row r="109" spans="1:39" s="88" customFormat="1" outlineLevel="1">
      <c r="A109" s="185" t="str">
        <f t="shared" si="6"/>
        <v>1</v>
      </c>
      <c r="L109" s="486" t="s">
        <v>124</v>
      </c>
      <c r="M109" s="488" t="s">
        <v>333</v>
      </c>
      <c r="N109" s="145" t="s">
        <v>328</v>
      </c>
      <c r="O109" s="511"/>
      <c r="P109" s="511"/>
      <c r="Q109" s="511"/>
      <c r="R109" s="511"/>
      <c r="S109" s="511"/>
      <c r="T109" s="511"/>
      <c r="U109" s="511"/>
      <c r="V109" s="511"/>
      <c r="W109" s="511"/>
      <c r="X109" s="511"/>
      <c r="Y109" s="511"/>
      <c r="Z109" s="511"/>
      <c r="AA109" s="511"/>
      <c r="AB109" s="511"/>
      <c r="AC109" s="511"/>
      <c r="AD109" s="511"/>
      <c r="AE109" s="511"/>
      <c r="AF109" s="511"/>
      <c r="AG109" s="511"/>
      <c r="AH109" s="511"/>
      <c r="AI109" s="511"/>
      <c r="AJ109" s="511"/>
      <c r="AK109" s="511"/>
      <c r="AL109" s="511"/>
      <c r="AM109" s="377"/>
    </row>
    <row r="110" spans="1:39" s="88" customFormat="1" outlineLevel="1">
      <c r="A110" s="185" t="str">
        <f t="shared" si="6"/>
        <v>1</v>
      </c>
      <c r="L110" s="486" t="s">
        <v>125</v>
      </c>
      <c r="M110" s="488" t="s">
        <v>334</v>
      </c>
      <c r="N110" s="145" t="s">
        <v>328</v>
      </c>
      <c r="O110" s="364"/>
      <c r="P110" s="364"/>
      <c r="Q110" s="364"/>
      <c r="R110" s="364"/>
      <c r="S110" s="364"/>
      <c r="T110" s="364"/>
      <c r="U110" s="364"/>
      <c r="V110" s="364"/>
      <c r="W110" s="364"/>
      <c r="X110" s="364"/>
      <c r="Y110" s="364"/>
      <c r="Z110" s="364"/>
      <c r="AA110" s="364"/>
      <c r="AB110" s="364"/>
      <c r="AC110" s="364"/>
      <c r="AD110" s="364"/>
      <c r="AE110" s="364"/>
      <c r="AF110" s="364"/>
      <c r="AG110" s="364"/>
      <c r="AH110" s="364"/>
      <c r="AI110" s="364"/>
      <c r="AJ110" s="364"/>
      <c r="AK110" s="364"/>
      <c r="AL110" s="364"/>
      <c r="AM110" s="377"/>
    </row>
    <row r="111" spans="1:39" s="88" customFormat="1" outlineLevel="1">
      <c r="A111" s="185" t="str">
        <f t="shared" si="6"/>
        <v>1</v>
      </c>
      <c r="L111" s="486" t="s">
        <v>126</v>
      </c>
      <c r="M111" s="489" t="s">
        <v>335</v>
      </c>
      <c r="N111" s="145" t="s">
        <v>328</v>
      </c>
      <c r="O111" s="512">
        <f t="shared" ref="O111:AL111" si="9">O117+O115</f>
        <v>0</v>
      </c>
      <c r="P111" s="512">
        <f t="shared" si="9"/>
        <v>0</v>
      </c>
      <c r="Q111" s="512">
        <f t="shared" si="9"/>
        <v>0</v>
      </c>
      <c r="R111" s="512">
        <f t="shared" si="9"/>
        <v>0</v>
      </c>
      <c r="S111" s="512">
        <f t="shared" si="9"/>
        <v>0</v>
      </c>
      <c r="T111" s="512">
        <f t="shared" si="9"/>
        <v>0</v>
      </c>
      <c r="U111" s="512">
        <f t="shared" si="9"/>
        <v>0</v>
      </c>
      <c r="V111" s="512">
        <f t="shared" si="9"/>
        <v>0</v>
      </c>
      <c r="W111" s="512">
        <f t="shared" si="9"/>
        <v>0</v>
      </c>
      <c r="X111" s="512">
        <f t="shared" si="9"/>
        <v>0</v>
      </c>
      <c r="Y111" s="512">
        <f t="shared" si="9"/>
        <v>0</v>
      </c>
      <c r="Z111" s="512">
        <f t="shared" si="9"/>
        <v>0</v>
      </c>
      <c r="AA111" s="512">
        <f t="shared" si="9"/>
        <v>0</v>
      </c>
      <c r="AB111" s="512">
        <f t="shared" si="9"/>
        <v>0</v>
      </c>
      <c r="AC111" s="512">
        <f t="shared" si="9"/>
        <v>0</v>
      </c>
      <c r="AD111" s="512">
        <f t="shared" si="9"/>
        <v>0</v>
      </c>
      <c r="AE111" s="512">
        <f t="shared" si="9"/>
        <v>0</v>
      </c>
      <c r="AF111" s="512">
        <f t="shared" si="9"/>
        <v>0</v>
      </c>
      <c r="AG111" s="512">
        <f t="shared" si="9"/>
        <v>0</v>
      </c>
      <c r="AH111" s="512">
        <f t="shared" si="9"/>
        <v>0</v>
      </c>
      <c r="AI111" s="512">
        <f t="shared" si="9"/>
        <v>0</v>
      </c>
      <c r="AJ111" s="512">
        <f t="shared" si="9"/>
        <v>0</v>
      </c>
      <c r="AK111" s="512">
        <f t="shared" si="9"/>
        <v>0</v>
      </c>
      <c r="AL111" s="512">
        <f t="shared" si="9"/>
        <v>0</v>
      </c>
      <c r="AM111" s="377"/>
    </row>
    <row r="112" spans="1:39" s="88" customFormat="1" outlineLevel="1">
      <c r="A112" s="185" t="str">
        <f t="shared" si="6"/>
        <v>1</v>
      </c>
      <c r="L112" s="486" t="s">
        <v>149</v>
      </c>
      <c r="M112" s="179" t="s">
        <v>336</v>
      </c>
      <c r="N112" s="145" t="s">
        <v>328</v>
      </c>
      <c r="O112" s="364"/>
      <c r="P112" s="364"/>
      <c r="Q112" s="364"/>
      <c r="R112" s="364"/>
      <c r="S112" s="364"/>
      <c r="T112" s="364"/>
      <c r="U112" s="364"/>
      <c r="V112" s="364"/>
      <c r="W112" s="364"/>
      <c r="X112" s="364"/>
      <c r="Y112" s="364"/>
      <c r="Z112" s="364"/>
      <c r="AA112" s="364"/>
      <c r="AB112" s="364"/>
      <c r="AC112" s="364"/>
      <c r="AD112" s="364"/>
      <c r="AE112" s="364"/>
      <c r="AF112" s="364"/>
      <c r="AG112" s="364"/>
      <c r="AH112" s="364"/>
      <c r="AI112" s="364"/>
      <c r="AJ112" s="364"/>
      <c r="AK112" s="364"/>
      <c r="AL112" s="364"/>
      <c r="AM112" s="377"/>
    </row>
    <row r="113" spans="1:39" s="88" customFormat="1" outlineLevel="1">
      <c r="A113" s="185" t="str">
        <f t="shared" si="6"/>
        <v>1</v>
      </c>
      <c r="L113" s="486" t="s">
        <v>199</v>
      </c>
      <c r="M113" s="179" t="s">
        <v>337</v>
      </c>
      <c r="N113" s="145" t="s">
        <v>328</v>
      </c>
      <c r="O113" s="364"/>
      <c r="P113" s="364"/>
      <c r="Q113" s="364"/>
      <c r="R113" s="364"/>
      <c r="S113" s="364"/>
      <c r="T113" s="364"/>
      <c r="U113" s="364"/>
      <c r="V113" s="364"/>
      <c r="W113" s="364"/>
      <c r="X113" s="364"/>
      <c r="Y113" s="364"/>
      <c r="Z113" s="364"/>
      <c r="AA113" s="364"/>
      <c r="AB113" s="364"/>
      <c r="AC113" s="364"/>
      <c r="AD113" s="364"/>
      <c r="AE113" s="364"/>
      <c r="AF113" s="364"/>
      <c r="AG113" s="364"/>
      <c r="AH113" s="364"/>
      <c r="AI113" s="364"/>
      <c r="AJ113" s="364"/>
      <c r="AK113" s="364"/>
      <c r="AL113" s="364"/>
      <c r="AM113" s="377"/>
    </row>
    <row r="114" spans="1:39" s="88" customFormat="1" ht="22.8" outlineLevel="1">
      <c r="A114" s="185" t="str">
        <f t="shared" si="6"/>
        <v>1</v>
      </c>
      <c r="L114" s="486" t="s">
        <v>408</v>
      </c>
      <c r="M114" s="179" t="s">
        <v>1163</v>
      </c>
      <c r="N114" s="145" t="s">
        <v>328</v>
      </c>
      <c r="O114" s="364"/>
      <c r="P114" s="364"/>
      <c r="Q114" s="364"/>
      <c r="R114" s="364"/>
      <c r="S114" s="364"/>
      <c r="T114" s="364"/>
      <c r="U114" s="364"/>
      <c r="V114" s="364"/>
      <c r="W114" s="364"/>
      <c r="X114" s="364"/>
      <c r="Y114" s="364"/>
      <c r="Z114" s="364"/>
      <c r="AA114" s="364"/>
      <c r="AB114" s="364"/>
      <c r="AC114" s="364"/>
      <c r="AD114" s="364"/>
      <c r="AE114" s="364"/>
      <c r="AF114" s="364"/>
      <c r="AG114" s="364"/>
      <c r="AH114" s="364"/>
      <c r="AI114" s="364"/>
      <c r="AJ114" s="364"/>
      <c r="AK114" s="364"/>
      <c r="AL114" s="364"/>
      <c r="AM114" s="377"/>
    </row>
    <row r="115" spans="1:39" s="88" customFormat="1" outlineLevel="1">
      <c r="A115" s="185" t="str">
        <f t="shared" si="6"/>
        <v>1</v>
      </c>
      <c r="L115" s="486" t="s">
        <v>127</v>
      </c>
      <c r="M115" s="488" t="s">
        <v>1183</v>
      </c>
      <c r="N115" s="145" t="s">
        <v>328</v>
      </c>
      <c r="O115" s="364"/>
      <c r="P115" s="364"/>
      <c r="Q115" s="364"/>
      <c r="R115" s="364"/>
      <c r="S115" s="364"/>
      <c r="T115" s="364"/>
      <c r="U115" s="364"/>
      <c r="V115" s="364"/>
      <c r="W115" s="364"/>
      <c r="X115" s="364"/>
      <c r="Y115" s="364"/>
      <c r="Z115" s="364"/>
      <c r="AA115" s="364"/>
      <c r="AB115" s="364"/>
      <c r="AC115" s="364"/>
      <c r="AD115" s="364"/>
      <c r="AE115" s="364"/>
      <c r="AF115" s="364"/>
      <c r="AG115" s="364"/>
      <c r="AH115" s="364"/>
      <c r="AI115" s="364"/>
      <c r="AJ115" s="364"/>
      <c r="AK115" s="364"/>
      <c r="AL115" s="364"/>
      <c r="AM115" s="377"/>
    </row>
    <row r="116" spans="1:39" s="88" customFormat="1" outlineLevel="1">
      <c r="A116" s="185" t="str">
        <f t="shared" si="6"/>
        <v>1</v>
      </c>
      <c r="L116" s="486" t="s">
        <v>1286</v>
      </c>
      <c r="M116" s="490" t="s">
        <v>339</v>
      </c>
      <c r="N116" s="186" t="s">
        <v>145</v>
      </c>
      <c r="O116" s="513">
        <f t="shared" ref="O116:AL116" si="10">IF(O111=0,0,O115/O111*100)</f>
        <v>0</v>
      </c>
      <c r="P116" s="513">
        <f t="shared" si="10"/>
        <v>0</v>
      </c>
      <c r="Q116" s="513">
        <f t="shared" si="10"/>
        <v>0</v>
      </c>
      <c r="R116" s="513">
        <f t="shared" si="10"/>
        <v>0</v>
      </c>
      <c r="S116" s="513">
        <f t="shared" si="10"/>
        <v>0</v>
      </c>
      <c r="T116" s="513">
        <f t="shared" si="10"/>
        <v>0</v>
      </c>
      <c r="U116" s="513">
        <f t="shared" si="10"/>
        <v>0</v>
      </c>
      <c r="V116" s="513">
        <f t="shared" si="10"/>
        <v>0</v>
      </c>
      <c r="W116" s="513">
        <f t="shared" si="10"/>
        <v>0</v>
      </c>
      <c r="X116" s="513">
        <f t="shared" si="10"/>
        <v>0</v>
      </c>
      <c r="Y116" s="513">
        <f t="shared" si="10"/>
        <v>0</v>
      </c>
      <c r="Z116" s="513">
        <f t="shared" si="10"/>
        <v>0</v>
      </c>
      <c r="AA116" s="513">
        <f t="shared" si="10"/>
        <v>0</v>
      </c>
      <c r="AB116" s="513">
        <f t="shared" si="10"/>
        <v>0</v>
      </c>
      <c r="AC116" s="513">
        <f t="shared" si="10"/>
        <v>0</v>
      </c>
      <c r="AD116" s="513">
        <f t="shared" si="10"/>
        <v>0</v>
      </c>
      <c r="AE116" s="513">
        <f t="shared" si="10"/>
        <v>0</v>
      </c>
      <c r="AF116" s="513">
        <f t="shared" si="10"/>
        <v>0</v>
      </c>
      <c r="AG116" s="513">
        <f t="shared" si="10"/>
        <v>0</v>
      </c>
      <c r="AH116" s="513">
        <f t="shared" si="10"/>
        <v>0</v>
      </c>
      <c r="AI116" s="513">
        <f t="shared" si="10"/>
        <v>0</v>
      </c>
      <c r="AJ116" s="513">
        <f t="shared" si="10"/>
        <v>0</v>
      </c>
      <c r="AK116" s="513">
        <f t="shared" si="10"/>
        <v>0</v>
      </c>
      <c r="AL116" s="513">
        <f t="shared" si="10"/>
        <v>0</v>
      </c>
      <c r="AM116" s="377"/>
    </row>
    <row r="117" spans="1:39" s="88" customFormat="1" outlineLevel="1">
      <c r="A117" s="185" t="str">
        <f t="shared" si="6"/>
        <v>1</v>
      </c>
      <c r="L117" s="486" t="s">
        <v>128</v>
      </c>
      <c r="M117" s="488" t="s">
        <v>340</v>
      </c>
      <c r="N117" s="145" t="s">
        <v>328</v>
      </c>
      <c r="O117" s="512">
        <f t="shared" ref="O117:AL117" si="11">O118+O122+O125+O135</f>
        <v>0</v>
      </c>
      <c r="P117" s="512">
        <f t="shared" si="11"/>
        <v>0</v>
      </c>
      <c r="Q117" s="512">
        <f t="shared" si="11"/>
        <v>0</v>
      </c>
      <c r="R117" s="512">
        <f t="shared" si="11"/>
        <v>0</v>
      </c>
      <c r="S117" s="512">
        <f t="shared" si="11"/>
        <v>0</v>
      </c>
      <c r="T117" s="512">
        <f t="shared" si="11"/>
        <v>0</v>
      </c>
      <c r="U117" s="512">
        <f t="shared" si="11"/>
        <v>0</v>
      </c>
      <c r="V117" s="512">
        <f t="shared" si="11"/>
        <v>0</v>
      </c>
      <c r="W117" s="512">
        <f t="shared" si="11"/>
        <v>0</v>
      </c>
      <c r="X117" s="512">
        <f t="shared" si="11"/>
        <v>0</v>
      </c>
      <c r="Y117" s="512">
        <f t="shared" si="11"/>
        <v>0</v>
      </c>
      <c r="Z117" s="512">
        <f t="shared" si="11"/>
        <v>0</v>
      </c>
      <c r="AA117" s="512">
        <f t="shared" si="11"/>
        <v>0</v>
      </c>
      <c r="AB117" s="512">
        <f t="shared" si="11"/>
        <v>0</v>
      </c>
      <c r="AC117" s="512">
        <f t="shared" si="11"/>
        <v>0</v>
      </c>
      <c r="AD117" s="512">
        <f t="shared" si="11"/>
        <v>0</v>
      </c>
      <c r="AE117" s="512">
        <f t="shared" si="11"/>
        <v>0</v>
      </c>
      <c r="AF117" s="512">
        <f t="shared" si="11"/>
        <v>0</v>
      </c>
      <c r="AG117" s="512">
        <f t="shared" si="11"/>
        <v>0</v>
      </c>
      <c r="AH117" s="512">
        <f t="shared" si="11"/>
        <v>0</v>
      </c>
      <c r="AI117" s="512">
        <f t="shared" si="11"/>
        <v>0</v>
      </c>
      <c r="AJ117" s="512">
        <f t="shared" si="11"/>
        <v>0</v>
      </c>
      <c r="AK117" s="512">
        <f t="shared" si="11"/>
        <v>0</v>
      </c>
      <c r="AL117" s="512">
        <f t="shared" si="11"/>
        <v>0</v>
      </c>
      <c r="AM117" s="377"/>
    </row>
    <row r="118" spans="1:39" s="88" customFormat="1" outlineLevel="1">
      <c r="A118" s="185" t="str">
        <f t="shared" si="6"/>
        <v>1</v>
      </c>
      <c r="L118" s="486" t="s">
        <v>1232</v>
      </c>
      <c r="M118" s="179" t="s">
        <v>341</v>
      </c>
      <c r="N118" s="145" t="s">
        <v>328</v>
      </c>
      <c r="O118" s="512">
        <f t="shared" ref="O118:AL118" si="12">SUM(O119:O121)</f>
        <v>0</v>
      </c>
      <c r="P118" s="512">
        <f t="shared" si="12"/>
        <v>0</v>
      </c>
      <c r="Q118" s="512">
        <f t="shared" si="12"/>
        <v>0</v>
      </c>
      <c r="R118" s="512">
        <f t="shared" si="12"/>
        <v>0</v>
      </c>
      <c r="S118" s="512">
        <f t="shared" si="12"/>
        <v>0</v>
      </c>
      <c r="T118" s="512">
        <f t="shared" si="12"/>
        <v>0</v>
      </c>
      <c r="U118" s="512">
        <f t="shared" si="12"/>
        <v>0</v>
      </c>
      <c r="V118" s="512">
        <f t="shared" si="12"/>
        <v>0</v>
      </c>
      <c r="W118" s="512">
        <f t="shared" si="12"/>
        <v>0</v>
      </c>
      <c r="X118" s="512">
        <f t="shared" si="12"/>
        <v>0</v>
      </c>
      <c r="Y118" s="512">
        <f t="shared" si="12"/>
        <v>0</v>
      </c>
      <c r="Z118" s="512">
        <f t="shared" si="12"/>
        <v>0</v>
      </c>
      <c r="AA118" s="512">
        <f t="shared" si="12"/>
        <v>0</v>
      </c>
      <c r="AB118" s="512">
        <f t="shared" si="12"/>
        <v>0</v>
      </c>
      <c r="AC118" s="512">
        <f t="shared" si="12"/>
        <v>0</v>
      </c>
      <c r="AD118" s="512">
        <f t="shared" si="12"/>
        <v>0</v>
      </c>
      <c r="AE118" s="512">
        <f t="shared" si="12"/>
        <v>0</v>
      </c>
      <c r="AF118" s="512">
        <f t="shared" si="12"/>
        <v>0</v>
      </c>
      <c r="AG118" s="512">
        <f t="shared" si="12"/>
        <v>0</v>
      </c>
      <c r="AH118" s="512">
        <f t="shared" si="12"/>
        <v>0</v>
      </c>
      <c r="AI118" s="512">
        <f t="shared" si="12"/>
        <v>0</v>
      </c>
      <c r="AJ118" s="512">
        <f t="shared" si="12"/>
        <v>0</v>
      </c>
      <c r="AK118" s="512">
        <f t="shared" si="12"/>
        <v>0</v>
      </c>
      <c r="AL118" s="512">
        <f t="shared" si="12"/>
        <v>0</v>
      </c>
      <c r="AM118" s="377"/>
    </row>
    <row r="119" spans="1:39" s="88" customFormat="1" outlineLevel="1">
      <c r="A119" s="185" t="str">
        <f t="shared" si="6"/>
        <v>1</v>
      </c>
      <c r="L119" s="486" t="s">
        <v>1287</v>
      </c>
      <c r="M119" s="491" t="s">
        <v>342</v>
      </c>
      <c r="N119" s="145" t="s">
        <v>328</v>
      </c>
      <c r="O119" s="364"/>
      <c r="P119" s="364"/>
      <c r="Q119" s="364"/>
      <c r="R119" s="364"/>
      <c r="S119" s="364"/>
      <c r="T119" s="364"/>
      <c r="U119" s="364"/>
      <c r="V119" s="364"/>
      <c r="W119" s="364"/>
      <c r="X119" s="364"/>
      <c r="Y119" s="364"/>
      <c r="Z119" s="364"/>
      <c r="AA119" s="364"/>
      <c r="AB119" s="364"/>
      <c r="AC119" s="364"/>
      <c r="AD119" s="364"/>
      <c r="AE119" s="364"/>
      <c r="AF119" s="364"/>
      <c r="AG119" s="364"/>
      <c r="AH119" s="364"/>
      <c r="AI119" s="364"/>
      <c r="AJ119" s="364"/>
      <c r="AK119" s="364"/>
      <c r="AL119" s="364"/>
      <c r="AM119" s="377"/>
    </row>
    <row r="120" spans="1:39" s="88" customFormat="1" outlineLevel="1">
      <c r="A120" s="185" t="str">
        <f t="shared" si="6"/>
        <v>1</v>
      </c>
      <c r="L120" s="486" t="s">
        <v>1288</v>
      </c>
      <c r="M120" s="491" t="s">
        <v>343</v>
      </c>
      <c r="N120" s="145" t="s">
        <v>328</v>
      </c>
      <c r="O120" s="364"/>
      <c r="P120" s="364"/>
      <c r="Q120" s="364"/>
      <c r="R120" s="364"/>
      <c r="S120" s="364"/>
      <c r="T120" s="364"/>
      <c r="U120" s="364"/>
      <c r="V120" s="364"/>
      <c r="W120" s="364"/>
      <c r="X120" s="364"/>
      <c r="Y120" s="364"/>
      <c r="Z120" s="364"/>
      <c r="AA120" s="364"/>
      <c r="AB120" s="364"/>
      <c r="AC120" s="364"/>
      <c r="AD120" s="364"/>
      <c r="AE120" s="364"/>
      <c r="AF120" s="364"/>
      <c r="AG120" s="364"/>
      <c r="AH120" s="364"/>
      <c r="AI120" s="364"/>
      <c r="AJ120" s="364"/>
      <c r="AK120" s="364"/>
      <c r="AL120" s="364"/>
      <c r="AM120" s="377"/>
    </row>
    <row r="121" spans="1:39" s="88" customFormat="1" outlineLevel="1">
      <c r="A121" s="185" t="str">
        <f t="shared" si="6"/>
        <v>1</v>
      </c>
      <c r="L121" s="486" t="s">
        <v>1289</v>
      </c>
      <c r="M121" s="491" t="s">
        <v>344</v>
      </c>
      <c r="N121" s="145" t="s">
        <v>328</v>
      </c>
      <c r="O121" s="364"/>
      <c r="P121" s="364"/>
      <c r="Q121" s="364"/>
      <c r="R121" s="364"/>
      <c r="S121" s="364"/>
      <c r="T121" s="364"/>
      <c r="U121" s="364"/>
      <c r="V121" s="364"/>
      <c r="W121" s="364"/>
      <c r="X121" s="364"/>
      <c r="Y121" s="364"/>
      <c r="Z121" s="364"/>
      <c r="AA121" s="364"/>
      <c r="AB121" s="364"/>
      <c r="AC121" s="364"/>
      <c r="AD121" s="364"/>
      <c r="AE121" s="364"/>
      <c r="AF121" s="364"/>
      <c r="AG121" s="364"/>
      <c r="AH121" s="364"/>
      <c r="AI121" s="364"/>
      <c r="AJ121" s="364"/>
      <c r="AK121" s="364"/>
      <c r="AL121" s="364"/>
      <c r="AM121" s="377"/>
    </row>
    <row r="122" spans="1:39" s="88" customFormat="1" outlineLevel="1">
      <c r="A122" s="185" t="str">
        <f t="shared" si="6"/>
        <v>1</v>
      </c>
      <c r="B122" s="88" t="s">
        <v>1160</v>
      </c>
      <c r="L122" s="486" t="s">
        <v>1290</v>
      </c>
      <c r="M122" s="179" t="s">
        <v>345</v>
      </c>
      <c r="N122" s="145" t="s">
        <v>328</v>
      </c>
      <c r="O122" s="512">
        <f t="shared" ref="O122:AL122" si="13">SUM(O123:O124)</f>
        <v>0</v>
      </c>
      <c r="P122" s="512">
        <f t="shared" si="13"/>
        <v>0</v>
      </c>
      <c r="Q122" s="512">
        <f t="shared" si="13"/>
        <v>0</v>
      </c>
      <c r="R122" s="512">
        <f t="shared" si="13"/>
        <v>0</v>
      </c>
      <c r="S122" s="512">
        <f t="shared" si="13"/>
        <v>0</v>
      </c>
      <c r="T122" s="512">
        <f t="shared" si="13"/>
        <v>0</v>
      </c>
      <c r="U122" s="512">
        <f t="shared" si="13"/>
        <v>0</v>
      </c>
      <c r="V122" s="512">
        <f t="shared" si="13"/>
        <v>0</v>
      </c>
      <c r="W122" s="512">
        <f t="shared" si="13"/>
        <v>0</v>
      </c>
      <c r="X122" s="512">
        <f t="shared" si="13"/>
        <v>0</v>
      </c>
      <c r="Y122" s="512">
        <f t="shared" si="13"/>
        <v>0</v>
      </c>
      <c r="Z122" s="512">
        <f t="shared" si="13"/>
        <v>0</v>
      </c>
      <c r="AA122" s="512">
        <f t="shared" si="13"/>
        <v>0</v>
      </c>
      <c r="AB122" s="512">
        <f t="shared" si="13"/>
        <v>0</v>
      </c>
      <c r="AC122" s="512">
        <f t="shared" si="13"/>
        <v>0</v>
      </c>
      <c r="AD122" s="512">
        <f t="shared" si="13"/>
        <v>0</v>
      </c>
      <c r="AE122" s="512">
        <f t="shared" si="13"/>
        <v>0</v>
      </c>
      <c r="AF122" s="512">
        <f t="shared" si="13"/>
        <v>0</v>
      </c>
      <c r="AG122" s="512">
        <f t="shared" si="13"/>
        <v>0</v>
      </c>
      <c r="AH122" s="512">
        <f t="shared" si="13"/>
        <v>0</v>
      </c>
      <c r="AI122" s="512">
        <f t="shared" si="13"/>
        <v>0</v>
      </c>
      <c r="AJ122" s="512">
        <f t="shared" si="13"/>
        <v>0</v>
      </c>
      <c r="AK122" s="512">
        <f t="shared" si="13"/>
        <v>0</v>
      </c>
      <c r="AL122" s="512">
        <f t="shared" si="13"/>
        <v>0</v>
      </c>
      <c r="AM122" s="377"/>
    </row>
    <row r="123" spans="1:39" s="88" customFormat="1" outlineLevel="1">
      <c r="A123" s="185" t="str">
        <f t="shared" si="6"/>
        <v>1</v>
      </c>
      <c r="L123" s="486" t="s">
        <v>1291</v>
      </c>
      <c r="M123" s="491" t="s">
        <v>346</v>
      </c>
      <c r="N123" s="145" t="s">
        <v>328</v>
      </c>
      <c r="O123" s="364"/>
      <c r="P123" s="364"/>
      <c r="Q123" s="364"/>
      <c r="R123" s="364"/>
      <c r="S123" s="364"/>
      <c r="T123" s="364"/>
      <c r="U123" s="364"/>
      <c r="V123" s="364"/>
      <c r="W123" s="364"/>
      <c r="X123" s="364"/>
      <c r="Y123" s="364"/>
      <c r="Z123" s="364"/>
      <c r="AA123" s="364"/>
      <c r="AB123" s="364"/>
      <c r="AC123" s="364"/>
      <c r="AD123" s="364"/>
      <c r="AE123" s="364"/>
      <c r="AF123" s="364"/>
      <c r="AG123" s="364"/>
      <c r="AH123" s="364"/>
      <c r="AI123" s="364"/>
      <c r="AJ123" s="364"/>
      <c r="AK123" s="364"/>
      <c r="AL123" s="364"/>
      <c r="AM123" s="377"/>
    </row>
    <row r="124" spans="1:39" s="88" customFormat="1" outlineLevel="1">
      <c r="A124" s="185" t="str">
        <f t="shared" si="6"/>
        <v>1</v>
      </c>
      <c r="L124" s="486" t="s">
        <v>1292</v>
      </c>
      <c r="M124" s="491" t="s">
        <v>347</v>
      </c>
      <c r="N124" s="145" t="s">
        <v>328</v>
      </c>
      <c r="O124" s="364"/>
      <c r="P124" s="364"/>
      <c r="Q124" s="364"/>
      <c r="R124" s="364"/>
      <c r="S124" s="364"/>
      <c r="T124" s="364"/>
      <c r="U124" s="364"/>
      <c r="V124" s="364"/>
      <c r="W124" s="364"/>
      <c r="X124" s="364"/>
      <c r="Y124" s="364"/>
      <c r="Z124" s="364"/>
      <c r="AA124" s="364"/>
      <c r="AB124" s="364"/>
      <c r="AC124" s="364"/>
      <c r="AD124" s="364"/>
      <c r="AE124" s="364"/>
      <c r="AF124" s="364"/>
      <c r="AG124" s="364"/>
      <c r="AH124" s="364"/>
      <c r="AI124" s="364"/>
      <c r="AJ124" s="364"/>
      <c r="AK124" s="364"/>
      <c r="AL124" s="364"/>
      <c r="AM124" s="377"/>
    </row>
    <row r="125" spans="1:39" s="88" customFormat="1" outlineLevel="1">
      <c r="A125" s="185" t="str">
        <f t="shared" si="6"/>
        <v>1</v>
      </c>
      <c r="B125" s="88" t="s">
        <v>1160</v>
      </c>
      <c r="L125" s="486" t="s">
        <v>1293</v>
      </c>
      <c r="M125" s="179" t="s">
        <v>1184</v>
      </c>
      <c r="N125" s="145" t="s">
        <v>328</v>
      </c>
      <c r="O125" s="512">
        <f t="shared" ref="O125:AL125" si="14">O126+O129+O132</f>
        <v>0</v>
      </c>
      <c r="P125" s="512">
        <f t="shared" si="14"/>
        <v>0</v>
      </c>
      <c r="Q125" s="512">
        <f t="shared" si="14"/>
        <v>0</v>
      </c>
      <c r="R125" s="512">
        <f t="shared" si="14"/>
        <v>0</v>
      </c>
      <c r="S125" s="512">
        <f t="shared" si="14"/>
        <v>0</v>
      </c>
      <c r="T125" s="512">
        <f t="shared" si="14"/>
        <v>0</v>
      </c>
      <c r="U125" s="512">
        <f t="shared" si="14"/>
        <v>0</v>
      </c>
      <c r="V125" s="512">
        <f t="shared" si="14"/>
        <v>0</v>
      </c>
      <c r="W125" s="512">
        <f t="shared" si="14"/>
        <v>0</v>
      </c>
      <c r="X125" s="512">
        <f t="shared" si="14"/>
        <v>0</v>
      </c>
      <c r="Y125" s="512">
        <f t="shared" si="14"/>
        <v>0</v>
      </c>
      <c r="Z125" s="512">
        <f t="shared" si="14"/>
        <v>0</v>
      </c>
      <c r="AA125" s="512">
        <f t="shared" si="14"/>
        <v>0</v>
      </c>
      <c r="AB125" s="512">
        <f t="shared" si="14"/>
        <v>0</v>
      </c>
      <c r="AC125" s="512">
        <f t="shared" si="14"/>
        <v>0</v>
      </c>
      <c r="AD125" s="512">
        <f t="shared" si="14"/>
        <v>0</v>
      </c>
      <c r="AE125" s="512">
        <f t="shared" si="14"/>
        <v>0</v>
      </c>
      <c r="AF125" s="512">
        <f t="shared" si="14"/>
        <v>0</v>
      </c>
      <c r="AG125" s="512">
        <f t="shared" si="14"/>
        <v>0</v>
      </c>
      <c r="AH125" s="512">
        <f t="shared" si="14"/>
        <v>0</v>
      </c>
      <c r="AI125" s="512">
        <f t="shared" si="14"/>
        <v>0</v>
      </c>
      <c r="AJ125" s="512">
        <f t="shared" si="14"/>
        <v>0</v>
      </c>
      <c r="AK125" s="512">
        <f t="shared" si="14"/>
        <v>0</v>
      </c>
      <c r="AL125" s="512">
        <f t="shared" si="14"/>
        <v>0</v>
      </c>
      <c r="AM125" s="377"/>
    </row>
    <row r="126" spans="1:39" s="88" customFormat="1" outlineLevel="1">
      <c r="A126" s="185" t="str">
        <f t="shared" si="6"/>
        <v>1</v>
      </c>
      <c r="L126" s="486" t="s">
        <v>1294</v>
      </c>
      <c r="M126" s="491" t="s">
        <v>348</v>
      </c>
      <c r="N126" s="145" t="s">
        <v>328</v>
      </c>
      <c r="O126" s="512">
        <f t="shared" ref="O126:AL126" si="15">SUM(O127:O128)</f>
        <v>0</v>
      </c>
      <c r="P126" s="512">
        <f t="shared" si="15"/>
        <v>0</v>
      </c>
      <c r="Q126" s="512">
        <f t="shared" si="15"/>
        <v>0</v>
      </c>
      <c r="R126" s="512">
        <f t="shared" si="15"/>
        <v>0</v>
      </c>
      <c r="S126" s="512">
        <f t="shared" si="15"/>
        <v>0</v>
      </c>
      <c r="T126" s="512">
        <f t="shared" si="15"/>
        <v>0</v>
      </c>
      <c r="U126" s="512">
        <f t="shared" si="15"/>
        <v>0</v>
      </c>
      <c r="V126" s="512">
        <f t="shared" si="15"/>
        <v>0</v>
      </c>
      <c r="W126" s="512">
        <f t="shared" si="15"/>
        <v>0</v>
      </c>
      <c r="X126" s="512">
        <f t="shared" si="15"/>
        <v>0</v>
      </c>
      <c r="Y126" s="512">
        <f t="shared" si="15"/>
        <v>0</v>
      </c>
      <c r="Z126" s="512">
        <f t="shared" si="15"/>
        <v>0</v>
      </c>
      <c r="AA126" s="512">
        <f t="shared" si="15"/>
        <v>0</v>
      </c>
      <c r="AB126" s="512">
        <f t="shared" si="15"/>
        <v>0</v>
      </c>
      <c r="AC126" s="512">
        <f t="shared" si="15"/>
        <v>0</v>
      </c>
      <c r="AD126" s="512">
        <f t="shared" si="15"/>
        <v>0</v>
      </c>
      <c r="AE126" s="512">
        <f t="shared" si="15"/>
        <v>0</v>
      </c>
      <c r="AF126" s="512">
        <f t="shared" si="15"/>
        <v>0</v>
      </c>
      <c r="AG126" s="512">
        <f t="shared" si="15"/>
        <v>0</v>
      </c>
      <c r="AH126" s="512">
        <f t="shared" si="15"/>
        <v>0</v>
      </c>
      <c r="AI126" s="512">
        <f t="shared" si="15"/>
        <v>0</v>
      </c>
      <c r="AJ126" s="512">
        <f t="shared" si="15"/>
        <v>0</v>
      </c>
      <c r="AK126" s="512">
        <f t="shared" si="15"/>
        <v>0</v>
      </c>
      <c r="AL126" s="512">
        <f t="shared" si="15"/>
        <v>0</v>
      </c>
      <c r="AM126" s="377"/>
    </row>
    <row r="127" spans="1:39" s="88" customFormat="1" outlineLevel="1">
      <c r="A127" s="185" t="str">
        <f t="shared" si="6"/>
        <v>1</v>
      </c>
      <c r="L127" s="486" t="s">
        <v>1295</v>
      </c>
      <c r="M127" s="492" t="s">
        <v>346</v>
      </c>
      <c r="N127" s="145" t="s">
        <v>328</v>
      </c>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77"/>
    </row>
    <row r="128" spans="1:39" s="88" customFormat="1" outlineLevel="1">
      <c r="A128" s="185" t="str">
        <f t="shared" si="6"/>
        <v>1</v>
      </c>
      <c r="L128" s="486" t="s">
        <v>1296</v>
      </c>
      <c r="M128" s="492" t="s">
        <v>347</v>
      </c>
      <c r="N128" s="145" t="s">
        <v>328</v>
      </c>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77"/>
    </row>
    <row r="129" spans="1:39" s="88" customFormat="1" outlineLevel="1">
      <c r="A129" s="185" t="str">
        <f t="shared" si="6"/>
        <v>1</v>
      </c>
      <c r="B129" s="88" t="s">
        <v>1161</v>
      </c>
      <c r="L129" s="486" t="s">
        <v>1297</v>
      </c>
      <c r="M129" s="491" t="s">
        <v>349</v>
      </c>
      <c r="N129" s="145" t="s">
        <v>328</v>
      </c>
      <c r="O129" s="512">
        <f t="shared" ref="O129:AL129" si="16">SUM(O130:O131)</f>
        <v>0</v>
      </c>
      <c r="P129" s="512">
        <f t="shared" si="16"/>
        <v>0</v>
      </c>
      <c r="Q129" s="512">
        <f t="shared" si="16"/>
        <v>0</v>
      </c>
      <c r="R129" s="512">
        <f t="shared" si="16"/>
        <v>0</v>
      </c>
      <c r="S129" s="512">
        <f t="shared" si="16"/>
        <v>0</v>
      </c>
      <c r="T129" s="512">
        <f t="shared" si="16"/>
        <v>0</v>
      </c>
      <c r="U129" s="512">
        <f t="shared" si="16"/>
        <v>0</v>
      </c>
      <c r="V129" s="512">
        <f t="shared" si="16"/>
        <v>0</v>
      </c>
      <c r="W129" s="512">
        <f t="shared" si="16"/>
        <v>0</v>
      </c>
      <c r="X129" s="512">
        <f t="shared" si="16"/>
        <v>0</v>
      </c>
      <c r="Y129" s="512">
        <f t="shared" si="16"/>
        <v>0</v>
      </c>
      <c r="Z129" s="512">
        <f t="shared" si="16"/>
        <v>0</v>
      </c>
      <c r="AA129" s="512">
        <f t="shared" si="16"/>
        <v>0</v>
      </c>
      <c r="AB129" s="512">
        <f t="shared" si="16"/>
        <v>0</v>
      </c>
      <c r="AC129" s="512">
        <f t="shared" si="16"/>
        <v>0</v>
      </c>
      <c r="AD129" s="512">
        <f t="shared" si="16"/>
        <v>0</v>
      </c>
      <c r="AE129" s="512">
        <f t="shared" si="16"/>
        <v>0</v>
      </c>
      <c r="AF129" s="512">
        <f t="shared" si="16"/>
        <v>0</v>
      </c>
      <c r="AG129" s="512">
        <f t="shared" si="16"/>
        <v>0</v>
      </c>
      <c r="AH129" s="512">
        <f t="shared" si="16"/>
        <v>0</v>
      </c>
      <c r="AI129" s="512">
        <f t="shared" si="16"/>
        <v>0</v>
      </c>
      <c r="AJ129" s="512">
        <f t="shared" si="16"/>
        <v>0</v>
      </c>
      <c r="AK129" s="512">
        <f t="shared" si="16"/>
        <v>0</v>
      </c>
      <c r="AL129" s="512">
        <f t="shared" si="16"/>
        <v>0</v>
      </c>
      <c r="AM129" s="377"/>
    </row>
    <row r="130" spans="1:39" s="88" customFormat="1" outlineLevel="1">
      <c r="A130" s="185" t="str">
        <f t="shared" si="6"/>
        <v>1</v>
      </c>
      <c r="L130" s="486" t="s">
        <v>1298</v>
      </c>
      <c r="M130" s="492" t="s">
        <v>346</v>
      </c>
      <c r="N130" s="145" t="s">
        <v>328</v>
      </c>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77"/>
    </row>
    <row r="131" spans="1:39" s="88" customFormat="1" outlineLevel="1">
      <c r="A131" s="185" t="str">
        <f t="shared" si="6"/>
        <v>1</v>
      </c>
      <c r="L131" s="486" t="s">
        <v>1299</v>
      </c>
      <c r="M131" s="492" t="s">
        <v>347</v>
      </c>
      <c r="N131" s="145" t="s">
        <v>328</v>
      </c>
      <c r="O131" s="364"/>
      <c r="P131" s="364"/>
      <c r="Q131" s="364"/>
      <c r="R131" s="364"/>
      <c r="S131" s="364"/>
      <c r="T131" s="364"/>
      <c r="U131" s="364"/>
      <c r="V131" s="364"/>
      <c r="W131" s="364"/>
      <c r="X131" s="364"/>
      <c r="Y131" s="364"/>
      <c r="Z131" s="364"/>
      <c r="AA131" s="364"/>
      <c r="AB131" s="364"/>
      <c r="AC131" s="364"/>
      <c r="AD131" s="364"/>
      <c r="AE131" s="364"/>
      <c r="AF131" s="364"/>
      <c r="AG131" s="364"/>
      <c r="AH131" s="364"/>
      <c r="AI131" s="364"/>
      <c r="AJ131" s="364"/>
      <c r="AK131" s="364"/>
      <c r="AL131" s="364"/>
      <c r="AM131" s="377"/>
    </row>
    <row r="132" spans="1:39" s="88" customFormat="1" outlineLevel="1">
      <c r="A132" s="185" t="str">
        <f t="shared" si="6"/>
        <v>1</v>
      </c>
      <c r="L132" s="486" t="s">
        <v>1300</v>
      </c>
      <c r="M132" s="491" t="s">
        <v>350</v>
      </c>
      <c r="N132" s="145" t="s">
        <v>328</v>
      </c>
      <c r="O132" s="512">
        <f t="shared" ref="O132:AL132" si="17">SUM(O133:O134)</f>
        <v>0</v>
      </c>
      <c r="P132" s="512">
        <f t="shared" si="17"/>
        <v>0</v>
      </c>
      <c r="Q132" s="512">
        <f t="shared" si="17"/>
        <v>0</v>
      </c>
      <c r="R132" s="512">
        <f t="shared" si="17"/>
        <v>0</v>
      </c>
      <c r="S132" s="512">
        <f t="shared" si="17"/>
        <v>0</v>
      </c>
      <c r="T132" s="512">
        <f t="shared" si="17"/>
        <v>0</v>
      </c>
      <c r="U132" s="512">
        <f t="shared" si="17"/>
        <v>0</v>
      </c>
      <c r="V132" s="512">
        <f t="shared" si="17"/>
        <v>0</v>
      </c>
      <c r="W132" s="512">
        <f t="shared" si="17"/>
        <v>0</v>
      </c>
      <c r="X132" s="512">
        <f t="shared" si="17"/>
        <v>0</v>
      </c>
      <c r="Y132" s="512">
        <f t="shared" si="17"/>
        <v>0</v>
      </c>
      <c r="Z132" s="512">
        <f t="shared" si="17"/>
        <v>0</v>
      </c>
      <c r="AA132" s="512">
        <f t="shared" si="17"/>
        <v>0</v>
      </c>
      <c r="AB132" s="512">
        <f t="shared" si="17"/>
        <v>0</v>
      </c>
      <c r="AC132" s="512">
        <f t="shared" si="17"/>
        <v>0</v>
      </c>
      <c r="AD132" s="512">
        <f t="shared" si="17"/>
        <v>0</v>
      </c>
      <c r="AE132" s="512">
        <f t="shared" si="17"/>
        <v>0</v>
      </c>
      <c r="AF132" s="512">
        <f t="shared" si="17"/>
        <v>0</v>
      </c>
      <c r="AG132" s="512">
        <f t="shared" si="17"/>
        <v>0</v>
      </c>
      <c r="AH132" s="512">
        <f t="shared" si="17"/>
        <v>0</v>
      </c>
      <c r="AI132" s="512">
        <f t="shared" si="17"/>
        <v>0</v>
      </c>
      <c r="AJ132" s="512">
        <f t="shared" si="17"/>
        <v>0</v>
      </c>
      <c r="AK132" s="512">
        <f t="shared" si="17"/>
        <v>0</v>
      </c>
      <c r="AL132" s="512">
        <f t="shared" si="17"/>
        <v>0</v>
      </c>
      <c r="AM132" s="377"/>
    </row>
    <row r="133" spans="1:39" s="88" customFormat="1" outlineLevel="1">
      <c r="A133" s="185" t="str">
        <f t="shared" si="6"/>
        <v>1</v>
      </c>
      <c r="L133" s="486" t="s">
        <v>1301</v>
      </c>
      <c r="M133" s="492" t="s">
        <v>346</v>
      </c>
      <c r="N133" s="145" t="s">
        <v>328</v>
      </c>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77"/>
    </row>
    <row r="134" spans="1:39" s="88" customFormat="1" outlineLevel="1">
      <c r="A134" s="185" t="str">
        <f t="shared" si="6"/>
        <v>1</v>
      </c>
      <c r="L134" s="486" t="s">
        <v>1302</v>
      </c>
      <c r="M134" s="492" t="s">
        <v>347</v>
      </c>
      <c r="N134" s="145" t="s">
        <v>328</v>
      </c>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195"/>
    </row>
    <row r="135" spans="1:39" s="88" customFormat="1" ht="22.8" outlineLevel="1">
      <c r="A135" s="185" t="str">
        <f t="shared" si="6"/>
        <v>1</v>
      </c>
      <c r="L135" s="486" t="s">
        <v>1303</v>
      </c>
      <c r="M135" s="493" t="s">
        <v>1146</v>
      </c>
      <c r="N135" s="449" t="s">
        <v>328</v>
      </c>
      <c r="O135" s="511"/>
      <c r="P135" s="511"/>
      <c r="Q135" s="511"/>
      <c r="R135" s="511"/>
      <c r="S135" s="511"/>
      <c r="T135" s="511"/>
      <c r="U135" s="511"/>
      <c r="V135" s="511"/>
      <c r="W135" s="511"/>
      <c r="X135" s="511"/>
      <c r="Y135" s="511"/>
      <c r="Z135" s="511"/>
      <c r="AA135" s="511"/>
      <c r="AB135" s="511"/>
      <c r="AC135" s="511"/>
      <c r="AD135" s="511"/>
      <c r="AE135" s="511"/>
      <c r="AF135" s="511"/>
      <c r="AG135" s="511"/>
      <c r="AH135" s="511"/>
      <c r="AI135" s="511"/>
      <c r="AJ135" s="511"/>
      <c r="AK135" s="511"/>
      <c r="AL135" s="511"/>
      <c r="AM135" s="195"/>
    </row>
    <row r="136" spans="1:39" s="189" customFormat="1">
      <c r="A136" s="188" t="s">
        <v>1048</v>
      </c>
      <c r="M136" s="3"/>
      <c r="N136" s="3"/>
      <c r="O136" s="514"/>
      <c r="P136" s="514"/>
      <c r="Q136" s="514"/>
      <c r="R136" s="514"/>
      <c r="S136" s="514"/>
      <c r="T136" s="515"/>
      <c r="U136" s="514"/>
      <c r="V136" s="514"/>
      <c r="W136" s="514"/>
      <c r="X136" s="514"/>
      <c r="Y136" s="514"/>
      <c r="Z136" s="514"/>
      <c r="AA136" s="514"/>
      <c r="AB136" s="514"/>
      <c r="AC136" s="514"/>
      <c r="AD136" s="514"/>
      <c r="AE136" s="514"/>
      <c r="AF136" s="514"/>
      <c r="AG136" s="514"/>
      <c r="AH136" s="514"/>
      <c r="AI136" s="514"/>
      <c r="AJ136" s="514"/>
      <c r="AK136" s="514"/>
      <c r="AL136" s="514"/>
    </row>
    <row r="137" spans="1:39" s="88" customFormat="1" ht="15" customHeight="1">
      <c r="A137" s="184" t="s">
        <v>18</v>
      </c>
      <c r="L137" s="160" t="str">
        <f>INDEX('Общие сведения'!$J$113:$J$126,MATCH($A137,'Общие сведения'!$D$113:$D$126,0))</f>
        <v>Тариф 1 (Водоотведение) - тариф на водоотведение (нет)</v>
      </c>
      <c r="M137" s="155"/>
      <c r="N137" s="155"/>
      <c r="O137" s="516"/>
      <c r="P137" s="516"/>
      <c r="Q137" s="516"/>
      <c r="R137" s="516"/>
      <c r="S137" s="516"/>
      <c r="T137" s="516"/>
      <c r="U137" s="516"/>
      <c r="V137" s="516"/>
      <c r="W137" s="516"/>
      <c r="X137" s="516"/>
      <c r="Y137" s="516"/>
      <c r="Z137" s="516"/>
      <c r="AA137" s="516"/>
      <c r="AB137" s="516"/>
      <c r="AC137" s="516"/>
      <c r="AD137" s="516"/>
      <c r="AE137" s="516"/>
      <c r="AF137" s="516"/>
      <c r="AG137" s="516"/>
      <c r="AH137" s="516"/>
      <c r="AI137" s="516"/>
      <c r="AJ137" s="516"/>
      <c r="AK137" s="516"/>
      <c r="AL137" s="516"/>
      <c r="AM137" s="155"/>
    </row>
    <row r="138" spans="1:39" s="88" customFormat="1" outlineLevel="1">
      <c r="A138" s="185" t="str">
        <f t="shared" ref="A138:A153" si="18">A137</f>
        <v>1</v>
      </c>
      <c r="L138" s="494" t="s">
        <v>18</v>
      </c>
      <c r="M138" s="495" t="s">
        <v>327</v>
      </c>
      <c r="N138" s="190"/>
      <c r="O138" s="609" t="str">
        <f>INDEX('Общие сведения'!$K$113:$K$126,MATCH($A138,'Общие сведения'!$D$113:$D$126,0))</f>
        <v>без дифференциации</v>
      </c>
      <c r="P138" s="610"/>
      <c r="Q138" s="610"/>
      <c r="R138" s="610"/>
      <c r="S138" s="610"/>
      <c r="T138" s="610"/>
      <c r="U138" s="610"/>
      <c r="V138" s="610"/>
      <c r="W138" s="610"/>
      <c r="X138" s="610"/>
      <c r="Y138" s="610"/>
      <c r="Z138" s="610"/>
      <c r="AA138" s="610"/>
      <c r="AB138" s="610"/>
      <c r="AC138" s="610"/>
      <c r="AD138" s="610"/>
      <c r="AE138" s="610"/>
      <c r="AF138" s="610"/>
      <c r="AG138" s="610"/>
      <c r="AH138" s="610"/>
      <c r="AI138" s="610"/>
      <c r="AJ138" s="610"/>
      <c r="AK138" s="610"/>
      <c r="AL138" s="611"/>
      <c r="AM138" s="195"/>
    </row>
    <row r="139" spans="1:39" s="88" customFormat="1" outlineLevel="1">
      <c r="A139" s="185" t="str">
        <f t="shared" si="18"/>
        <v>1</v>
      </c>
      <c r="L139" s="494" t="s">
        <v>102</v>
      </c>
      <c r="M139" s="495" t="s">
        <v>324</v>
      </c>
      <c r="N139" s="147" t="s">
        <v>325</v>
      </c>
      <c r="O139" s="511"/>
      <c r="P139" s="511"/>
      <c r="Q139" s="511"/>
      <c r="R139" s="511"/>
      <c r="S139" s="511"/>
      <c r="T139" s="511"/>
      <c r="U139" s="511"/>
      <c r="V139" s="511"/>
      <c r="W139" s="511"/>
      <c r="X139" s="511"/>
      <c r="Y139" s="511"/>
      <c r="Z139" s="511"/>
      <c r="AA139" s="511"/>
      <c r="AB139" s="511"/>
      <c r="AC139" s="511"/>
      <c r="AD139" s="511"/>
      <c r="AE139" s="511"/>
      <c r="AF139" s="511"/>
      <c r="AG139" s="511"/>
      <c r="AH139" s="511"/>
      <c r="AI139" s="511"/>
      <c r="AJ139" s="511"/>
      <c r="AK139" s="511"/>
      <c r="AL139" s="511"/>
      <c r="AM139" s="195"/>
    </row>
    <row r="140" spans="1:39" s="88" customFormat="1" outlineLevel="1">
      <c r="A140" s="185" t="str">
        <f t="shared" si="18"/>
        <v>1</v>
      </c>
      <c r="L140" s="494" t="s">
        <v>103</v>
      </c>
      <c r="M140" s="495" t="s">
        <v>326</v>
      </c>
      <c r="N140" s="147" t="s">
        <v>325</v>
      </c>
      <c r="O140" s="511"/>
      <c r="P140" s="511"/>
      <c r="Q140" s="511"/>
      <c r="R140" s="511"/>
      <c r="S140" s="511"/>
      <c r="T140" s="511"/>
      <c r="U140" s="511"/>
      <c r="V140" s="511"/>
      <c r="W140" s="511"/>
      <c r="X140" s="511"/>
      <c r="Y140" s="511"/>
      <c r="Z140" s="511"/>
      <c r="AA140" s="511"/>
      <c r="AB140" s="511"/>
      <c r="AC140" s="511"/>
      <c r="AD140" s="511"/>
      <c r="AE140" s="511"/>
      <c r="AF140" s="511"/>
      <c r="AG140" s="511"/>
      <c r="AH140" s="511"/>
      <c r="AI140" s="511"/>
      <c r="AJ140" s="511"/>
      <c r="AK140" s="511"/>
      <c r="AL140" s="511"/>
      <c r="AM140" s="195"/>
    </row>
    <row r="141" spans="1:39" s="88" customFormat="1" outlineLevel="1">
      <c r="A141" s="185" t="str">
        <f t="shared" si="18"/>
        <v>1</v>
      </c>
      <c r="B141" s="88" t="s">
        <v>1160</v>
      </c>
      <c r="L141" s="494">
        <v>4</v>
      </c>
      <c r="M141" s="496" t="s">
        <v>353</v>
      </c>
      <c r="N141" s="145" t="s">
        <v>328</v>
      </c>
      <c r="O141" s="517">
        <f t="shared" ref="O141:AL141" si="19">O145+O147+O150+O153</f>
        <v>0</v>
      </c>
      <c r="P141" s="517">
        <f t="shared" si="19"/>
        <v>0</v>
      </c>
      <c r="Q141" s="517">
        <f t="shared" si="19"/>
        <v>0</v>
      </c>
      <c r="R141" s="517">
        <f t="shared" si="19"/>
        <v>0</v>
      </c>
      <c r="S141" s="517">
        <f t="shared" si="19"/>
        <v>0</v>
      </c>
      <c r="T141" s="517">
        <f t="shared" si="19"/>
        <v>0</v>
      </c>
      <c r="U141" s="517">
        <f t="shared" si="19"/>
        <v>0</v>
      </c>
      <c r="V141" s="517">
        <f t="shared" si="19"/>
        <v>0</v>
      </c>
      <c r="W141" s="517">
        <f t="shared" si="19"/>
        <v>0</v>
      </c>
      <c r="X141" s="517">
        <f t="shared" si="19"/>
        <v>0</v>
      </c>
      <c r="Y141" s="517">
        <f t="shared" si="19"/>
        <v>0</v>
      </c>
      <c r="Z141" s="517">
        <f t="shared" si="19"/>
        <v>0</v>
      </c>
      <c r="AA141" s="517">
        <f t="shared" si="19"/>
        <v>0</v>
      </c>
      <c r="AB141" s="517">
        <f t="shared" si="19"/>
        <v>0</v>
      </c>
      <c r="AC141" s="517">
        <f t="shared" si="19"/>
        <v>0</v>
      </c>
      <c r="AD141" s="517">
        <f t="shared" si="19"/>
        <v>0</v>
      </c>
      <c r="AE141" s="517">
        <f t="shared" si="19"/>
        <v>0</v>
      </c>
      <c r="AF141" s="517">
        <f t="shared" si="19"/>
        <v>0</v>
      </c>
      <c r="AG141" s="517">
        <f t="shared" si="19"/>
        <v>0</v>
      </c>
      <c r="AH141" s="517">
        <f t="shared" si="19"/>
        <v>0</v>
      </c>
      <c r="AI141" s="517">
        <f t="shared" si="19"/>
        <v>0</v>
      </c>
      <c r="AJ141" s="517">
        <f t="shared" si="19"/>
        <v>0</v>
      </c>
      <c r="AK141" s="517">
        <f t="shared" si="19"/>
        <v>0</v>
      </c>
      <c r="AL141" s="517">
        <f t="shared" si="19"/>
        <v>0</v>
      </c>
      <c r="AM141" s="195"/>
    </row>
    <row r="142" spans="1:39" s="88" customFormat="1" outlineLevel="1">
      <c r="A142" s="185" t="str">
        <f t="shared" si="18"/>
        <v>1</v>
      </c>
      <c r="L142" s="494" t="s">
        <v>148</v>
      </c>
      <c r="M142" s="497" t="s">
        <v>351</v>
      </c>
      <c r="N142" s="145" t="s">
        <v>328</v>
      </c>
      <c r="O142" s="511"/>
      <c r="P142" s="511"/>
      <c r="Q142" s="511"/>
      <c r="R142" s="511"/>
      <c r="S142" s="511"/>
      <c r="T142" s="511"/>
      <c r="U142" s="511"/>
      <c r="V142" s="511"/>
      <c r="W142" s="511"/>
      <c r="X142" s="511"/>
      <c r="Y142" s="511"/>
      <c r="Z142" s="511"/>
      <c r="AA142" s="511"/>
      <c r="AB142" s="511"/>
      <c r="AC142" s="511"/>
      <c r="AD142" s="511"/>
      <c r="AE142" s="511"/>
      <c r="AF142" s="511"/>
      <c r="AG142" s="511"/>
      <c r="AH142" s="511"/>
      <c r="AI142" s="511"/>
      <c r="AJ142" s="511"/>
      <c r="AK142" s="511"/>
      <c r="AL142" s="511"/>
      <c r="AM142" s="195"/>
    </row>
    <row r="143" spans="1:39" s="88" customFormat="1" outlineLevel="1">
      <c r="A143" s="185" t="str">
        <f t="shared" si="18"/>
        <v>1</v>
      </c>
      <c r="L143" s="494" t="s">
        <v>391</v>
      </c>
      <c r="M143" s="497" t="s">
        <v>352</v>
      </c>
      <c r="N143" s="145" t="s">
        <v>328</v>
      </c>
      <c r="O143" s="511"/>
      <c r="P143" s="511"/>
      <c r="Q143" s="511"/>
      <c r="R143" s="511"/>
      <c r="S143" s="511"/>
      <c r="T143" s="511"/>
      <c r="U143" s="511"/>
      <c r="V143" s="511"/>
      <c r="W143" s="511"/>
      <c r="X143" s="511"/>
      <c r="Y143" s="511"/>
      <c r="Z143" s="511"/>
      <c r="AA143" s="511"/>
      <c r="AB143" s="511"/>
      <c r="AC143" s="511"/>
      <c r="AD143" s="511"/>
      <c r="AE143" s="511"/>
      <c r="AF143" s="511"/>
      <c r="AG143" s="511"/>
      <c r="AH143" s="511"/>
      <c r="AI143" s="511"/>
      <c r="AJ143" s="511"/>
      <c r="AK143" s="511"/>
      <c r="AL143" s="511"/>
      <c r="AM143" s="195"/>
    </row>
    <row r="144" spans="1:39" s="88" customFormat="1" ht="22.8" outlineLevel="1">
      <c r="A144" s="185" t="str">
        <f t="shared" si="18"/>
        <v>1</v>
      </c>
      <c r="L144" s="494" t="s">
        <v>392</v>
      </c>
      <c r="M144" s="497" t="s">
        <v>338</v>
      </c>
      <c r="N144" s="145" t="s">
        <v>328</v>
      </c>
      <c r="O144" s="511"/>
      <c r="P144" s="511"/>
      <c r="Q144" s="511"/>
      <c r="R144" s="511"/>
      <c r="S144" s="511"/>
      <c r="T144" s="511"/>
      <c r="U144" s="511"/>
      <c r="V144" s="511"/>
      <c r="W144" s="511"/>
      <c r="X144" s="511"/>
      <c r="Y144" s="511"/>
      <c r="Z144" s="511"/>
      <c r="AA144" s="511"/>
      <c r="AB144" s="511"/>
      <c r="AC144" s="511"/>
      <c r="AD144" s="511"/>
      <c r="AE144" s="511"/>
      <c r="AF144" s="511"/>
      <c r="AG144" s="511"/>
      <c r="AH144" s="511"/>
      <c r="AI144" s="511"/>
      <c r="AJ144" s="511"/>
      <c r="AK144" s="511"/>
      <c r="AL144" s="511"/>
      <c r="AM144" s="195"/>
    </row>
    <row r="145" spans="1:39" s="88" customFormat="1" outlineLevel="1">
      <c r="A145" s="185" t="str">
        <f t="shared" si="18"/>
        <v>1</v>
      </c>
      <c r="L145" s="494" t="s">
        <v>120</v>
      </c>
      <c r="M145" s="495" t="s">
        <v>1183</v>
      </c>
      <c r="N145" s="145" t="s">
        <v>328</v>
      </c>
      <c r="O145" s="511"/>
      <c r="P145" s="511"/>
      <c r="Q145" s="511"/>
      <c r="R145" s="511"/>
      <c r="S145" s="511"/>
      <c r="T145" s="511"/>
      <c r="U145" s="511"/>
      <c r="V145" s="511"/>
      <c r="W145" s="511"/>
      <c r="X145" s="511"/>
      <c r="Y145" s="511"/>
      <c r="Z145" s="511"/>
      <c r="AA145" s="511"/>
      <c r="AB145" s="511"/>
      <c r="AC145" s="511"/>
      <c r="AD145" s="511"/>
      <c r="AE145" s="511"/>
      <c r="AF145" s="511"/>
      <c r="AG145" s="511"/>
      <c r="AH145" s="511"/>
      <c r="AI145" s="511"/>
      <c r="AJ145" s="511"/>
      <c r="AK145" s="511"/>
      <c r="AL145" s="511"/>
      <c r="AM145" s="195"/>
    </row>
    <row r="146" spans="1:39" s="88" customFormat="1" outlineLevel="1">
      <c r="A146" s="185" t="str">
        <f t="shared" si="18"/>
        <v>1</v>
      </c>
      <c r="L146" s="486" t="s">
        <v>122</v>
      </c>
      <c r="M146" s="490" t="s">
        <v>339</v>
      </c>
      <c r="N146" s="186" t="s">
        <v>145</v>
      </c>
      <c r="O146" s="513">
        <f t="shared" ref="O146:AL146" si="20">IF(O141=0,0,O145/O141*100)</f>
        <v>0</v>
      </c>
      <c r="P146" s="513">
        <f t="shared" si="20"/>
        <v>0</v>
      </c>
      <c r="Q146" s="513">
        <f t="shared" si="20"/>
        <v>0</v>
      </c>
      <c r="R146" s="513">
        <f t="shared" si="20"/>
        <v>0</v>
      </c>
      <c r="S146" s="513">
        <f t="shared" si="20"/>
        <v>0</v>
      </c>
      <c r="T146" s="513">
        <f t="shared" si="20"/>
        <v>0</v>
      </c>
      <c r="U146" s="513">
        <f t="shared" si="20"/>
        <v>0</v>
      </c>
      <c r="V146" s="513">
        <f t="shared" si="20"/>
        <v>0</v>
      </c>
      <c r="W146" s="513">
        <f t="shared" si="20"/>
        <v>0</v>
      </c>
      <c r="X146" s="513">
        <f t="shared" si="20"/>
        <v>0</v>
      </c>
      <c r="Y146" s="513">
        <f t="shared" si="20"/>
        <v>0</v>
      </c>
      <c r="Z146" s="513">
        <f t="shared" si="20"/>
        <v>0</v>
      </c>
      <c r="AA146" s="513">
        <f t="shared" si="20"/>
        <v>0</v>
      </c>
      <c r="AB146" s="513">
        <f t="shared" si="20"/>
        <v>0</v>
      </c>
      <c r="AC146" s="513">
        <f t="shared" si="20"/>
        <v>0</v>
      </c>
      <c r="AD146" s="513">
        <f t="shared" si="20"/>
        <v>0</v>
      </c>
      <c r="AE146" s="513">
        <f t="shared" si="20"/>
        <v>0</v>
      </c>
      <c r="AF146" s="513">
        <f t="shared" si="20"/>
        <v>0</v>
      </c>
      <c r="AG146" s="513">
        <f t="shared" si="20"/>
        <v>0</v>
      </c>
      <c r="AH146" s="513">
        <f t="shared" si="20"/>
        <v>0</v>
      </c>
      <c r="AI146" s="513">
        <f t="shared" si="20"/>
        <v>0</v>
      </c>
      <c r="AJ146" s="513">
        <f t="shared" si="20"/>
        <v>0</v>
      </c>
      <c r="AK146" s="513">
        <f t="shared" si="20"/>
        <v>0</v>
      </c>
      <c r="AL146" s="513">
        <f t="shared" si="20"/>
        <v>0</v>
      </c>
      <c r="AM146" s="377"/>
    </row>
    <row r="147" spans="1:39" s="88" customFormat="1" outlineLevel="1">
      <c r="A147" s="185" t="str">
        <f>A145</f>
        <v>1</v>
      </c>
      <c r="L147" s="494" t="s">
        <v>124</v>
      </c>
      <c r="M147" s="496" t="s">
        <v>341</v>
      </c>
      <c r="N147" s="145" t="s">
        <v>328</v>
      </c>
      <c r="O147" s="517">
        <f t="shared" ref="O147:AL147" si="21">O148+O149</f>
        <v>0</v>
      </c>
      <c r="P147" s="517">
        <f t="shared" si="21"/>
        <v>0</v>
      </c>
      <c r="Q147" s="517">
        <f t="shared" si="21"/>
        <v>0</v>
      </c>
      <c r="R147" s="517">
        <f t="shared" si="21"/>
        <v>0</v>
      </c>
      <c r="S147" s="517">
        <f t="shared" si="21"/>
        <v>0</v>
      </c>
      <c r="T147" s="517">
        <f t="shared" si="21"/>
        <v>0</v>
      </c>
      <c r="U147" s="517">
        <f t="shared" si="21"/>
        <v>0</v>
      </c>
      <c r="V147" s="517">
        <f t="shared" si="21"/>
        <v>0</v>
      </c>
      <c r="W147" s="517">
        <f t="shared" si="21"/>
        <v>0</v>
      </c>
      <c r="X147" s="517">
        <f t="shared" si="21"/>
        <v>0</v>
      </c>
      <c r="Y147" s="517">
        <f t="shared" si="21"/>
        <v>0</v>
      </c>
      <c r="Z147" s="517">
        <f t="shared" si="21"/>
        <v>0</v>
      </c>
      <c r="AA147" s="517">
        <f t="shared" si="21"/>
        <v>0</v>
      </c>
      <c r="AB147" s="517">
        <f t="shared" si="21"/>
        <v>0</v>
      </c>
      <c r="AC147" s="517">
        <f t="shared" si="21"/>
        <v>0</v>
      </c>
      <c r="AD147" s="517">
        <f t="shared" si="21"/>
        <v>0</v>
      </c>
      <c r="AE147" s="517">
        <f t="shared" si="21"/>
        <v>0</v>
      </c>
      <c r="AF147" s="517">
        <f t="shared" si="21"/>
        <v>0</v>
      </c>
      <c r="AG147" s="517">
        <f t="shared" si="21"/>
        <v>0</v>
      </c>
      <c r="AH147" s="517">
        <f t="shared" si="21"/>
        <v>0</v>
      </c>
      <c r="AI147" s="517">
        <f t="shared" si="21"/>
        <v>0</v>
      </c>
      <c r="AJ147" s="517">
        <f t="shared" si="21"/>
        <v>0</v>
      </c>
      <c r="AK147" s="517">
        <f t="shared" si="21"/>
        <v>0</v>
      </c>
      <c r="AL147" s="517">
        <f t="shared" si="21"/>
        <v>0</v>
      </c>
      <c r="AM147" s="195"/>
    </row>
    <row r="148" spans="1:39" s="88" customFormat="1" outlineLevel="1">
      <c r="A148" s="185" t="str">
        <f t="shared" si="18"/>
        <v>1</v>
      </c>
      <c r="L148" s="494" t="s">
        <v>195</v>
      </c>
      <c r="M148" s="497" t="s">
        <v>342</v>
      </c>
      <c r="N148" s="145" t="s">
        <v>328</v>
      </c>
      <c r="O148" s="511"/>
      <c r="P148" s="511"/>
      <c r="Q148" s="511"/>
      <c r="R148" s="511"/>
      <c r="S148" s="511"/>
      <c r="T148" s="511"/>
      <c r="U148" s="511"/>
      <c r="V148" s="511"/>
      <c r="W148" s="511"/>
      <c r="X148" s="511"/>
      <c r="Y148" s="511"/>
      <c r="Z148" s="511"/>
      <c r="AA148" s="511"/>
      <c r="AB148" s="511"/>
      <c r="AC148" s="511"/>
      <c r="AD148" s="511"/>
      <c r="AE148" s="511"/>
      <c r="AF148" s="511"/>
      <c r="AG148" s="511"/>
      <c r="AH148" s="511"/>
      <c r="AI148" s="511"/>
      <c r="AJ148" s="511"/>
      <c r="AK148" s="511"/>
      <c r="AL148" s="511"/>
      <c r="AM148" s="195"/>
    </row>
    <row r="149" spans="1:39" s="88" customFormat="1" outlineLevel="1">
      <c r="A149" s="185" t="str">
        <f t="shared" si="18"/>
        <v>1</v>
      </c>
      <c r="L149" s="494" t="s">
        <v>196</v>
      </c>
      <c r="M149" s="497" t="s">
        <v>343</v>
      </c>
      <c r="N149" s="145" t="s">
        <v>328</v>
      </c>
      <c r="O149" s="511"/>
      <c r="P149" s="511"/>
      <c r="Q149" s="511"/>
      <c r="R149" s="511"/>
      <c r="S149" s="511"/>
      <c r="T149" s="511"/>
      <c r="U149" s="511"/>
      <c r="V149" s="511"/>
      <c r="W149" s="511"/>
      <c r="X149" s="511"/>
      <c r="Y149" s="511"/>
      <c r="Z149" s="511"/>
      <c r="AA149" s="511"/>
      <c r="AB149" s="511"/>
      <c r="AC149" s="511"/>
      <c r="AD149" s="511"/>
      <c r="AE149" s="511"/>
      <c r="AF149" s="511"/>
      <c r="AG149" s="511"/>
      <c r="AH149" s="511"/>
      <c r="AI149" s="511"/>
      <c r="AJ149" s="511"/>
      <c r="AK149" s="511"/>
      <c r="AL149" s="511"/>
      <c r="AM149" s="195"/>
    </row>
    <row r="150" spans="1:39" s="88" customFormat="1" outlineLevel="1">
      <c r="A150" s="185" t="str">
        <f t="shared" si="18"/>
        <v>1</v>
      </c>
      <c r="L150" s="494" t="s">
        <v>125</v>
      </c>
      <c r="M150" s="496" t="s">
        <v>345</v>
      </c>
      <c r="N150" s="145" t="s">
        <v>328</v>
      </c>
      <c r="O150" s="517">
        <f t="shared" ref="O150:AL150" si="22">O151+O152</f>
        <v>0</v>
      </c>
      <c r="P150" s="517">
        <f t="shared" si="22"/>
        <v>0</v>
      </c>
      <c r="Q150" s="517">
        <f t="shared" si="22"/>
        <v>0</v>
      </c>
      <c r="R150" s="517">
        <f t="shared" si="22"/>
        <v>0</v>
      </c>
      <c r="S150" s="517">
        <f t="shared" si="22"/>
        <v>0</v>
      </c>
      <c r="T150" s="517">
        <f t="shared" si="22"/>
        <v>0</v>
      </c>
      <c r="U150" s="517">
        <f t="shared" si="22"/>
        <v>0</v>
      </c>
      <c r="V150" s="517">
        <f t="shared" si="22"/>
        <v>0</v>
      </c>
      <c r="W150" s="517">
        <f t="shared" si="22"/>
        <v>0</v>
      </c>
      <c r="X150" s="517">
        <f t="shared" si="22"/>
        <v>0</v>
      </c>
      <c r="Y150" s="517">
        <f t="shared" si="22"/>
        <v>0</v>
      </c>
      <c r="Z150" s="517">
        <f t="shared" si="22"/>
        <v>0</v>
      </c>
      <c r="AA150" s="517">
        <f t="shared" si="22"/>
        <v>0</v>
      </c>
      <c r="AB150" s="517">
        <f t="shared" si="22"/>
        <v>0</v>
      </c>
      <c r="AC150" s="517">
        <f t="shared" si="22"/>
        <v>0</v>
      </c>
      <c r="AD150" s="517">
        <f t="shared" si="22"/>
        <v>0</v>
      </c>
      <c r="AE150" s="517">
        <f t="shared" si="22"/>
        <v>0</v>
      </c>
      <c r="AF150" s="517">
        <f t="shared" si="22"/>
        <v>0</v>
      </c>
      <c r="AG150" s="517">
        <f t="shared" si="22"/>
        <v>0</v>
      </c>
      <c r="AH150" s="517">
        <f t="shared" si="22"/>
        <v>0</v>
      </c>
      <c r="AI150" s="517">
        <f t="shared" si="22"/>
        <v>0</v>
      </c>
      <c r="AJ150" s="517">
        <f t="shared" si="22"/>
        <v>0</v>
      </c>
      <c r="AK150" s="517">
        <f t="shared" si="22"/>
        <v>0</v>
      </c>
      <c r="AL150" s="517">
        <f t="shared" si="22"/>
        <v>0</v>
      </c>
      <c r="AM150" s="195"/>
    </row>
    <row r="151" spans="1:39" s="88" customFormat="1" outlineLevel="1">
      <c r="A151" s="185" t="str">
        <f t="shared" si="18"/>
        <v>1</v>
      </c>
      <c r="L151" s="494" t="s">
        <v>197</v>
      </c>
      <c r="M151" s="497" t="s">
        <v>346</v>
      </c>
      <c r="N151" s="145" t="s">
        <v>328</v>
      </c>
      <c r="O151" s="511"/>
      <c r="P151" s="511"/>
      <c r="Q151" s="511"/>
      <c r="R151" s="511"/>
      <c r="S151" s="511"/>
      <c r="T151" s="511"/>
      <c r="U151" s="511"/>
      <c r="V151" s="511"/>
      <c r="W151" s="511"/>
      <c r="X151" s="511"/>
      <c r="Y151" s="511"/>
      <c r="Z151" s="511"/>
      <c r="AA151" s="511"/>
      <c r="AB151" s="511"/>
      <c r="AC151" s="511"/>
      <c r="AD151" s="511"/>
      <c r="AE151" s="511"/>
      <c r="AF151" s="511"/>
      <c r="AG151" s="511"/>
      <c r="AH151" s="511"/>
      <c r="AI151" s="511"/>
      <c r="AJ151" s="511"/>
      <c r="AK151" s="511"/>
      <c r="AL151" s="511"/>
      <c r="AM151" s="195"/>
    </row>
    <row r="152" spans="1:39" s="88" customFormat="1" outlineLevel="1">
      <c r="A152" s="185" t="str">
        <f t="shared" si="18"/>
        <v>1</v>
      </c>
      <c r="L152" s="494" t="s">
        <v>198</v>
      </c>
      <c r="M152" s="497" t="s">
        <v>347</v>
      </c>
      <c r="N152" s="145" t="s">
        <v>328</v>
      </c>
      <c r="O152" s="511"/>
      <c r="P152" s="511"/>
      <c r="Q152" s="511"/>
      <c r="R152" s="511"/>
      <c r="S152" s="511"/>
      <c r="T152" s="511"/>
      <c r="U152" s="511"/>
      <c r="V152" s="511"/>
      <c r="W152" s="511"/>
      <c r="X152" s="511"/>
      <c r="Y152" s="511"/>
      <c r="Z152" s="511"/>
      <c r="AA152" s="511"/>
      <c r="AB152" s="511"/>
      <c r="AC152" s="511"/>
      <c r="AD152" s="511"/>
      <c r="AE152" s="511"/>
      <c r="AF152" s="511"/>
      <c r="AG152" s="511"/>
      <c r="AH152" s="511"/>
      <c r="AI152" s="511"/>
      <c r="AJ152" s="511"/>
      <c r="AK152" s="511"/>
      <c r="AL152" s="511"/>
      <c r="AM152" s="195"/>
    </row>
    <row r="153" spans="1:39" s="88" customFormat="1" ht="22.8" outlineLevel="1">
      <c r="A153" s="185" t="str">
        <f t="shared" si="18"/>
        <v>1</v>
      </c>
      <c r="L153" s="494" t="s">
        <v>126</v>
      </c>
      <c r="M153" s="498" t="s">
        <v>1146</v>
      </c>
      <c r="N153" s="145" t="s">
        <v>328</v>
      </c>
      <c r="O153" s="511"/>
      <c r="P153" s="511"/>
      <c r="Q153" s="511"/>
      <c r="R153" s="511"/>
      <c r="S153" s="511"/>
      <c r="T153" s="511"/>
      <c r="U153" s="511"/>
      <c r="V153" s="511"/>
      <c r="W153" s="511"/>
      <c r="X153" s="511"/>
      <c r="Y153" s="511"/>
      <c r="Z153" s="511"/>
      <c r="AA153" s="511"/>
      <c r="AB153" s="511"/>
      <c r="AC153" s="511"/>
      <c r="AD153" s="511"/>
      <c r="AE153" s="511"/>
      <c r="AF153" s="511"/>
      <c r="AG153" s="511"/>
      <c r="AH153" s="511"/>
      <c r="AI153" s="511"/>
      <c r="AJ153" s="511"/>
      <c r="AK153" s="511"/>
      <c r="AL153" s="511"/>
      <c r="AM153" s="195"/>
    </row>
    <row r="154" spans="1:39" s="189" customFormat="1">
      <c r="A154" s="188" t="s">
        <v>1049</v>
      </c>
      <c r="M154" s="3"/>
      <c r="N154" s="3"/>
      <c r="O154" s="514"/>
      <c r="P154" s="514"/>
      <c r="Q154" s="514"/>
      <c r="R154" s="514"/>
      <c r="S154" s="514"/>
      <c r="T154" s="515"/>
      <c r="U154" s="514"/>
      <c r="V154" s="514"/>
      <c r="W154" s="514"/>
      <c r="X154" s="514"/>
      <c r="Y154" s="514"/>
      <c r="Z154" s="514"/>
      <c r="AA154" s="514"/>
      <c r="AB154" s="514"/>
      <c r="AC154" s="514"/>
      <c r="AD154" s="514"/>
      <c r="AE154" s="514"/>
      <c r="AF154" s="514"/>
      <c r="AG154" s="514"/>
      <c r="AH154" s="514"/>
      <c r="AI154" s="514"/>
      <c r="AJ154" s="514"/>
      <c r="AK154" s="514"/>
      <c r="AL154" s="514"/>
    </row>
    <row r="155" spans="1:39" s="88" customFormat="1" ht="15" customHeight="1">
      <c r="A155" s="184" t="s">
        <v>18</v>
      </c>
      <c r="L155" s="160" t="str">
        <f>INDEX('Общие сведения'!$J$113:$J$126,MATCH($A155,'Общие сведения'!$D$113:$D$126,0))</f>
        <v>Тариф 1 (Водоотведение) - тариф на водоотведение (нет)</v>
      </c>
      <c r="M155" s="155"/>
      <c r="N155" s="155"/>
      <c r="O155" s="516"/>
      <c r="P155" s="516"/>
      <c r="Q155" s="516"/>
      <c r="R155" s="516"/>
      <c r="S155" s="516"/>
      <c r="T155" s="516"/>
      <c r="U155" s="516"/>
      <c r="V155" s="516"/>
      <c r="W155" s="516"/>
      <c r="X155" s="516"/>
      <c r="Y155" s="516"/>
      <c r="Z155" s="516"/>
      <c r="AA155" s="516"/>
      <c r="AB155" s="516"/>
      <c r="AC155" s="516"/>
      <c r="AD155" s="516"/>
      <c r="AE155" s="516"/>
      <c r="AF155" s="516"/>
      <c r="AG155" s="516"/>
      <c r="AH155" s="516"/>
      <c r="AI155" s="516"/>
      <c r="AJ155" s="516"/>
      <c r="AK155" s="516"/>
      <c r="AL155" s="516"/>
      <c r="AM155" s="155"/>
    </row>
    <row r="156" spans="1:39" s="88" customFormat="1" outlineLevel="1">
      <c r="A156" s="185" t="str">
        <f t="shared" ref="A156:A180" si="23">A155</f>
        <v>1</v>
      </c>
      <c r="L156" s="494" t="s">
        <v>18</v>
      </c>
      <c r="M156" s="500" t="s">
        <v>354</v>
      </c>
      <c r="N156" s="187"/>
      <c r="O156" s="609" t="str">
        <f>INDEX('Общие сведения'!$K$113:$K$126,MATCH($A156,'Общие сведения'!$D$113:$D$126,0))</f>
        <v>без дифференциации</v>
      </c>
      <c r="P156" s="610"/>
      <c r="Q156" s="610"/>
      <c r="R156" s="610"/>
      <c r="S156" s="610"/>
      <c r="T156" s="610"/>
      <c r="U156" s="610"/>
      <c r="V156" s="610"/>
      <c r="W156" s="610"/>
      <c r="X156" s="610"/>
      <c r="Y156" s="610"/>
      <c r="Z156" s="610"/>
      <c r="AA156" s="610"/>
      <c r="AB156" s="610"/>
      <c r="AC156" s="610"/>
      <c r="AD156" s="610"/>
      <c r="AE156" s="610"/>
      <c r="AF156" s="610"/>
      <c r="AG156" s="610"/>
      <c r="AH156" s="610"/>
      <c r="AI156" s="610"/>
      <c r="AJ156" s="610"/>
      <c r="AK156" s="610"/>
      <c r="AL156" s="611"/>
      <c r="AM156" s="195"/>
    </row>
    <row r="157" spans="1:39" s="88" customFormat="1" outlineLevel="1">
      <c r="A157" s="185" t="str">
        <f t="shared" si="23"/>
        <v>1</v>
      </c>
      <c r="L157" s="494" t="s">
        <v>102</v>
      </c>
      <c r="M157" s="499" t="s">
        <v>324</v>
      </c>
      <c r="N157" s="147" t="s">
        <v>325</v>
      </c>
      <c r="O157" s="511"/>
      <c r="P157" s="511"/>
      <c r="Q157" s="511"/>
      <c r="R157" s="511"/>
      <c r="S157" s="511"/>
      <c r="T157" s="511"/>
      <c r="U157" s="511"/>
      <c r="V157" s="511"/>
      <c r="W157" s="511"/>
      <c r="X157" s="511"/>
      <c r="Y157" s="511"/>
      <c r="Z157" s="511"/>
      <c r="AA157" s="511"/>
      <c r="AB157" s="511"/>
      <c r="AC157" s="511"/>
      <c r="AD157" s="511"/>
      <c r="AE157" s="511"/>
      <c r="AF157" s="511"/>
      <c r="AG157" s="511"/>
      <c r="AH157" s="511"/>
      <c r="AI157" s="511"/>
      <c r="AJ157" s="511"/>
      <c r="AK157" s="511"/>
      <c r="AL157" s="511"/>
      <c r="AM157" s="195"/>
    </row>
    <row r="158" spans="1:39" s="88" customFormat="1" outlineLevel="1">
      <c r="A158" s="185" t="str">
        <f t="shared" si="23"/>
        <v>1</v>
      </c>
      <c r="L158" s="494" t="s">
        <v>103</v>
      </c>
      <c r="M158" s="499" t="s">
        <v>326</v>
      </c>
      <c r="N158" s="147" t="s">
        <v>325</v>
      </c>
      <c r="O158" s="511"/>
      <c r="P158" s="511"/>
      <c r="Q158" s="511"/>
      <c r="R158" s="511"/>
      <c r="S158" s="511"/>
      <c r="T158" s="511"/>
      <c r="U158" s="511"/>
      <c r="V158" s="511"/>
      <c r="W158" s="511"/>
      <c r="X158" s="511"/>
      <c r="Y158" s="511"/>
      <c r="Z158" s="511"/>
      <c r="AA158" s="511"/>
      <c r="AB158" s="511"/>
      <c r="AC158" s="511"/>
      <c r="AD158" s="511"/>
      <c r="AE158" s="511"/>
      <c r="AF158" s="511"/>
      <c r="AG158" s="511"/>
      <c r="AH158" s="511"/>
      <c r="AI158" s="511"/>
      <c r="AJ158" s="511"/>
      <c r="AK158" s="511"/>
      <c r="AL158" s="511"/>
      <c r="AM158" s="195"/>
    </row>
    <row r="159" spans="1:39" s="88" customFormat="1" outlineLevel="1">
      <c r="A159" s="185" t="str">
        <f t="shared" si="23"/>
        <v>1</v>
      </c>
      <c r="L159" s="494" t="s">
        <v>104</v>
      </c>
      <c r="M159" s="500" t="s">
        <v>355</v>
      </c>
      <c r="N159" s="145" t="s">
        <v>328</v>
      </c>
      <c r="O159" s="518">
        <f>O160+O161+O174</f>
        <v>0</v>
      </c>
      <c r="P159" s="518">
        <f t="shared" ref="P159:AL159" si="24">P160+P161+P174</f>
        <v>0</v>
      </c>
      <c r="Q159" s="518">
        <f t="shared" si="24"/>
        <v>0</v>
      </c>
      <c r="R159" s="518">
        <f t="shared" si="24"/>
        <v>0</v>
      </c>
      <c r="S159" s="518">
        <f t="shared" si="24"/>
        <v>0</v>
      </c>
      <c r="T159" s="518">
        <f t="shared" si="24"/>
        <v>0</v>
      </c>
      <c r="U159" s="518">
        <f t="shared" si="24"/>
        <v>0</v>
      </c>
      <c r="V159" s="518">
        <f t="shared" si="24"/>
        <v>0</v>
      </c>
      <c r="W159" s="518">
        <f t="shared" si="24"/>
        <v>0</v>
      </c>
      <c r="X159" s="518">
        <f t="shared" si="24"/>
        <v>0</v>
      </c>
      <c r="Y159" s="518">
        <f t="shared" si="24"/>
        <v>0</v>
      </c>
      <c r="Z159" s="518">
        <f t="shared" si="24"/>
        <v>0</v>
      </c>
      <c r="AA159" s="518">
        <f t="shared" si="24"/>
        <v>0</v>
      </c>
      <c r="AB159" s="518">
        <f t="shared" si="24"/>
        <v>0</v>
      </c>
      <c r="AC159" s="518">
        <f t="shared" si="24"/>
        <v>0</v>
      </c>
      <c r="AD159" s="518">
        <f t="shared" si="24"/>
        <v>0</v>
      </c>
      <c r="AE159" s="518">
        <f t="shared" si="24"/>
        <v>0</v>
      </c>
      <c r="AF159" s="518">
        <f t="shared" si="24"/>
        <v>0</v>
      </c>
      <c r="AG159" s="518">
        <f t="shared" si="24"/>
        <v>0</v>
      </c>
      <c r="AH159" s="518">
        <f t="shared" si="24"/>
        <v>0</v>
      </c>
      <c r="AI159" s="518">
        <f t="shared" si="24"/>
        <v>0</v>
      </c>
      <c r="AJ159" s="518">
        <f t="shared" si="24"/>
        <v>0</v>
      </c>
      <c r="AK159" s="518">
        <f t="shared" si="24"/>
        <v>0</v>
      </c>
      <c r="AL159" s="518">
        <f t="shared" si="24"/>
        <v>0</v>
      </c>
      <c r="AM159" s="195"/>
    </row>
    <row r="160" spans="1:39" s="88" customFormat="1" outlineLevel="1">
      <c r="A160" s="185" t="str">
        <f t="shared" si="23"/>
        <v>1</v>
      </c>
      <c r="L160" s="494" t="s">
        <v>120</v>
      </c>
      <c r="M160" s="500" t="s">
        <v>356</v>
      </c>
      <c r="N160" s="145" t="s">
        <v>328</v>
      </c>
      <c r="O160" s="511"/>
      <c r="P160" s="511"/>
      <c r="Q160" s="511"/>
      <c r="R160" s="511"/>
      <c r="S160" s="511"/>
      <c r="T160" s="511"/>
      <c r="U160" s="511"/>
      <c r="V160" s="511"/>
      <c r="W160" s="511"/>
      <c r="X160" s="511"/>
      <c r="Y160" s="511"/>
      <c r="Z160" s="511"/>
      <c r="AA160" s="511"/>
      <c r="AB160" s="511"/>
      <c r="AC160" s="511"/>
      <c r="AD160" s="511"/>
      <c r="AE160" s="511"/>
      <c r="AF160" s="511"/>
      <c r="AG160" s="511"/>
      <c r="AH160" s="511"/>
      <c r="AI160" s="511"/>
      <c r="AJ160" s="511"/>
      <c r="AK160" s="511"/>
      <c r="AL160" s="511"/>
      <c r="AM160" s="195"/>
    </row>
    <row r="161" spans="1:39" s="88" customFormat="1" outlineLevel="1">
      <c r="A161" s="185" t="str">
        <f t="shared" si="23"/>
        <v>1</v>
      </c>
      <c r="B161" s="88" t="s">
        <v>1160</v>
      </c>
      <c r="L161" s="494" t="s">
        <v>124</v>
      </c>
      <c r="M161" s="79" t="s">
        <v>357</v>
      </c>
      <c r="N161" s="145" t="s">
        <v>328</v>
      </c>
      <c r="O161" s="517">
        <f>O162+O165+O168+O171</f>
        <v>0</v>
      </c>
      <c r="P161" s="517">
        <f t="shared" ref="P161:AL161" si="25">P162+P165+P168+P171</f>
        <v>0</v>
      </c>
      <c r="Q161" s="517">
        <f t="shared" si="25"/>
        <v>0</v>
      </c>
      <c r="R161" s="517">
        <f t="shared" si="25"/>
        <v>0</v>
      </c>
      <c r="S161" s="517">
        <f t="shared" si="25"/>
        <v>0</v>
      </c>
      <c r="T161" s="517">
        <f t="shared" si="25"/>
        <v>0</v>
      </c>
      <c r="U161" s="517">
        <f t="shared" si="25"/>
        <v>0</v>
      </c>
      <c r="V161" s="517">
        <f t="shared" si="25"/>
        <v>0</v>
      </c>
      <c r="W161" s="517">
        <f t="shared" si="25"/>
        <v>0</v>
      </c>
      <c r="X161" s="517">
        <f t="shared" si="25"/>
        <v>0</v>
      </c>
      <c r="Y161" s="517">
        <f t="shared" si="25"/>
        <v>0</v>
      </c>
      <c r="Z161" s="517">
        <f t="shared" si="25"/>
        <v>0</v>
      </c>
      <c r="AA161" s="517">
        <f t="shared" si="25"/>
        <v>0</v>
      </c>
      <c r="AB161" s="517">
        <f t="shared" si="25"/>
        <v>0</v>
      </c>
      <c r="AC161" s="517">
        <f t="shared" si="25"/>
        <v>0</v>
      </c>
      <c r="AD161" s="517">
        <f t="shared" si="25"/>
        <v>0</v>
      </c>
      <c r="AE161" s="517">
        <f t="shared" si="25"/>
        <v>0</v>
      </c>
      <c r="AF161" s="517">
        <f t="shared" si="25"/>
        <v>0</v>
      </c>
      <c r="AG161" s="517">
        <f t="shared" si="25"/>
        <v>0</v>
      </c>
      <c r="AH161" s="517">
        <f t="shared" si="25"/>
        <v>0</v>
      </c>
      <c r="AI161" s="517">
        <f t="shared" si="25"/>
        <v>0</v>
      </c>
      <c r="AJ161" s="517">
        <f t="shared" si="25"/>
        <v>0</v>
      </c>
      <c r="AK161" s="517">
        <f t="shared" si="25"/>
        <v>0</v>
      </c>
      <c r="AL161" s="517">
        <f t="shared" si="25"/>
        <v>0</v>
      </c>
      <c r="AM161" s="195"/>
    </row>
    <row r="162" spans="1:39" s="88" customFormat="1" outlineLevel="1">
      <c r="A162" s="185" t="str">
        <f t="shared" si="23"/>
        <v>1</v>
      </c>
      <c r="L162" s="494" t="s">
        <v>195</v>
      </c>
      <c r="M162" s="179" t="s">
        <v>348</v>
      </c>
      <c r="N162" s="145" t="s">
        <v>328</v>
      </c>
      <c r="O162" s="517">
        <f t="shared" ref="O162:AL162" si="26">O163+O164</f>
        <v>0</v>
      </c>
      <c r="P162" s="517">
        <f t="shared" si="26"/>
        <v>0</v>
      </c>
      <c r="Q162" s="517">
        <f t="shared" si="26"/>
        <v>0</v>
      </c>
      <c r="R162" s="517">
        <f t="shared" si="26"/>
        <v>0</v>
      </c>
      <c r="S162" s="517">
        <f t="shared" si="26"/>
        <v>0</v>
      </c>
      <c r="T162" s="517">
        <f t="shared" si="26"/>
        <v>0</v>
      </c>
      <c r="U162" s="517">
        <f t="shared" si="26"/>
        <v>0</v>
      </c>
      <c r="V162" s="517">
        <f t="shared" si="26"/>
        <v>0</v>
      </c>
      <c r="W162" s="517">
        <f t="shared" si="26"/>
        <v>0</v>
      </c>
      <c r="X162" s="517">
        <f t="shared" si="26"/>
        <v>0</v>
      </c>
      <c r="Y162" s="517">
        <f t="shared" si="26"/>
        <v>0</v>
      </c>
      <c r="Z162" s="517">
        <f t="shared" si="26"/>
        <v>0</v>
      </c>
      <c r="AA162" s="517">
        <f t="shared" si="26"/>
        <v>0</v>
      </c>
      <c r="AB162" s="517">
        <f t="shared" si="26"/>
        <v>0</v>
      </c>
      <c r="AC162" s="517">
        <f t="shared" si="26"/>
        <v>0</v>
      </c>
      <c r="AD162" s="517">
        <f t="shared" si="26"/>
        <v>0</v>
      </c>
      <c r="AE162" s="517">
        <f t="shared" si="26"/>
        <v>0</v>
      </c>
      <c r="AF162" s="517">
        <f t="shared" si="26"/>
        <v>0</v>
      </c>
      <c r="AG162" s="517">
        <f t="shared" si="26"/>
        <v>0</v>
      </c>
      <c r="AH162" s="517">
        <f t="shared" si="26"/>
        <v>0</v>
      </c>
      <c r="AI162" s="517">
        <f t="shared" si="26"/>
        <v>0</v>
      </c>
      <c r="AJ162" s="517">
        <f t="shared" si="26"/>
        <v>0</v>
      </c>
      <c r="AK162" s="517">
        <f t="shared" si="26"/>
        <v>0</v>
      </c>
      <c r="AL162" s="517">
        <f t="shared" si="26"/>
        <v>0</v>
      </c>
      <c r="AM162" s="195"/>
    </row>
    <row r="163" spans="1:39" s="88" customFormat="1" outlineLevel="1">
      <c r="A163" s="185" t="str">
        <f t="shared" si="23"/>
        <v>1</v>
      </c>
      <c r="L163" s="494" t="s">
        <v>1304</v>
      </c>
      <c r="M163" s="501" t="s">
        <v>346</v>
      </c>
      <c r="N163" s="145" t="s">
        <v>328</v>
      </c>
      <c r="O163" s="511"/>
      <c r="P163" s="511"/>
      <c r="Q163" s="511"/>
      <c r="R163" s="511"/>
      <c r="S163" s="511"/>
      <c r="T163" s="511"/>
      <c r="U163" s="511"/>
      <c r="V163" s="511"/>
      <c r="W163" s="511"/>
      <c r="X163" s="511"/>
      <c r="Y163" s="511"/>
      <c r="Z163" s="511"/>
      <c r="AA163" s="511"/>
      <c r="AB163" s="511"/>
      <c r="AC163" s="511"/>
      <c r="AD163" s="511"/>
      <c r="AE163" s="511"/>
      <c r="AF163" s="511"/>
      <c r="AG163" s="511"/>
      <c r="AH163" s="511"/>
      <c r="AI163" s="511"/>
      <c r="AJ163" s="511"/>
      <c r="AK163" s="511"/>
      <c r="AL163" s="511"/>
      <c r="AM163" s="195"/>
    </row>
    <row r="164" spans="1:39" s="88" customFormat="1" outlineLevel="1">
      <c r="A164" s="185" t="str">
        <f t="shared" si="23"/>
        <v>1</v>
      </c>
      <c r="L164" s="494" t="s">
        <v>1305</v>
      </c>
      <c r="M164" s="501" t="s">
        <v>347</v>
      </c>
      <c r="N164" s="145" t="s">
        <v>328</v>
      </c>
      <c r="O164" s="511"/>
      <c r="P164" s="511"/>
      <c r="Q164" s="511"/>
      <c r="R164" s="511"/>
      <c r="S164" s="511"/>
      <c r="T164" s="511"/>
      <c r="U164" s="511"/>
      <c r="V164" s="511"/>
      <c r="W164" s="511"/>
      <c r="X164" s="511"/>
      <c r="Y164" s="511"/>
      <c r="Z164" s="511"/>
      <c r="AA164" s="511"/>
      <c r="AB164" s="511"/>
      <c r="AC164" s="511"/>
      <c r="AD164" s="511"/>
      <c r="AE164" s="511"/>
      <c r="AF164" s="511"/>
      <c r="AG164" s="511"/>
      <c r="AH164" s="511"/>
      <c r="AI164" s="511"/>
      <c r="AJ164" s="511"/>
      <c r="AK164" s="511"/>
      <c r="AL164" s="511"/>
      <c r="AM164" s="195"/>
    </row>
    <row r="165" spans="1:39" s="88" customFormat="1" outlineLevel="1">
      <c r="A165" s="185" t="str">
        <f t="shared" si="23"/>
        <v>1</v>
      </c>
      <c r="B165" s="88" t="s">
        <v>1161</v>
      </c>
      <c r="L165" s="494" t="s">
        <v>196</v>
      </c>
      <c r="M165" s="179" t="s">
        <v>349</v>
      </c>
      <c r="N165" s="145" t="s">
        <v>328</v>
      </c>
      <c r="O165" s="517">
        <f t="shared" ref="O165:AL165" si="27">O166+O167</f>
        <v>0</v>
      </c>
      <c r="P165" s="517">
        <f t="shared" si="27"/>
        <v>0</v>
      </c>
      <c r="Q165" s="517">
        <f t="shared" si="27"/>
        <v>0</v>
      </c>
      <c r="R165" s="517">
        <f t="shared" si="27"/>
        <v>0</v>
      </c>
      <c r="S165" s="517">
        <f t="shared" si="27"/>
        <v>0</v>
      </c>
      <c r="T165" s="517">
        <f t="shared" si="27"/>
        <v>0</v>
      </c>
      <c r="U165" s="517">
        <f t="shared" si="27"/>
        <v>0</v>
      </c>
      <c r="V165" s="517">
        <f t="shared" si="27"/>
        <v>0</v>
      </c>
      <c r="W165" s="517">
        <f t="shared" si="27"/>
        <v>0</v>
      </c>
      <c r="X165" s="517">
        <f t="shared" si="27"/>
        <v>0</v>
      </c>
      <c r="Y165" s="517">
        <f t="shared" si="27"/>
        <v>0</v>
      </c>
      <c r="Z165" s="517">
        <f t="shared" si="27"/>
        <v>0</v>
      </c>
      <c r="AA165" s="517">
        <f t="shared" si="27"/>
        <v>0</v>
      </c>
      <c r="AB165" s="517">
        <f t="shared" si="27"/>
        <v>0</v>
      </c>
      <c r="AC165" s="517">
        <f t="shared" si="27"/>
        <v>0</v>
      </c>
      <c r="AD165" s="517">
        <f t="shared" si="27"/>
        <v>0</v>
      </c>
      <c r="AE165" s="517">
        <f t="shared" si="27"/>
        <v>0</v>
      </c>
      <c r="AF165" s="517">
        <f t="shared" si="27"/>
        <v>0</v>
      </c>
      <c r="AG165" s="517">
        <f t="shared" si="27"/>
        <v>0</v>
      </c>
      <c r="AH165" s="517">
        <f t="shared" si="27"/>
        <v>0</v>
      </c>
      <c r="AI165" s="517">
        <f t="shared" si="27"/>
        <v>0</v>
      </c>
      <c r="AJ165" s="517">
        <f t="shared" si="27"/>
        <v>0</v>
      </c>
      <c r="AK165" s="517">
        <f t="shared" si="27"/>
        <v>0</v>
      </c>
      <c r="AL165" s="517">
        <f t="shared" si="27"/>
        <v>0</v>
      </c>
      <c r="AM165" s="195"/>
    </row>
    <row r="166" spans="1:39" s="88" customFormat="1" outlineLevel="1">
      <c r="A166" s="185" t="str">
        <f t="shared" si="23"/>
        <v>1</v>
      </c>
      <c r="L166" s="494" t="s">
        <v>1306</v>
      </c>
      <c r="M166" s="501" t="s">
        <v>346</v>
      </c>
      <c r="N166" s="145" t="s">
        <v>328</v>
      </c>
      <c r="O166" s="511"/>
      <c r="P166" s="511"/>
      <c r="Q166" s="511"/>
      <c r="R166" s="511"/>
      <c r="S166" s="511"/>
      <c r="T166" s="511"/>
      <c r="U166" s="511"/>
      <c r="V166" s="511"/>
      <c r="W166" s="511"/>
      <c r="X166" s="511"/>
      <c r="Y166" s="511"/>
      <c r="Z166" s="511"/>
      <c r="AA166" s="511"/>
      <c r="AB166" s="511"/>
      <c r="AC166" s="511"/>
      <c r="AD166" s="511"/>
      <c r="AE166" s="511"/>
      <c r="AF166" s="511"/>
      <c r="AG166" s="511"/>
      <c r="AH166" s="511"/>
      <c r="AI166" s="511"/>
      <c r="AJ166" s="511"/>
      <c r="AK166" s="511"/>
      <c r="AL166" s="511"/>
      <c r="AM166" s="195"/>
    </row>
    <row r="167" spans="1:39" s="88" customFormat="1" outlineLevel="1">
      <c r="A167" s="185" t="str">
        <f t="shared" si="23"/>
        <v>1</v>
      </c>
      <c r="L167" s="494" t="s">
        <v>1307</v>
      </c>
      <c r="M167" s="501" t="s">
        <v>347</v>
      </c>
      <c r="N167" s="145" t="s">
        <v>328</v>
      </c>
      <c r="O167" s="511"/>
      <c r="P167" s="511"/>
      <c r="Q167" s="511"/>
      <c r="R167" s="511"/>
      <c r="S167" s="511"/>
      <c r="T167" s="511"/>
      <c r="U167" s="511"/>
      <c r="V167" s="511"/>
      <c r="W167" s="511"/>
      <c r="X167" s="511"/>
      <c r="Y167" s="511"/>
      <c r="Z167" s="511"/>
      <c r="AA167" s="511"/>
      <c r="AB167" s="511"/>
      <c r="AC167" s="511"/>
      <c r="AD167" s="511"/>
      <c r="AE167" s="511"/>
      <c r="AF167" s="511"/>
      <c r="AG167" s="511"/>
      <c r="AH167" s="511"/>
      <c r="AI167" s="511"/>
      <c r="AJ167" s="511"/>
      <c r="AK167" s="511"/>
      <c r="AL167" s="511"/>
      <c r="AM167" s="195"/>
    </row>
    <row r="168" spans="1:39" s="88" customFormat="1" outlineLevel="1">
      <c r="A168" s="185" t="str">
        <f t="shared" si="23"/>
        <v>1</v>
      </c>
      <c r="L168" s="494" t="s">
        <v>400</v>
      </c>
      <c r="M168" s="179" t="s">
        <v>350</v>
      </c>
      <c r="N168" s="145" t="s">
        <v>328</v>
      </c>
      <c r="O168" s="517">
        <f t="shared" ref="O168:AL168" si="28">O169+O170</f>
        <v>0</v>
      </c>
      <c r="P168" s="517">
        <f t="shared" si="28"/>
        <v>0</v>
      </c>
      <c r="Q168" s="517">
        <f t="shared" si="28"/>
        <v>0</v>
      </c>
      <c r="R168" s="517">
        <f t="shared" si="28"/>
        <v>0</v>
      </c>
      <c r="S168" s="517">
        <f t="shared" si="28"/>
        <v>0</v>
      </c>
      <c r="T168" s="517">
        <f t="shared" si="28"/>
        <v>0</v>
      </c>
      <c r="U168" s="517">
        <f t="shared" si="28"/>
        <v>0</v>
      </c>
      <c r="V168" s="517">
        <f t="shared" si="28"/>
        <v>0</v>
      </c>
      <c r="W168" s="517">
        <f t="shared" si="28"/>
        <v>0</v>
      </c>
      <c r="X168" s="517">
        <f t="shared" si="28"/>
        <v>0</v>
      </c>
      <c r="Y168" s="517">
        <f t="shared" si="28"/>
        <v>0</v>
      </c>
      <c r="Z168" s="517">
        <f t="shared" si="28"/>
        <v>0</v>
      </c>
      <c r="AA168" s="517">
        <f t="shared" si="28"/>
        <v>0</v>
      </c>
      <c r="AB168" s="517">
        <f t="shared" si="28"/>
        <v>0</v>
      </c>
      <c r="AC168" s="517">
        <f t="shared" si="28"/>
        <v>0</v>
      </c>
      <c r="AD168" s="517">
        <f t="shared" si="28"/>
        <v>0</v>
      </c>
      <c r="AE168" s="517">
        <f t="shared" si="28"/>
        <v>0</v>
      </c>
      <c r="AF168" s="517">
        <f t="shared" si="28"/>
        <v>0</v>
      </c>
      <c r="AG168" s="517">
        <f t="shared" si="28"/>
        <v>0</v>
      </c>
      <c r="AH168" s="517">
        <f t="shared" si="28"/>
        <v>0</v>
      </c>
      <c r="AI168" s="517">
        <f t="shared" si="28"/>
        <v>0</v>
      </c>
      <c r="AJ168" s="517">
        <f t="shared" si="28"/>
        <v>0</v>
      </c>
      <c r="AK168" s="517">
        <f t="shared" si="28"/>
        <v>0</v>
      </c>
      <c r="AL168" s="517">
        <f t="shared" si="28"/>
        <v>0</v>
      </c>
      <c r="AM168" s="195"/>
    </row>
    <row r="169" spans="1:39" s="88" customFormat="1" outlineLevel="1">
      <c r="A169" s="185" t="str">
        <f t="shared" si="23"/>
        <v>1</v>
      </c>
      <c r="L169" s="494" t="s">
        <v>1308</v>
      </c>
      <c r="M169" s="501" t="s">
        <v>346</v>
      </c>
      <c r="N169" s="145" t="s">
        <v>328</v>
      </c>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195"/>
    </row>
    <row r="170" spans="1:39" s="88" customFormat="1" outlineLevel="1">
      <c r="A170" s="185" t="str">
        <f t="shared" si="23"/>
        <v>1</v>
      </c>
      <c r="L170" s="494" t="s">
        <v>1309</v>
      </c>
      <c r="M170" s="501" t="s">
        <v>347</v>
      </c>
      <c r="N170" s="145" t="s">
        <v>328</v>
      </c>
      <c r="O170" s="511"/>
      <c r="P170" s="511"/>
      <c r="Q170" s="511"/>
      <c r="R170" s="511"/>
      <c r="S170" s="511"/>
      <c r="T170" s="511"/>
      <c r="U170" s="511"/>
      <c r="V170" s="511"/>
      <c r="W170" s="511"/>
      <c r="X170" s="511"/>
      <c r="Y170" s="511"/>
      <c r="Z170" s="511"/>
      <c r="AA170" s="511"/>
      <c r="AB170" s="511"/>
      <c r="AC170" s="511"/>
      <c r="AD170" s="511"/>
      <c r="AE170" s="511"/>
      <c r="AF170" s="511"/>
      <c r="AG170" s="511"/>
      <c r="AH170" s="511"/>
      <c r="AI170" s="511"/>
      <c r="AJ170" s="511"/>
      <c r="AK170" s="511"/>
      <c r="AL170" s="511"/>
      <c r="AM170" s="195"/>
    </row>
    <row r="171" spans="1:39" s="88" customFormat="1" outlineLevel="1">
      <c r="A171" s="185" t="str">
        <f t="shared" si="23"/>
        <v>1</v>
      </c>
      <c r="L171" s="494" t="s">
        <v>401</v>
      </c>
      <c r="M171" s="179" t="s">
        <v>358</v>
      </c>
      <c r="N171" s="145" t="s">
        <v>328</v>
      </c>
      <c r="O171" s="517">
        <f t="shared" ref="O171:AL171" si="29">O172+O173</f>
        <v>0</v>
      </c>
      <c r="P171" s="517">
        <f t="shared" si="29"/>
        <v>0</v>
      </c>
      <c r="Q171" s="517">
        <f t="shared" si="29"/>
        <v>0</v>
      </c>
      <c r="R171" s="517">
        <f t="shared" si="29"/>
        <v>0</v>
      </c>
      <c r="S171" s="517">
        <f t="shared" si="29"/>
        <v>0</v>
      </c>
      <c r="T171" s="517">
        <f t="shared" si="29"/>
        <v>0</v>
      </c>
      <c r="U171" s="517">
        <f t="shared" si="29"/>
        <v>0</v>
      </c>
      <c r="V171" s="517">
        <f t="shared" si="29"/>
        <v>0</v>
      </c>
      <c r="W171" s="517">
        <f t="shared" si="29"/>
        <v>0</v>
      </c>
      <c r="X171" s="517">
        <f t="shared" si="29"/>
        <v>0</v>
      </c>
      <c r="Y171" s="517">
        <f t="shared" si="29"/>
        <v>0</v>
      </c>
      <c r="Z171" s="517">
        <f t="shared" si="29"/>
        <v>0</v>
      </c>
      <c r="AA171" s="517">
        <f t="shared" si="29"/>
        <v>0</v>
      </c>
      <c r="AB171" s="517">
        <f t="shared" si="29"/>
        <v>0</v>
      </c>
      <c r="AC171" s="517">
        <f t="shared" si="29"/>
        <v>0</v>
      </c>
      <c r="AD171" s="517">
        <f t="shared" si="29"/>
        <v>0</v>
      </c>
      <c r="AE171" s="517">
        <f t="shared" si="29"/>
        <v>0</v>
      </c>
      <c r="AF171" s="517">
        <f t="shared" si="29"/>
        <v>0</v>
      </c>
      <c r="AG171" s="517">
        <f t="shared" si="29"/>
        <v>0</v>
      </c>
      <c r="AH171" s="517">
        <f t="shared" si="29"/>
        <v>0</v>
      </c>
      <c r="AI171" s="517">
        <f t="shared" si="29"/>
        <v>0</v>
      </c>
      <c r="AJ171" s="517">
        <f t="shared" si="29"/>
        <v>0</v>
      </c>
      <c r="AK171" s="517">
        <f t="shared" si="29"/>
        <v>0</v>
      </c>
      <c r="AL171" s="517">
        <f t="shared" si="29"/>
        <v>0</v>
      </c>
      <c r="AM171" s="195"/>
    </row>
    <row r="172" spans="1:39" s="88" customFormat="1" outlineLevel="1">
      <c r="A172" s="185" t="str">
        <f t="shared" si="23"/>
        <v>1</v>
      </c>
      <c r="L172" s="494" t="s">
        <v>1310</v>
      </c>
      <c r="M172" s="491" t="s">
        <v>346</v>
      </c>
      <c r="N172" s="145" t="s">
        <v>328</v>
      </c>
      <c r="O172" s="511"/>
      <c r="P172" s="511"/>
      <c r="Q172" s="511"/>
      <c r="R172" s="511"/>
      <c r="S172" s="511"/>
      <c r="T172" s="511"/>
      <c r="U172" s="511"/>
      <c r="V172" s="511"/>
      <c r="W172" s="511"/>
      <c r="X172" s="511"/>
      <c r="Y172" s="511"/>
      <c r="Z172" s="511"/>
      <c r="AA172" s="511"/>
      <c r="AB172" s="511"/>
      <c r="AC172" s="511"/>
      <c r="AD172" s="511"/>
      <c r="AE172" s="511"/>
      <c r="AF172" s="511"/>
      <c r="AG172" s="511"/>
      <c r="AH172" s="511"/>
      <c r="AI172" s="511"/>
      <c r="AJ172" s="511"/>
      <c r="AK172" s="511"/>
      <c r="AL172" s="511"/>
      <c r="AM172" s="195"/>
    </row>
    <row r="173" spans="1:39" s="88" customFormat="1" outlineLevel="1">
      <c r="A173" s="185" t="str">
        <f t="shared" si="23"/>
        <v>1</v>
      </c>
      <c r="L173" s="494" t="s">
        <v>1311</v>
      </c>
      <c r="M173" s="491" t="s">
        <v>347</v>
      </c>
      <c r="N173" s="145" t="s">
        <v>328</v>
      </c>
      <c r="O173" s="511"/>
      <c r="P173" s="511"/>
      <c r="Q173" s="511"/>
      <c r="R173" s="511"/>
      <c r="S173" s="511"/>
      <c r="T173" s="511"/>
      <c r="U173" s="511"/>
      <c r="V173" s="511"/>
      <c r="W173" s="511"/>
      <c r="X173" s="511"/>
      <c r="Y173" s="511"/>
      <c r="Z173" s="511"/>
      <c r="AA173" s="511"/>
      <c r="AB173" s="511"/>
      <c r="AC173" s="511"/>
      <c r="AD173" s="511"/>
      <c r="AE173" s="511"/>
      <c r="AF173" s="511"/>
      <c r="AG173" s="511"/>
      <c r="AH173" s="511"/>
      <c r="AI173" s="511"/>
      <c r="AJ173" s="511"/>
      <c r="AK173" s="511"/>
      <c r="AL173" s="511"/>
      <c r="AM173" s="195"/>
    </row>
    <row r="174" spans="1:39" s="88" customFormat="1" ht="22.8" outlineLevel="1">
      <c r="A174" s="185" t="str">
        <f>A172</f>
        <v>1</v>
      </c>
      <c r="L174" s="494" t="s">
        <v>402</v>
      </c>
      <c r="M174" s="502" t="s">
        <v>1163</v>
      </c>
      <c r="N174" s="449" t="s">
        <v>328</v>
      </c>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1"/>
      <c r="AK174" s="511"/>
      <c r="AL174" s="511"/>
      <c r="AM174" s="195"/>
    </row>
    <row r="175" spans="1:39" s="88" customFormat="1" outlineLevel="1">
      <c r="A175" s="185" t="str">
        <f>A173</f>
        <v>1</v>
      </c>
      <c r="L175" s="494" t="s">
        <v>125</v>
      </c>
      <c r="M175" s="500" t="s">
        <v>359</v>
      </c>
      <c r="N175" s="145" t="s">
        <v>328</v>
      </c>
      <c r="O175" s="511"/>
      <c r="P175" s="511"/>
      <c r="Q175" s="511"/>
      <c r="R175" s="511"/>
      <c r="S175" s="511"/>
      <c r="T175" s="511"/>
      <c r="U175" s="511"/>
      <c r="V175" s="511"/>
      <c r="W175" s="511"/>
      <c r="X175" s="511"/>
      <c r="Y175" s="511"/>
      <c r="Z175" s="511"/>
      <c r="AA175" s="511"/>
      <c r="AB175" s="511"/>
      <c r="AC175" s="511"/>
      <c r="AD175" s="511"/>
      <c r="AE175" s="511"/>
      <c r="AF175" s="511"/>
      <c r="AG175" s="511"/>
      <c r="AH175" s="511"/>
      <c r="AI175" s="511"/>
      <c r="AJ175" s="511"/>
      <c r="AK175" s="511"/>
      <c r="AL175" s="511"/>
      <c r="AM175" s="195"/>
    </row>
    <row r="176" spans="1:39" s="88" customFormat="1" outlineLevel="1">
      <c r="A176" s="185" t="str">
        <f t="shared" si="23"/>
        <v>1</v>
      </c>
      <c r="L176" s="494" t="s">
        <v>126</v>
      </c>
      <c r="M176" s="500" t="s">
        <v>360</v>
      </c>
      <c r="N176" s="145" t="s">
        <v>328</v>
      </c>
      <c r="O176" s="511"/>
      <c r="P176" s="511"/>
      <c r="Q176" s="511"/>
      <c r="R176" s="511"/>
      <c r="S176" s="511"/>
      <c r="T176" s="511"/>
      <c r="U176" s="511"/>
      <c r="V176" s="511"/>
      <c r="W176" s="511"/>
      <c r="X176" s="511"/>
      <c r="Y176" s="511"/>
      <c r="Z176" s="511"/>
      <c r="AA176" s="511"/>
      <c r="AB176" s="511"/>
      <c r="AC176" s="511"/>
      <c r="AD176" s="511"/>
      <c r="AE176" s="511"/>
      <c r="AF176" s="511"/>
      <c r="AG176" s="511"/>
      <c r="AH176" s="511"/>
      <c r="AI176" s="511"/>
      <c r="AJ176" s="511"/>
      <c r="AK176" s="511"/>
      <c r="AL176" s="511"/>
      <c r="AM176" s="195"/>
    </row>
    <row r="177" spans="1:39" s="88" customFormat="1" outlineLevel="1">
      <c r="A177" s="185" t="str">
        <f t="shared" si="23"/>
        <v>1</v>
      </c>
      <c r="L177" s="494" t="s">
        <v>127</v>
      </c>
      <c r="M177" s="500" t="s">
        <v>1121</v>
      </c>
      <c r="N177" s="145" t="s">
        <v>328</v>
      </c>
      <c r="O177" s="511"/>
      <c r="P177" s="511"/>
      <c r="Q177" s="511"/>
      <c r="R177" s="511"/>
      <c r="S177" s="511"/>
      <c r="T177" s="511"/>
      <c r="U177" s="511"/>
      <c r="V177" s="511"/>
      <c r="W177" s="511"/>
      <c r="X177" s="511"/>
      <c r="Y177" s="511"/>
      <c r="Z177" s="511"/>
      <c r="AA177" s="511"/>
      <c r="AB177" s="511"/>
      <c r="AC177" s="511"/>
      <c r="AD177" s="511"/>
      <c r="AE177" s="511"/>
      <c r="AF177" s="511"/>
      <c r="AG177" s="511"/>
      <c r="AH177" s="511"/>
      <c r="AI177" s="511"/>
      <c r="AJ177" s="511"/>
      <c r="AK177" s="511"/>
      <c r="AL177" s="511"/>
      <c r="AM177" s="195"/>
    </row>
    <row r="178" spans="1:39" s="88" customFormat="1" outlineLevel="1">
      <c r="A178" s="185" t="str">
        <f t="shared" si="23"/>
        <v>1</v>
      </c>
      <c r="L178" s="494" t="s">
        <v>128</v>
      </c>
      <c r="M178" s="79" t="s">
        <v>361</v>
      </c>
      <c r="N178" s="145" t="s">
        <v>328</v>
      </c>
      <c r="O178" s="517">
        <f t="shared" ref="O178:AL178" si="30">O179+O180</f>
        <v>0</v>
      </c>
      <c r="P178" s="517">
        <f t="shared" si="30"/>
        <v>0</v>
      </c>
      <c r="Q178" s="517">
        <f t="shared" si="30"/>
        <v>0</v>
      </c>
      <c r="R178" s="517">
        <f t="shared" si="30"/>
        <v>0</v>
      </c>
      <c r="S178" s="517">
        <f t="shared" si="30"/>
        <v>0</v>
      </c>
      <c r="T178" s="517">
        <f t="shared" si="30"/>
        <v>0</v>
      </c>
      <c r="U178" s="517">
        <f t="shared" si="30"/>
        <v>0</v>
      </c>
      <c r="V178" s="517">
        <f t="shared" si="30"/>
        <v>0</v>
      </c>
      <c r="W178" s="517">
        <f t="shared" si="30"/>
        <v>0</v>
      </c>
      <c r="X178" s="517">
        <f t="shared" si="30"/>
        <v>0</v>
      </c>
      <c r="Y178" s="517">
        <f t="shared" si="30"/>
        <v>0</v>
      </c>
      <c r="Z178" s="517">
        <f t="shared" si="30"/>
        <v>0</v>
      </c>
      <c r="AA178" s="517">
        <f t="shared" si="30"/>
        <v>0</v>
      </c>
      <c r="AB178" s="517">
        <f t="shared" si="30"/>
        <v>0</v>
      </c>
      <c r="AC178" s="517">
        <f t="shared" si="30"/>
        <v>0</v>
      </c>
      <c r="AD178" s="517">
        <f t="shared" si="30"/>
        <v>0</v>
      </c>
      <c r="AE178" s="517">
        <f t="shared" si="30"/>
        <v>0</v>
      </c>
      <c r="AF178" s="517">
        <f t="shared" si="30"/>
        <v>0</v>
      </c>
      <c r="AG178" s="517">
        <f t="shared" si="30"/>
        <v>0</v>
      </c>
      <c r="AH178" s="517">
        <f t="shared" si="30"/>
        <v>0</v>
      </c>
      <c r="AI178" s="517">
        <f t="shared" si="30"/>
        <v>0</v>
      </c>
      <c r="AJ178" s="517">
        <f t="shared" si="30"/>
        <v>0</v>
      </c>
      <c r="AK178" s="517">
        <f t="shared" si="30"/>
        <v>0</v>
      </c>
      <c r="AL178" s="517">
        <f t="shared" si="30"/>
        <v>0</v>
      </c>
      <c r="AM178" s="195"/>
    </row>
    <row r="179" spans="1:39" s="88" customFormat="1" outlineLevel="1">
      <c r="A179" s="185" t="str">
        <f t="shared" si="23"/>
        <v>1</v>
      </c>
      <c r="L179" s="494" t="s">
        <v>1232</v>
      </c>
      <c r="M179" s="179" t="s">
        <v>362</v>
      </c>
      <c r="N179" s="145" t="s">
        <v>328</v>
      </c>
      <c r="O179" s="511"/>
      <c r="P179" s="511"/>
      <c r="Q179" s="511"/>
      <c r="R179" s="511"/>
      <c r="S179" s="511"/>
      <c r="T179" s="511"/>
      <c r="U179" s="511"/>
      <c r="V179" s="511"/>
      <c r="W179" s="511"/>
      <c r="X179" s="511"/>
      <c r="Y179" s="511"/>
      <c r="Z179" s="511"/>
      <c r="AA179" s="511"/>
      <c r="AB179" s="511"/>
      <c r="AC179" s="511"/>
      <c r="AD179" s="511"/>
      <c r="AE179" s="511"/>
      <c r="AF179" s="511"/>
      <c r="AG179" s="511"/>
      <c r="AH179" s="511"/>
      <c r="AI179" s="511"/>
      <c r="AJ179" s="511"/>
      <c r="AK179" s="511"/>
      <c r="AL179" s="511"/>
      <c r="AM179" s="195"/>
    </row>
    <row r="180" spans="1:39" s="88" customFormat="1" outlineLevel="1">
      <c r="A180" s="185" t="str">
        <f t="shared" si="23"/>
        <v>1</v>
      </c>
      <c r="L180" s="494" t="s">
        <v>1290</v>
      </c>
      <c r="M180" s="179" t="s">
        <v>363</v>
      </c>
      <c r="N180" s="145" t="s">
        <v>328</v>
      </c>
      <c r="O180" s="511"/>
      <c r="P180" s="511"/>
      <c r="Q180" s="511"/>
      <c r="R180" s="511"/>
      <c r="S180" s="511"/>
      <c r="T180" s="511"/>
      <c r="U180" s="511"/>
      <c r="V180" s="511"/>
      <c r="W180" s="511"/>
      <c r="X180" s="511"/>
      <c r="Y180" s="511"/>
      <c r="Z180" s="511"/>
      <c r="AA180" s="511"/>
      <c r="AB180" s="511"/>
      <c r="AC180" s="511"/>
      <c r="AD180" s="511"/>
      <c r="AE180" s="511"/>
      <c r="AF180" s="511"/>
      <c r="AG180" s="511"/>
      <c r="AH180" s="511"/>
      <c r="AI180" s="511"/>
      <c r="AJ180" s="511"/>
      <c r="AK180" s="511"/>
      <c r="AL180" s="511"/>
      <c r="AM180" s="195"/>
    </row>
    <row r="181" spans="1:39" s="88" customFormat="1" ht="22.8" outlineLevel="1">
      <c r="A181" s="185" t="str">
        <f>A179</f>
        <v>1</v>
      </c>
      <c r="L181" s="494" t="s">
        <v>129</v>
      </c>
      <c r="M181" s="503" t="s">
        <v>1146</v>
      </c>
      <c r="N181" s="449" t="s">
        <v>328</v>
      </c>
      <c r="O181" s="511"/>
      <c r="P181" s="511"/>
      <c r="Q181" s="511"/>
      <c r="R181" s="511"/>
      <c r="S181" s="511"/>
      <c r="T181" s="511"/>
      <c r="U181" s="511"/>
      <c r="V181" s="511"/>
      <c r="W181" s="511"/>
      <c r="X181" s="511"/>
      <c r="Y181" s="511"/>
      <c r="Z181" s="511"/>
      <c r="AA181" s="511"/>
      <c r="AB181" s="511"/>
      <c r="AC181" s="511"/>
      <c r="AD181" s="511"/>
      <c r="AE181" s="511"/>
      <c r="AF181" s="511"/>
      <c r="AG181" s="511"/>
      <c r="AH181" s="511"/>
      <c r="AI181" s="511"/>
      <c r="AJ181" s="511"/>
      <c r="AK181" s="511"/>
      <c r="AL181" s="511"/>
      <c r="AM181" s="195"/>
    </row>
    <row r="182" spans="1:39" s="88" customFormat="1" outlineLevel="1">
      <c r="A182" s="185" t="str">
        <f>A180</f>
        <v>1</v>
      </c>
      <c r="L182" s="494" t="s">
        <v>130</v>
      </c>
      <c r="M182" s="500" t="s">
        <v>364</v>
      </c>
      <c r="N182" s="145" t="s">
        <v>328</v>
      </c>
      <c r="O182" s="511"/>
      <c r="P182" s="511"/>
      <c r="Q182" s="511"/>
      <c r="R182" s="511"/>
      <c r="S182" s="511"/>
      <c r="T182" s="511"/>
      <c r="U182" s="511"/>
      <c r="V182" s="511"/>
      <c r="W182" s="511"/>
      <c r="X182" s="511"/>
      <c r="Y182" s="511"/>
      <c r="Z182" s="511"/>
      <c r="AA182" s="511"/>
      <c r="AB182" s="511"/>
      <c r="AC182" s="511"/>
      <c r="AD182" s="511"/>
      <c r="AE182" s="511"/>
      <c r="AF182" s="511"/>
      <c r="AG182" s="511"/>
      <c r="AH182" s="511"/>
      <c r="AI182" s="511"/>
      <c r="AJ182" s="511"/>
      <c r="AK182" s="511"/>
      <c r="AL182" s="511"/>
      <c r="AM182" s="195"/>
    </row>
    <row r="183" spans="1:39" s="189" customFormat="1">
      <c r="A183" s="188" t="s">
        <v>1050</v>
      </c>
      <c r="M183" s="3"/>
      <c r="N183" s="3"/>
      <c r="O183" s="514"/>
      <c r="P183" s="514"/>
      <c r="Q183" s="514"/>
      <c r="R183" s="514"/>
      <c r="S183" s="514"/>
      <c r="T183" s="515"/>
      <c r="U183" s="514"/>
      <c r="V183" s="514"/>
      <c r="W183" s="514"/>
      <c r="X183" s="514"/>
      <c r="Y183" s="514"/>
      <c r="Z183" s="514"/>
      <c r="AA183" s="514"/>
      <c r="AB183" s="514"/>
      <c r="AC183" s="514"/>
      <c r="AD183" s="514"/>
      <c r="AE183" s="514"/>
      <c r="AF183" s="514"/>
      <c r="AG183" s="514"/>
      <c r="AH183" s="514"/>
      <c r="AI183" s="514"/>
      <c r="AJ183" s="514"/>
      <c r="AK183" s="514"/>
      <c r="AL183" s="514"/>
    </row>
    <row r="184" spans="1:39" s="88" customFormat="1" ht="15" customHeight="1">
      <c r="A184" s="184" t="s">
        <v>18</v>
      </c>
      <c r="L184" s="160" t="str">
        <f>INDEX('Общие сведения'!$J$113:$J$126,MATCH($A184,'Общие сведения'!$D$113:$D$126,0))</f>
        <v>Тариф 1 (Водоотведение) - тариф на водоотведение (нет)</v>
      </c>
      <c r="M184" s="155"/>
      <c r="N184" s="155"/>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6"/>
      <c r="AL184" s="516"/>
      <c r="AM184" s="155"/>
    </row>
    <row r="185" spans="1:39" s="88" customFormat="1" outlineLevel="1">
      <c r="A185" s="185" t="str">
        <f t="shared" ref="A185:A196" si="31">A184</f>
        <v>1</v>
      </c>
      <c r="L185" s="494" t="s">
        <v>18</v>
      </c>
      <c r="M185" s="505" t="s">
        <v>354</v>
      </c>
      <c r="N185" s="187"/>
      <c r="O185" s="609" t="str">
        <f>INDEX('Общие сведения'!$K$113:$K$126,MATCH($A185,'Общие сведения'!$D$113:$D$126,0))</f>
        <v>без дифференциации</v>
      </c>
      <c r="P185" s="610"/>
      <c r="Q185" s="610"/>
      <c r="R185" s="610"/>
      <c r="S185" s="610"/>
      <c r="T185" s="610"/>
      <c r="U185" s="610"/>
      <c r="V185" s="610"/>
      <c r="W185" s="610"/>
      <c r="X185" s="610"/>
      <c r="Y185" s="610"/>
      <c r="Z185" s="610"/>
      <c r="AA185" s="610"/>
      <c r="AB185" s="610"/>
      <c r="AC185" s="610"/>
      <c r="AD185" s="610"/>
      <c r="AE185" s="610"/>
      <c r="AF185" s="610"/>
      <c r="AG185" s="610"/>
      <c r="AH185" s="610"/>
      <c r="AI185" s="610"/>
      <c r="AJ185" s="610"/>
      <c r="AK185" s="610"/>
      <c r="AL185" s="611"/>
      <c r="AM185" s="195"/>
    </row>
    <row r="186" spans="1:39" s="88" customFormat="1" outlineLevel="1">
      <c r="A186" s="185" t="str">
        <f t="shared" si="31"/>
        <v>1</v>
      </c>
      <c r="L186" s="494" t="s">
        <v>102</v>
      </c>
      <c r="M186" s="504" t="s">
        <v>324</v>
      </c>
      <c r="N186" s="147" t="s">
        <v>325</v>
      </c>
      <c r="O186" s="511"/>
      <c r="P186" s="511"/>
      <c r="Q186" s="511"/>
      <c r="R186" s="511"/>
      <c r="S186" s="511"/>
      <c r="T186" s="511"/>
      <c r="U186" s="511"/>
      <c r="V186" s="511"/>
      <c r="W186" s="511"/>
      <c r="X186" s="511"/>
      <c r="Y186" s="511"/>
      <c r="Z186" s="511"/>
      <c r="AA186" s="511"/>
      <c r="AB186" s="511"/>
      <c r="AC186" s="511"/>
      <c r="AD186" s="511"/>
      <c r="AE186" s="511"/>
      <c r="AF186" s="511"/>
      <c r="AG186" s="511"/>
      <c r="AH186" s="511"/>
      <c r="AI186" s="511"/>
      <c r="AJ186" s="511"/>
      <c r="AK186" s="511"/>
      <c r="AL186" s="511"/>
      <c r="AM186" s="195"/>
    </row>
    <row r="187" spans="1:39" s="88" customFormat="1" outlineLevel="1">
      <c r="A187" s="185" t="str">
        <f t="shared" si="31"/>
        <v>1</v>
      </c>
      <c r="L187" s="494" t="s">
        <v>103</v>
      </c>
      <c r="M187" s="504" t="s">
        <v>326</v>
      </c>
      <c r="N187" s="147" t="s">
        <v>325</v>
      </c>
      <c r="O187" s="511"/>
      <c r="P187" s="511"/>
      <c r="Q187" s="511"/>
      <c r="R187" s="511"/>
      <c r="S187" s="511"/>
      <c r="T187" s="511"/>
      <c r="U187" s="511"/>
      <c r="V187" s="511"/>
      <c r="W187" s="511"/>
      <c r="X187" s="511"/>
      <c r="Y187" s="511"/>
      <c r="Z187" s="511"/>
      <c r="AA187" s="511"/>
      <c r="AB187" s="511"/>
      <c r="AC187" s="511"/>
      <c r="AD187" s="511"/>
      <c r="AE187" s="511"/>
      <c r="AF187" s="511"/>
      <c r="AG187" s="511"/>
      <c r="AH187" s="511"/>
      <c r="AI187" s="511"/>
      <c r="AJ187" s="511"/>
      <c r="AK187" s="511"/>
      <c r="AL187" s="511"/>
      <c r="AM187" s="195"/>
    </row>
    <row r="188" spans="1:39" s="88" customFormat="1" outlineLevel="1">
      <c r="A188" s="185" t="str">
        <f t="shared" si="31"/>
        <v>1</v>
      </c>
      <c r="L188" s="494" t="s">
        <v>104</v>
      </c>
      <c r="M188" s="506" t="s">
        <v>365</v>
      </c>
      <c r="N188" s="145" t="s">
        <v>328</v>
      </c>
      <c r="O188" s="517">
        <f t="shared" ref="O188:AL188" si="32">O189+O191+O190</f>
        <v>0</v>
      </c>
      <c r="P188" s="517">
        <f t="shared" si="32"/>
        <v>0</v>
      </c>
      <c r="Q188" s="517">
        <f t="shared" si="32"/>
        <v>0</v>
      </c>
      <c r="R188" s="517">
        <f t="shared" si="32"/>
        <v>0</v>
      </c>
      <c r="S188" s="517">
        <f t="shared" si="32"/>
        <v>0</v>
      </c>
      <c r="T188" s="517">
        <f t="shared" si="32"/>
        <v>0</v>
      </c>
      <c r="U188" s="517">
        <f t="shared" si="32"/>
        <v>0</v>
      </c>
      <c r="V188" s="517">
        <f t="shared" si="32"/>
        <v>0</v>
      </c>
      <c r="W188" s="517">
        <f t="shared" si="32"/>
        <v>0</v>
      </c>
      <c r="X188" s="517">
        <f t="shared" si="32"/>
        <v>0</v>
      </c>
      <c r="Y188" s="517">
        <f t="shared" si="32"/>
        <v>0</v>
      </c>
      <c r="Z188" s="517">
        <f t="shared" si="32"/>
        <v>0</v>
      </c>
      <c r="AA188" s="517">
        <f t="shared" si="32"/>
        <v>0</v>
      </c>
      <c r="AB188" s="517">
        <f t="shared" si="32"/>
        <v>0</v>
      </c>
      <c r="AC188" s="517">
        <f t="shared" si="32"/>
        <v>0</v>
      </c>
      <c r="AD188" s="517">
        <f t="shared" si="32"/>
        <v>0</v>
      </c>
      <c r="AE188" s="517">
        <f t="shared" si="32"/>
        <v>0</v>
      </c>
      <c r="AF188" s="517">
        <f t="shared" si="32"/>
        <v>0</v>
      </c>
      <c r="AG188" s="517">
        <f t="shared" si="32"/>
        <v>0</v>
      </c>
      <c r="AH188" s="517">
        <f t="shared" si="32"/>
        <v>0</v>
      </c>
      <c r="AI188" s="517">
        <f t="shared" si="32"/>
        <v>0</v>
      </c>
      <c r="AJ188" s="517">
        <f t="shared" si="32"/>
        <v>0</v>
      </c>
      <c r="AK188" s="517">
        <f t="shared" si="32"/>
        <v>0</v>
      </c>
      <c r="AL188" s="517">
        <f t="shared" si="32"/>
        <v>0</v>
      </c>
      <c r="AM188" s="195"/>
    </row>
    <row r="189" spans="1:39" s="88" customFormat="1" outlineLevel="1">
      <c r="A189" s="185" t="str">
        <f t="shared" si="31"/>
        <v>1</v>
      </c>
      <c r="L189" s="494" t="s">
        <v>148</v>
      </c>
      <c r="M189" s="507" t="s">
        <v>1164</v>
      </c>
      <c r="N189" s="145" t="s">
        <v>328</v>
      </c>
      <c r="O189" s="364"/>
      <c r="P189" s="364"/>
      <c r="Q189" s="364"/>
      <c r="R189" s="364"/>
      <c r="S189" s="364"/>
      <c r="T189" s="364"/>
      <c r="U189" s="364"/>
      <c r="V189" s="364"/>
      <c r="W189" s="364"/>
      <c r="X189" s="364"/>
      <c r="Y189" s="364"/>
      <c r="Z189" s="364"/>
      <c r="AA189" s="364"/>
      <c r="AB189" s="364"/>
      <c r="AC189" s="364"/>
      <c r="AD189" s="364"/>
      <c r="AE189" s="364"/>
      <c r="AF189" s="364"/>
      <c r="AG189" s="364"/>
      <c r="AH189" s="364"/>
      <c r="AI189" s="364"/>
      <c r="AJ189" s="364"/>
      <c r="AK189" s="364"/>
      <c r="AL189" s="364"/>
      <c r="AM189" s="195"/>
    </row>
    <row r="190" spans="1:39" s="88" customFormat="1" outlineLevel="1">
      <c r="A190" s="185" t="str">
        <f>A188</f>
        <v>1</v>
      </c>
      <c r="L190" s="494" t="s">
        <v>391</v>
      </c>
      <c r="M190" s="507" t="s">
        <v>1165</v>
      </c>
      <c r="N190" s="449" t="s">
        <v>328</v>
      </c>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195"/>
    </row>
    <row r="191" spans="1:39" s="88" customFormat="1" ht="22.8" outlineLevel="1">
      <c r="A191" s="185" t="str">
        <f>A189</f>
        <v>1</v>
      </c>
      <c r="L191" s="494" t="s">
        <v>392</v>
      </c>
      <c r="M191" s="507" t="s">
        <v>1146</v>
      </c>
      <c r="N191" s="145" t="s">
        <v>328</v>
      </c>
      <c r="O191" s="364"/>
      <c r="P191" s="364"/>
      <c r="Q191" s="364"/>
      <c r="R191" s="364"/>
      <c r="S191" s="364"/>
      <c r="T191" s="364"/>
      <c r="U191" s="364"/>
      <c r="V191" s="364"/>
      <c r="W191" s="364"/>
      <c r="X191" s="364"/>
      <c r="Y191" s="364"/>
      <c r="Z191" s="364"/>
      <c r="AA191" s="364"/>
      <c r="AB191" s="364"/>
      <c r="AC191" s="364"/>
      <c r="AD191" s="364"/>
      <c r="AE191" s="364"/>
      <c r="AF191" s="364"/>
      <c r="AG191" s="364"/>
      <c r="AH191" s="364"/>
      <c r="AI191" s="364"/>
      <c r="AJ191" s="364"/>
      <c r="AK191" s="364"/>
      <c r="AL191" s="364"/>
      <c r="AM191" s="195"/>
    </row>
    <row r="192" spans="1:39" s="88" customFormat="1" outlineLevel="1">
      <c r="A192" s="185" t="str">
        <f t="shared" si="31"/>
        <v>1</v>
      </c>
      <c r="B192" s="88" t="s">
        <v>1160</v>
      </c>
      <c r="L192" s="494" t="s">
        <v>120</v>
      </c>
      <c r="M192" s="506" t="s">
        <v>366</v>
      </c>
      <c r="N192" s="145" t="s">
        <v>328</v>
      </c>
      <c r="O192" s="517">
        <f t="shared" ref="O192:AL192" si="33">O193+O194+O197</f>
        <v>0</v>
      </c>
      <c r="P192" s="517">
        <f t="shared" si="33"/>
        <v>0</v>
      </c>
      <c r="Q192" s="517">
        <f t="shared" si="33"/>
        <v>0</v>
      </c>
      <c r="R192" s="517">
        <f t="shared" si="33"/>
        <v>0</v>
      </c>
      <c r="S192" s="517">
        <f t="shared" si="33"/>
        <v>0</v>
      </c>
      <c r="T192" s="517">
        <f t="shared" si="33"/>
        <v>0</v>
      </c>
      <c r="U192" s="517">
        <f t="shared" si="33"/>
        <v>0</v>
      </c>
      <c r="V192" s="517">
        <f t="shared" si="33"/>
        <v>0</v>
      </c>
      <c r="W192" s="517">
        <f t="shared" si="33"/>
        <v>0</v>
      </c>
      <c r="X192" s="517">
        <f t="shared" si="33"/>
        <v>0</v>
      </c>
      <c r="Y192" s="517">
        <f t="shared" si="33"/>
        <v>0</v>
      </c>
      <c r="Z192" s="517">
        <f t="shared" si="33"/>
        <v>0</v>
      </c>
      <c r="AA192" s="517">
        <f t="shared" si="33"/>
        <v>0</v>
      </c>
      <c r="AB192" s="517">
        <f t="shared" si="33"/>
        <v>0</v>
      </c>
      <c r="AC192" s="517">
        <f t="shared" si="33"/>
        <v>0</v>
      </c>
      <c r="AD192" s="517">
        <f t="shared" si="33"/>
        <v>0</v>
      </c>
      <c r="AE192" s="517">
        <f t="shared" si="33"/>
        <v>0</v>
      </c>
      <c r="AF192" s="517">
        <f t="shared" si="33"/>
        <v>0</v>
      </c>
      <c r="AG192" s="517">
        <f t="shared" si="33"/>
        <v>0</v>
      </c>
      <c r="AH192" s="517">
        <f t="shared" si="33"/>
        <v>0</v>
      </c>
      <c r="AI192" s="517">
        <f t="shared" si="33"/>
        <v>0</v>
      </c>
      <c r="AJ192" s="517">
        <f t="shared" si="33"/>
        <v>0</v>
      </c>
      <c r="AK192" s="517">
        <f t="shared" si="33"/>
        <v>0</v>
      </c>
      <c r="AL192" s="517">
        <f t="shared" si="33"/>
        <v>0</v>
      </c>
      <c r="AM192" s="195"/>
    </row>
    <row r="193" spans="1:39" s="88" customFormat="1" outlineLevel="1">
      <c r="A193" s="185" t="str">
        <f t="shared" si="31"/>
        <v>1</v>
      </c>
      <c r="L193" s="494" t="s">
        <v>122</v>
      </c>
      <c r="M193" s="507" t="s">
        <v>367</v>
      </c>
      <c r="N193" s="145" t="s">
        <v>328</v>
      </c>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195"/>
    </row>
    <row r="194" spans="1:39" s="88" customFormat="1" outlineLevel="1">
      <c r="A194" s="185" t="str">
        <f t="shared" si="31"/>
        <v>1</v>
      </c>
      <c r="L194" s="494" t="s">
        <v>123</v>
      </c>
      <c r="M194" s="508" t="s">
        <v>368</v>
      </c>
      <c r="N194" s="145" t="s">
        <v>328</v>
      </c>
      <c r="O194" s="517">
        <f t="shared" ref="O194:AL194" si="34">O195+O196</f>
        <v>0</v>
      </c>
      <c r="P194" s="517">
        <f t="shared" si="34"/>
        <v>0</v>
      </c>
      <c r="Q194" s="517">
        <f t="shared" si="34"/>
        <v>0</v>
      </c>
      <c r="R194" s="517">
        <f t="shared" si="34"/>
        <v>0</v>
      </c>
      <c r="S194" s="517">
        <f t="shared" si="34"/>
        <v>0</v>
      </c>
      <c r="T194" s="517">
        <f t="shared" si="34"/>
        <v>0</v>
      </c>
      <c r="U194" s="517">
        <f t="shared" si="34"/>
        <v>0</v>
      </c>
      <c r="V194" s="517">
        <f t="shared" si="34"/>
        <v>0</v>
      </c>
      <c r="W194" s="517">
        <f t="shared" si="34"/>
        <v>0</v>
      </c>
      <c r="X194" s="517">
        <f t="shared" si="34"/>
        <v>0</v>
      </c>
      <c r="Y194" s="517">
        <f t="shared" si="34"/>
        <v>0</v>
      </c>
      <c r="Z194" s="517">
        <f t="shared" si="34"/>
        <v>0</v>
      </c>
      <c r="AA194" s="517">
        <f t="shared" si="34"/>
        <v>0</v>
      </c>
      <c r="AB194" s="517">
        <f t="shared" si="34"/>
        <v>0</v>
      </c>
      <c r="AC194" s="517">
        <f t="shared" si="34"/>
        <v>0</v>
      </c>
      <c r="AD194" s="517">
        <f t="shared" si="34"/>
        <v>0</v>
      </c>
      <c r="AE194" s="517">
        <f t="shared" si="34"/>
        <v>0</v>
      </c>
      <c r="AF194" s="517">
        <f t="shared" si="34"/>
        <v>0</v>
      </c>
      <c r="AG194" s="517">
        <f t="shared" si="34"/>
        <v>0</v>
      </c>
      <c r="AH194" s="517">
        <f t="shared" si="34"/>
        <v>0</v>
      </c>
      <c r="AI194" s="517">
        <f t="shared" si="34"/>
        <v>0</v>
      </c>
      <c r="AJ194" s="517">
        <f t="shared" si="34"/>
        <v>0</v>
      </c>
      <c r="AK194" s="517">
        <f t="shared" si="34"/>
        <v>0</v>
      </c>
      <c r="AL194" s="517">
        <f t="shared" si="34"/>
        <v>0</v>
      </c>
      <c r="AM194" s="195"/>
    </row>
    <row r="195" spans="1:39" s="88" customFormat="1" outlineLevel="1">
      <c r="A195" s="185" t="str">
        <f t="shared" si="31"/>
        <v>1</v>
      </c>
      <c r="L195" s="494" t="s">
        <v>1312</v>
      </c>
      <c r="M195" s="509" t="s">
        <v>346</v>
      </c>
      <c r="N195" s="145" t="s">
        <v>328</v>
      </c>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195"/>
    </row>
    <row r="196" spans="1:39" s="88" customFormat="1" outlineLevel="1">
      <c r="A196" s="185" t="str">
        <f t="shared" si="31"/>
        <v>1</v>
      </c>
      <c r="L196" s="494" t="s">
        <v>1313</v>
      </c>
      <c r="M196" s="509" t="s">
        <v>347</v>
      </c>
      <c r="N196" s="145" t="s">
        <v>328</v>
      </c>
      <c r="O196" s="364"/>
      <c r="P196" s="364"/>
      <c r="Q196" s="364"/>
      <c r="R196" s="364"/>
      <c r="S196" s="364"/>
      <c r="T196" s="364"/>
      <c r="U196" s="364"/>
      <c r="V196" s="364"/>
      <c r="W196" s="364"/>
      <c r="X196" s="364"/>
      <c r="Y196" s="364"/>
      <c r="Z196" s="364"/>
      <c r="AA196" s="364"/>
      <c r="AB196" s="364"/>
      <c r="AC196" s="364"/>
      <c r="AD196" s="364"/>
      <c r="AE196" s="364"/>
      <c r="AF196" s="364"/>
      <c r="AG196" s="364"/>
      <c r="AH196" s="364"/>
      <c r="AI196" s="364"/>
      <c r="AJ196" s="364"/>
      <c r="AK196" s="364"/>
      <c r="AL196" s="364"/>
      <c r="AM196" s="195"/>
    </row>
    <row r="197" spans="1:39" s="88" customFormat="1" ht="22.8" outlineLevel="1">
      <c r="A197" s="185" t="str">
        <f>A195</f>
        <v>1</v>
      </c>
      <c r="L197" s="494" t="s">
        <v>396</v>
      </c>
      <c r="M197" s="510" t="s">
        <v>1163</v>
      </c>
      <c r="N197" s="449" t="s">
        <v>328</v>
      </c>
      <c r="O197" s="511"/>
      <c r="P197" s="511"/>
      <c r="Q197" s="511"/>
      <c r="R197" s="511"/>
      <c r="S197" s="511"/>
      <c r="T197" s="511"/>
      <c r="U197" s="511"/>
      <c r="V197" s="511"/>
      <c r="W197" s="511"/>
      <c r="X197" s="511"/>
      <c r="Y197" s="511"/>
      <c r="Z197" s="511"/>
      <c r="AA197" s="511"/>
      <c r="AB197" s="511"/>
      <c r="AC197" s="511"/>
      <c r="AD197" s="511"/>
      <c r="AE197" s="511"/>
      <c r="AF197" s="511"/>
      <c r="AG197" s="511"/>
      <c r="AH197" s="511"/>
      <c r="AI197" s="511"/>
      <c r="AJ197" s="511"/>
      <c r="AK197" s="511"/>
      <c r="AL197" s="511"/>
      <c r="AM197" s="195"/>
    </row>
    <row r="198" spans="1:39">
      <c r="O198" s="1"/>
      <c r="P198" s="1"/>
      <c r="T198" s="5"/>
      <c r="AA198" s="1"/>
    </row>
    <row r="199" spans="1:39" s="140" customFormat="1" ht="30" customHeight="1">
      <c r="A199" s="139" t="s">
        <v>1053</v>
      </c>
      <c r="M199" s="141"/>
      <c r="N199" s="141"/>
      <c r="O199" s="141"/>
      <c r="P199" s="141"/>
      <c r="AA199" s="142"/>
    </row>
    <row r="200" spans="1:39">
      <c r="A200" s="143" t="s">
        <v>1054</v>
      </c>
    </row>
    <row r="201" spans="1:39" s="90" customFormat="1" ht="15" customHeight="1">
      <c r="A201" s="184" t="s">
        <v>18</v>
      </c>
      <c r="L201" s="160" t="str">
        <f>INDEX('Общие сведения'!$J$113:$J$126,MATCH($A201,'Общие сведения'!$D$113:$D$126,0))</f>
        <v>Тариф 1 (Водоотведение) - тариф на водоотведение (нет)</v>
      </c>
      <c r="M201" s="155"/>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c r="AL201" s="149"/>
      <c r="AM201" s="149"/>
    </row>
    <row r="202" spans="1:39" s="92" customFormat="1" ht="15" customHeight="1" outlineLevel="1">
      <c r="A202" s="264" t="str">
        <f>A201</f>
        <v>1</v>
      </c>
      <c r="L202" s="91"/>
      <c r="M202" s="191" t="s">
        <v>1052</v>
      </c>
      <c r="N202" s="173" t="s">
        <v>369</v>
      </c>
      <c r="O202" s="87">
        <f t="shared" ref="O202:AL202" si="35">SUM(O203:O204)</f>
        <v>0</v>
      </c>
      <c r="P202" s="87">
        <f t="shared" si="35"/>
        <v>0</v>
      </c>
      <c r="Q202" s="87">
        <f t="shared" si="35"/>
        <v>0</v>
      </c>
      <c r="R202" s="87">
        <f t="shared" si="35"/>
        <v>0</v>
      </c>
      <c r="S202" s="87">
        <f t="shared" si="35"/>
        <v>0</v>
      </c>
      <c r="T202" s="87">
        <f t="shared" si="35"/>
        <v>0</v>
      </c>
      <c r="U202" s="87">
        <f t="shared" si="35"/>
        <v>0</v>
      </c>
      <c r="V202" s="87">
        <f t="shared" si="35"/>
        <v>0</v>
      </c>
      <c r="W202" s="87">
        <f t="shared" si="35"/>
        <v>0</v>
      </c>
      <c r="X202" s="87">
        <f t="shared" si="35"/>
        <v>0</v>
      </c>
      <c r="Y202" s="87">
        <f t="shared" si="35"/>
        <v>0</v>
      </c>
      <c r="Z202" s="87">
        <f t="shared" si="35"/>
        <v>0</v>
      </c>
      <c r="AA202" s="87">
        <f t="shared" si="35"/>
        <v>0</v>
      </c>
      <c r="AB202" s="87">
        <f t="shared" si="35"/>
        <v>0</v>
      </c>
      <c r="AC202" s="87">
        <f t="shared" si="35"/>
        <v>0</v>
      </c>
      <c r="AD202" s="87">
        <f t="shared" si="35"/>
        <v>0</v>
      </c>
      <c r="AE202" s="87">
        <f t="shared" si="35"/>
        <v>0</v>
      </c>
      <c r="AF202" s="87">
        <f t="shared" si="35"/>
        <v>0</v>
      </c>
      <c r="AG202" s="87">
        <f t="shared" si="35"/>
        <v>0</v>
      </c>
      <c r="AH202" s="87">
        <f t="shared" si="35"/>
        <v>0</v>
      </c>
      <c r="AI202" s="87">
        <f t="shared" si="35"/>
        <v>0</v>
      </c>
      <c r="AJ202" s="87">
        <f t="shared" si="35"/>
        <v>0</v>
      </c>
      <c r="AK202" s="87">
        <f t="shared" si="35"/>
        <v>0</v>
      </c>
      <c r="AL202" s="87">
        <f t="shared" si="35"/>
        <v>0</v>
      </c>
      <c r="AM202" s="195"/>
    </row>
    <row r="203" spans="1:39" s="92" customFormat="1" ht="0.3" customHeight="1" outlineLevel="1">
      <c r="A203" s="264" t="str">
        <f>A202</f>
        <v>1</v>
      </c>
      <c r="L203" s="91" t="s">
        <v>1051</v>
      </c>
      <c r="M203" s="191"/>
      <c r="N203" s="173"/>
      <c r="O203" s="193"/>
      <c r="P203" s="193"/>
      <c r="Q203" s="193"/>
      <c r="R203" s="193"/>
      <c r="S203" s="193"/>
      <c r="T203" s="193"/>
      <c r="U203" s="193"/>
      <c r="V203" s="193"/>
      <c r="W203" s="193"/>
      <c r="X203" s="193"/>
      <c r="Y203" s="193"/>
      <c r="Z203" s="193"/>
      <c r="AA203" s="193"/>
      <c r="AB203" s="193"/>
      <c r="AC203" s="193"/>
      <c r="AD203" s="193"/>
      <c r="AE203" s="193"/>
      <c r="AF203" s="193"/>
      <c r="AG203" s="193"/>
      <c r="AH203" s="193"/>
      <c r="AI203" s="193"/>
      <c r="AJ203" s="193"/>
      <c r="AK203" s="193"/>
      <c r="AL203" s="193"/>
      <c r="AM203" s="194"/>
    </row>
    <row r="204" spans="1:39" s="89" customFormat="1" ht="15" customHeight="1" outlineLevel="1">
      <c r="A204" s="264" t="str">
        <f>A203</f>
        <v>1</v>
      </c>
      <c r="L204" s="150"/>
      <c r="M204" s="153" t="s">
        <v>370</v>
      </c>
      <c r="N204" s="151"/>
      <c r="O204" s="151"/>
      <c r="P204" s="151"/>
      <c r="Q204" s="151"/>
      <c r="R204" s="151"/>
      <c r="S204" s="151"/>
      <c r="T204" s="151"/>
      <c r="U204" s="151"/>
      <c r="V204" s="151"/>
      <c r="W204" s="151"/>
      <c r="X204" s="151"/>
      <c r="Y204" s="151"/>
      <c r="Z204" s="151"/>
      <c r="AA204" s="151"/>
      <c r="AB204" s="151"/>
      <c r="AC204" s="151"/>
      <c r="AD204" s="151"/>
      <c r="AE204" s="151"/>
      <c r="AF204" s="151"/>
      <c r="AG204" s="151"/>
      <c r="AH204" s="151"/>
      <c r="AI204" s="151"/>
      <c r="AJ204" s="151"/>
      <c r="AK204" s="151"/>
      <c r="AL204" s="151"/>
      <c r="AM204" s="164"/>
    </row>
    <row r="205" spans="1:39">
      <c r="A205" s="143" t="s">
        <v>1055</v>
      </c>
    </row>
    <row r="206" spans="1:39" s="92" customFormat="1" ht="13.8" outlineLevel="1">
      <c r="A206" s="156" t="str">
        <f ca="1">OFFSET(A206,-1,0)</f>
        <v>et_List05_reagent</v>
      </c>
      <c r="K206" s="144" t="s">
        <v>282</v>
      </c>
      <c r="L206" s="91">
        <v>1</v>
      </c>
      <c r="M206" s="192"/>
      <c r="N206" s="173" t="s">
        <v>369</v>
      </c>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195"/>
    </row>
    <row r="208" spans="1:39" s="140" customFormat="1" ht="30" customHeight="1">
      <c r="A208" s="139" t="s">
        <v>1185</v>
      </c>
      <c r="M208" s="141"/>
      <c r="N208" s="141"/>
      <c r="O208" s="141"/>
      <c r="P208" s="141"/>
      <c r="AA208" s="142"/>
    </row>
    <row r="209" spans="1:39">
      <c r="A209" s="143" t="s">
        <v>1064</v>
      </c>
    </row>
    <row r="210" spans="1:39" s="90" customFormat="1" ht="15" customHeight="1">
      <c r="A210" s="184" t="s">
        <v>18</v>
      </c>
      <c r="L210" s="160" t="str">
        <f>INDEX('Общие сведения'!$J$113:$J$126,MATCH($A210,'Общие сведения'!$D$113:$D$126,0))</f>
        <v>Тариф 1 (Водоотведение) - тариф на водоотведение (нет)</v>
      </c>
      <c r="M210" s="155"/>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c r="AL210" s="149"/>
      <c r="AM210" s="212"/>
    </row>
    <row r="211" spans="1:39" s="92" customFormat="1" ht="11.25" customHeight="1" outlineLevel="1">
      <c r="A211" s="642" t="str">
        <f t="shared" ref="A211:A222" si="36">A210</f>
        <v>1</v>
      </c>
      <c r="L211" s="91" t="s">
        <v>18</v>
      </c>
      <c r="M211" s="191" t="s">
        <v>1052</v>
      </c>
      <c r="N211" s="146" t="s">
        <v>369</v>
      </c>
      <c r="O211" s="175">
        <f>SUMIF(N216:N222,N211,O216:O222)</f>
        <v>0</v>
      </c>
      <c r="P211" s="175">
        <f>SUMIF(N216:N222,N211,P216:P222)</f>
        <v>0</v>
      </c>
      <c r="Q211" s="175">
        <f>SUMIF(N216:N222,N211,Q216:Q222)</f>
        <v>0</v>
      </c>
      <c r="R211" s="175">
        <f>SUMIF(N216:N222,N211,R216:R222)</f>
        <v>0</v>
      </c>
      <c r="S211" s="175">
        <f>SUMIF(N216:N222,N211,S216:S222)</f>
        <v>0</v>
      </c>
      <c r="T211" s="175">
        <f>SUMIF(N216:N222,N211,T216:T222)</f>
        <v>0</v>
      </c>
      <c r="U211" s="175">
        <f>SUMIF(N216:N222,N211,U216:U222)</f>
        <v>0</v>
      </c>
      <c r="V211" s="175">
        <f>SUMIF(N216:N222,N211,V216:V222)</f>
        <v>0</v>
      </c>
      <c r="W211" s="175">
        <f>SUMIF(N216:N222,N211,W216:W222)</f>
        <v>0</v>
      </c>
      <c r="X211" s="175">
        <f>SUMIF(N216:N222,N211,X216:X222)</f>
        <v>0</v>
      </c>
      <c r="Y211" s="175">
        <f>SUMIF(N216:N222,N211,Y216:Y222)</f>
        <v>0</v>
      </c>
      <c r="Z211" s="175">
        <f>SUMIF(N216:N222,N211,Z216:Z222)</f>
        <v>0</v>
      </c>
      <c r="AA211" s="175">
        <f>SUMIF(N216:N222,N211,AA216:AA222)</f>
        <v>0</v>
      </c>
      <c r="AB211" s="175">
        <f>SUMIF(N216:N222,N211,AB216:AB222)</f>
        <v>0</v>
      </c>
      <c r="AC211" s="175">
        <f>SUMIF(N216:N222,N211,AC216:AC222)</f>
        <v>0</v>
      </c>
      <c r="AD211" s="175">
        <f>SUMIF(N216:N222,N211,AD216:AD222)</f>
        <v>0</v>
      </c>
      <c r="AE211" s="175">
        <f>SUMIF(N216:N222,N211,AE216:AE222)</f>
        <v>0</v>
      </c>
      <c r="AF211" s="175">
        <f>SUMIF(N216:N222,N211,AF216:AF222)</f>
        <v>0</v>
      </c>
      <c r="AG211" s="175">
        <f>SUMIF(N216:N222,N211,AG216:AG222)</f>
        <v>0</v>
      </c>
      <c r="AH211" s="175">
        <f>SUMIF(N216:N222,N211,AH216:AH222)</f>
        <v>0</v>
      </c>
      <c r="AI211" s="175">
        <f>SUMIF(N216:N222,N211,AI216:AI222)</f>
        <v>0</v>
      </c>
      <c r="AJ211" s="175">
        <f>SUMIF(N216:N222,N211,AJ216:AJ222)</f>
        <v>0</v>
      </c>
      <c r="AK211" s="175">
        <f>SUMIF(N216:N222,N211,AK216:AK222)</f>
        <v>0</v>
      </c>
      <c r="AL211" s="175">
        <f>SUMIF(N216:N222,N211,AL216:AL222)</f>
        <v>0</v>
      </c>
      <c r="AM211" s="195"/>
    </row>
    <row r="212" spans="1:39" s="92" customFormat="1" ht="11.25" customHeight="1" outlineLevel="1">
      <c r="A212" s="642" t="str">
        <f t="shared" si="36"/>
        <v>1</v>
      </c>
      <c r="L212" s="91" t="s">
        <v>102</v>
      </c>
      <c r="M212" s="191" t="s">
        <v>1167</v>
      </c>
      <c r="N212" s="147" t="s">
        <v>1239</v>
      </c>
      <c r="O212" s="175">
        <f>SUMIF(N216:N222,N212,O216:O222)</f>
        <v>0</v>
      </c>
      <c r="P212" s="175">
        <f>SUMIF(N216:N222,N212,P216:P222)</f>
        <v>0</v>
      </c>
      <c r="Q212" s="175">
        <f>SUMIF(N216:N222,N212,Q216:Q222)</f>
        <v>0</v>
      </c>
      <c r="R212" s="175">
        <f>SUMIF(N216:N222,N212,R216:R222)</f>
        <v>0</v>
      </c>
      <c r="S212" s="175">
        <f>SUMIF(N216:N222,N212,S216:S222)</f>
        <v>0</v>
      </c>
      <c r="T212" s="175">
        <f>SUMIF(N216:N222,N212,T216:T222)</f>
        <v>0</v>
      </c>
      <c r="U212" s="175">
        <f>SUMIF(N216:N222,N212,U216:U222)</f>
        <v>0</v>
      </c>
      <c r="V212" s="175">
        <f>SUMIF(N216:N222,N212,V216:V222)</f>
        <v>0</v>
      </c>
      <c r="W212" s="175">
        <f>SUMIF(N216:N222,N212,W216:W222)</f>
        <v>0</v>
      </c>
      <c r="X212" s="175">
        <f>SUMIF(N216:N222,N212,X216:X222)</f>
        <v>0</v>
      </c>
      <c r="Y212" s="175">
        <f>SUMIF(N216:N222,N212,Y216:Y222)</f>
        <v>0</v>
      </c>
      <c r="Z212" s="175">
        <f>SUMIF(N216:N222,N212,Z216:Z222)</f>
        <v>0</v>
      </c>
      <c r="AA212" s="175">
        <f>SUMIF(N216:N222,N212,AA216:AA222)</f>
        <v>0</v>
      </c>
      <c r="AB212" s="175">
        <f>SUMIF(N216:N222,N212,AB216:AB222)</f>
        <v>0</v>
      </c>
      <c r="AC212" s="175">
        <f>SUMIF(N216:N222,N212,AC216:AC222)</f>
        <v>0</v>
      </c>
      <c r="AD212" s="175">
        <f>SUMIF(N216:N222,N212,AD216:AD222)</f>
        <v>0</v>
      </c>
      <c r="AE212" s="175">
        <f>SUMIF(N216:N222,N212,AE216:AE222)</f>
        <v>0</v>
      </c>
      <c r="AF212" s="175">
        <f>SUMIF(N216:N222,N212,AF216:AF222)</f>
        <v>0</v>
      </c>
      <c r="AG212" s="175">
        <f>SUMIF(N216:N222,N212,AG216:AG222)</f>
        <v>0</v>
      </c>
      <c r="AH212" s="175">
        <f>SUMIF(N216:N222,N212,AH216:AH222)</f>
        <v>0</v>
      </c>
      <c r="AI212" s="175">
        <f>SUMIF(N216:N222,N212,AI216:AI222)</f>
        <v>0</v>
      </c>
      <c r="AJ212" s="175">
        <f>SUMIF(N216:N222,N212,AJ216:AJ222)</f>
        <v>0</v>
      </c>
      <c r="AK212" s="175">
        <f>SUMIF(N216:N222,N212,AK216:AK222)</f>
        <v>0</v>
      </c>
      <c r="AL212" s="175">
        <f>SUMIF(N216:N222,N212,AL216:AL222)</f>
        <v>0</v>
      </c>
      <c r="AM212" s="195"/>
    </row>
    <row r="213" spans="1:39" s="92" customFormat="1" ht="11.25" customHeight="1" outlineLevel="1">
      <c r="A213" s="642" t="str">
        <f t="shared" si="36"/>
        <v>1</v>
      </c>
      <c r="L213" s="91" t="s">
        <v>103</v>
      </c>
      <c r="M213" s="191" t="s">
        <v>1168</v>
      </c>
      <c r="N213" s="147" t="s">
        <v>371</v>
      </c>
      <c r="O213" s="412"/>
      <c r="P213" s="412"/>
      <c r="Q213" s="412"/>
      <c r="R213" s="412"/>
      <c r="S213" s="412"/>
      <c r="T213" s="412"/>
      <c r="U213" s="412"/>
      <c r="V213" s="412"/>
      <c r="W213" s="412"/>
      <c r="X213" s="412"/>
      <c r="Y213" s="412"/>
      <c r="Z213" s="412"/>
      <c r="AA213" s="412"/>
      <c r="AB213" s="412"/>
      <c r="AC213" s="412"/>
      <c r="AD213" s="412"/>
      <c r="AE213" s="412"/>
      <c r="AF213" s="412"/>
      <c r="AG213" s="412"/>
      <c r="AH213" s="412"/>
      <c r="AI213" s="412"/>
      <c r="AJ213" s="412"/>
      <c r="AK213" s="412"/>
      <c r="AL213" s="412"/>
      <c r="AM213" s="195"/>
    </row>
    <row r="214" spans="1:39" s="92" customFormat="1" ht="11.25" customHeight="1" outlineLevel="1">
      <c r="A214" s="642" t="str">
        <f t="shared" si="36"/>
        <v>1</v>
      </c>
      <c r="L214" s="91" t="s">
        <v>104</v>
      </c>
      <c r="M214" s="191" t="s">
        <v>372</v>
      </c>
      <c r="N214" s="147" t="s">
        <v>506</v>
      </c>
      <c r="O214" s="175">
        <f>IF(O212=0,0,O211/O212)</f>
        <v>0</v>
      </c>
      <c r="P214" s="175">
        <f t="shared" ref="P214:AL215" si="37">IF(P212=0,0,P211/P212)</f>
        <v>0</v>
      </c>
      <c r="Q214" s="175">
        <f t="shared" si="37"/>
        <v>0</v>
      </c>
      <c r="R214" s="175">
        <f t="shared" si="37"/>
        <v>0</v>
      </c>
      <c r="S214" s="175">
        <f t="shared" si="37"/>
        <v>0</v>
      </c>
      <c r="T214" s="175">
        <f t="shared" si="37"/>
        <v>0</v>
      </c>
      <c r="U214" s="175">
        <f t="shared" si="37"/>
        <v>0</v>
      </c>
      <c r="V214" s="175">
        <f t="shared" si="37"/>
        <v>0</v>
      </c>
      <c r="W214" s="175">
        <f t="shared" si="37"/>
        <v>0</v>
      </c>
      <c r="X214" s="175">
        <f t="shared" si="37"/>
        <v>0</v>
      </c>
      <c r="Y214" s="175">
        <f t="shared" si="37"/>
        <v>0</v>
      </c>
      <c r="Z214" s="175">
        <f t="shared" si="37"/>
        <v>0</v>
      </c>
      <c r="AA214" s="175">
        <f t="shared" si="37"/>
        <v>0</v>
      </c>
      <c r="AB214" s="175">
        <f t="shared" si="37"/>
        <v>0</v>
      </c>
      <c r="AC214" s="175">
        <f t="shared" si="37"/>
        <v>0</v>
      </c>
      <c r="AD214" s="175">
        <f t="shared" si="37"/>
        <v>0</v>
      </c>
      <c r="AE214" s="175">
        <f t="shared" si="37"/>
        <v>0</v>
      </c>
      <c r="AF214" s="175">
        <f t="shared" si="37"/>
        <v>0</v>
      </c>
      <c r="AG214" s="175">
        <f t="shared" si="37"/>
        <v>0</v>
      </c>
      <c r="AH214" s="175">
        <f t="shared" si="37"/>
        <v>0</v>
      </c>
      <c r="AI214" s="175">
        <f t="shared" si="37"/>
        <v>0</v>
      </c>
      <c r="AJ214" s="175">
        <f t="shared" si="37"/>
        <v>0</v>
      </c>
      <c r="AK214" s="175">
        <f t="shared" si="37"/>
        <v>0</v>
      </c>
      <c r="AL214" s="175">
        <f t="shared" si="37"/>
        <v>0</v>
      </c>
      <c r="AM214" s="195"/>
    </row>
    <row r="215" spans="1:39" s="92" customFormat="1" ht="11.25" customHeight="1" outlineLevel="1">
      <c r="A215" s="642" t="str">
        <f t="shared" si="36"/>
        <v>1</v>
      </c>
      <c r="L215" s="91" t="s">
        <v>120</v>
      </c>
      <c r="M215" s="191" t="s">
        <v>373</v>
      </c>
      <c r="N215" s="147" t="s">
        <v>502</v>
      </c>
      <c r="O215" s="470">
        <f>IF(O213=0,0,O212/O213)</f>
        <v>0</v>
      </c>
      <c r="P215" s="470">
        <f t="shared" si="37"/>
        <v>0</v>
      </c>
      <c r="Q215" s="470">
        <f t="shared" si="37"/>
        <v>0</v>
      </c>
      <c r="R215" s="470">
        <f t="shared" si="37"/>
        <v>0</v>
      </c>
      <c r="S215" s="470">
        <f t="shared" si="37"/>
        <v>0</v>
      </c>
      <c r="T215" s="470">
        <f t="shared" si="37"/>
        <v>0</v>
      </c>
      <c r="U215" s="470">
        <f t="shared" si="37"/>
        <v>0</v>
      </c>
      <c r="V215" s="470">
        <f t="shared" si="37"/>
        <v>0</v>
      </c>
      <c r="W215" s="470">
        <f t="shared" si="37"/>
        <v>0</v>
      </c>
      <c r="X215" s="470">
        <f t="shared" si="37"/>
        <v>0</v>
      </c>
      <c r="Y215" s="470">
        <f t="shared" si="37"/>
        <v>0</v>
      </c>
      <c r="Z215" s="470">
        <f t="shared" si="37"/>
        <v>0</v>
      </c>
      <c r="AA215" s="470">
        <f t="shared" si="37"/>
        <v>0</v>
      </c>
      <c r="AB215" s="470">
        <f t="shared" si="37"/>
        <v>0</v>
      </c>
      <c r="AC215" s="470">
        <f t="shared" si="37"/>
        <v>0</v>
      </c>
      <c r="AD215" s="470">
        <f t="shared" si="37"/>
        <v>0</v>
      </c>
      <c r="AE215" s="470">
        <f t="shared" si="37"/>
        <v>0</v>
      </c>
      <c r="AF215" s="470">
        <f t="shared" si="37"/>
        <v>0</v>
      </c>
      <c r="AG215" s="470">
        <f t="shared" si="37"/>
        <v>0</v>
      </c>
      <c r="AH215" s="470">
        <f t="shared" si="37"/>
        <v>0</v>
      </c>
      <c r="AI215" s="470">
        <f t="shared" si="37"/>
        <v>0</v>
      </c>
      <c r="AJ215" s="470">
        <f t="shared" si="37"/>
        <v>0</v>
      </c>
      <c r="AK215" s="470">
        <f t="shared" si="37"/>
        <v>0</v>
      </c>
      <c r="AL215" s="470">
        <f t="shared" si="37"/>
        <v>0</v>
      </c>
      <c r="AM215" s="195"/>
    </row>
    <row r="216" spans="1:39" s="92" customFormat="1" ht="13.05" customHeight="1" outlineLevel="1">
      <c r="A216" s="642" t="str">
        <f t="shared" si="36"/>
        <v>1</v>
      </c>
      <c r="J216" s="337" t="s">
        <v>1056</v>
      </c>
      <c r="L216" s="346"/>
      <c r="M216" s="343" t="s">
        <v>1153</v>
      </c>
      <c r="N216" s="344"/>
      <c r="O216" s="345"/>
      <c r="P216" s="345"/>
      <c r="Q216" s="345"/>
      <c r="R216" s="345"/>
      <c r="S216" s="345"/>
      <c r="T216" s="345"/>
      <c r="U216" s="345"/>
      <c r="V216" s="345"/>
      <c r="W216" s="345"/>
      <c r="X216" s="345"/>
      <c r="Y216" s="345"/>
      <c r="Z216" s="345"/>
      <c r="AA216" s="345"/>
      <c r="AB216" s="345"/>
      <c r="AC216" s="345"/>
      <c r="AD216" s="345"/>
      <c r="AE216" s="345"/>
      <c r="AF216" s="345"/>
      <c r="AG216" s="345"/>
      <c r="AH216" s="345"/>
      <c r="AI216" s="345"/>
      <c r="AJ216" s="345"/>
      <c r="AK216" s="345"/>
      <c r="AL216" s="345"/>
      <c r="AM216" s="347"/>
    </row>
    <row r="217" spans="1:39" s="92" customFormat="1" ht="11.25" customHeight="1" outlineLevel="1">
      <c r="A217" s="156" t="str">
        <f ca="1">OFFSET(A217,-1,0)</f>
        <v>1</v>
      </c>
      <c r="J217" s="1269" t="s">
        <v>195</v>
      </c>
      <c r="K217" s="144" t="s">
        <v>282</v>
      </c>
      <c r="L217" s="91" t="str">
        <f>J217</f>
        <v>6.1</v>
      </c>
      <c r="M217" s="211" t="str">
        <f>"Без разбивки"</f>
        <v>Без разбивки</v>
      </c>
      <c r="N217" s="450" t="s">
        <v>369</v>
      </c>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195"/>
    </row>
    <row r="218" spans="1:39" s="92" customFormat="1" ht="11.25" customHeight="1" outlineLevel="1">
      <c r="A218" s="156" t="str">
        <f ca="1">A217</f>
        <v>1</v>
      </c>
      <c r="J218" s="1269"/>
      <c r="L218" s="209" t="str">
        <f>L217&amp;".1"</f>
        <v>6.1.1</v>
      </c>
      <c r="M218" s="210" t="s">
        <v>1057</v>
      </c>
      <c r="N218" s="451" t="s">
        <v>506</v>
      </c>
      <c r="O218" s="612">
        <f t="shared" ref="O218:AL218" si="38">IF(OR(AND(O217&lt;&gt;0,O219=0),AND(O217=0,O219&lt;&gt;0)),"Ошибка",IF(O219=0,0,O217/O219))</f>
        <v>0</v>
      </c>
      <c r="P218" s="612">
        <f t="shared" si="38"/>
        <v>0</v>
      </c>
      <c r="Q218" s="612">
        <f t="shared" si="38"/>
        <v>0</v>
      </c>
      <c r="R218" s="612">
        <f t="shared" si="38"/>
        <v>0</v>
      </c>
      <c r="S218" s="612">
        <f t="shared" si="38"/>
        <v>0</v>
      </c>
      <c r="T218" s="612">
        <f t="shared" si="38"/>
        <v>0</v>
      </c>
      <c r="U218" s="612">
        <f t="shared" si="38"/>
        <v>0</v>
      </c>
      <c r="V218" s="612">
        <f t="shared" si="38"/>
        <v>0</v>
      </c>
      <c r="W218" s="612">
        <f t="shared" si="38"/>
        <v>0</v>
      </c>
      <c r="X218" s="612">
        <f t="shared" si="38"/>
        <v>0</v>
      </c>
      <c r="Y218" s="612">
        <f t="shared" si="38"/>
        <v>0</v>
      </c>
      <c r="Z218" s="612">
        <f t="shared" si="38"/>
        <v>0</v>
      </c>
      <c r="AA218" s="612">
        <f t="shared" si="38"/>
        <v>0</v>
      </c>
      <c r="AB218" s="612">
        <f t="shared" si="38"/>
        <v>0</v>
      </c>
      <c r="AC218" s="612">
        <f t="shared" si="38"/>
        <v>0</v>
      </c>
      <c r="AD218" s="612">
        <f t="shared" si="38"/>
        <v>0</v>
      </c>
      <c r="AE218" s="612">
        <f t="shared" si="38"/>
        <v>0</v>
      </c>
      <c r="AF218" s="612">
        <f t="shared" si="38"/>
        <v>0</v>
      </c>
      <c r="AG218" s="612">
        <f t="shared" si="38"/>
        <v>0</v>
      </c>
      <c r="AH218" s="612">
        <f t="shared" si="38"/>
        <v>0</v>
      </c>
      <c r="AI218" s="612">
        <f t="shared" si="38"/>
        <v>0</v>
      </c>
      <c r="AJ218" s="612">
        <f t="shared" si="38"/>
        <v>0</v>
      </c>
      <c r="AK218" s="612">
        <f t="shared" si="38"/>
        <v>0</v>
      </c>
      <c r="AL218" s="612">
        <f t="shared" si="38"/>
        <v>0</v>
      </c>
      <c r="AM218" s="195"/>
    </row>
    <row r="219" spans="1:39" s="92" customFormat="1" ht="11.25" customHeight="1" outlineLevel="1">
      <c r="A219" s="156" t="str">
        <f ca="1">A218</f>
        <v>1</v>
      </c>
      <c r="J219" s="1269"/>
      <c r="L219" s="209" t="str">
        <f>L217&amp;".2"</f>
        <v>6.1.2</v>
      </c>
      <c r="M219" s="210" t="s">
        <v>1169</v>
      </c>
      <c r="N219" s="451" t="s">
        <v>1239</v>
      </c>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195"/>
    </row>
    <row r="220" spans="1:39" s="89" customFormat="1" ht="15" customHeight="1" outlineLevel="1">
      <c r="A220" s="642" t="str">
        <f>A216</f>
        <v>1</v>
      </c>
      <c r="L220" s="150"/>
      <c r="M220" s="153" t="s">
        <v>370</v>
      </c>
      <c r="N220" s="151"/>
      <c r="O220" s="151"/>
      <c r="P220" s="151"/>
      <c r="Q220" s="151"/>
      <c r="R220" s="151"/>
      <c r="S220" s="151"/>
      <c r="T220" s="151"/>
      <c r="U220" s="151"/>
      <c r="V220" s="151"/>
      <c r="W220" s="151"/>
      <c r="X220" s="151"/>
      <c r="Y220" s="151"/>
      <c r="Z220" s="151"/>
      <c r="AA220" s="151"/>
      <c r="AB220" s="151"/>
      <c r="AC220" s="151"/>
      <c r="AD220" s="151"/>
      <c r="AE220" s="151"/>
      <c r="AF220" s="151"/>
      <c r="AG220" s="151"/>
      <c r="AH220" s="151"/>
      <c r="AI220" s="151"/>
      <c r="AJ220" s="151"/>
      <c r="AK220" s="151"/>
      <c r="AL220" s="151"/>
      <c r="AM220" s="164"/>
    </row>
    <row r="221" spans="1:39" s="92" customFormat="1" ht="13.05" customHeight="1" outlineLevel="1">
      <c r="A221" s="642" t="str">
        <f t="shared" si="36"/>
        <v>1</v>
      </c>
      <c r="J221" s="337" t="s">
        <v>1137</v>
      </c>
      <c r="L221" s="346"/>
      <c r="M221" s="343" t="s">
        <v>1154</v>
      </c>
      <c r="N221" s="344"/>
      <c r="O221" s="345"/>
      <c r="P221" s="345"/>
      <c r="Q221" s="345"/>
      <c r="R221" s="345"/>
      <c r="S221" s="345"/>
      <c r="T221" s="345"/>
      <c r="U221" s="345"/>
      <c r="V221" s="345"/>
      <c r="W221" s="345"/>
      <c r="X221" s="345"/>
      <c r="Y221" s="345"/>
      <c r="Z221" s="345"/>
      <c r="AA221" s="345"/>
      <c r="AB221" s="345"/>
      <c r="AC221" s="345"/>
      <c r="AD221" s="345"/>
      <c r="AE221" s="345"/>
      <c r="AF221" s="345"/>
      <c r="AG221" s="345"/>
      <c r="AH221" s="345"/>
      <c r="AI221" s="345"/>
      <c r="AJ221" s="345"/>
      <c r="AK221" s="345"/>
      <c r="AL221" s="345"/>
      <c r="AM221" s="347"/>
    </row>
    <row r="222" spans="1:39" s="89" customFormat="1" ht="15" customHeight="1" outlineLevel="1">
      <c r="A222" s="642" t="str">
        <f t="shared" si="36"/>
        <v>1</v>
      </c>
      <c r="L222" s="150"/>
      <c r="M222" s="153" t="s">
        <v>1138</v>
      </c>
      <c r="N222" s="151"/>
      <c r="O222" s="151"/>
      <c r="P222" s="151"/>
      <c r="Q222" s="151"/>
      <c r="R222" s="151"/>
      <c r="S222" s="151"/>
      <c r="T222" s="151"/>
      <c r="U222" s="151"/>
      <c r="V222" s="151"/>
      <c r="W222" s="151"/>
      <c r="X222" s="151"/>
      <c r="Y222" s="151"/>
      <c r="Z222" s="151"/>
      <c r="AA222" s="151"/>
      <c r="AB222" s="151"/>
      <c r="AC222" s="151"/>
      <c r="AD222" s="151"/>
      <c r="AE222" s="151"/>
      <c r="AF222" s="151"/>
      <c r="AG222" s="151"/>
      <c r="AH222" s="151"/>
      <c r="AI222" s="151"/>
      <c r="AJ222" s="151"/>
      <c r="AK222" s="151"/>
      <c r="AL222" s="151"/>
      <c r="AM222" s="164"/>
    </row>
    <row r="223" spans="1:39">
      <c r="A223" s="143" t="s">
        <v>1065</v>
      </c>
    </row>
    <row r="224" spans="1:39" s="92" customFormat="1" ht="11.25" customHeight="1" outlineLevel="1">
      <c r="A224" s="156" t="str">
        <f ca="1">OFFSET(A224,-1,0)</f>
        <v>et_List06_voltage</v>
      </c>
      <c r="J224" s="1269"/>
      <c r="K224" s="144" t="s">
        <v>282</v>
      </c>
      <c r="L224" s="91">
        <f>J224</f>
        <v>0</v>
      </c>
      <c r="M224" s="211"/>
      <c r="N224" s="146" t="s">
        <v>369</v>
      </c>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195"/>
    </row>
    <row r="225" spans="1:39" s="92" customFormat="1" ht="11.25" customHeight="1" outlineLevel="1">
      <c r="A225" s="156" t="str">
        <f ca="1">A224</f>
        <v>et_List06_voltage</v>
      </c>
      <c r="J225" s="1269"/>
      <c r="L225" s="209" t="str">
        <f>L224&amp;".1"</f>
        <v>0.1</v>
      </c>
      <c r="M225" s="210" t="s">
        <v>1057</v>
      </c>
      <c r="N225" s="147" t="s">
        <v>506</v>
      </c>
      <c r="O225" s="612">
        <f t="shared" ref="O225:AL225" si="39">IF(OR(AND(O224&lt;&gt;0,O226=0),AND(O224=0,O226&lt;&gt;0)),"Ошибка",IF(O226=0,0,O224/O226))</f>
        <v>0</v>
      </c>
      <c r="P225" s="612">
        <f t="shared" si="39"/>
        <v>0</v>
      </c>
      <c r="Q225" s="612">
        <f t="shared" si="39"/>
        <v>0</v>
      </c>
      <c r="R225" s="612">
        <f t="shared" si="39"/>
        <v>0</v>
      </c>
      <c r="S225" s="612">
        <f t="shared" si="39"/>
        <v>0</v>
      </c>
      <c r="T225" s="612">
        <f t="shared" si="39"/>
        <v>0</v>
      </c>
      <c r="U225" s="612">
        <f t="shared" si="39"/>
        <v>0</v>
      </c>
      <c r="V225" s="612">
        <f t="shared" si="39"/>
        <v>0</v>
      </c>
      <c r="W225" s="612">
        <f t="shared" si="39"/>
        <v>0</v>
      </c>
      <c r="X225" s="612">
        <f t="shared" si="39"/>
        <v>0</v>
      </c>
      <c r="Y225" s="612">
        <f t="shared" si="39"/>
        <v>0</v>
      </c>
      <c r="Z225" s="612">
        <f t="shared" si="39"/>
        <v>0</v>
      </c>
      <c r="AA225" s="612">
        <f t="shared" si="39"/>
        <v>0</v>
      </c>
      <c r="AB225" s="612">
        <f t="shared" si="39"/>
        <v>0</v>
      </c>
      <c r="AC225" s="612">
        <f t="shared" si="39"/>
        <v>0</v>
      </c>
      <c r="AD225" s="612">
        <f t="shared" si="39"/>
        <v>0</v>
      </c>
      <c r="AE225" s="612">
        <f t="shared" si="39"/>
        <v>0</v>
      </c>
      <c r="AF225" s="612">
        <f t="shared" si="39"/>
        <v>0</v>
      </c>
      <c r="AG225" s="612">
        <f t="shared" si="39"/>
        <v>0</v>
      </c>
      <c r="AH225" s="612">
        <f t="shared" si="39"/>
        <v>0</v>
      </c>
      <c r="AI225" s="612">
        <f t="shared" si="39"/>
        <v>0</v>
      </c>
      <c r="AJ225" s="612">
        <f t="shared" si="39"/>
        <v>0</v>
      </c>
      <c r="AK225" s="612">
        <f t="shared" si="39"/>
        <v>0</v>
      </c>
      <c r="AL225" s="612">
        <f t="shared" si="39"/>
        <v>0</v>
      </c>
      <c r="AM225" s="195"/>
    </row>
    <row r="226" spans="1:39" s="92" customFormat="1" ht="11.25" customHeight="1" outlineLevel="1">
      <c r="A226" s="156" t="str">
        <f ca="1">A225</f>
        <v>et_List06_voltage</v>
      </c>
      <c r="J226" s="1269"/>
      <c r="L226" s="209" t="str">
        <f>L224&amp;".2"</f>
        <v>0.2</v>
      </c>
      <c r="M226" s="210" t="s">
        <v>1169</v>
      </c>
      <c r="N226" s="147" t="s">
        <v>1239</v>
      </c>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195"/>
    </row>
    <row r="227" spans="1:39">
      <c r="A227" s="143" t="s">
        <v>1142</v>
      </c>
    </row>
    <row r="228" spans="1:39" s="92" customFormat="1" ht="11.25" customHeight="1" outlineLevel="1">
      <c r="A228" s="550" t="str">
        <f ca="1">OFFSET(A228,-1,0)</f>
        <v>et_List06_voltage2</v>
      </c>
      <c r="J228" s="1268"/>
      <c r="K228" s="144" t="s">
        <v>282</v>
      </c>
      <c r="L228" s="91">
        <f>J228</f>
        <v>0</v>
      </c>
      <c r="M228" s="192"/>
      <c r="N228" s="649" t="s">
        <v>369</v>
      </c>
      <c r="O228" s="612">
        <f>O229+O232</f>
        <v>0</v>
      </c>
      <c r="P228" s="612">
        <f>P229+P232</f>
        <v>0</v>
      </c>
      <c r="Q228" s="612">
        <f>Q229+Q232</f>
        <v>0</v>
      </c>
      <c r="R228" s="612">
        <f>R229+R232</f>
        <v>0</v>
      </c>
      <c r="S228" s="612">
        <f>S229+S232</f>
        <v>0</v>
      </c>
      <c r="T228" s="612">
        <f>T230*T231+T233*T234/1000*12</f>
        <v>0</v>
      </c>
      <c r="U228" s="612">
        <f t="shared" ref="U228:AL228" si="40">U230*U231+U233*U234/1000*12</f>
        <v>0</v>
      </c>
      <c r="V228" s="612">
        <f t="shared" si="40"/>
        <v>0</v>
      </c>
      <c r="W228" s="612">
        <f t="shared" si="40"/>
        <v>0</v>
      </c>
      <c r="X228" s="612">
        <f t="shared" si="40"/>
        <v>0</v>
      </c>
      <c r="Y228" s="612">
        <f t="shared" si="40"/>
        <v>0</v>
      </c>
      <c r="Z228" s="612">
        <f t="shared" si="40"/>
        <v>0</v>
      </c>
      <c r="AA228" s="612">
        <f t="shared" si="40"/>
        <v>0</v>
      </c>
      <c r="AB228" s="612">
        <f t="shared" si="40"/>
        <v>0</v>
      </c>
      <c r="AC228" s="612">
        <f t="shared" si="40"/>
        <v>0</v>
      </c>
      <c r="AD228" s="612">
        <f t="shared" si="40"/>
        <v>0</v>
      </c>
      <c r="AE228" s="612">
        <f t="shared" si="40"/>
        <v>0</v>
      </c>
      <c r="AF228" s="612">
        <f t="shared" si="40"/>
        <v>0</v>
      </c>
      <c r="AG228" s="612">
        <f t="shared" si="40"/>
        <v>0</v>
      </c>
      <c r="AH228" s="612">
        <f t="shared" si="40"/>
        <v>0</v>
      </c>
      <c r="AI228" s="612">
        <f t="shared" si="40"/>
        <v>0</v>
      </c>
      <c r="AJ228" s="612">
        <f t="shared" si="40"/>
        <v>0</v>
      </c>
      <c r="AK228" s="612">
        <f t="shared" si="40"/>
        <v>0</v>
      </c>
      <c r="AL228" s="612">
        <f t="shared" si="40"/>
        <v>0</v>
      </c>
      <c r="AM228" s="195"/>
    </row>
    <row r="229" spans="1:39" s="92" customFormat="1" ht="11.25" customHeight="1" outlineLevel="1">
      <c r="A229" s="550" t="str">
        <f t="shared" ref="A229:A234" ca="1" si="41">OFFSET(A229,-1,0)</f>
        <v>et_List06_voltage2</v>
      </c>
      <c r="J229" s="1268"/>
      <c r="L229" s="649" t="str">
        <f>L228&amp;".1"</f>
        <v>0.1</v>
      </c>
      <c r="M229" s="650" t="s">
        <v>1464</v>
      </c>
      <c r="N229" s="649" t="s">
        <v>1500</v>
      </c>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195"/>
    </row>
    <row r="230" spans="1:39" s="92" customFormat="1" ht="11.25" customHeight="1" outlineLevel="1">
      <c r="A230" s="550" t="str">
        <f t="shared" ca="1" si="41"/>
        <v>et_List06_voltage2</v>
      </c>
      <c r="J230" s="1268"/>
      <c r="L230" s="649" t="str">
        <f>L228&amp;".1.1"</f>
        <v>0.1.1</v>
      </c>
      <c r="M230" s="651" t="s">
        <v>1057</v>
      </c>
      <c r="N230" s="648" t="s">
        <v>506</v>
      </c>
      <c r="O230" s="612">
        <f t="shared" ref="O230:T230" si="42">IF(OR(AND(O229&lt;&gt;0,O231=0),AND(O229=0,O231&lt;&gt;0)),"Ошибка",IF(O231=0,0,O229/O231))</f>
        <v>0</v>
      </c>
      <c r="P230" s="612">
        <f t="shared" si="42"/>
        <v>0</v>
      </c>
      <c r="Q230" s="612">
        <f t="shared" si="42"/>
        <v>0</v>
      </c>
      <c r="R230" s="612">
        <f t="shared" si="42"/>
        <v>0</v>
      </c>
      <c r="S230" s="612">
        <f t="shared" si="42"/>
        <v>0</v>
      </c>
      <c r="T230" s="612">
        <f t="shared" si="42"/>
        <v>0</v>
      </c>
      <c r="U230" s="612">
        <f t="shared" ref="U230:AL230" si="43">IF(OR(AND(U229&lt;&gt;0,U231=0),AND(U229=0,U231&lt;&gt;0)),"Ошибка",IF(U231=0,0,U229/U231))</f>
        <v>0</v>
      </c>
      <c r="V230" s="612">
        <f t="shared" si="43"/>
        <v>0</v>
      </c>
      <c r="W230" s="612">
        <f t="shared" si="43"/>
        <v>0</v>
      </c>
      <c r="X230" s="612">
        <f t="shared" si="43"/>
        <v>0</v>
      </c>
      <c r="Y230" s="612">
        <f t="shared" si="43"/>
        <v>0</v>
      </c>
      <c r="Z230" s="612">
        <f t="shared" si="43"/>
        <v>0</v>
      </c>
      <c r="AA230" s="612">
        <f t="shared" si="43"/>
        <v>0</v>
      </c>
      <c r="AB230" s="612">
        <f t="shared" si="43"/>
        <v>0</v>
      </c>
      <c r="AC230" s="612">
        <f t="shared" si="43"/>
        <v>0</v>
      </c>
      <c r="AD230" s="612">
        <f t="shared" si="43"/>
        <v>0</v>
      </c>
      <c r="AE230" s="612">
        <f t="shared" si="43"/>
        <v>0</v>
      </c>
      <c r="AF230" s="612">
        <f t="shared" si="43"/>
        <v>0</v>
      </c>
      <c r="AG230" s="612">
        <f t="shared" si="43"/>
        <v>0</v>
      </c>
      <c r="AH230" s="612">
        <f t="shared" si="43"/>
        <v>0</v>
      </c>
      <c r="AI230" s="612">
        <f t="shared" si="43"/>
        <v>0</v>
      </c>
      <c r="AJ230" s="612">
        <f t="shared" si="43"/>
        <v>0</v>
      </c>
      <c r="AK230" s="612">
        <f t="shared" si="43"/>
        <v>0</v>
      </c>
      <c r="AL230" s="612">
        <f t="shared" si="43"/>
        <v>0</v>
      </c>
      <c r="AM230" s="195"/>
    </row>
    <row r="231" spans="1:39" s="92" customFormat="1" ht="11.25" customHeight="1" outlineLevel="1">
      <c r="A231" s="550" t="str">
        <f t="shared" ca="1" si="41"/>
        <v>et_List06_voltage2</v>
      </c>
      <c r="J231" s="1268"/>
      <c r="L231" s="649" t="str">
        <f>L228&amp;".1.2"</f>
        <v>0.1.2</v>
      </c>
      <c r="M231" s="651" t="s">
        <v>1169</v>
      </c>
      <c r="N231" s="648" t="s">
        <v>1239</v>
      </c>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195"/>
    </row>
    <row r="232" spans="1:39" s="92" customFormat="1" ht="11.25" customHeight="1" outlineLevel="1">
      <c r="A232" s="550" t="str">
        <f t="shared" ca="1" si="41"/>
        <v>et_List06_voltage2</v>
      </c>
      <c r="J232" s="1268"/>
      <c r="L232" s="649" t="str">
        <f>L228&amp;".2"</f>
        <v>0.2</v>
      </c>
      <c r="M232" s="650" t="s">
        <v>1465</v>
      </c>
      <c r="N232" s="649" t="s">
        <v>1500</v>
      </c>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195"/>
    </row>
    <row r="233" spans="1:39" s="92" customFormat="1" ht="11.25" customHeight="1" outlineLevel="1">
      <c r="A233" s="550" t="str">
        <f t="shared" ca="1" si="41"/>
        <v>et_List06_voltage2</v>
      </c>
      <c r="J233" s="1268"/>
      <c r="L233" s="649" t="str">
        <f>L228&amp;".2.1"</f>
        <v>0.2.1</v>
      </c>
      <c r="M233" s="651" t="s">
        <v>1139</v>
      </c>
      <c r="N233" s="648" t="s">
        <v>1141</v>
      </c>
      <c r="O233" s="612">
        <f t="shared" ref="O233:T233" si="44">IF(OR(AND(O232&lt;&gt;0,O234=0),AND(O232=0,O234&lt;&gt;0)),"Ошибка",IF(O234=0,0,O232/O234*1000/12))</f>
        <v>0</v>
      </c>
      <c r="P233" s="612">
        <f t="shared" si="44"/>
        <v>0</v>
      </c>
      <c r="Q233" s="612">
        <f t="shared" si="44"/>
        <v>0</v>
      </c>
      <c r="R233" s="612">
        <f t="shared" si="44"/>
        <v>0</v>
      </c>
      <c r="S233" s="612">
        <f t="shared" si="44"/>
        <v>0</v>
      </c>
      <c r="T233" s="612">
        <f t="shared" si="44"/>
        <v>0</v>
      </c>
      <c r="U233" s="612">
        <f t="shared" ref="U233:AL233" si="45">IF(OR(AND(U232&lt;&gt;0,U234=0),AND(U232=0,U234&lt;&gt;0)),"Ошибка",IF(U234=0,0,U232/U234*1000/12))</f>
        <v>0</v>
      </c>
      <c r="V233" s="612">
        <f t="shared" si="45"/>
        <v>0</v>
      </c>
      <c r="W233" s="612">
        <f t="shared" si="45"/>
        <v>0</v>
      </c>
      <c r="X233" s="612">
        <f t="shared" si="45"/>
        <v>0</v>
      </c>
      <c r="Y233" s="612">
        <f t="shared" si="45"/>
        <v>0</v>
      </c>
      <c r="Z233" s="612">
        <f t="shared" si="45"/>
        <v>0</v>
      </c>
      <c r="AA233" s="612">
        <f t="shared" si="45"/>
        <v>0</v>
      </c>
      <c r="AB233" s="612">
        <f t="shared" si="45"/>
        <v>0</v>
      </c>
      <c r="AC233" s="612">
        <f t="shared" si="45"/>
        <v>0</v>
      </c>
      <c r="AD233" s="612">
        <f t="shared" si="45"/>
        <v>0</v>
      </c>
      <c r="AE233" s="612">
        <f t="shared" si="45"/>
        <v>0</v>
      </c>
      <c r="AF233" s="612">
        <f t="shared" si="45"/>
        <v>0</v>
      </c>
      <c r="AG233" s="612">
        <f t="shared" si="45"/>
        <v>0</v>
      </c>
      <c r="AH233" s="612">
        <f t="shared" si="45"/>
        <v>0</v>
      </c>
      <c r="AI233" s="612">
        <f t="shared" si="45"/>
        <v>0</v>
      </c>
      <c r="AJ233" s="612">
        <f t="shared" si="45"/>
        <v>0</v>
      </c>
      <c r="AK233" s="612">
        <f t="shared" si="45"/>
        <v>0</v>
      </c>
      <c r="AL233" s="612">
        <f t="shared" si="45"/>
        <v>0</v>
      </c>
      <c r="AM233" s="195"/>
    </row>
    <row r="234" spans="1:39" s="92" customFormat="1" ht="11.25" customHeight="1" outlineLevel="1">
      <c r="A234" s="550" t="str">
        <f t="shared" ca="1" si="41"/>
        <v>et_List06_voltage2</v>
      </c>
      <c r="J234" s="1268"/>
      <c r="L234" s="649" t="str">
        <f>L228&amp;".2.2"</f>
        <v>0.2.2</v>
      </c>
      <c r="M234" s="651" t="s">
        <v>1170</v>
      </c>
      <c r="N234" s="648" t="s">
        <v>1140</v>
      </c>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195"/>
    </row>
    <row r="236" spans="1:39" s="140" customFormat="1" ht="30" customHeight="1">
      <c r="A236" s="139" t="s">
        <v>1066</v>
      </c>
      <c r="M236" s="141"/>
      <c r="N236" s="141"/>
      <c r="O236" s="141"/>
      <c r="P236" s="141"/>
      <c r="AA236" s="142"/>
    </row>
    <row r="237" spans="1:39">
      <c r="A237" s="143" t="s">
        <v>1067</v>
      </c>
    </row>
    <row r="238" spans="1:39" s="93" customFormat="1" ht="15" customHeight="1">
      <c r="A238" s="184" t="s">
        <v>18</v>
      </c>
      <c r="L238" s="238" t="str">
        <f>INDEX('Общие сведения'!$J$113:$J$126,MATCH($A238,'Общие сведения'!$D$113:$D$126,0))</f>
        <v>Тариф 1 (Водоотведение) - тариф на водоотведение (нет)</v>
      </c>
      <c r="M238" s="155"/>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c r="AL238" s="149"/>
      <c r="AM238" s="217"/>
    </row>
    <row r="239" spans="1:39" s="95" customFormat="1" ht="22.8" outlineLevel="1">
      <c r="A239" s="642" t="str">
        <f>A238</f>
        <v>1</v>
      </c>
      <c r="L239" s="218">
        <v>1</v>
      </c>
      <c r="M239" s="219" t="s">
        <v>375</v>
      </c>
      <c r="N239" s="146" t="s">
        <v>369</v>
      </c>
      <c r="O239" s="221">
        <f>SUM(O240:O244)</f>
        <v>0</v>
      </c>
      <c r="P239" s="221">
        <f>SUM(P240:P244)</f>
        <v>0</v>
      </c>
      <c r="Q239" s="221">
        <f>SUM(Q240:Q244)</f>
        <v>0</v>
      </c>
      <c r="R239" s="221">
        <f>SUM(R240:R244)</f>
        <v>0</v>
      </c>
      <c r="S239" s="221">
        <f t="shared" ref="S239:AL239" si="46">SUM(S240:S244)</f>
        <v>0</v>
      </c>
      <c r="T239" s="221">
        <f t="shared" si="46"/>
        <v>0</v>
      </c>
      <c r="U239" s="221">
        <f t="shared" si="46"/>
        <v>0</v>
      </c>
      <c r="V239" s="221">
        <f t="shared" si="46"/>
        <v>0</v>
      </c>
      <c r="W239" s="221">
        <f t="shared" si="46"/>
        <v>0</v>
      </c>
      <c r="X239" s="221">
        <f t="shared" si="46"/>
        <v>0</v>
      </c>
      <c r="Y239" s="221">
        <f t="shared" si="46"/>
        <v>0</v>
      </c>
      <c r="Z239" s="221">
        <f t="shared" si="46"/>
        <v>0</v>
      </c>
      <c r="AA239" s="221">
        <f>SUM(AA240:AA244)</f>
        <v>0</v>
      </c>
      <c r="AB239" s="221">
        <f>SUM(AB240:AB244)</f>
        <v>0</v>
      </c>
      <c r="AC239" s="221">
        <f t="shared" si="46"/>
        <v>0</v>
      </c>
      <c r="AD239" s="221">
        <f t="shared" si="46"/>
        <v>0</v>
      </c>
      <c r="AE239" s="221">
        <f t="shared" si="46"/>
        <v>0</v>
      </c>
      <c r="AF239" s="221">
        <f t="shared" si="46"/>
        <v>0</v>
      </c>
      <c r="AG239" s="221">
        <f t="shared" si="46"/>
        <v>0</v>
      </c>
      <c r="AH239" s="221">
        <f t="shared" si="46"/>
        <v>0</v>
      </c>
      <c r="AI239" s="221">
        <f t="shared" si="46"/>
        <v>0</v>
      </c>
      <c r="AJ239" s="221">
        <f t="shared" si="46"/>
        <v>0</v>
      </c>
      <c r="AK239" s="221">
        <f t="shared" si="46"/>
        <v>0</v>
      </c>
      <c r="AL239" s="221">
        <f t="shared" si="46"/>
        <v>0</v>
      </c>
      <c r="AM239" s="195"/>
    </row>
    <row r="240" spans="1:39" s="93" customFormat="1" outlineLevel="1">
      <c r="A240" s="642" t="str">
        <f t="shared" ref="A240:A286" si="47">A239</f>
        <v>1</v>
      </c>
      <c r="L240" s="222" t="s">
        <v>165</v>
      </c>
      <c r="M240" s="223" t="s">
        <v>376</v>
      </c>
      <c r="N240" s="146" t="s">
        <v>369</v>
      </c>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195"/>
    </row>
    <row r="241" spans="1:39" s="93" customFormat="1" outlineLevel="1">
      <c r="A241" s="642" t="str">
        <f t="shared" si="47"/>
        <v>1</v>
      </c>
      <c r="L241" s="222" t="s">
        <v>166</v>
      </c>
      <c r="M241" s="223" t="s">
        <v>377</v>
      </c>
      <c r="N241" s="146" t="s">
        <v>369</v>
      </c>
      <c r="O241" s="224"/>
      <c r="P241" s="224"/>
      <c r="Q241" s="224"/>
      <c r="R241" s="224"/>
      <c r="S241" s="224"/>
      <c r="T241" s="224"/>
      <c r="U241" s="224"/>
      <c r="V241" s="224"/>
      <c r="W241" s="224"/>
      <c r="X241" s="224"/>
      <c r="Y241" s="224"/>
      <c r="Z241" s="224"/>
      <c r="AA241" s="224"/>
      <c r="AB241" s="224"/>
      <c r="AC241" s="224"/>
      <c r="AD241" s="224"/>
      <c r="AE241" s="224"/>
      <c r="AF241" s="224"/>
      <c r="AG241" s="224"/>
      <c r="AH241" s="224"/>
      <c r="AI241" s="224"/>
      <c r="AJ241" s="224"/>
      <c r="AK241" s="224"/>
      <c r="AL241" s="224"/>
      <c r="AM241" s="195"/>
    </row>
    <row r="242" spans="1:39" s="93" customFormat="1" outlineLevel="1">
      <c r="A242" s="642" t="str">
        <f t="shared" si="47"/>
        <v>1</v>
      </c>
      <c r="L242" s="222" t="s">
        <v>378</v>
      </c>
      <c r="M242" s="223" t="s">
        <v>379</v>
      </c>
      <c r="N242" s="146" t="s">
        <v>369</v>
      </c>
      <c r="O242" s="224"/>
      <c r="P242" s="224"/>
      <c r="Q242" s="224"/>
      <c r="R242" s="224"/>
      <c r="S242" s="224"/>
      <c r="T242" s="224"/>
      <c r="U242" s="224"/>
      <c r="V242" s="224"/>
      <c r="W242" s="224"/>
      <c r="X242" s="224"/>
      <c r="Y242" s="224"/>
      <c r="Z242" s="224"/>
      <c r="AA242" s="224"/>
      <c r="AB242" s="224"/>
      <c r="AC242" s="224"/>
      <c r="AD242" s="224"/>
      <c r="AE242" s="224"/>
      <c r="AF242" s="224"/>
      <c r="AG242" s="224"/>
      <c r="AH242" s="224"/>
      <c r="AI242" s="224"/>
      <c r="AJ242" s="224"/>
      <c r="AK242" s="224"/>
      <c r="AL242" s="224"/>
      <c r="AM242" s="195"/>
    </row>
    <row r="243" spans="1:39" s="93" customFormat="1" outlineLevel="1">
      <c r="A243" s="642" t="str">
        <f t="shared" si="47"/>
        <v>1</v>
      </c>
      <c r="L243" s="222" t="s">
        <v>380</v>
      </c>
      <c r="M243" s="223" t="s">
        <v>381</v>
      </c>
      <c r="N243" s="146" t="s">
        <v>369</v>
      </c>
      <c r="O243" s="224"/>
      <c r="P243" s="224"/>
      <c r="Q243" s="224"/>
      <c r="R243" s="224"/>
      <c r="S243" s="224"/>
      <c r="T243" s="224"/>
      <c r="U243" s="224"/>
      <c r="V243" s="224"/>
      <c r="W243" s="224"/>
      <c r="X243" s="224"/>
      <c r="Y243" s="224"/>
      <c r="Z243" s="224"/>
      <c r="AA243" s="224"/>
      <c r="AB243" s="224"/>
      <c r="AC243" s="224"/>
      <c r="AD243" s="224"/>
      <c r="AE243" s="224"/>
      <c r="AF243" s="224"/>
      <c r="AG243" s="224"/>
      <c r="AH243" s="224"/>
      <c r="AI243" s="224"/>
      <c r="AJ243" s="224"/>
      <c r="AK243" s="224"/>
      <c r="AL243" s="224"/>
      <c r="AM243" s="195"/>
    </row>
    <row r="244" spans="1:39" s="93" customFormat="1" outlineLevel="1">
      <c r="A244" s="642" t="str">
        <f t="shared" si="47"/>
        <v>1</v>
      </c>
      <c r="L244" s="222" t="s">
        <v>382</v>
      </c>
      <c r="M244" s="223" t="s">
        <v>383</v>
      </c>
      <c r="N244" s="146" t="s">
        <v>369</v>
      </c>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195"/>
    </row>
    <row r="245" spans="1:39" s="95" customFormat="1" outlineLevel="1">
      <c r="A245" s="642" t="str">
        <f t="shared" si="47"/>
        <v>1</v>
      </c>
      <c r="L245" s="218">
        <v>2</v>
      </c>
      <c r="M245" s="219" t="s">
        <v>384</v>
      </c>
      <c r="N245" s="146" t="s">
        <v>369</v>
      </c>
      <c r="O245" s="221">
        <f t="shared" ref="O245:AL245" si="48">SUM(O246:O250)</f>
        <v>0</v>
      </c>
      <c r="P245" s="221">
        <f t="shared" si="48"/>
        <v>0</v>
      </c>
      <c r="Q245" s="221">
        <f t="shared" si="48"/>
        <v>0</v>
      </c>
      <c r="R245" s="221">
        <f t="shared" si="48"/>
        <v>0</v>
      </c>
      <c r="S245" s="221">
        <f t="shared" si="48"/>
        <v>0</v>
      </c>
      <c r="T245" s="221">
        <f t="shared" si="48"/>
        <v>0</v>
      </c>
      <c r="U245" s="221">
        <f t="shared" si="48"/>
        <v>0</v>
      </c>
      <c r="V245" s="221">
        <f t="shared" si="48"/>
        <v>0</v>
      </c>
      <c r="W245" s="221">
        <f t="shared" si="48"/>
        <v>0</v>
      </c>
      <c r="X245" s="221">
        <f t="shared" si="48"/>
        <v>0</v>
      </c>
      <c r="Y245" s="221">
        <f t="shared" si="48"/>
        <v>0</v>
      </c>
      <c r="Z245" s="221">
        <f t="shared" si="48"/>
        <v>0</v>
      </c>
      <c r="AA245" s="221">
        <f>SUM(AA246:AA250)</f>
        <v>0</v>
      </c>
      <c r="AB245" s="221">
        <f>SUM(AB246:AB250)</f>
        <v>0</v>
      </c>
      <c r="AC245" s="221">
        <f t="shared" si="48"/>
        <v>0</v>
      </c>
      <c r="AD245" s="221">
        <f t="shared" si="48"/>
        <v>0</v>
      </c>
      <c r="AE245" s="221">
        <f t="shared" si="48"/>
        <v>0</v>
      </c>
      <c r="AF245" s="221">
        <f t="shared" si="48"/>
        <v>0</v>
      </c>
      <c r="AG245" s="221">
        <f t="shared" si="48"/>
        <v>0</v>
      </c>
      <c r="AH245" s="221">
        <f t="shared" si="48"/>
        <v>0</v>
      </c>
      <c r="AI245" s="221">
        <f t="shared" si="48"/>
        <v>0</v>
      </c>
      <c r="AJ245" s="221">
        <f t="shared" si="48"/>
        <v>0</v>
      </c>
      <c r="AK245" s="221">
        <f t="shared" si="48"/>
        <v>0</v>
      </c>
      <c r="AL245" s="221">
        <f t="shared" si="48"/>
        <v>0</v>
      </c>
      <c r="AM245" s="195"/>
    </row>
    <row r="246" spans="1:39" s="93" customFormat="1" outlineLevel="1">
      <c r="A246" s="642" t="str">
        <f t="shared" si="47"/>
        <v>1</v>
      </c>
      <c r="L246" s="222" t="s">
        <v>17</v>
      </c>
      <c r="M246" s="223" t="s">
        <v>376</v>
      </c>
      <c r="N246" s="146" t="s">
        <v>369</v>
      </c>
      <c r="O246" s="224"/>
      <c r="P246" s="224"/>
      <c r="Q246" s="224"/>
      <c r="R246" s="224"/>
      <c r="S246" s="224"/>
      <c r="T246" s="224"/>
      <c r="U246" s="224"/>
      <c r="V246" s="224"/>
      <c r="W246" s="224"/>
      <c r="X246" s="224"/>
      <c r="Y246" s="224"/>
      <c r="Z246" s="224"/>
      <c r="AA246" s="224"/>
      <c r="AB246" s="224"/>
      <c r="AC246" s="224"/>
      <c r="AD246" s="224"/>
      <c r="AE246" s="224"/>
      <c r="AF246" s="224"/>
      <c r="AG246" s="224"/>
      <c r="AH246" s="224"/>
      <c r="AI246" s="224"/>
      <c r="AJ246" s="224"/>
      <c r="AK246" s="224"/>
      <c r="AL246" s="224"/>
      <c r="AM246" s="195"/>
    </row>
    <row r="247" spans="1:39" s="93" customFormat="1" outlineLevel="1">
      <c r="A247" s="642" t="str">
        <f t="shared" si="47"/>
        <v>1</v>
      </c>
      <c r="L247" s="222" t="s">
        <v>146</v>
      </c>
      <c r="M247" s="223" t="s">
        <v>377</v>
      </c>
      <c r="N247" s="146" t="s">
        <v>369</v>
      </c>
      <c r="O247" s="224"/>
      <c r="P247" s="224"/>
      <c r="Q247" s="224"/>
      <c r="R247" s="224"/>
      <c r="S247" s="224"/>
      <c r="T247" s="224"/>
      <c r="U247" s="224"/>
      <c r="V247" s="224"/>
      <c r="W247" s="224"/>
      <c r="X247" s="224"/>
      <c r="Y247" s="224"/>
      <c r="Z247" s="224"/>
      <c r="AA247" s="224"/>
      <c r="AB247" s="224"/>
      <c r="AC247" s="224"/>
      <c r="AD247" s="224"/>
      <c r="AE247" s="224"/>
      <c r="AF247" s="224"/>
      <c r="AG247" s="224"/>
      <c r="AH247" s="224"/>
      <c r="AI247" s="224"/>
      <c r="AJ247" s="224"/>
      <c r="AK247" s="224"/>
      <c r="AL247" s="224"/>
      <c r="AM247" s="195"/>
    </row>
    <row r="248" spans="1:39" s="93" customFormat="1" outlineLevel="1">
      <c r="A248" s="642" t="str">
        <f t="shared" si="47"/>
        <v>1</v>
      </c>
      <c r="L248" s="222" t="s">
        <v>167</v>
      </c>
      <c r="M248" s="223" t="s">
        <v>379</v>
      </c>
      <c r="N248" s="146" t="s">
        <v>369</v>
      </c>
      <c r="O248" s="224"/>
      <c r="P248" s="224"/>
      <c r="Q248" s="224"/>
      <c r="R248" s="224"/>
      <c r="S248" s="224"/>
      <c r="T248" s="224"/>
      <c r="U248" s="224"/>
      <c r="V248" s="224"/>
      <c r="W248" s="224"/>
      <c r="X248" s="224"/>
      <c r="Y248" s="224"/>
      <c r="Z248" s="224"/>
      <c r="AA248" s="224"/>
      <c r="AB248" s="224"/>
      <c r="AC248" s="224"/>
      <c r="AD248" s="224"/>
      <c r="AE248" s="224"/>
      <c r="AF248" s="224"/>
      <c r="AG248" s="224"/>
      <c r="AH248" s="224"/>
      <c r="AI248" s="224"/>
      <c r="AJ248" s="224"/>
      <c r="AK248" s="224"/>
      <c r="AL248" s="224"/>
      <c r="AM248" s="195"/>
    </row>
    <row r="249" spans="1:39" s="93" customFormat="1" outlineLevel="1">
      <c r="A249" s="642" t="str">
        <f t="shared" si="47"/>
        <v>1</v>
      </c>
      <c r="L249" s="222" t="s">
        <v>169</v>
      </c>
      <c r="M249" s="223" t="s">
        <v>381</v>
      </c>
      <c r="N249" s="146" t="s">
        <v>369</v>
      </c>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195"/>
    </row>
    <row r="250" spans="1:39" s="93" customFormat="1" outlineLevel="1">
      <c r="A250" s="642" t="str">
        <f t="shared" si="47"/>
        <v>1</v>
      </c>
      <c r="L250" s="222" t="s">
        <v>385</v>
      </c>
      <c r="M250" s="223" t="s">
        <v>383</v>
      </c>
      <c r="N250" s="146" t="s">
        <v>369</v>
      </c>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195"/>
    </row>
    <row r="251" spans="1:39" s="95" customFormat="1" outlineLevel="1">
      <c r="A251" s="642" t="str">
        <f t="shared" si="47"/>
        <v>1</v>
      </c>
      <c r="L251" s="218">
        <v>3</v>
      </c>
      <c r="M251" s="219" t="s">
        <v>386</v>
      </c>
      <c r="N251" s="146" t="s">
        <v>369</v>
      </c>
      <c r="O251" s="221">
        <f t="shared" ref="O251:AK251" si="49">SUM(O252:O256)</f>
        <v>0</v>
      </c>
      <c r="P251" s="221">
        <f t="shared" si="49"/>
        <v>0</v>
      </c>
      <c r="Q251" s="221">
        <f t="shared" si="49"/>
        <v>0</v>
      </c>
      <c r="R251" s="221">
        <f t="shared" si="49"/>
        <v>0</v>
      </c>
      <c r="S251" s="221">
        <f t="shared" si="49"/>
        <v>0</v>
      </c>
      <c r="T251" s="221">
        <f t="shared" si="49"/>
        <v>0</v>
      </c>
      <c r="U251" s="221">
        <f t="shared" si="49"/>
        <v>0</v>
      </c>
      <c r="V251" s="221">
        <f t="shared" si="49"/>
        <v>0</v>
      </c>
      <c r="W251" s="221">
        <f t="shared" si="49"/>
        <v>0</v>
      </c>
      <c r="X251" s="221">
        <f t="shared" si="49"/>
        <v>0</v>
      </c>
      <c r="Y251" s="221">
        <f t="shared" si="49"/>
        <v>0</v>
      </c>
      <c r="Z251" s="221">
        <f t="shared" si="49"/>
        <v>0</v>
      </c>
      <c r="AA251" s="221">
        <f>SUM(AA252:AA256)</f>
        <v>0</v>
      </c>
      <c r="AB251" s="221">
        <f>SUM(AB252:AB256)</f>
        <v>0</v>
      </c>
      <c r="AC251" s="221">
        <f t="shared" si="49"/>
        <v>0</v>
      </c>
      <c r="AD251" s="221">
        <f t="shared" si="49"/>
        <v>0</v>
      </c>
      <c r="AE251" s="221">
        <f t="shared" si="49"/>
        <v>0</v>
      </c>
      <c r="AF251" s="221">
        <f t="shared" si="49"/>
        <v>0</v>
      </c>
      <c r="AG251" s="221">
        <f t="shared" si="49"/>
        <v>0</v>
      </c>
      <c r="AH251" s="221">
        <f t="shared" si="49"/>
        <v>0</v>
      </c>
      <c r="AI251" s="221">
        <f t="shared" si="49"/>
        <v>0</v>
      </c>
      <c r="AJ251" s="221">
        <f t="shared" si="49"/>
        <v>0</v>
      </c>
      <c r="AK251" s="221">
        <f t="shared" si="49"/>
        <v>0</v>
      </c>
      <c r="AL251" s="221">
        <f>SUM(AL252:AL256)</f>
        <v>0</v>
      </c>
      <c r="AM251" s="195"/>
    </row>
    <row r="252" spans="1:39" s="93" customFormat="1" outlineLevel="1">
      <c r="A252" s="642" t="str">
        <f t="shared" si="47"/>
        <v>1</v>
      </c>
      <c r="L252" s="222" t="s">
        <v>170</v>
      </c>
      <c r="M252" s="223" t="s">
        <v>376</v>
      </c>
      <c r="N252" s="146" t="s">
        <v>369</v>
      </c>
      <c r="O252" s="224"/>
      <c r="P252" s="224"/>
      <c r="Q252" s="224"/>
      <c r="R252" s="224"/>
      <c r="S252" s="224"/>
      <c r="T252" s="224"/>
      <c r="U252" s="224"/>
      <c r="V252" s="224"/>
      <c r="W252" s="224"/>
      <c r="X252" s="224"/>
      <c r="Y252" s="224"/>
      <c r="Z252" s="224"/>
      <c r="AA252" s="224"/>
      <c r="AB252" s="224"/>
      <c r="AC252" s="224"/>
      <c r="AD252" s="224"/>
      <c r="AE252" s="224"/>
      <c r="AF252" s="224"/>
      <c r="AG252" s="224"/>
      <c r="AH252" s="224"/>
      <c r="AI252" s="224"/>
      <c r="AJ252" s="224"/>
      <c r="AK252" s="224"/>
      <c r="AL252" s="224"/>
      <c r="AM252" s="195"/>
    </row>
    <row r="253" spans="1:39" s="93" customFormat="1" outlineLevel="1">
      <c r="A253" s="642" t="str">
        <f t="shared" si="47"/>
        <v>1</v>
      </c>
      <c r="L253" s="222" t="s">
        <v>171</v>
      </c>
      <c r="M253" s="223" t="s">
        <v>377</v>
      </c>
      <c r="N253" s="146" t="s">
        <v>369</v>
      </c>
      <c r="O253" s="224"/>
      <c r="P253" s="224"/>
      <c r="Q253" s="224"/>
      <c r="R253" s="224"/>
      <c r="S253" s="224"/>
      <c r="T253" s="224"/>
      <c r="U253" s="224"/>
      <c r="V253" s="224"/>
      <c r="W253" s="224"/>
      <c r="X253" s="224"/>
      <c r="Y253" s="224"/>
      <c r="Z253" s="224"/>
      <c r="AA253" s="224"/>
      <c r="AB253" s="224"/>
      <c r="AC253" s="224"/>
      <c r="AD253" s="224"/>
      <c r="AE253" s="224"/>
      <c r="AF253" s="224"/>
      <c r="AG253" s="224"/>
      <c r="AH253" s="224"/>
      <c r="AI253" s="224"/>
      <c r="AJ253" s="224"/>
      <c r="AK253" s="224"/>
      <c r="AL253" s="224"/>
      <c r="AM253" s="195"/>
    </row>
    <row r="254" spans="1:39" s="93" customFormat="1" outlineLevel="1">
      <c r="A254" s="642" t="str">
        <f t="shared" si="47"/>
        <v>1</v>
      </c>
      <c r="L254" s="222" t="s">
        <v>387</v>
      </c>
      <c r="M254" s="223" t="s">
        <v>379</v>
      </c>
      <c r="N254" s="146" t="s">
        <v>369</v>
      </c>
      <c r="O254" s="224"/>
      <c r="P254" s="224"/>
      <c r="Q254" s="224"/>
      <c r="R254" s="224"/>
      <c r="S254" s="224"/>
      <c r="T254" s="224"/>
      <c r="U254" s="224"/>
      <c r="V254" s="224"/>
      <c r="W254" s="224"/>
      <c r="X254" s="224"/>
      <c r="Y254" s="224"/>
      <c r="Z254" s="224"/>
      <c r="AA254" s="224"/>
      <c r="AB254" s="224"/>
      <c r="AC254" s="224"/>
      <c r="AD254" s="224"/>
      <c r="AE254" s="224"/>
      <c r="AF254" s="224"/>
      <c r="AG254" s="224"/>
      <c r="AH254" s="224"/>
      <c r="AI254" s="224"/>
      <c r="AJ254" s="224"/>
      <c r="AK254" s="224"/>
      <c r="AL254" s="224"/>
      <c r="AM254" s="195"/>
    </row>
    <row r="255" spans="1:39" s="93" customFormat="1" outlineLevel="1">
      <c r="A255" s="642" t="str">
        <f t="shared" si="47"/>
        <v>1</v>
      </c>
      <c r="L255" s="222" t="s">
        <v>388</v>
      </c>
      <c r="M255" s="223" t="s">
        <v>381</v>
      </c>
      <c r="N255" s="146" t="s">
        <v>369</v>
      </c>
      <c r="O255" s="224"/>
      <c r="P255" s="224"/>
      <c r="Q255" s="224"/>
      <c r="R255" s="224"/>
      <c r="S255" s="224"/>
      <c r="T255" s="224"/>
      <c r="U255" s="224"/>
      <c r="V255" s="224"/>
      <c r="W255" s="224"/>
      <c r="X255" s="224"/>
      <c r="Y255" s="224"/>
      <c r="Z255" s="224"/>
      <c r="AA255" s="224"/>
      <c r="AB255" s="224"/>
      <c r="AC255" s="224"/>
      <c r="AD255" s="224"/>
      <c r="AE255" s="224"/>
      <c r="AF255" s="224"/>
      <c r="AG255" s="224"/>
      <c r="AH255" s="224"/>
      <c r="AI255" s="224"/>
      <c r="AJ255" s="224"/>
      <c r="AK255" s="224"/>
      <c r="AL255" s="224"/>
      <c r="AM255" s="195"/>
    </row>
    <row r="256" spans="1:39" s="93" customFormat="1" outlineLevel="1">
      <c r="A256" s="642" t="str">
        <f t="shared" si="47"/>
        <v>1</v>
      </c>
      <c r="L256" s="222" t="s">
        <v>389</v>
      </c>
      <c r="M256" s="223" t="s">
        <v>383</v>
      </c>
      <c r="N256" s="146" t="s">
        <v>369</v>
      </c>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195"/>
    </row>
    <row r="257" spans="1:39" s="95" customFormat="1" ht="22.8" outlineLevel="1">
      <c r="A257" s="642" t="str">
        <f t="shared" si="47"/>
        <v>1</v>
      </c>
      <c r="L257" s="218">
        <v>4</v>
      </c>
      <c r="M257" s="219" t="s">
        <v>390</v>
      </c>
      <c r="N257" s="146" t="s">
        <v>369</v>
      </c>
      <c r="O257" s="221">
        <f t="shared" ref="O257:AL257" si="50">SUM(O258:O262)</f>
        <v>0</v>
      </c>
      <c r="P257" s="221">
        <f t="shared" si="50"/>
        <v>0</v>
      </c>
      <c r="Q257" s="221">
        <f>SUM(Q258:Q262)</f>
        <v>0</v>
      </c>
      <c r="R257" s="221">
        <f t="shared" si="50"/>
        <v>0</v>
      </c>
      <c r="S257" s="221">
        <f t="shared" si="50"/>
        <v>0</v>
      </c>
      <c r="T257" s="221">
        <f t="shared" si="50"/>
        <v>0</v>
      </c>
      <c r="U257" s="221">
        <f t="shared" si="50"/>
        <v>0</v>
      </c>
      <c r="V257" s="221">
        <f t="shared" si="50"/>
        <v>0</v>
      </c>
      <c r="W257" s="221">
        <f t="shared" si="50"/>
        <v>0</v>
      </c>
      <c r="X257" s="221">
        <f t="shared" si="50"/>
        <v>0</v>
      </c>
      <c r="Y257" s="221">
        <f t="shared" si="50"/>
        <v>0</v>
      </c>
      <c r="Z257" s="221">
        <f t="shared" si="50"/>
        <v>0</v>
      </c>
      <c r="AA257" s="221">
        <f>SUM(AA258:AA262)</f>
        <v>0</v>
      </c>
      <c r="AB257" s="221">
        <f>SUM(AB258:AB262)</f>
        <v>0</v>
      </c>
      <c r="AC257" s="221">
        <f t="shared" si="50"/>
        <v>0</v>
      </c>
      <c r="AD257" s="221">
        <f t="shared" si="50"/>
        <v>0</v>
      </c>
      <c r="AE257" s="221">
        <f t="shared" si="50"/>
        <v>0</v>
      </c>
      <c r="AF257" s="221">
        <f t="shared" si="50"/>
        <v>0</v>
      </c>
      <c r="AG257" s="221">
        <f t="shared" si="50"/>
        <v>0</v>
      </c>
      <c r="AH257" s="221">
        <f t="shared" si="50"/>
        <v>0</v>
      </c>
      <c r="AI257" s="221">
        <f t="shared" si="50"/>
        <v>0</v>
      </c>
      <c r="AJ257" s="221">
        <f t="shared" si="50"/>
        <v>0</v>
      </c>
      <c r="AK257" s="221">
        <f t="shared" si="50"/>
        <v>0</v>
      </c>
      <c r="AL257" s="221">
        <f t="shared" si="50"/>
        <v>0</v>
      </c>
      <c r="AM257" s="195"/>
    </row>
    <row r="258" spans="1:39" s="93" customFormat="1" outlineLevel="1">
      <c r="A258" s="642" t="str">
        <f t="shared" si="47"/>
        <v>1</v>
      </c>
      <c r="L258" s="222" t="s">
        <v>148</v>
      </c>
      <c r="M258" s="223" t="s">
        <v>376</v>
      </c>
      <c r="N258" s="146" t="s">
        <v>369</v>
      </c>
      <c r="O258" s="224">
        <f>O240+O246-O252</f>
        <v>0</v>
      </c>
      <c r="P258" s="224">
        <f t="shared" ref="P258:AL262" si="51">P240+P246-P252</f>
        <v>0</v>
      </c>
      <c r="Q258" s="224">
        <f>Q240+Q246-Q252</f>
        <v>0</v>
      </c>
      <c r="R258" s="224">
        <f t="shared" si="51"/>
        <v>0</v>
      </c>
      <c r="S258" s="224">
        <f t="shared" si="51"/>
        <v>0</v>
      </c>
      <c r="T258" s="224">
        <f t="shared" si="51"/>
        <v>0</v>
      </c>
      <c r="U258" s="224">
        <f t="shared" si="51"/>
        <v>0</v>
      </c>
      <c r="V258" s="224">
        <f t="shared" si="51"/>
        <v>0</v>
      </c>
      <c r="W258" s="224">
        <f t="shared" si="51"/>
        <v>0</v>
      </c>
      <c r="X258" s="224">
        <f t="shared" si="51"/>
        <v>0</v>
      </c>
      <c r="Y258" s="224">
        <f t="shared" si="51"/>
        <v>0</v>
      </c>
      <c r="Z258" s="224">
        <f t="shared" si="51"/>
        <v>0</v>
      </c>
      <c r="AA258" s="224">
        <f t="shared" si="51"/>
        <v>0</v>
      </c>
      <c r="AB258" s="224">
        <f t="shared" si="51"/>
        <v>0</v>
      </c>
      <c r="AC258" s="224">
        <f t="shared" si="51"/>
        <v>0</v>
      </c>
      <c r="AD258" s="224">
        <f t="shared" si="51"/>
        <v>0</v>
      </c>
      <c r="AE258" s="224">
        <f t="shared" si="51"/>
        <v>0</v>
      </c>
      <c r="AF258" s="224">
        <f t="shared" si="51"/>
        <v>0</v>
      </c>
      <c r="AG258" s="224">
        <f t="shared" si="51"/>
        <v>0</v>
      </c>
      <c r="AH258" s="224">
        <f t="shared" si="51"/>
        <v>0</v>
      </c>
      <c r="AI258" s="224">
        <f t="shared" si="51"/>
        <v>0</v>
      </c>
      <c r="AJ258" s="224">
        <f t="shared" si="51"/>
        <v>0</v>
      </c>
      <c r="AK258" s="224">
        <f t="shared" si="51"/>
        <v>0</v>
      </c>
      <c r="AL258" s="224">
        <f t="shared" si="51"/>
        <v>0</v>
      </c>
      <c r="AM258" s="195"/>
    </row>
    <row r="259" spans="1:39" s="93" customFormat="1" outlineLevel="1">
      <c r="A259" s="642" t="str">
        <f t="shared" si="47"/>
        <v>1</v>
      </c>
      <c r="L259" s="222" t="s">
        <v>391</v>
      </c>
      <c r="M259" s="223" t="s">
        <v>377</v>
      </c>
      <c r="N259" s="146" t="s">
        <v>369</v>
      </c>
      <c r="O259" s="224">
        <f>O241+O247-O253</f>
        <v>0</v>
      </c>
      <c r="P259" s="224">
        <f>P241+P247-P253</f>
        <v>0</v>
      </c>
      <c r="Q259" s="224">
        <f>Q241+Q247-Q253</f>
        <v>0</v>
      </c>
      <c r="R259" s="224">
        <f>R241+R247-R253</f>
        <v>0</v>
      </c>
      <c r="S259" s="224">
        <f t="shared" si="51"/>
        <v>0</v>
      </c>
      <c r="T259" s="224">
        <f t="shared" si="51"/>
        <v>0</v>
      </c>
      <c r="U259" s="224">
        <f t="shared" si="51"/>
        <v>0</v>
      </c>
      <c r="V259" s="224">
        <f t="shared" si="51"/>
        <v>0</v>
      </c>
      <c r="W259" s="224">
        <f t="shared" si="51"/>
        <v>0</v>
      </c>
      <c r="X259" s="224">
        <f t="shared" si="51"/>
        <v>0</v>
      </c>
      <c r="Y259" s="224">
        <f t="shared" si="51"/>
        <v>0</v>
      </c>
      <c r="Z259" s="224">
        <f t="shared" si="51"/>
        <v>0</v>
      </c>
      <c r="AA259" s="224">
        <f t="shared" si="51"/>
        <v>0</v>
      </c>
      <c r="AB259" s="224">
        <f t="shared" si="51"/>
        <v>0</v>
      </c>
      <c r="AC259" s="224">
        <f t="shared" si="51"/>
        <v>0</v>
      </c>
      <c r="AD259" s="224">
        <f t="shared" si="51"/>
        <v>0</v>
      </c>
      <c r="AE259" s="224">
        <f t="shared" si="51"/>
        <v>0</v>
      </c>
      <c r="AF259" s="224">
        <f t="shared" si="51"/>
        <v>0</v>
      </c>
      <c r="AG259" s="224">
        <f t="shared" si="51"/>
        <v>0</v>
      </c>
      <c r="AH259" s="224">
        <f t="shared" si="51"/>
        <v>0</v>
      </c>
      <c r="AI259" s="224">
        <f t="shared" si="51"/>
        <v>0</v>
      </c>
      <c r="AJ259" s="224">
        <f t="shared" si="51"/>
        <v>0</v>
      </c>
      <c r="AK259" s="224">
        <f t="shared" si="51"/>
        <v>0</v>
      </c>
      <c r="AL259" s="224">
        <f t="shared" si="51"/>
        <v>0</v>
      </c>
      <c r="AM259" s="195"/>
    </row>
    <row r="260" spans="1:39" s="93" customFormat="1" outlineLevel="1">
      <c r="A260" s="642" t="str">
        <f t="shared" si="47"/>
        <v>1</v>
      </c>
      <c r="L260" s="222" t="s">
        <v>392</v>
      </c>
      <c r="M260" s="223" t="s">
        <v>379</v>
      </c>
      <c r="N260" s="146" t="s">
        <v>369</v>
      </c>
      <c r="O260" s="224">
        <f>O242+O248-O254</f>
        <v>0</v>
      </c>
      <c r="P260" s="224">
        <f>P242+P248-P254</f>
        <v>0</v>
      </c>
      <c r="Q260" s="224">
        <f>Q242+Q248-Q254</f>
        <v>0</v>
      </c>
      <c r="R260" s="224">
        <f>R242+R248-R254</f>
        <v>0</v>
      </c>
      <c r="S260" s="224">
        <f>S242+S248-S254</f>
        <v>0</v>
      </c>
      <c r="T260" s="224">
        <f t="shared" si="51"/>
        <v>0</v>
      </c>
      <c r="U260" s="224">
        <f t="shared" si="51"/>
        <v>0</v>
      </c>
      <c r="V260" s="224">
        <f t="shared" si="51"/>
        <v>0</v>
      </c>
      <c r="W260" s="224">
        <f t="shared" si="51"/>
        <v>0</v>
      </c>
      <c r="X260" s="224">
        <f t="shared" si="51"/>
        <v>0</v>
      </c>
      <c r="Y260" s="224">
        <f t="shared" si="51"/>
        <v>0</v>
      </c>
      <c r="Z260" s="224">
        <f t="shared" si="51"/>
        <v>0</v>
      </c>
      <c r="AA260" s="224">
        <f t="shared" ref="AA260:AD262" si="52">AA242+AA248-AA254</f>
        <v>0</v>
      </c>
      <c r="AB260" s="224">
        <f t="shared" si="52"/>
        <v>0</v>
      </c>
      <c r="AC260" s="224">
        <f t="shared" si="52"/>
        <v>0</v>
      </c>
      <c r="AD260" s="224">
        <f t="shared" si="52"/>
        <v>0</v>
      </c>
      <c r="AE260" s="224">
        <f t="shared" si="51"/>
        <v>0</v>
      </c>
      <c r="AF260" s="224">
        <f t="shared" si="51"/>
        <v>0</v>
      </c>
      <c r="AG260" s="224">
        <f t="shared" si="51"/>
        <v>0</v>
      </c>
      <c r="AH260" s="224">
        <f t="shared" si="51"/>
        <v>0</v>
      </c>
      <c r="AI260" s="224">
        <f t="shared" si="51"/>
        <v>0</v>
      </c>
      <c r="AJ260" s="224">
        <f t="shared" si="51"/>
        <v>0</v>
      </c>
      <c r="AK260" s="224">
        <f t="shared" si="51"/>
        <v>0</v>
      </c>
      <c r="AL260" s="224">
        <f>AL242+AL248-AL254</f>
        <v>0</v>
      </c>
      <c r="AM260" s="195"/>
    </row>
    <row r="261" spans="1:39" s="93" customFormat="1" outlineLevel="1">
      <c r="A261" s="642" t="str">
        <f t="shared" si="47"/>
        <v>1</v>
      </c>
      <c r="L261" s="222" t="s">
        <v>393</v>
      </c>
      <c r="M261" s="223" t="s">
        <v>381</v>
      </c>
      <c r="N261" s="146" t="s">
        <v>369</v>
      </c>
      <c r="O261" s="224">
        <f>O243+O249-O255</f>
        <v>0</v>
      </c>
      <c r="P261" s="224">
        <f>P243+P249-P255</f>
        <v>0</v>
      </c>
      <c r="Q261" s="224">
        <f>Q243+Q249-Q255</f>
        <v>0</v>
      </c>
      <c r="R261" s="224">
        <f>R243+R249-R255</f>
        <v>0</v>
      </c>
      <c r="S261" s="224">
        <f>S243+S249-S255</f>
        <v>0</v>
      </c>
      <c r="T261" s="224">
        <f t="shared" si="51"/>
        <v>0</v>
      </c>
      <c r="U261" s="224">
        <f t="shared" si="51"/>
        <v>0</v>
      </c>
      <c r="V261" s="224">
        <f t="shared" si="51"/>
        <v>0</v>
      </c>
      <c r="W261" s="224">
        <f t="shared" si="51"/>
        <v>0</v>
      </c>
      <c r="X261" s="224">
        <f t="shared" si="51"/>
        <v>0</v>
      </c>
      <c r="Y261" s="224">
        <f t="shared" si="51"/>
        <v>0</v>
      </c>
      <c r="Z261" s="224">
        <f t="shared" si="51"/>
        <v>0</v>
      </c>
      <c r="AA261" s="224">
        <f t="shared" si="52"/>
        <v>0</v>
      </c>
      <c r="AB261" s="224">
        <f t="shared" si="52"/>
        <v>0</v>
      </c>
      <c r="AC261" s="224">
        <f t="shared" si="52"/>
        <v>0</v>
      </c>
      <c r="AD261" s="224">
        <f t="shared" si="52"/>
        <v>0</v>
      </c>
      <c r="AE261" s="224">
        <f t="shared" si="51"/>
        <v>0</v>
      </c>
      <c r="AF261" s="224">
        <f t="shared" si="51"/>
        <v>0</v>
      </c>
      <c r="AG261" s="224">
        <f t="shared" si="51"/>
        <v>0</v>
      </c>
      <c r="AH261" s="224">
        <f t="shared" si="51"/>
        <v>0</v>
      </c>
      <c r="AI261" s="224">
        <f t="shared" si="51"/>
        <v>0</v>
      </c>
      <c r="AJ261" s="224">
        <f t="shared" si="51"/>
        <v>0</v>
      </c>
      <c r="AK261" s="224">
        <f t="shared" si="51"/>
        <v>0</v>
      </c>
      <c r="AL261" s="224">
        <f>AL243+AL249-AL255</f>
        <v>0</v>
      </c>
      <c r="AM261" s="195"/>
    </row>
    <row r="262" spans="1:39" s="93" customFormat="1" outlineLevel="1">
      <c r="A262" s="642" t="str">
        <f t="shared" si="47"/>
        <v>1</v>
      </c>
      <c r="L262" s="222" t="s">
        <v>394</v>
      </c>
      <c r="M262" s="223" t="s">
        <v>383</v>
      </c>
      <c r="N262" s="146" t="s">
        <v>369</v>
      </c>
      <c r="O262" s="224">
        <f>O244+O250-O256</f>
        <v>0</v>
      </c>
      <c r="P262" s="224">
        <f>P244+P250-P256</f>
        <v>0</v>
      </c>
      <c r="Q262" s="224">
        <f>Q244+Q250-Q256</f>
        <v>0</v>
      </c>
      <c r="R262" s="224">
        <f>R244+R250-R256</f>
        <v>0</v>
      </c>
      <c r="S262" s="224">
        <f>S244+S250-S256</f>
        <v>0</v>
      </c>
      <c r="T262" s="224">
        <f t="shared" si="51"/>
        <v>0</v>
      </c>
      <c r="U262" s="224">
        <f t="shared" si="51"/>
        <v>0</v>
      </c>
      <c r="V262" s="224">
        <f t="shared" si="51"/>
        <v>0</v>
      </c>
      <c r="W262" s="224">
        <f t="shared" si="51"/>
        <v>0</v>
      </c>
      <c r="X262" s="224">
        <f t="shared" si="51"/>
        <v>0</v>
      </c>
      <c r="Y262" s="224">
        <f t="shared" si="51"/>
        <v>0</v>
      </c>
      <c r="Z262" s="224">
        <f t="shared" si="51"/>
        <v>0</v>
      </c>
      <c r="AA262" s="224">
        <f t="shared" si="52"/>
        <v>0</v>
      </c>
      <c r="AB262" s="224">
        <f t="shared" si="52"/>
        <v>0</v>
      </c>
      <c r="AC262" s="224">
        <f t="shared" si="52"/>
        <v>0</v>
      </c>
      <c r="AD262" s="224">
        <f t="shared" si="52"/>
        <v>0</v>
      </c>
      <c r="AE262" s="224">
        <f t="shared" si="51"/>
        <v>0</v>
      </c>
      <c r="AF262" s="224">
        <f t="shared" si="51"/>
        <v>0</v>
      </c>
      <c r="AG262" s="224">
        <f t="shared" si="51"/>
        <v>0</v>
      </c>
      <c r="AH262" s="224">
        <f t="shared" si="51"/>
        <v>0</v>
      </c>
      <c r="AI262" s="224">
        <f t="shared" si="51"/>
        <v>0</v>
      </c>
      <c r="AJ262" s="224">
        <f t="shared" si="51"/>
        <v>0</v>
      </c>
      <c r="AK262" s="224">
        <f t="shared" si="51"/>
        <v>0</v>
      </c>
      <c r="AL262" s="224">
        <f>AL244+AL250-AL256</f>
        <v>0</v>
      </c>
      <c r="AM262" s="195"/>
    </row>
    <row r="263" spans="1:39" s="95" customFormat="1" outlineLevel="1">
      <c r="A263" s="642" t="str">
        <f t="shared" si="47"/>
        <v>1</v>
      </c>
      <c r="L263" s="218">
        <v>5</v>
      </c>
      <c r="M263" s="219" t="s">
        <v>395</v>
      </c>
      <c r="N263" s="146" t="s">
        <v>369</v>
      </c>
      <c r="O263" s="221">
        <f>SUM(O264:O268)</f>
        <v>0</v>
      </c>
      <c r="P263" s="221">
        <f t="shared" ref="P263:AL263" si="53">SUM(P264:P268)</f>
        <v>0</v>
      </c>
      <c r="Q263" s="221">
        <f>SUM(Q264:Q268)</f>
        <v>0</v>
      </c>
      <c r="R263" s="221">
        <f t="shared" si="53"/>
        <v>0</v>
      </c>
      <c r="S263" s="221">
        <f t="shared" si="53"/>
        <v>0</v>
      </c>
      <c r="T263" s="221">
        <f t="shared" si="53"/>
        <v>0</v>
      </c>
      <c r="U263" s="221">
        <f t="shared" si="53"/>
        <v>0</v>
      </c>
      <c r="V263" s="221">
        <f t="shared" si="53"/>
        <v>0</v>
      </c>
      <c r="W263" s="221">
        <f t="shared" si="53"/>
        <v>0</v>
      </c>
      <c r="X263" s="221">
        <f t="shared" si="53"/>
        <v>0</v>
      </c>
      <c r="Y263" s="221">
        <f t="shared" si="53"/>
        <v>0</v>
      </c>
      <c r="Z263" s="221">
        <f t="shared" si="53"/>
        <v>0</v>
      </c>
      <c r="AA263" s="221">
        <f>SUM(AA264:AA268)</f>
        <v>0</v>
      </c>
      <c r="AB263" s="221">
        <f>SUM(AB264:AB268)</f>
        <v>0</v>
      </c>
      <c r="AC263" s="221">
        <f t="shared" si="53"/>
        <v>0</v>
      </c>
      <c r="AD263" s="221">
        <f t="shared" si="53"/>
        <v>0</v>
      </c>
      <c r="AE263" s="221">
        <f t="shared" si="53"/>
        <v>0</v>
      </c>
      <c r="AF263" s="221">
        <f t="shared" si="53"/>
        <v>0</v>
      </c>
      <c r="AG263" s="221">
        <f t="shared" si="53"/>
        <v>0</v>
      </c>
      <c r="AH263" s="221">
        <f t="shared" si="53"/>
        <v>0</v>
      </c>
      <c r="AI263" s="221">
        <f t="shared" si="53"/>
        <v>0</v>
      </c>
      <c r="AJ263" s="221">
        <f t="shared" si="53"/>
        <v>0</v>
      </c>
      <c r="AK263" s="221">
        <f t="shared" si="53"/>
        <v>0</v>
      </c>
      <c r="AL263" s="221">
        <f t="shared" si="53"/>
        <v>0</v>
      </c>
      <c r="AM263" s="195"/>
    </row>
    <row r="264" spans="1:39" s="93" customFormat="1" outlineLevel="1">
      <c r="A264" s="642" t="str">
        <f t="shared" si="47"/>
        <v>1</v>
      </c>
      <c r="L264" s="222" t="s">
        <v>122</v>
      </c>
      <c r="M264" s="223" t="s">
        <v>376</v>
      </c>
      <c r="N264" s="146" t="s">
        <v>369</v>
      </c>
      <c r="O264" s="224">
        <f>(O258+O240)/2</f>
        <v>0</v>
      </c>
      <c r="P264" s="224">
        <f t="shared" ref="P264:AL268" si="54">(P258+P240)/2</f>
        <v>0</v>
      </c>
      <c r="Q264" s="224">
        <f>(Q258+Q240)/2</f>
        <v>0</v>
      </c>
      <c r="R264" s="224">
        <f t="shared" si="54"/>
        <v>0</v>
      </c>
      <c r="S264" s="224">
        <f t="shared" si="54"/>
        <v>0</v>
      </c>
      <c r="T264" s="224">
        <f t="shared" si="54"/>
        <v>0</v>
      </c>
      <c r="U264" s="224">
        <f t="shared" si="54"/>
        <v>0</v>
      </c>
      <c r="V264" s="224">
        <f t="shared" si="54"/>
        <v>0</v>
      </c>
      <c r="W264" s="224">
        <f t="shared" si="54"/>
        <v>0</v>
      </c>
      <c r="X264" s="224">
        <f t="shared" si="54"/>
        <v>0</v>
      </c>
      <c r="Y264" s="224">
        <f t="shared" si="54"/>
        <v>0</v>
      </c>
      <c r="Z264" s="224">
        <f t="shared" si="54"/>
        <v>0</v>
      </c>
      <c r="AA264" s="224">
        <f t="shared" si="54"/>
        <v>0</v>
      </c>
      <c r="AB264" s="224">
        <f t="shared" si="54"/>
        <v>0</v>
      </c>
      <c r="AC264" s="224">
        <f t="shared" si="54"/>
        <v>0</v>
      </c>
      <c r="AD264" s="224">
        <f t="shared" si="54"/>
        <v>0</v>
      </c>
      <c r="AE264" s="224">
        <f t="shared" si="54"/>
        <v>0</v>
      </c>
      <c r="AF264" s="224">
        <f t="shared" si="54"/>
        <v>0</v>
      </c>
      <c r="AG264" s="224">
        <f t="shared" si="54"/>
        <v>0</v>
      </c>
      <c r="AH264" s="224">
        <f t="shared" si="54"/>
        <v>0</v>
      </c>
      <c r="AI264" s="224">
        <f t="shared" si="54"/>
        <v>0</v>
      </c>
      <c r="AJ264" s="224">
        <f t="shared" si="54"/>
        <v>0</v>
      </c>
      <c r="AK264" s="224">
        <f t="shared" si="54"/>
        <v>0</v>
      </c>
      <c r="AL264" s="224">
        <f t="shared" si="54"/>
        <v>0</v>
      </c>
      <c r="AM264" s="195"/>
    </row>
    <row r="265" spans="1:39" s="93" customFormat="1" outlineLevel="1">
      <c r="A265" s="642" t="str">
        <f t="shared" si="47"/>
        <v>1</v>
      </c>
      <c r="L265" s="222" t="s">
        <v>123</v>
      </c>
      <c r="M265" s="223" t="s">
        <v>377</v>
      </c>
      <c r="N265" s="146" t="s">
        <v>369</v>
      </c>
      <c r="O265" s="224">
        <f>(O259+O241)/2</f>
        <v>0</v>
      </c>
      <c r="P265" s="224">
        <f t="shared" si="54"/>
        <v>0</v>
      </c>
      <c r="Q265" s="224">
        <f>(Q259+Q241)/2</f>
        <v>0</v>
      </c>
      <c r="R265" s="224">
        <f t="shared" si="54"/>
        <v>0</v>
      </c>
      <c r="S265" s="224">
        <f t="shared" si="54"/>
        <v>0</v>
      </c>
      <c r="T265" s="224">
        <f t="shared" si="54"/>
        <v>0</v>
      </c>
      <c r="U265" s="224">
        <f t="shared" si="54"/>
        <v>0</v>
      </c>
      <c r="V265" s="224">
        <f t="shared" si="54"/>
        <v>0</v>
      </c>
      <c r="W265" s="224">
        <f t="shared" si="54"/>
        <v>0</v>
      </c>
      <c r="X265" s="224">
        <f t="shared" si="54"/>
        <v>0</v>
      </c>
      <c r="Y265" s="224">
        <f t="shared" si="54"/>
        <v>0</v>
      </c>
      <c r="Z265" s="224">
        <f t="shared" si="54"/>
        <v>0</v>
      </c>
      <c r="AA265" s="224">
        <f t="shared" si="54"/>
        <v>0</v>
      </c>
      <c r="AB265" s="224">
        <f t="shared" si="54"/>
        <v>0</v>
      </c>
      <c r="AC265" s="224">
        <f t="shared" si="54"/>
        <v>0</v>
      </c>
      <c r="AD265" s="224">
        <f t="shared" si="54"/>
        <v>0</v>
      </c>
      <c r="AE265" s="224">
        <f t="shared" si="54"/>
        <v>0</v>
      </c>
      <c r="AF265" s="224">
        <f t="shared" si="54"/>
        <v>0</v>
      </c>
      <c r="AG265" s="224">
        <f t="shared" si="54"/>
        <v>0</v>
      </c>
      <c r="AH265" s="224">
        <f t="shared" si="54"/>
        <v>0</v>
      </c>
      <c r="AI265" s="224">
        <f t="shared" si="54"/>
        <v>0</v>
      </c>
      <c r="AJ265" s="224">
        <f t="shared" si="54"/>
        <v>0</v>
      </c>
      <c r="AK265" s="224">
        <f t="shared" si="54"/>
        <v>0</v>
      </c>
      <c r="AL265" s="224">
        <f t="shared" si="54"/>
        <v>0</v>
      </c>
      <c r="AM265" s="195"/>
    </row>
    <row r="266" spans="1:39" s="93" customFormat="1" outlineLevel="1">
      <c r="A266" s="642" t="str">
        <f t="shared" si="47"/>
        <v>1</v>
      </c>
      <c r="L266" s="222" t="s">
        <v>396</v>
      </c>
      <c r="M266" s="223" t="s">
        <v>379</v>
      </c>
      <c r="N266" s="146" t="s">
        <v>369</v>
      </c>
      <c r="O266" s="224">
        <f>(O260+O242)/2</f>
        <v>0</v>
      </c>
      <c r="P266" s="224">
        <f t="shared" si="54"/>
        <v>0</v>
      </c>
      <c r="Q266" s="224">
        <f>(Q260+Q242)/2</f>
        <v>0</v>
      </c>
      <c r="R266" s="224">
        <f t="shared" si="54"/>
        <v>0</v>
      </c>
      <c r="S266" s="224">
        <f t="shared" si="54"/>
        <v>0</v>
      </c>
      <c r="T266" s="224">
        <f t="shared" si="54"/>
        <v>0</v>
      </c>
      <c r="U266" s="224">
        <f t="shared" si="54"/>
        <v>0</v>
      </c>
      <c r="V266" s="224">
        <f t="shared" si="54"/>
        <v>0</v>
      </c>
      <c r="W266" s="224">
        <f t="shared" si="54"/>
        <v>0</v>
      </c>
      <c r="X266" s="224">
        <f t="shared" si="54"/>
        <v>0</v>
      </c>
      <c r="Y266" s="224">
        <f t="shared" si="54"/>
        <v>0</v>
      </c>
      <c r="Z266" s="224">
        <f t="shared" si="54"/>
        <v>0</v>
      </c>
      <c r="AA266" s="224">
        <f t="shared" si="54"/>
        <v>0</v>
      </c>
      <c r="AB266" s="224">
        <f t="shared" si="54"/>
        <v>0</v>
      </c>
      <c r="AC266" s="224">
        <f t="shared" si="54"/>
        <v>0</v>
      </c>
      <c r="AD266" s="224">
        <f t="shared" si="54"/>
        <v>0</v>
      </c>
      <c r="AE266" s="224">
        <f t="shared" si="54"/>
        <v>0</v>
      </c>
      <c r="AF266" s="224">
        <f t="shared" si="54"/>
        <v>0</v>
      </c>
      <c r="AG266" s="224">
        <f t="shared" si="54"/>
        <v>0</v>
      </c>
      <c r="AH266" s="224">
        <f t="shared" si="54"/>
        <v>0</v>
      </c>
      <c r="AI266" s="224">
        <f t="shared" si="54"/>
        <v>0</v>
      </c>
      <c r="AJ266" s="224">
        <f t="shared" si="54"/>
        <v>0</v>
      </c>
      <c r="AK266" s="224">
        <f t="shared" si="54"/>
        <v>0</v>
      </c>
      <c r="AL266" s="224">
        <f t="shared" si="54"/>
        <v>0</v>
      </c>
      <c r="AM266" s="195"/>
    </row>
    <row r="267" spans="1:39" s="93" customFormat="1" outlineLevel="1">
      <c r="A267" s="642" t="str">
        <f t="shared" si="47"/>
        <v>1</v>
      </c>
      <c r="L267" s="222" t="s">
        <v>397</v>
      </c>
      <c r="M267" s="223" t="s">
        <v>381</v>
      </c>
      <c r="N267" s="146" t="s">
        <v>369</v>
      </c>
      <c r="O267" s="224">
        <f>(O261+O243)/2</f>
        <v>0</v>
      </c>
      <c r="P267" s="224">
        <f t="shared" si="54"/>
        <v>0</v>
      </c>
      <c r="Q267" s="224">
        <f>(Q261+Q243)/2</f>
        <v>0</v>
      </c>
      <c r="R267" s="224">
        <f t="shared" si="54"/>
        <v>0</v>
      </c>
      <c r="S267" s="224">
        <f t="shared" si="54"/>
        <v>0</v>
      </c>
      <c r="T267" s="224">
        <f t="shared" si="54"/>
        <v>0</v>
      </c>
      <c r="U267" s="224">
        <f t="shared" si="54"/>
        <v>0</v>
      </c>
      <c r="V267" s="224">
        <f t="shared" si="54"/>
        <v>0</v>
      </c>
      <c r="W267" s="224">
        <f t="shared" si="54"/>
        <v>0</v>
      </c>
      <c r="X267" s="224">
        <f t="shared" si="54"/>
        <v>0</v>
      </c>
      <c r="Y267" s="224">
        <f t="shared" si="54"/>
        <v>0</v>
      </c>
      <c r="Z267" s="224">
        <f t="shared" si="54"/>
        <v>0</v>
      </c>
      <c r="AA267" s="224">
        <f t="shared" si="54"/>
        <v>0</v>
      </c>
      <c r="AB267" s="224">
        <f t="shared" si="54"/>
        <v>0</v>
      </c>
      <c r="AC267" s="224">
        <f t="shared" si="54"/>
        <v>0</v>
      </c>
      <c r="AD267" s="224">
        <f t="shared" si="54"/>
        <v>0</v>
      </c>
      <c r="AE267" s="224">
        <f t="shared" si="54"/>
        <v>0</v>
      </c>
      <c r="AF267" s="224">
        <f t="shared" si="54"/>
        <v>0</v>
      </c>
      <c r="AG267" s="224">
        <f t="shared" si="54"/>
        <v>0</v>
      </c>
      <c r="AH267" s="224">
        <f t="shared" si="54"/>
        <v>0</v>
      </c>
      <c r="AI267" s="224">
        <f t="shared" si="54"/>
        <v>0</v>
      </c>
      <c r="AJ267" s="224">
        <f t="shared" si="54"/>
        <v>0</v>
      </c>
      <c r="AK267" s="224">
        <f t="shared" si="54"/>
        <v>0</v>
      </c>
      <c r="AL267" s="224">
        <f t="shared" si="54"/>
        <v>0</v>
      </c>
      <c r="AM267" s="195"/>
    </row>
    <row r="268" spans="1:39" s="93" customFormat="1" outlineLevel="1">
      <c r="A268" s="642" t="str">
        <f t="shared" si="47"/>
        <v>1</v>
      </c>
      <c r="L268" s="222" t="s">
        <v>398</v>
      </c>
      <c r="M268" s="223" t="s">
        <v>383</v>
      </c>
      <c r="N268" s="146" t="s">
        <v>369</v>
      </c>
      <c r="O268" s="224">
        <f>(O262+O244)/2</f>
        <v>0</v>
      </c>
      <c r="P268" s="224">
        <f t="shared" si="54"/>
        <v>0</v>
      </c>
      <c r="Q268" s="224">
        <f>(Q262+Q244)/2</f>
        <v>0</v>
      </c>
      <c r="R268" s="224">
        <f t="shared" si="54"/>
        <v>0</v>
      </c>
      <c r="S268" s="224">
        <f t="shared" si="54"/>
        <v>0</v>
      </c>
      <c r="T268" s="224">
        <f t="shared" si="54"/>
        <v>0</v>
      </c>
      <c r="U268" s="224">
        <f t="shared" si="54"/>
        <v>0</v>
      </c>
      <c r="V268" s="224">
        <f t="shared" si="54"/>
        <v>0</v>
      </c>
      <c r="W268" s="224">
        <f t="shared" si="54"/>
        <v>0</v>
      </c>
      <c r="X268" s="224">
        <f t="shared" si="54"/>
        <v>0</v>
      </c>
      <c r="Y268" s="224">
        <f t="shared" si="54"/>
        <v>0</v>
      </c>
      <c r="Z268" s="224">
        <f t="shared" si="54"/>
        <v>0</v>
      </c>
      <c r="AA268" s="224">
        <f t="shared" si="54"/>
        <v>0</v>
      </c>
      <c r="AB268" s="224">
        <f t="shared" si="54"/>
        <v>0</v>
      </c>
      <c r="AC268" s="224">
        <f t="shared" si="54"/>
        <v>0</v>
      </c>
      <c r="AD268" s="224">
        <f t="shared" si="54"/>
        <v>0</v>
      </c>
      <c r="AE268" s="224">
        <f t="shared" si="54"/>
        <v>0</v>
      </c>
      <c r="AF268" s="224">
        <f t="shared" si="54"/>
        <v>0</v>
      </c>
      <c r="AG268" s="224">
        <f t="shared" si="54"/>
        <v>0</v>
      </c>
      <c r="AH268" s="224">
        <f t="shared" si="54"/>
        <v>0</v>
      </c>
      <c r="AI268" s="224">
        <f t="shared" si="54"/>
        <v>0</v>
      </c>
      <c r="AJ268" s="224">
        <f t="shared" si="54"/>
        <v>0</v>
      </c>
      <c r="AK268" s="224">
        <f t="shared" si="54"/>
        <v>0</v>
      </c>
      <c r="AL268" s="224">
        <f t="shared" si="54"/>
        <v>0</v>
      </c>
      <c r="AM268" s="195"/>
    </row>
    <row r="269" spans="1:39" s="95" customFormat="1" outlineLevel="1">
      <c r="A269" s="642" t="str">
        <f t="shared" si="47"/>
        <v>1</v>
      </c>
      <c r="L269" s="218">
        <v>6</v>
      </c>
      <c r="M269" s="219" t="s">
        <v>399</v>
      </c>
      <c r="N269" s="225"/>
      <c r="O269" s="226"/>
      <c r="P269" s="226"/>
      <c r="Q269" s="226"/>
      <c r="R269" s="226"/>
      <c r="S269" s="226"/>
      <c r="T269" s="226"/>
      <c r="U269" s="226"/>
      <c r="V269" s="226"/>
      <c r="W269" s="226"/>
      <c r="X269" s="226"/>
      <c r="Y269" s="226"/>
      <c r="Z269" s="226"/>
      <c r="AA269" s="226"/>
      <c r="AB269" s="226"/>
      <c r="AC269" s="226"/>
      <c r="AD269" s="226"/>
      <c r="AE269" s="226"/>
      <c r="AF269" s="226"/>
      <c r="AG269" s="226"/>
      <c r="AH269" s="226"/>
      <c r="AI269" s="226"/>
      <c r="AJ269" s="226"/>
      <c r="AK269" s="226"/>
      <c r="AL269" s="226"/>
      <c r="AM269" s="195"/>
    </row>
    <row r="270" spans="1:39" s="93" customFormat="1" outlineLevel="1">
      <c r="A270" s="642" t="str">
        <f t="shared" si="47"/>
        <v>1</v>
      </c>
      <c r="L270" s="222" t="s">
        <v>195</v>
      </c>
      <c r="M270" s="223" t="s">
        <v>376</v>
      </c>
      <c r="N270" s="220" t="s">
        <v>145</v>
      </c>
      <c r="O270" s="224">
        <f t="shared" ref="O270:AD270" si="55">IF(O264=0,0,O276/O264*100)</f>
        <v>0</v>
      </c>
      <c r="P270" s="224">
        <f t="shared" si="55"/>
        <v>0</v>
      </c>
      <c r="Q270" s="224">
        <f t="shared" si="55"/>
        <v>0</v>
      </c>
      <c r="R270" s="224">
        <f t="shared" si="55"/>
        <v>0</v>
      </c>
      <c r="S270" s="224">
        <f t="shared" si="55"/>
        <v>0</v>
      </c>
      <c r="T270" s="224">
        <f t="shared" si="55"/>
        <v>0</v>
      </c>
      <c r="U270" s="224">
        <f t="shared" si="55"/>
        <v>0</v>
      </c>
      <c r="V270" s="224">
        <f t="shared" si="55"/>
        <v>0</v>
      </c>
      <c r="W270" s="224">
        <f t="shared" si="55"/>
        <v>0</v>
      </c>
      <c r="X270" s="224">
        <f t="shared" si="55"/>
        <v>0</v>
      </c>
      <c r="Y270" s="224">
        <f t="shared" si="55"/>
        <v>0</v>
      </c>
      <c r="Z270" s="224">
        <f t="shared" si="55"/>
        <v>0</v>
      </c>
      <c r="AA270" s="224">
        <f t="shared" si="55"/>
        <v>0</v>
      </c>
      <c r="AB270" s="224">
        <f t="shared" si="55"/>
        <v>0</v>
      </c>
      <c r="AC270" s="224">
        <f t="shared" si="55"/>
        <v>0</v>
      </c>
      <c r="AD270" s="224">
        <f t="shared" si="55"/>
        <v>0</v>
      </c>
      <c r="AE270" s="224">
        <f t="shared" ref="P270:AL274" si="56">IF(AE264=0,0,AE276/AE264*100)</f>
        <v>0</v>
      </c>
      <c r="AF270" s="224">
        <f t="shared" si="56"/>
        <v>0</v>
      </c>
      <c r="AG270" s="224">
        <f t="shared" si="56"/>
        <v>0</v>
      </c>
      <c r="AH270" s="224">
        <f t="shared" si="56"/>
        <v>0</v>
      </c>
      <c r="AI270" s="224">
        <f t="shared" si="56"/>
        <v>0</v>
      </c>
      <c r="AJ270" s="224">
        <f t="shared" si="56"/>
        <v>0</v>
      </c>
      <c r="AK270" s="224">
        <f t="shared" si="56"/>
        <v>0</v>
      </c>
      <c r="AL270" s="224">
        <f t="shared" si="56"/>
        <v>0</v>
      </c>
      <c r="AM270" s="195"/>
    </row>
    <row r="271" spans="1:39" s="93" customFormat="1" outlineLevel="1">
      <c r="A271" s="642" t="str">
        <f t="shared" si="47"/>
        <v>1</v>
      </c>
      <c r="L271" s="222" t="s">
        <v>196</v>
      </c>
      <c r="M271" s="223" t="s">
        <v>377</v>
      </c>
      <c r="N271" s="220" t="s">
        <v>145</v>
      </c>
      <c r="O271" s="224">
        <f>IF(O265=0,0,O277/O265*100)</f>
        <v>0</v>
      </c>
      <c r="P271" s="224">
        <f t="shared" si="56"/>
        <v>0</v>
      </c>
      <c r="Q271" s="224">
        <f t="shared" si="56"/>
        <v>0</v>
      </c>
      <c r="R271" s="224">
        <f t="shared" si="56"/>
        <v>0</v>
      </c>
      <c r="S271" s="224">
        <f t="shared" si="56"/>
        <v>0</v>
      </c>
      <c r="T271" s="224">
        <f t="shared" si="56"/>
        <v>0</v>
      </c>
      <c r="U271" s="224">
        <f t="shared" si="56"/>
        <v>0</v>
      </c>
      <c r="V271" s="224">
        <f t="shared" si="56"/>
        <v>0</v>
      </c>
      <c r="W271" s="224">
        <f t="shared" si="56"/>
        <v>0</v>
      </c>
      <c r="X271" s="224">
        <f t="shared" si="56"/>
        <v>0</v>
      </c>
      <c r="Y271" s="224">
        <f t="shared" si="56"/>
        <v>0</v>
      </c>
      <c r="Z271" s="224">
        <f t="shared" si="56"/>
        <v>0</v>
      </c>
      <c r="AA271" s="224">
        <f t="shared" si="56"/>
        <v>0</v>
      </c>
      <c r="AB271" s="224">
        <f t="shared" si="56"/>
        <v>0</v>
      </c>
      <c r="AC271" s="224">
        <f t="shared" si="56"/>
        <v>0</v>
      </c>
      <c r="AD271" s="224">
        <f t="shared" si="56"/>
        <v>0</v>
      </c>
      <c r="AE271" s="224">
        <f t="shared" si="56"/>
        <v>0</v>
      </c>
      <c r="AF271" s="224">
        <f t="shared" si="56"/>
        <v>0</v>
      </c>
      <c r="AG271" s="224">
        <f t="shared" si="56"/>
        <v>0</v>
      </c>
      <c r="AH271" s="224">
        <f t="shared" si="56"/>
        <v>0</v>
      </c>
      <c r="AI271" s="224">
        <f t="shared" si="56"/>
        <v>0</v>
      </c>
      <c r="AJ271" s="224">
        <f t="shared" si="56"/>
        <v>0</v>
      </c>
      <c r="AK271" s="224">
        <f t="shared" si="56"/>
        <v>0</v>
      </c>
      <c r="AL271" s="224">
        <f t="shared" si="56"/>
        <v>0</v>
      </c>
      <c r="AM271" s="195"/>
    </row>
    <row r="272" spans="1:39" s="93" customFormat="1" outlineLevel="1">
      <c r="A272" s="642" t="str">
        <f t="shared" si="47"/>
        <v>1</v>
      </c>
      <c r="L272" s="222" t="s">
        <v>400</v>
      </c>
      <c r="M272" s="223" t="s">
        <v>379</v>
      </c>
      <c r="N272" s="220" t="s">
        <v>145</v>
      </c>
      <c r="O272" s="224">
        <f>IF(O266=0,0,O278/O266*100)</f>
        <v>0</v>
      </c>
      <c r="P272" s="224">
        <f t="shared" si="56"/>
        <v>0</v>
      </c>
      <c r="Q272" s="224">
        <f t="shared" si="56"/>
        <v>0</v>
      </c>
      <c r="R272" s="224">
        <f t="shared" si="56"/>
        <v>0</v>
      </c>
      <c r="S272" s="224">
        <f t="shared" si="56"/>
        <v>0</v>
      </c>
      <c r="T272" s="224">
        <f t="shared" si="56"/>
        <v>0</v>
      </c>
      <c r="U272" s="224">
        <f t="shared" si="56"/>
        <v>0</v>
      </c>
      <c r="V272" s="224">
        <f t="shared" si="56"/>
        <v>0</v>
      </c>
      <c r="W272" s="224">
        <f t="shared" si="56"/>
        <v>0</v>
      </c>
      <c r="X272" s="224">
        <f t="shared" si="56"/>
        <v>0</v>
      </c>
      <c r="Y272" s="224">
        <f t="shared" si="56"/>
        <v>0</v>
      </c>
      <c r="Z272" s="224">
        <f t="shared" si="56"/>
        <v>0</v>
      </c>
      <c r="AA272" s="224">
        <f t="shared" si="56"/>
        <v>0</v>
      </c>
      <c r="AB272" s="224">
        <f t="shared" si="56"/>
        <v>0</v>
      </c>
      <c r="AC272" s="224">
        <f t="shared" si="56"/>
        <v>0</v>
      </c>
      <c r="AD272" s="224">
        <f t="shared" si="56"/>
        <v>0</v>
      </c>
      <c r="AE272" s="224">
        <f t="shared" si="56"/>
        <v>0</v>
      </c>
      <c r="AF272" s="224">
        <f t="shared" si="56"/>
        <v>0</v>
      </c>
      <c r="AG272" s="224">
        <f t="shared" si="56"/>
        <v>0</v>
      </c>
      <c r="AH272" s="224">
        <f t="shared" si="56"/>
        <v>0</v>
      </c>
      <c r="AI272" s="224">
        <f t="shared" si="56"/>
        <v>0</v>
      </c>
      <c r="AJ272" s="224">
        <f t="shared" si="56"/>
        <v>0</v>
      </c>
      <c r="AK272" s="224">
        <f t="shared" si="56"/>
        <v>0</v>
      </c>
      <c r="AL272" s="224">
        <f t="shared" si="56"/>
        <v>0</v>
      </c>
      <c r="AM272" s="195"/>
    </row>
    <row r="273" spans="1:39" s="93" customFormat="1" outlineLevel="1">
      <c r="A273" s="642" t="str">
        <f t="shared" si="47"/>
        <v>1</v>
      </c>
      <c r="L273" s="222" t="s">
        <v>401</v>
      </c>
      <c r="M273" s="223" t="s">
        <v>381</v>
      </c>
      <c r="N273" s="220" t="s">
        <v>145</v>
      </c>
      <c r="O273" s="224">
        <f>IF(O267=0,0,O279/O267*100)</f>
        <v>0</v>
      </c>
      <c r="P273" s="224">
        <f t="shared" si="56"/>
        <v>0</v>
      </c>
      <c r="Q273" s="224">
        <f t="shared" si="56"/>
        <v>0</v>
      </c>
      <c r="R273" s="224">
        <f t="shared" si="56"/>
        <v>0</v>
      </c>
      <c r="S273" s="224">
        <f t="shared" si="56"/>
        <v>0</v>
      </c>
      <c r="T273" s="224">
        <f t="shared" si="56"/>
        <v>0</v>
      </c>
      <c r="U273" s="224">
        <f t="shared" si="56"/>
        <v>0</v>
      </c>
      <c r="V273" s="224">
        <f t="shared" si="56"/>
        <v>0</v>
      </c>
      <c r="W273" s="224">
        <f t="shared" si="56"/>
        <v>0</v>
      </c>
      <c r="X273" s="224">
        <f t="shared" si="56"/>
        <v>0</v>
      </c>
      <c r="Y273" s="224">
        <f t="shared" si="56"/>
        <v>0</v>
      </c>
      <c r="Z273" s="224">
        <f t="shared" si="56"/>
        <v>0</v>
      </c>
      <c r="AA273" s="224">
        <f t="shared" si="56"/>
        <v>0</v>
      </c>
      <c r="AB273" s="224">
        <f t="shared" si="56"/>
        <v>0</v>
      </c>
      <c r="AC273" s="224">
        <f t="shared" si="56"/>
        <v>0</v>
      </c>
      <c r="AD273" s="224">
        <f t="shared" si="56"/>
        <v>0</v>
      </c>
      <c r="AE273" s="224">
        <f t="shared" si="56"/>
        <v>0</v>
      </c>
      <c r="AF273" s="224">
        <f t="shared" si="56"/>
        <v>0</v>
      </c>
      <c r="AG273" s="224">
        <f t="shared" si="56"/>
        <v>0</v>
      </c>
      <c r="AH273" s="224">
        <f t="shared" si="56"/>
        <v>0</v>
      </c>
      <c r="AI273" s="224">
        <f t="shared" si="56"/>
        <v>0</v>
      </c>
      <c r="AJ273" s="224">
        <f t="shared" si="56"/>
        <v>0</v>
      </c>
      <c r="AK273" s="224">
        <f t="shared" si="56"/>
        <v>0</v>
      </c>
      <c r="AL273" s="224">
        <f t="shared" si="56"/>
        <v>0</v>
      </c>
      <c r="AM273" s="195"/>
    </row>
    <row r="274" spans="1:39" s="93" customFormat="1" outlineLevel="1">
      <c r="A274" s="642" t="str">
        <f t="shared" si="47"/>
        <v>1</v>
      </c>
      <c r="L274" s="222" t="s">
        <v>402</v>
      </c>
      <c r="M274" s="223" t="s">
        <v>383</v>
      </c>
      <c r="N274" s="220" t="s">
        <v>145</v>
      </c>
      <c r="O274" s="224">
        <f>IF(O268=0,0,O280/O268*100)</f>
        <v>0</v>
      </c>
      <c r="P274" s="224">
        <f t="shared" si="56"/>
        <v>0</v>
      </c>
      <c r="Q274" s="224">
        <f t="shared" si="56"/>
        <v>0</v>
      </c>
      <c r="R274" s="224">
        <f t="shared" si="56"/>
        <v>0</v>
      </c>
      <c r="S274" s="224">
        <f t="shared" si="56"/>
        <v>0</v>
      </c>
      <c r="T274" s="224">
        <f t="shared" si="56"/>
        <v>0</v>
      </c>
      <c r="U274" s="224">
        <f t="shared" si="56"/>
        <v>0</v>
      </c>
      <c r="V274" s="224">
        <f t="shared" si="56"/>
        <v>0</v>
      </c>
      <c r="W274" s="224">
        <f t="shared" si="56"/>
        <v>0</v>
      </c>
      <c r="X274" s="224">
        <f t="shared" si="56"/>
        <v>0</v>
      </c>
      <c r="Y274" s="224">
        <f t="shared" si="56"/>
        <v>0</v>
      </c>
      <c r="Z274" s="224">
        <f t="shared" si="56"/>
        <v>0</v>
      </c>
      <c r="AA274" s="224">
        <f t="shared" si="56"/>
        <v>0</v>
      </c>
      <c r="AB274" s="224">
        <f t="shared" si="56"/>
        <v>0</v>
      </c>
      <c r="AC274" s="224">
        <f t="shared" si="56"/>
        <v>0</v>
      </c>
      <c r="AD274" s="224">
        <f t="shared" si="56"/>
        <v>0</v>
      </c>
      <c r="AE274" s="224">
        <f t="shared" si="56"/>
        <v>0</v>
      </c>
      <c r="AF274" s="224">
        <f t="shared" si="56"/>
        <v>0</v>
      </c>
      <c r="AG274" s="224">
        <f t="shared" si="56"/>
        <v>0</v>
      </c>
      <c r="AH274" s="224">
        <f t="shared" si="56"/>
        <v>0</v>
      </c>
      <c r="AI274" s="224">
        <f t="shared" si="56"/>
        <v>0</v>
      </c>
      <c r="AJ274" s="224">
        <f t="shared" si="56"/>
        <v>0</v>
      </c>
      <c r="AK274" s="224">
        <f t="shared" si="56"/>
        <v>0</v>
      </c>
      <c r="AL274" s="224">
        <f t="shared" si="56"/>
        <v>0</v>
      </c>
      <c r="AM274" s="195"/>
    </row>
    <row r="275" spans="1:39" s="95" customFormat="1" outlineLevel="1">
      <c r="A275" s="642" t="str">
        <f t="shared" si="47"/>
        <v>1</v>
      </c>
      <c r="L275" s="218">
        <v>7</v>
      </c>
      <c r="M275" s="219" t="s">
        <v>403</v>
      </c>
      <c r="N275" s="146" t="s">
        <v>369</v>
      </c>
      <c r="O275" s="221">
        <f t="shared" ref="O275:AL275" si="57">SUM(O276:O280)</f>
        <v>0</v>
      </c>
      <c r="P275" s="221">
        <f t="shared" si="57"/>
        <v>0</v>
      </c>
      <c r="Q275" s="221">
        <f>SUM(Q276:Q280)</f>
        <v>0</v>
      </c>
      <c r="R275" s="221">
        <f t="shared" si="57"/>
        <v>0</v>
      </c>
      <c r="S275" s="221">
        <f t="shared" si="57"/>
        <v>0</v>
      </c>
      <c r="T275" s="221">
        <f t="shared" si="57"/>
        <v>0</v>
      </c>
      <c r="U275" s="221">
        <f t="shared" si="57"/>
        <v>0</v>
      </c>
      <c r="V275" s="221">
        <f t="shared" si="57"/>
        <v>0</v>
      </c>
      <c r="W275" s="221">
        <f t="shared" si="57"/>
        <v>0</v>
      </c>
      <c r="X275" s="221">
        <f t="shared" si="57"/>
        <v>0</v>
      </c>
      <c r="Y275" s="221">
        <f t="shared" si="57"/>
        <v>0</v>
      </c>
      <c r="Z275" s="221">
        <f t="shared" si="57"/>
        <v>0</v>
      </c>
      <c r="AA275" s="221">
        <f>SUM(AA276:AA280)</f>
        <v>0</v>
      </c>
      <c r="AB275" s="221">
        <f>SUM(AB276:AB280)</f>
        <v>0</v>
      </c>
      <c r="AC275" s="221">
        <f t="shared" si="57"/>
        <v>0</v>
      </c>
      <c r="AD275" s="221">
        <f t="shared" si="57"/>
        <v>0</v>
      </c>
      <c r="AE275" s="221">
        <f t="shared" si="57"/>
        <v>0</v>
      </c>
      <c r="AF275" s="221">
        <f t="shared" si="57"/>
        <v>0</v>
      </c>
      <c r="AG275" s="221">
        <f t="shared" si="57"/>
        <v>0</v>
      </c>
      <c r="AH275" s="221">
        <f t="shared" si="57"/>
        <v>0</v>
      </c>
      <c r="AI275" s="221">
        <f t="shared" si="57"/>
        <v>0</v>
      </c>
      <c r="AJ275" s="221">
        <f t="shared" si="57"/>
        <v>0</v>
      </c>
      <c r="AK275" s="221">
        <f t="shared" si="57"/>
        <v>0</v>
      </c>
      <c r="AL275" s="221">
        <f t="shared" si="57"/>
        <v>0</v>
      </c>
      <c r="AM275" s="195"/>
    </row>
    <row r="276" spans="1:39" s="93" customFormat="1" outlineLevel="1">
      <c r="A276" s="642" t="str">
        <f t="shared" si="47"/>
        <v>1</v>
      </c>
      <c r="L276" s="222" t="s">
        <v>197</v>
      </c>
      <c r="M276" s="223" t="s">
        <v>376</v>
      </c>
      <c r="N276" s="146" t="s">
        <v>369</v>
      </c>
      <c r="O276" s="224"/>
      <c r="P276" s="224"/>
      <c r="Q276" s="224"/>
      <c r="R276" s="224"/>
      <c r="S276" s="224"/>
      <c r="T276" s="224"/>
      <c r="U276" s="224"/>
      <c r="V276" s="224"/>
      <c r="W276" s="224"/>
      <c r="X276" s="224"/>
      <c r="Y276" s="224"/>
      <c r="Z276" s="224"/>
      <c r="AA276" s="224"/>
      <c r="AB276" s="224"/>
      <c r="AC276" s="224"/>
      <c r="AD276" s="224"/>
      <c r="AE276" s="224"/>
      <c r="AF276" s="224"/>
      <c r="AG276" s="224"/>
      <c r="AH276" s="224"/>
      <c r="AI276" s="224"/>
      <c r="AJ276" s="224"/>
      <c r="AK276" s="224"/>
      <c r="AL276" s="224"/>
      <c r="AM276" s="195"/>
    </row>
    <row r="277" spans="1:39" s="93" customFormat="1" outlineLevel="1">
      <c r="A277" s="642" t="str">
        <f t="shared" si="47"/>
        <v>1</v>
      </c>
      <c r="L277" s="222" t="s">
        <v>198</v>
      </c>
      <c r="M277" s="223" t="s">
        <v>377</v>
      </c>
      <c r="N277" s="146" t="s">
        <v>369</v>
      </c>
      <c r="O277" s="224"/>
      <c r="P277" s="224"/>
      <c r="Q277" s="224"/>
      <c r="R277" s="224"/>
      <c r="S277" s="224"/>
      <c r="T277" s="224"/>
      <c r="U277" s="224"/>
      <c r="V277" s="224"/>
      <c r="W277" s="224"/>
      <c r="X277" s="224"/>
      <c r="Y277" s="224"/>
      <c r="Z277" s="224"/>
      <c r="AA277" s="224"/>
      <c r="AB277" s="224"/>
      <c r="AC277" s="224"/>
      <c r="AD277" s="224"/>
      <c r="AE277" s="224"/>
      <c r="AF277" s="224"/>
      <c r="AG277" s="224"/>
      <c r="AH277" s="224"/>
      <c r="AI277" s="224"/>
      <c r="AJ277" s="224"/>
      <c r="AK277" s="224"/>
      <c r="AL277" s="224"/>
      <c r="AM277" s="195"/>
    </row>
    <row r="278" spans="1:39" s="93" customFormat="1" outlineLevel="1">
      <c r="A278" s="642" t="str">
        <f t="shared" si="47"/>
        <v>1</v>
      </c>
      <c r="L278" s="222" t="s">
        <v>404</v>
      </c>
      <c r="M278" s="223" t="s">
        <v>379</v>
      </c>
      <c r="N278" s="146" t="s">
        <v>369</v>
      </c>
      <c r="O278" s="224"/>
      <c r="P278" s="224"/>
      <c r="Q278" s="224"/>
      <c r="R278" s="224"/>
      <c r="S278" s="224"/>
      <c r="T278" s="224"/>
      <c r="U278" s="224"/>
      <c r="V278" s="224"/>
      <c r="W278" s="224"/>
      <c r="X278" s="224"/>
      <c r="Y278" s="224"/>
      <c r="Z278" s="224"/>
      <c r="AA278" s="224"/>
      <c r="AB278" s="224"/>
      <c r="AC278" s="224"/>
      <c r="AD278" s="224"/>
      <c r="AE278" s="224"/>
      <c r="AF278" s="224"/>
      <c r="AG278" s="224"/>
      <c r="AH278" s="224"/>
      <c r="AI278" s="224"/>
      <c r="AJ278" s="224"/>
      <c r="AK278" s="224"/>
      <c r="AL278" s="224"/>
      <c r="AM278" s="195"/>
    </row>
    <row r="279" spans="1:39" s="93" customFormat="1" outlineLevel="1">
      <c r="A279" s="642" t="str">
        <f t="shared" si="47"/>
        <v>1</v>
      </c>
      <c r="L279" s="222" t="s">
        <v>405</v>
      </c>
      <c r="M279" s="223" t="s">
        <v>381</v>
      </c>
      <c r="N279" s="146" t="s">
        <v>369</v>
      </c>
      <c r="O279" s="224"/>
      <c r="P279" s="224"/>
      <c r="Q279" s="224"/>
      <c r="R279" s="224"/>
      <c r="S279" s="224"/>
      <c r="T279" s="224"/>
      <c r="U279" s="224"/>
      <c r="V279" s="224"/>
      <c r="W279" s="224"/>
      <c r="X279" s="224"/>
      <c r="Y279" s="224"/>
      <c r="Z279" s="224"/>
      <c r="AA279" s="224"/>
      <c r="AB279" s="224"/>
      <c r="AC279" s="224"/>
      <c r="AD279" s="224"/>
      <c r="AE279" s="224"/>
      <c r="AF279" s="224"/>
      <c r="AG279" s="224"/>
      <c r="AH279" s="224"/>
      <c r="AI279" s="224"/>
      <c r="AJ279" s="224"/>
      <c r="AK279" s="224"/>
      <c r="AL279" s="224"/>
      <c r="AM279" s="195"/>
    </row>
    <row r="280" spans="1:39" s="93" customFormat="1" outlineLevel="1">
      <c r="A280" s="642" t="str">
        <f t="shared" si="47"/>
        <v>1</v>
      </c>
      <c r="L280" s="222" t="s">
        <v>406</v>
      </c>
      <c r="M280" s="223" t="s">
        <v>383</v>
      </c>
      <c r="N280" s="146" t="s">
        <v>369</v>
      </c>
      <c r="O280" s="224"/>
      <c r="P280" s="224"/>
      <c r="Q280" s="224"/>
      <c r="R280" s="224"/>
      <c r="S280" s="224"/>
      <c r="T280" s="224"/>
      <c r="U280" s="224"/>
      <c r="V280" s="224"/>
      <c r="W280" s="224"/>
      <c r="X280" s="224"/>
      <c r="Y280" s="224"/>
      <c r="Z280" s="224"/>
      <c r="AA280" s="224"/>
      <c r="AB280" s="224"/>
      <c r="AC280" s="224"/>
      <c r="AD280" s="224"/>
      <c r="AE280" s="224"/>
      <c r="AF280" s="224"/>
      <c r="AG280" s="224"/>
      <c r="AH280" s="224"/>
      <c r="AI280" s="224"/>
      <c r="AJ280" s="224"/>
      <c r="AK280" s="224"/>
      <c r="AL280" s="224"/>
      <c r="AM280" s="195"/>
    </row>
    <row r="281" spans="1:39" s="95" customFormat="1" outlineLevel="1">
      <c r="A281" s="642" t="str">
        <f t="shared" si="47"/>
        <v>1</v>
      </c>
      <c r="L281" s="218">
        <v>8</v>
      </c>
      <c r="M281" s="219" t="s">
        <v>407</v>
      </c>
      <c r="N281" s="146" t="s">
        <v>369</v>
      </c>
      <c r="O281" s="221">
        <f t="shared" ref="O281:AL281" si="58">SUM(O282:O286)</f>
        <v>0</v>
      </c>
      <c r="P281" s="221">
        <f t="shared" si="58"/>
        <v>0</v>
      </c>
      <c r="Q281" s="221">
        <f>SUM(Q282:Q286)</f>
        <v>0</v>
      </c>
      <c r="R281" s="221">
        <f t="shared" si="58"/>
        <v>0</v>
      </c>
      <c r="S281" s="221">
        <f t="shared" si="58"/>
        <v>0</v>
      </c>
      <c r="T281" s="221">
        <f t="shared" si="58"/>
        <v>0</v>
      </c>
      <c r="U281" s="221">
        <f t="shared" si="58"/>
        <v>0</v>
      </c>
      <c r="V281" s="221">
        <f t="shared" si="58"/>
        <v>0</v>
      </c>
      <c r="W281" s="221">
        <f t="shared" si="58"/>
        <v>0</v>
      </c>
      <c r="X281" s="221">
        <f t="shared" si="58"/>
        <v>0</v>
      </c>
      <c r="Y281" s="221">
        <f t="shared" si="58"/>
        <v>0</v>
      </c>
      <c r="Z281" s="221">
        <f t="shared" si="58"/>
        <v>0</v>
      </c>
      <c r="AA281" s="221">
        <f>SUM(AA282:AA286)</f>
        <v>0</v>
      </c>
      <c r="AB281" s="221">
        <f>SUM(AB282:AB286)</f>
        <v>0</v>
      </c>
      <c r="AC281" s="221">
        <f t="shared" si="58"/>
        <v>0</v>
      </c>
      <c r="AD281" s="221">
        <f t="shared" si="58"/>
        <v>0</v>
      </c>
      <c r="AE281" s="221">
        <f t="shared" si="58"/>
        <v>0</v>
      </c>
      <c r="AF281" s="221">
        <f t="shared" si="58"/>
        <v>0</v>
      </c>
      <c r="AG281" s="221">
        <f t="shared" si="58"/>
        <v>0</v>
      </c>
      <c r="AH281" s="221">
        <f t="shared" si="58"/>
        <v>0</v>
      </c>
      <c r="AI281" s="221">
        <f t="shared" si="58"/>
        <v>0</v>
      </c>
      <c r="AJ281" s="221">
        <f t="shared" si="58"/>
        <v>0</v>
      </c>
      <c r="AK281" s="221">
        <f t="shared" si="58"/>
        <v>0</v>
      </c>
      <c r="AL281" s="221">
        <f t="shared" si="58"/>
        <v>0</v>
      </c>
      <c r="AM281" s="195"/>
    </row>
    <row r="282" spans="1:39" s="93" customFormat="1" outlineLevel="1">
      <c r="A282" s="642" t="str">
        <f t="shared" si="47"/>
        <v>1</v>
      </c>
      <c r="L282" s="222" t="s">
        <v>149</v>
      </c>
      <c r="M282" s="223" t="s">
        <v>376</v>
      </c>
      <c r="N282" s="146" t="s">
        <v>369</v>
      </c>
      <c r="O282" s="224"/>
      <c r="P282" s="224"/>
      <c r="Q282" s="224"/>
      <c r="R282" s="224"/>
      <c r="S282" s="224"/>
      <c r="T282" s="224"/>
      <c r="U282" s="224"/>
      <c r="V282" s="224"/>
      <c r="W282" s="224"/>
      <c r="X282" s="224"/>
      <c r="Y282" s="224"/>
      <c r="Z282" s="224"/>
      <c r="AA282" s="224"/>
      <c r="AB282" s="224"/>
      <c r="AC282" s="224"/>
      <c r="AD282" s="224"/>
      <c r="AE282" s="224"/>
      <c r="AF282" s="224"/>
      <c r="AG282" s="224"/>
      <c r="AH282" s="224"/>
      <c r="AI282" s="224"/>
      <c r="AJ282" s="224"/>
      <c r="AK282" s="224"/>
      <c r="AL282" s="224"/>
      <c r="AM282" s="195"/>
    </row>
    <row r="283" spans="1:39" s="93" customFormat="1" outlineLevel="1">
      <c r="A283" s="642" t="str">
        <f t="shared" si="47"/>
        <v>1</v>
      </c>
      <c r="L283" s="222" t="s">
        <v>199</v>
      </c>
      <c r="M283" s="223" t="s">
        <v>377</v>
      </c>
      <c r="N283" s="146" t="s">
        <v>369</v>
      </c>
      <c r="O283" s="224"/>
      <c r="P283" s="224"/>
      <c r="Q283" s="224"/>
      <c r="R283" s="224"/>
      <c r="S283" s="224"/>
      <c r="T283" s="224"/>
      <c r="U283" s="224"/>
      <c r="V283" s="224"/>
      <c r="W283" s="224"/>
      <c r="X283" s="224"/>
      <c r="Y283" s="224"/>
      <c r="Z283" s="224"/>
      <c r="AA283" s="224"/>
      <c r="AB283" s="224"/>
      <c r="AC283" s="224"/>
      <c r="AD283" s="224"/>
      <c r="AE283" s="224"/>
      <c r="AF283" s="224"/>
      <c r="AG283" s="224"/>
      <c r="AH283" s="224"/>
      <c r="AI283" s="224"/>
      <c r="AJ283" s="224"/>
      <c r="AK283" s="224"/>
      <c r="AL283" s="224"/>
      <c r="AM283" s="195"/>
    </row>
    <row r="284" spans="1:39" s="93" customFormat="1" outlineLevel="1">
      <c r="A284" s="642" t="str">
        <f t="shared" si="47"/>
        <v>1</v>
      </c>
      <c r="L284" s="222" t="s">
        <v>408</v>
      </c>
      <c r="M284" s="223" t="s">
        <v>379</v>
      </c>
      <c r="N284" s="146" t="s">
        <v>369</v>
      </c>
      <c r="O284" s="224"/>
      <c r="P284" s="224"/>
      <c r="Q284" s="224"/>
      <c r="R284" s="224"/>
      <c r="S284" s="224"/>
      <c r="T284" s="224"/>
      <c r="U284" s="224"/>
      <c r="V284" s="224"/>
      <c r="W284" s="224"/>
      <c r="X284" s="224"/>
      <c r="Y284" s="224"/>
      <c r="Z284" s="224"/>
      <c r="AA284" s="224"/>
      <c r="AB284" s="224"/>
      <c r="AC284" s="224"/>
      <c r="AD284" s="224"/>
      <c r="AE284" s="224"/>
      <c r="AF284" s="224"/>
      <c r="AG284" s="224"/>
      <c r="AH284" s="224"/>
      <c r="AI284" s="224"/>
      <c r="AJ284" s="224"/>
      <c r="AK284" s="224"/>
      <c r="AL284" s="224"/>
      <c r="AM284" s="195"/>
    </row>
    <row r="285" spans="1:39" s="93" customFormat="1" outlineLevel="1">
      <c r="A285" s="642" t="str">
        <f t="shared" si="47"/>
        <v>1</v>
      </c>
      <c r="L285" s="222" t="s">
        <v>409</v>
      </c>
      <c r="M285" s="223" t="s">
        <v>381</v>
      </c>
      <c r="N285" s="146" t="s">
        <v>369</v>
      </c>
      <c r="O285" s="224"/>
      <c r="P285" s="224"/>
      <c r="Q285" s="224"/>
      <c r="R285" s="224"/>
      <c r="S285" s="224"/>
      <c r="T285" s="224"/>
      <c r="U285" s="224"/>
      <c r="V285" s="224"/>
      <c r="W285" s="224"/>
      <c r="X285" s="224"/>
      <c r="Y285" s="224"/>
      <c r="Z285" s="224"/>
      <c r="AA285" s="224"/>
      <c r="AB285" s="224"/>
      <c r="AC285" s="224"/>
      <c r="AD285" s="224"/>
      <c r="AE285" s="224"/>
      <c r="AF285" s="224"/>
      <c r="AG285" s="224"/>
      <c r="AH285" s="224"/>
      <c r="AI285" s="224"/>
      <c r="AJ285" s="224"/>
      <c r="AK285" s="224"/>
      <c r="AL285" s="224"/>
      <c r="AM285" s="195"/>
    </row>
    <row r="286" spans="1:39" s="93" customFormat="1" outlineLevel="1">
      <c r="A286" s="642" t="str">
        <f t="shared" si="47"/>
        <v>1</v>
      </c>
      <c r="L286" s="222" t="s">
        <v>410</v>
      </c>
      <c r="M286" s="223" t="s">
        <v>383</v>
      </c>
      <c r="N286" s="146" t="s">
        <v>369</v>
      </c>
      <c r="O286" s="224"/>
      <c r="P286" s="224"/>
      <c r="Q286" s="224"/>
      <c r="R286" s="224"/>
      <c r="S286" s="224"/>
      <c r="T286" s="224"/>
      <c r="U286" s="224"/>
      <c r="V286" s="224"/>
      <c r="W286" s="224"/>
      <c r="X286" s="224"/>
      <c r="Y286" s="224"/>
      <c r="Z286" s="224"/>
      <c r="AA286" s="224"/>
      <c r="AB286" s="224"/>
      <c r="AC286" s="224"/>
      <c r="AD286" s="224"/>
      <c r="AE286" s="224"/>
      <c r="AF286" s="224"/>
      <c r="AG286" s="224"/>
      <c r="AH286" s="224"/>
      <c r="AI286" s="224"/>
      <c r="AJ286" s="224"/>
      <c r="AK286" s="224"/>
      <c r="AL286" s="224"/>
      <c r="AM286" s="195"/>
    </row>
    <row r="288" spans="1:39" s="140" customFormat="1" ht="30" customHeight="1">
      <c r="A288" s="139" t="s">
        <v>1068</v>
      </c>
      <c r="M288" s="141"/>
      <c r="N288" s="141"/>
      <c r="O288" s="141"/>
      <c r="P288" s="141"/>
      <c r="AA288" s="142"/>
    </row>
    <row r="289" spans="1:39">
      <c r="A289" s="143" t="s">
        <v>1069</v>
      </c>
    </row>
    <row r="290" spans="1:39" s="82" customFormat="1" ht="15" customHeight="1">
      <c r="A290" s="184" t="s">
        <v>18</v>
      </c>
      <c r="L290" s="238" t="str">
        <f>INDEX('Общие сведения'!$J$113:$J$126,MATCH($A290,'Общие сведения'!$D$113:$D$126,0))</f>
        <v>Тариф 1 (Водоотведение) - тариф на водоотведение (нет)</v>
      </c>
      <c r="M290" s="155"/>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c r="AL290" s="149"/>
      <c r="AM290" s="217"/>
    </row>
    <row r="291" spans="1:39" s="82" customFormat="1" ht="24" customHeight="1" outlineLevel="1">
      <c r="A291" s="642" t="str">
        <f t="shared" ref="A291:A297" si="59">A290</f>
        <v>1</v>
      </c>
      <c r="L291" s="228" t="s">
        <v>18</v>
      </c>
      <c r="M291" s="229" t="s">
        <v>411</v>
      </c>
      <c r="N291" s="207" t="s">
        <v>369</v>
      </c>
      <c r="O291" s="332">
        <f>O292+O295+O296+O297</f>
        <v>0</v>
      </c>
      <c r="P291" s="332">
        <f t="shared" ref="P291:AL291" si="60">P292+P295+P296+P297</f>
        <v>0</v>
      </c>
      <c r="Q291" s="332">
        <f t="shared" si="60"/>
        <v>0</v>
      </c>
      <c r="R291" s="332">
        <f t="shared" si="60"/>
        <v>0</v>
      </c>
      <c r="S291" s="332">
        <f t="shared" si="60"/>
        <v>0</v>
      </c>
      <c r="T291" s="332">
        <f t="shared" si="60"/>
        <v>0</v>
      </c>
      <c r="U291" s="332">
        <f t="shared" si="60"/>
        <v>0</v>
      </c>
      <c r="V291" s="332">
        <f t="shared" si="60"/>
        <v>0</v>
      </c>
      <c r="W291" s="332">
        <f t="shared" si="60"/>
        <v>0</v>
      </c>
      <c r="X291" s="332">
        <f t="shared" si="60"/>
        <v>0</v>
      </c>
      <c r="Y291" s="332">
        <f t="shared" si="60"/>
        <v>0</v>
      </c>
      <c r="Z291" s="332">
        <f t="shared" si="60"/>
        <v>0</v>
      </c>
      <c r="AA291" s="332">
        <f t="shared" si="60"/>
        <v>0</v>
      </c>
      <c r="AB291" s="332">
        <f t="shared" si="60"/>
        <v>0</v>
      </c>
      <c r="AC291" s="332">
        <f t="shared" si="60"/>
        <v>0</v>
      </c>
      <c r="AD291" s="332">
        <f t="shared" si="60"/>
        <v>0</v>
      </c>
      <c r="AE291" s="332">
        <f t="shared" si="60"/>
        <v>0</v>
      </c>
      <c r="AF291" s="332">
        <f t="shared" si="60"/>
        <v>0</v>
      </c>
      <c r="AG291" s="332">
        <f t="shared" si="60"/>
        <v>0</v>
      </c>
      <c r="AH291" s="332">
        <f t="shared" si="60"/>
        <v>0</v>
      </c>
      <c r="AI291" s="332">
        <f t="shared" si="60"/>
        <v>0</v>
      </c>
      <c r="AJ291" s="332">
        <f t="shared" si="60"/>
        <v>0</v>
      </c>
      <c r="AK291" s="332">
        <f t="shared" si="60"/>
        <v>0</v>
      </c>
      <c r="AL291" s="332">
        <f t="shared" si="60"/>
        <v>0</v>
      </c>
      <c r="AM291" s="195"/>
    </row>
    <row r="292" spans="1:39" s="82" customFormat="1" ht="11.25" customHeight="1" outlineLevel="1">
      <c r="A292" s="642" t="str">
        <f t="shared" si="59"/>
        <v>1</v>
      </c>
      <c r="L292" s="231" t="s">
        <v>165</v>
      </c>
      <c r="M292" s="232" t="s">
        <v>12</v>
      </c>
      <c r="N292" s="146" t="s">
        <v>369</v>
      </c>
      <c r="O292" s="235">
        <f t="shared" ref="O292:AL292" si="61">SUM(O293:O294)</f>
        <v>0</v>
      </c>
      <c r="P292" s="235">
        <f t="shared" si="61"/>
        <v>0</v>
      </c>
      <c r="Q292" s="235">
        <f t="shared" si="61"/>
        <v>0</v>
      </c>
      <c r="R292" s="235">
        <f t="shared" si="61"/>
        <v>0</v>
      </c>
      <c r="S292" s="235">
        <f t="shared" si="61"/>
        <v>0</v>
      </c>
      <c r="T292" s="235">
        <f t="shared" si="61"/>
        <v>0</v>
      </c>
      <c r="U292" s="235">
        <f t="shared" si="61"/>
        <v>0</v>
      </c>
      <c r="V292" s="235">
        <f t="shared" si="61"/>
        <v>0</v>
      </c>
      <c r="W292" s="235">
        <f t="shared" si="61"/>
        <v>0</v>
      </c>
      <c r="X292" s="235">
        <f t="shared" si="61"/>
        <v>0</v>
      </c>
      <c r="Y292" s="235">
        <f t="shared" si="61"/>
        <v>0</v>
      </c>
      <c r="Z292" s="235">
        <f t="shared" si="61"/>
        <v>0</v>
      </c>
      <c r="AA292" s="235">
        <f t="shared" si="61"/>
        <v>0</v>
      </c>
      <c r="AB292" s="235">
        <f t="shared" si="61"/>
        <v>0</v>
      </c>
      <c r="AC292" s="235">
        <f t="shared" si="61"/>
        <v>0</v>
      </c>
      <c r="AD292" s="235">
        <f t="shared" si="61"/>
        <v>0</v>
      </c>
      <c r="AE292" s="235">
        <f t="shared" si="61"/>
        <v>0</v>
      </c>
      <c r="AF292" s="235">
        <f t="shared" si="61"/>
        <v>0</v>
      </c>
      <c r="AG292" s="235">
        <f t="shared" si="61"/>
        <v>0</v>
      </c>
      <c r="AH292" s="235">
        <f t="shared" si="61"/>
        <v>0</v>
      </c>
      <c r="AI292" s="235">
        <f t="shared" si="61"/>
        <v>0</v>
      </c>
      <c r="AJ292" s="235">
        <f t="shared" si="61"/>
        <v>0</v>
      </c>
      <c r="AK292" s="235">
        <f t="shared" si="61"/>
        <v>0</v>
      </c>
      <c r="AL292" s="235">
        <f t="shared" si="61"/>
        <v>0</v>
      </c>
      <c r="AM292" s="195"/>
    </row>
    <row r="293" spans="1:39" s="82" customFormat="1" ht="24" customHeight="1" outlineLevel="1">
      <c r="A293" s="642" t="str">
        <f t="shared" si="59"/>
        <v>1</v>
      </c>
      <c r="L293" s="231" t="s">
        <v>412</v>
      </c>
      <c r="M293" s="234" t="s">
        <v>413</v>
      </c>
      <c r="N293" s="146" t="s">
        <v>369</v>
      </c>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195"/>
    </row>
    <row r="294" spans="1:39" s="82" customFormat="1" ht="11.25" customHeight="1" outlineLevel="1">
      <c r="A294" s="642" t="str">
        <f t="shared" si="59"/>
        <v>1</v>
      </c>
      <c r="L294" s="231" t="s">
        <v>414</v>
      </c>
      <c r="M294" s="234" t="s">
        <v>415</v>
      </c>
      <c r="N294" s="146" t="s">
        <v>369</v>
      </c>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195"/>
    </row>
    <row r="295" spans="1:39" s="82" customFormat="1" ht="11.25" customHeight="1" outlineLevel="1">
      <c r="A295" s="642" t="str">
        <f t="shared" si="59"/>
        <v>1</v>
      </c>
      <c r="L295" s="231" t="s">
        <v>166</v>
      </c>
      <c r="M295" s="236" t="s">
        <v>416</v>
      </c>
      <c r="N295" s="146" t="s">
        <v>369</v>
      </c>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195"/>
    </row>
    <row r="296" spans="1:39" s="82" customFormat="1" ht="11.25" customHeight="1" outlineLevel="1">
      <c r="A296" s="642" t="str">
        <f t="shared" si="59"/>
        <v>1</v>
      </c>
      <c r="L296" s="231" t="s">
        <v>378</v>
      </c>
      <c r="M296" s="237" t="s">
        <v>417</v>
      </c>
      <c r="N296" s="146" t="s">
        <v>369</v>
      </c>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195"/>
    </row>
    <row r="297" spans="1:39" s="82" customFormat="1" ht="11.25" customHeight="1" outlineLevel="1">
      <c r="A297" s="642" t="str">
        <f t="shared" si="59"/>
        <v>1</v>
      </c>
      <c r="L297" s="231" t="s">
        <v>380</v>
      </c>
      <c r="M297" s="237" t="s">
        <v>418</v>
      </c>
      <c r="N297" s="146" t="s">
        <v>369</v>
      </c>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195"/>
    </row>
    <row r="299" spans="1:39" s="140" customFormat="1" ht="30" customHeight="1">
      <c r="A299" s="139" t="s">
        <v>1075</v>
      </c>
      <c r="M299" s="141"/>
      <c r="N299" s="141"/>
      <c r="O299" s="141"/>
      <c r="P299" s="141"/>
      <c r="AA299" s="142"/>
    </row>
    <row r="300" spans="1:39">
      <c r="A300" s="143" t="s">
        <v>1076</v>
      </c>
    </row>
    <row r="301" spans="1:39" s="98" customFormat="1">
      <c r="A301" s="184" t="s">
        <v>18</v>
      </c>
      <c r="B301" s="98" t="s">
        <v>1230</v>
      </c>
      <c r="L301" s="238" t="str">
        <f>INDEX('Общие сведения'!$J$113:$J$126,MATCH($A301,'Общие сведения'!$D$113:$D$126,0))</f>
        <v>Тариф 1 (Водоотведение) - тариф на водоотведение (нет)</v>
      </c>
      <c r="M301" s="155"/>
      <c r="N301" s="155"/>
      <c r="O301" s="457">
        <f>O302+O305+O308+O311+O314+O317+O318+O319</f>
        <v>0</v>
      </c>
      <c r="P301" s="457">
        <f t="shared" ref="P301:AL301" si="62">P302+P305+P308+P311+P314+P317+P318+P319</f>
        <v>0</v>
      </c>
      <c r="Q301" s="457">
        <f t="shared" si="62"/>
        <v>0</v>
      </c>
      <c r="R301" s="457">
        <f t="shared" si="62"/>
        <v>0</v>
      </c>
      <c r="S301" s="457">
        <f t="shared" si="62"/>
        <v>0</v>
      </c>
      <c r="T301" s="457">
        <f t="shared" si="62"/>
        <v>0</v>
      </c>
      <c r="U301" s="457">
        <f t="shared" si="62"/>
        <v>0</v>
      </c>
      <c r="V301" s="457">
        <f t="shared" si="62"/>
        <v>0</v>
      </c>
      <c r="W301" s="457">
        <f t="shared" si="62"/>
        <v>0</v>
      </c>
      <c r="X301" s="457">
        <f t="shared" si="62"/>
        <v>0</v>
      </c>
      <c r="Y301" s="457">
        <f t="shared" si="62"/>
        <v>0</v>
      </c>
      <c r="Z301" s="457">
        <f t="shared" si="62"/>
        <v>0</v>
      </c>
      <c r="AA301" s="457">
        <f t="shared" si="62"/>
        <v>0</v>
      </c>
      <c r="AB301" s="457">
        <f t="shared" si="62"/>
        <v>0</v>
      </c>
      <c r="AC301" s="457">
        <f t="shared" si="62"/>
        <v>0</v>
      </c>
      <c r="AD301" s="457">
        <f t="shared" si="62"/>
        <v>0</v>
      </c>
      <c r="AE301" s="457">
        <f t="shared" si="62"/>
        <v>0</v>
      </c>
      <c r="AF301" s="457">
        <f t="shared" si="62"/>
        <v>0</v>
      </c>
      <c r="AG301" s="457">
        <f t="shared" si="62"/>
        <v>0</v>
      </c>
      <c r="AH301" s="457">
        <f t="shared" si="62"/>
        <v>0</v>
      </c>
      <c r="AI301" s="457">
        <f t="shared" si="62"/>
        <v>0</v>
      </c>
      <c r="AJ301" s="457">
        <f t="shared" si="62"/>
        <v>0</v>
      </c>
      <c r="AK301" s="457">
        <f t="shared" si="62"/>
        <v>0</v>
      </c>
      <c r="AL301" s="457">
        <f t="shared" si="62"/>
        <v>0</v>
      </c>
      <c r="AM301" s="243"/>
    </row>
    <row r="302" spans="1:39" s="98" customFormat="1" outlineLevel="1">
      <c r="A302" s="642" t="str">
        <f t="shared" ref="A302:A319" si="63">A301</f>
        <v>1</v>
      </c>
      <c r="L302" s="218">
        <v>1</v>
      </c>
      <c r="M302" s="519" t="s">
        <v>420</v>
      </c>
      <c r="N302" s="225" t="s">
        <v>369</v>
      </c>
      <c r="O302" s="221">
        <f>SUMIF(N303:N304,N302,O303:O304)</f>
        <v>0</v>
      </c>
      <c r="P302" s="221">
        <f>SUMIF(N303:N304,N302,P303:P304)</f>
        <v>0</v>
      </c>
      <c r="Q302" s="221">
        <f>SUMIF(N303:N304,N302,Q303:Q304)</f>
        <v>0</v>
      </c>
      <c r="R302" s="221">
        <f>SUMIF(N303:N304,N302,R303:R304)</f>
        <v>0</v>
      </c>
      <c r="S302" s="221">
        <f>SUMIF(N303:N304,N302,S303:S304)</f>
        <v>0</v>
      </c>
      <c r="T302" s="221">
        <f>SUMIF(N303:N304,N302,T303:T304)</f>
        <v>0</v>
      </c>
      <c r="U302" s="221">
        <f>SUMIF(N303:N304,N302,U303:U304)</f>
        <v>0</v>
      </c>
      <c r="V302" s="221">
        <f>SUMIF(N303:N304,N302,V303:V304)</f>
        <v>0</v>
      </c>
      <c r="W302" s="221">
        <f>SUMIF(N303:N304,N302,W303:W304)</f>
        <v>0</v>
      </c>
      <c r="X302" s="221">
        <f>SUMIF(N303:N304,N302,X303:X304)</f>
        <v>0</v>
      </c>
      <c r="Y302" s="221">
        <f>SUMIF(N303:N304,N302,Y303:Y304)</f>
        <v>0</v>
      </c>
      <c r="Z302" s="221">
        <f>SUMIF(N303:N304,N302,Z303:Z304)</f>
        <v>0</v>
      </c>
      <c r="AA302" s="221">
        <f>SUMIF(N303:N304,N302,AA303:AA304)</f>
        <v>0</v>
      </c>
      <c r="AB302" s="221">
        <f>SUMIF(N303:N304,N302,AB303:AB304)</f>
        <v>0</v>
      </c>
      <c r="AC302" s="221">
        <f>SUMIF(N303:N304,N302,AC303:AC304)</f>
        <v>0</v>
      </c>
      <c r="AD302" s="221">
        <f>SUMIF(N303:N304,N302,AD303:AD304)</f>
        <v>0</v>
      </c>
      <c r="AE302" s="221">
        <f>SUMIF(N303:N304,N302,AE303:AE304)</f>
        <v>0</v>
      </c>
      <c r="AF302" s="221">
        <f>SUMIF(N303:N304,N302,AF303:AF304)</f>
        <v>0</v>
      </c>
      <c r="AG302" s="221">
        <f>SUMIF(N303:N304,N302,AG303:AG304)</f>
        <v>0</v>
      </c>
      <c r="AH302" s="221">
        <f>SUMIF(N303:N304,N302,AH303:AH304)</f>
        <v>0</v>
      </c>
      <c r="AI302" s="221">
        <f>SUMIF(N303:N304,N302,AI303:AI304)</f>
        <v>0</v>
      </c>
      <c r="AJ302" s="221">
        <f>SUMIF(N303:N304,N302,AJ303:AJ304)</f>
        <v>0</v>
      </c>
      <c r="AK302" s="221">
        <f>SUMIF(N303:N304,N302,AK303:AK304)</f>
        <v>0</v>
      </c>
      <c r="AL302" s="221">
        <f>SUMIF(N303:N304,N302,AL303:AL304)</f>
        <v>0</v>
      </c>
      <c r="AM302" s="195"/>
    </row>
    <row r="303" spans="1:39" s="98" customFormat="1" ht="0.3" customHeight="1" outlineLevel="1">
      <c r="A303" s="642" t="str">
        <f t="shared" si="63"/>
        <v>1</v>
      </c>
      <c r="J303" s="241" t="s">
        <v>1070</v>
      </c>
      <c r="L303" s="218"/>
      <c r="M303" s="519"/>
      <c r="N303" s="225"/>
      <c r="O303" s="226"/>
      <c r="P303" s="226"/>
      <c r="Q303" s="226"/>
      <c r="R303" s="226"/>
      <c r="S303" s="226"/>
      <c r="T303" s="226"/>
      <c r="U303" s="226"/>
      <c r="V303" s="226"/>
      <c r="W303" s="226"/>
      <c r="X303" s="226"/>
      <c r="Y303" s="226"/>
      <c r="Z303" s="226"/>
      <c r="AA303" s="226"/>
      <c r="AB303" s="226"/>
      <c r="AC303" s="226"/>
      <c r="AD303" s="226"/>
      <c r="AE303" s="226"/>
      <c r="AF303" s="226"/>
      <c r="AG303" s="226"/>
      <c r="AH303" s="226"/>
      <c r="AI303" s="226"/>
      <c r="AJ303" s="226"/>
      <c r="AK303" s="226"/>
      <c r="AL303" s="226"/>
      <c r="AM303" s="244"/>
    </row>
    <row r="304" spans="1:39" s="98" customFormat="1" ht="15" customHeight="1" outlineLevel="1">
      <c r="A304" s="642" t="str">
        <f t="shared" si="63"/>
        <v>1</v>
      </c>
      <c r="J304" s="242"/>
      <c r="L304" s="258"/>
      <c r="M304" s="259" t="s">
        <v>1074</v>
      </c>
      <c r="N304" s="259"/>
      <c r="O304" s="259"/>
      <c r="P304" s="259"/>
      <c r="Q304" s="259"/>
      <c r="R304" s="259"/>
      <c r="S304" s="259"/>
      <c r="T304" s="259"/>
      <c r="U304" s="259"/>
      <c r="V304" s="259"/>
      <c r="W304" s="259"/>
      <c r="X304" s="259"/>
      <c r="Y304" s="259"/>
      <c r="Z304" s="259"/>
      <c r="AA304" s="259"/>
      <c r="AB304" s="259"/>
      <c r="AC304" s="259"/>
      <c r="AD304" s="259"/>
      <c r="AE304" s="259"/>
      <c r="AF304" s="259"/>
      <c r="AG304" s="259"/>
      <c r="AH304" s="259"/>
      <c r="AI304" s="259"/>
      <c r="AJ304" s="259"/>
      <c r="AK304" s="259"/>
      <c r="AL304" s="259"/>
      <c r="AM304" s="260"/>
    </row>
    <row r="305" spans="1:39" s="98" customFormat="1" outlineLevel="1">
      <c r="A305" s="642" t="str">
        <f t="shared" si="63"/>
        <v>1</v>
      </c>
      <c r="L305" s="218">
        <v>2</v>
      </c>
      <c r="M305" s="519" t="s">
        <v>422</v>
      </c>
      <c r="N305" s="225" t="s">
        <v>369</v>
      </c>
      <c r="O305" s="221">
        <f>SUMIF(N306:N307,N305,O306:O307)</f>
        <v>0</v>
      </c>
      <c r="P305" s="221">
        <f>SUMIF(N306:N307,N305,P306:P307)</f>
        <v>0</v>
      </c>
      <c r="Q305" s="221">
        <f>SUMIF(N306:N307,N305,Q306:Q307)</f>
        <v>0</v>
      </c>
      <c r="R305" s="221">
        <f>SUMIF(N306:N307,N305,R306:R307)</f>
        <v>0</v>
      </c>
      <c r="S305" s="221">
        <f>SUMIF(N306:N307,N305,S306:S307)</f>
        <v>0</v>
      </c>
      <c r="T305" s="221">
        <f>SUMIF(N306:N307,N305,T306:T307)</f>
        <v>0</v>
      </c>
      <c r="U305" s="221">
        <f>SUMIF(N306:N307,N305,U306:U307)</f>
        <v>0</v>
      </c>
      <c r="V305" s="221">
        <f>SUMIF(N306:N307,N305,V306:V307)</f>
        <v>0</v>
      </c>
      <c r="W305" s="221">
        <f>SUMIF(N306:N307,N305,W306:W307)</f>
        <v>0</v>
      </c>
      <c r="X305" s="221">
        <f>SUMIF(N306:N307,N305,X306:X307)</f>
        <v>0</v>
      </c>
      <c r="Y305" s="221">
        <f>SUMIF(N306:N307,N305,Y306:Y307)</f>
        <v>0</v>
      </c>
      <c r="Z305" s="221">
        <f>SUMIF(N306:N307,N305,Z306:Z307)</f>
        <v>0</v>
      </c>
      <c r="AA305" s="221">
        <f>SUMIF(N306:N307,N305,AA306:AA307)</f>
        <v>0</v>
      </c>
      <c r="AB305" s="221">
        <f>SUMIF(N306:N307,N305,AB306:AB307)</f>
        <v>0</v>
      </c>
      <c r="AC305" s="221">
        <f>SUMIF(N306:N307,N305,AC306:AC307)</f>
        <v>0</v>
      </c>
      <c r="AD305" s="221">
        <f>SUMIF(N306:N307,N305,AD306:AD307)</f>
        <v>0</v>
      </c>
      <c r="AE305" s="221">
        <f>SUMIF(N306:N307,N305,AE306:AE307)</f>
        <v>0</v>
      </c>
      <c r="AF305" s="221">
        <f>SUMIF(N306:N307,N305,AF306:AF307)</f>
        <v>0</v>
      </c>
      <c r="AG305" s="221">
        <f>SUMIF(N306:N307,N305,AG306:AG307)</f>
        <v>0</v>
      </c>
      <c r="AH305" s="221">
        <f>SUMIF(N306:N307,N305,AH306:AH307)</f>
        <v>0</v>
      </c>
      <c r="AI305" s="221">
        <f>SUMIF(N306:N307,N305,AI306:AI307)</f>
        <v>0</v>
      </c>
      <c r="AJ305" s="221">
        <f>SUMIF(N306:N307,N305,AJ306:AJ307)</f>
        <v>0</v>
      </c>
      <c r="AK305" s="221">
        <f>SUMIF(N306:N307,N305,AK306:AK307)</f>
        <v>0</v>
      </c>
      <c r="AL305" s="221">
        <f>SUMIF(N306:N307,N305,AL306:AL307)</f>
        <v>0</v>
      </c>
      <c r="AM305" s="195"/>
    </row>
    <row r="306" spans="1:39" s="98" customFormat="1" ht="0.3" customHeight="1" outlineLevel="1">
      <c r="A306" s="642" t="str">
        <f t="shared" si="63"/>
        <v>1</v>
      </c>
      <c r="J306" s="241" t="s">
        <v>1071</v>
      </c>
      <c r="L306" s="218"/>
      <c r="M306" s="519"/>
      <c r="N306" s="225"/>
      <c r="O306" s="226"/>
      <c r="P306" s="226"/>
      <c r="Q306" s="226"/>
      <c r="R306" s="226"/>
      <c r="S306" s="226"/>
      <c r="T306" s="226"/>
      <c r="U306" s="226"/>
      <c r="V306" s="226"/>
      <c r="W306" s="226"/>
      <c r="X306" s="226"/>
      <c r="Y306" s="226"/>
      <c r="Z306" s="226"/>
      <c r="AA306" s="226"/>
      <c r="AB306" s="226"/>
      <c r="AC306" s="226"/>
      <c r="AD306" s="226"/>
      <c r="AE306" s="226"/>
      <c r="AF306" s="226"/>
      <c r="AG306" s="226"/>
      <c r="AH306" s="226"/>
      <c r="AI306" s="226"/>
      <c r="AJ306" s="226"/>
      <c r="AK306" s="226"/>
      <c r="AL306" s="226"/>
      <c r="AM306" s="244"/>
    </row>
    <row r="307" spans="1:39" s="98" customFormat="1" ht="15" customHeight="1" outlineLevel="1">
      <c r="A307" s="642" t="str">
        <f t="shared" si="63"/>
        <v>1</v>
      </c>
      <c r="J307" s="242"/>
      <c r="L307" s="258"/>
      <c r="M307" s="259" t="s">
        <v>1074</v>
      </c>
      <c r="N307" s="259"/>
      <c r="O307" s="259"/>
      <c r="P307" s="259"/>
      <c r="Q307" s="259"/>
      <c r="R307" s="259"/>
      <c r="S307" s="259"/>
      <c r="T307" s="259"/>
      <c r="U307" s="259"/>
      <c r="V307" s="259"/>
      <c r="W307" s="259"/>
      <c r="X307" s="259"/>
      <c r="Y307" s="259"/>
      <c r="Z307" s="259"/>
      <c r="AA307" s="259"/>
      <c r="AB307" s="259"/>
      <c r="AC307" s="259"/>
      <c r="AD307" s="259"/>
      <c r="AE307" s="259"/>
      <c r="AF307" s="259"/>
      <c r="AG307" s="259"/>
      <c r="AH307" s="259"/>
      <c r="AI307" s="259"/>
      <c r="AJ307" s="259"/>
      <c r="AK307" s="259"/>
      <c r="AL307" s="259"/>
      <c r="AM307" s="260"/>
    </row>
    <row r="308" spans="1:39" s="98" customFormat="1" outlineLevel="1">
      <c r="A308" s="642" t="str">
        <f t="shared" si="63"/>
        <v>1</v>
      </c>
      <c r="L308" s="218">
        <v>3</v>
      </c>
      <c r="M308" s="519" t="s">
        <v>424</v>
      </c>
      <c r="N308" s="225" t="s">
        <v>369</v>
      </c>
      <c r="O308" s="221">
        <f>SUMIF(N309:N310,N308,O309:O310)</f>
        <v>0</v>
      </c>
      <c r="P308" s="221">
        <f>SUMIF(N309:N310,N308,P309:P310)</f>
        <v>0</v>
      </c>
      <c r="Q308" s="221">
        <f>SUMIF(N309:N310,N308,Q309:Q310)</f>
        <v>0</v>
      </c>
      <c r="R308" s="221">
        <f>SUMIF(N309:N310,N308,R309:R310)</f>
        <v>0</v>
      </c>
      <c r="S308" s="221">
        <f>SUMIF(N309:N310,N308,S309:S310)</f>
        <v>0</v>
      </c>
      <c r="T308" s="221">
        <f>SUMIF(N309:N310,N308,T309:T310)</f>
        <v>0</v>
      </c>
      <c r="U308" s="221">
        <f>SUMIF(N309:N310,N308,U309:U310)</f>
        <v>0</v>
      </c>
      <c r="V308" s="221">
        <f>SUMIF(N309:N310,N308,V309:V310)</f>
        <v>0</v>
      </c>
      <c r="W308" s="221">
        <f>SUMIF(N309:N310,N308,W309:W310)</f>
        <v>0</v>
      </c>
      <c r="X308" s="221">
        <f>SUMIF(N309:N310,N308,X309:X310)</f>
        <v>0</v>
      </c>
      <c r="Y308" s="221">
        <f>SUMIF(N309:N310,N308,Y309:Y310)</f>
        <v>0</v>
      </c>
      <c r="Z308" s="221">
        <f>SUMIF(N309:N310,N308,Z309:Z310)</f>
        <v>0</v>
      </c>
      <c r="AA308" s="221">
        <f>SUMIF(N309:N310,N308,AA309:AA310)</f>
        <v>0</v>
      </c>
      <c r="AB308" s="221">
        <f>SUMIF(N309:N310,N308,AB309:AB310)</f>
        <v>0</v>
      </c>
      <c r="AC308" s="221">
        <f>SUMIF(N309:N310,N308,AC309:AC310)</f>
        <v>0</v>
      </c>
      <c r="AD308" s="221">
        <f>SUMIF(N309:N310,N308,AD309:AD310)</f>
        <v>0</v>
      </c>
      <c r="AE308" s="221">
        <f>SUMIF(N309:N310,N308,AE309:AE310)</f>
        <v>0</v>
      </c>
      <c r="AF308" s="221">
        <f>SUMIF(N309:N310,N308,AF309:AF310)</f>
        <v>0</v>
      </c>
      <c r="AG308" s="221">
        <f>SUMIF(N309:N310,N308,AG309:AG310)</f>
        <v>0</v>
      </c>
      <c r="AH308" s="221">
        <f>SUMIF(N309:N310,N308,AH309:AH310)</f>
        <v>0</v>
      </c>
      <c r="AI308" s="221">
        <f>SUMIF(N309:N310,N308,AI309:AI310)</f>
        <v>0</v>
      </c>
      <c r="AJ308" s="221">
        <f>SUMIF(N309:N310,N308,AJ309:AJ310)</f>
        <v>0</v>
      </c>
      <c r="AK308" s="221">
        <f>SUMIF(N309:N310,N308,AK309:AK310)</f>
        <v>0</v>
      </c>
      <c r="AL308" s="221">
        <f>SUMIF(N309:N310,N308,AL309:AL310)</f>
        <v>0</v>
      </c>
      <c r="AM308" s="195"/>
    </row>
    <row r="309" spans="1:39" s="98" customFormat="1" ht="0.3" customHeight="1" outlineLevel="1">
      <c r="A309" s="642" t="str">
        <f t="shared" si="63"/>
        <v>1</v>
      </c>
      <c r="J309" s="241" t="s">
        <v>1072</v>
      </c>
      <c r="L309" s="218"/>
      <c r="M309" s="519"/>
      <c r="N309" s="225"/>
      <c r="O309" s="226"/>
      <c r="P309" s="226"/>
      <c r="Q309" s="226"/>
      <c r="R309" s="226"/>
      <c r="S309" s="226"/>
      <c r="T309" s="226"/>
      <c r="U309" s="226"/>
      <c r="V309" s="226"/>
      <c r="W309" s="226"/>
      <c r="X309" s="226"/>
      <c r="Y309" s="226"/>
      <c r="Z309" s="226"/>
      <c r="AA309" s="226"/>
      <c r="AB309" s="226"/>
      <c r="AC309" s="226"/>
      <c r="AD309" s="226"/>
      <c r="AE309" s="226"/>
      <c r="AF309" s="226"/>
      <c r="AG309" s="226"/>
      <c r="AH309" s="226"/>
      <c r="AI309" s="226"/>
      <c r="AJ309" s="226"/>
      <c r="AK309" s="226"/>
      <c r="AL309" s="226"/>
      <c r="AM309" s="244"/>
    </row>
    <row r="310" spans="1:39" s="98" customFormat="1" ht="15" customHeight="1" outlineLevel="1">
      <c r="A310" s="642" t="str">
        <f t="shared" si="63"/>
        <v>1</v>
      </c>
      <c r="J310" s="242"/>
      <c r="L310" s="258"/>
      <c r="M310" s="259" t="s">
        <v>1074</v>
      </c>
      <c r="N310" s="259"/>
      <c r="O310" s="259"/>
      <c r="P310" s="259"/>
      <c r="Q310" s="259"/>
      <c r="R310" s="259"/>
      <c r="S310" s="259"/>
      <c r="T310" s="259"/>
      <c r="U310" s="259"/>
      <c r="V310" s="259"/>
      <c r="W310" s="259"/>
      <c r="X310" s="259"/>
      <c r="Y310" s="259"/>
      <c r="Z310" s="259"/>
      <c r="AA310" s="259"/>
      <c r="AB310" s="259"/>
      <c r="AC310" s="259"/>
      <c r="AD310" s="259"/>
      <c r="AE310" s="259"/>
      <c r="AF310" s="259"/>
      <c r="AG310" s="259"/>
      <c r="AH310" s="259"/>
      <c r="AI310" s="259"/>
      <c r="AJ310" s="259"/>
      <c r="AK310" s="259"/>
      <c r="AL310" s="259"/>
      <c r="AM310" s="260"/>
    </row>
    <row r="311" spans="1:39" s="98" customFormat="1" outlineLevel="1">
      <c r="A311" s="642" t="str">
        <f t="shared" si="63"/>
        <v>1</v>
      </c>
      <c r="L311" s="218">
        <v>4</v>
      </c>
      <c r="M311" s="519" t="s">
        <v>425</v>
      </c>
      <c r="N311" s="225" t="s">
        <v>369</v>
      </c>
      <c r="O311" s="221">
        <f>SUMIF(N312:N313,N311,O312:O313)</f>
        <v>0</v>
      </c>
      <c r="P311" s="221">
        <f>SUMIF(N312:N313,N311,P312:P313)</f>
        <v>0</v>
      </c>
      <c r="Q311" s="221">
        <f>SUMIF(N312:N313,N311,Q312:Q313)</f>
        <v>0</v>
      </c>
      <c r="R311" s="221">
        <f>SUMIF(N312:N313,N311,R312:R313)</f>
        <v>0</v>
      </c>
      <c r="S311" s="221">
        <f>SUMIF(N312:N313,N311,S312:S313)</f>
        <v>0</v>
      </c>
      <c r="T311" s="221">
        <f>SUMIF(N312:N313,N311,T312:T313)</f>
        <v>0</v>
      </c>
      <c r="U311" s="221">
        <f>SUMIF(N312:N313,N311,U312:U313)</f>
        <v>0</v>
      </c>
      <c r="V311" s="221">
        <f>SUMIF(N312:N313,N311,V312:V313)</f>
        <v>0</v>
      </c>
      <c r="W311" s="221">
        <f>SUMIF(N312:N313,N311,W312:W313)</f>
        <v>0</v>
      </c>
      <c r="X311" s="221">
        <f>SUMIF(N312:N313,N311,X312:X313)</f>
        <v>0</v>
      </c>
      <c r="Y311" s="221">
        <f>SUMIF(N312:N313,N311,Y312:Y313)</f>
        <v>0</v>
      </c>
      <c r="Z311" s="221">
        <f>SUMIF(N312:N313,N311,Z312:Z313)</f>
        <v>0</v>
      </c>
      <c r="AA311" s="221">
        <f>SUMIF(N312:N313,N311,AA312:AA313)</f>
        <v>0</v>
      </c>
      <c r="AB311" s="221">
        <f>SUMIF(N312:N313,N311,AB312:AB313)</f>
        <v>0</v>
      </c>
      <c r="AC311" s="221">
        <f>SUMIF(N312:N313,N311,AC312:AC313)</f>
        <v>0</v>
      </c>
      <c r="AD311" s="221">
        <f>SUMIF(N312:N313,N311,AD312:AD313)</f>
        <v>0</v>
      </c>
      <c r="AE311" s="221">
        <f>SUMIF(N312:N313,N311,AE312:AE313)</f>
        <v>0</v>
      </c>
      <c r="AF311" s="221">
        <f>SUMIF(N312:N313,N311,AF312:AF313)</f>
        <v>0</v>
      </c>
      <c r="AG311" s="221">
        <f>SUMIF(N312:N313,N311,AG312:AG313)</f>
        <v>0</v>
      </c>
      <c r="AH311" s="221">
        <f>SUMIF(N312:N313,N311,AH312:AH313)</f>
        <v>0</v>
      </c>
      <c r="AI311" s="221">
        <f>SUMIF(N312:N313,N311,AI312:AI313)</f>
        <v>0</v>
      </c>
      <c r="AJ311" s="221">
        <f>SUMIF(N312:N313,N311,AJ312:AJ313)</f>
        <v>0</v>
      </c>
      <c r="AK311" s="221">
        <f>SUMIF(N312:N313,N311,AK312:AK313)</f>
        <v>0</v>
      </c>
      <c r="AL311" s="221">
        <f>SUMIF(N312:N313,N311,AL312:AL313)</f>
        <v>0</v>
      </c>
      <c r="AM311" s="195"/>
    </row>
    <row r="312" spans="1:39" s="98" customFormat="1" ht="0.3" customHeight="1" outlineLevel="1">
      <c r="A312" s="642" t="str">
        <f t="shared" si="63"/>
        <v>1</v>
      </c>
      <c r="J312" s="241" t="s">
        <v>1073</v>
      </c>
      <c r="L312" s="218"/>
      <c r="M312" s="519"/>
      <c r="N312" s="225"/>
      <c r="O312" s="226"/>
      <c r="P312" s="226"/>
      <c r="Q312" s="226"/>
      <c r="R312" s="226"/>
      <c r="S312" s="226"/>
      <c r="T312" s="226"/>
      <c r="U312" s="226"/>
      <c r="V312" s="226"/>
      <c r="W312" s="226"/>
      <c r="X312" s="226"/>
      <c r="Y312" s="226"/>
      <c r="Z312" s="226"/>
      <c r="AA312" s="226"/>
      <c r="AB312" s="226"/>
      <c r="AC312" s="226"/>
      <c r="AD312" s="226"/>
      <c r="AE312" s="226"/>
      <c r="AF312" s="226"/>
      <c r="AG312" s="226"/>
      <c r="AH312" s="226"/>
      <c r="AI312" s="226"/>
      <c r="AJ312" s="226"/>
      <c r="AK312" s="226"/>
      <c r="AL312" s="226"/>
      <c r="AM312" s="244"/>
    </row>
    <row r="313" spans="1:39" s="98" customFormat="1" ht="15" customHeight="1" outlineLevel="1">
      <c r="A313" s="642" t="str">
        <f t="shared" si="63"/>
        <v>1</v>
      </c>
      <c r="J313" s="242"/>
      <c r="L313" s="258"/>
      <c r="M313" s="259" t="s">
        <v>1074</v>
      </c>
      <c r="N313" s="259"/>
      <c r="O313" s="259"/>
      <c r="P313" s="259"/>
      <c r="Q313" s="259"/>
      <c r="R313" s="259"/>
      <c r="S313" s="259"/>
      <c r="T313" s="259"/>
      <c r="U313" s="259"/>
      <c r="V313" s="259"/>
      <c r="W313" s="259"/>
      <c r="X313" s="259"/>
      <c r="Y313" s="259"/>
      <c r="Z313" s="259"/>
      <c r="AA313" s="259"/>
      <c r="AB313" s="259"/>
      <c r="AC313" s="259"/>
      <c r="AD313" s="259"/>
      <c r="AE313" s="259"/>
      <c r="AF313" s="259"/>
      <c r="AG313" s="259"/>
      <c r="AH313" s="259"/>
      <c r="AI313" s="259"/>
      <c r="AJ313" s="259"/>
      <c r="AK313" s="259"/>
      <c r="AL313" s="259"/>
      <c r="AM313" s="260"/>
    </row>
    <row r="314" spans="1:39" s="98" customFormat="1" outlineLevel="1">
      <c r="A314" s="642" t="str">
        <f t="shared" si="63"/>
        <v>1</v>
      </c>
      <c r="L314" s="218">
        <v>5</v>
      </c>
      <c r="M314" s="519" t="s">
        <v>1314</v>
      </c>
      <c r="N314" s="225" t="s">
        <v>369</v>
      </c>
      <c r="O314" s="221">
        <f>SUMIF(N315:N316,N314,O315:O316)</f>
        <v>0</v>
      </c>
      <c r="P314" s="221">
        <f>SUMIF(N315:N316,N314,P315:P316)</f>
        <v>0</v>
      </c>
      <c r="Q314" s="221">
        <f>SUMIF(N315:N316,N314,Q315:Q316)</f>
        <v>0</v>
      </c>
      <c r="R314" s="221">
        <f>SUMIF(N315:N316,N314,R315:R316)</f>
        <v>0</v>
      </c>
      <c r="S314" s="221">
        <f>SUMIF(N315:N316,N314,S315:S316)</f>
        <v>0</v>
      </c>
      <c r="T314" s="221">
        <f>SUMIF(N315:N316,N314,T315:T316)</f>
        <v>0</v>
      </c>
      <c r="U314" s="221">
        <f>SUMIF(N315:N316,N314,U315:U316)</f>
        <v>0</v>
      </c>
      <c r="V314" s="221">
        <f>SUMIF(N315:N316,N314,V315:V316)</f>
        <v>0</v>
      </c>
      <c r="W314" s="221">
        <f>SUMIF(N315:N316,N314,W315:W316)</f>
        <v>0</v>
      </c>
      <c r="X314" s="221">
        <f>SUMIF(N315:N316,N314,X315:X316)</f>
        <v>0</v>
      </c>
      <c r="Y314" s="221">
        <f>SUMIF(N315:N316,N314,Y315:Y316)</f>
        <v>0</v>
      </c>
      <c r="Z314" s="221">
        <f>SUMIF(N315:N316,N314,Z315:Z316)</f>
        <v>0</v>
      </c>
      <c r="AA314" s="221">
        <f>SUMIF(N315:N316,N314,AA315:AA316)</f>
        <v>0</v>
      </c>
      <c r="AB314" s="221">
        <f>SUMIF(N315:N316,N314,AB315:AB316)</f>
        <v>0</v>
      </c>
      <c r="AC314" s="221">
        <f>SUMIF(N315:N316,N314,AC315:AC316)</f>
        <v>0</v>
      </c>
      <c r="AD314" s="221">
        <f>SUMIF(N315:N316,N314,AD315:AD316)</f>
        <v>0</v>
      </c>
      <c r="AE314" s="221">
        <f>SUMIF(N315:N316,N314,AE315:AE316)</f>
        <v>0</v>
      </c>
      <c r="AF314" s="221">
        <f>SUMIF(N315:N316,N314,AF315:AF316)</f>
        <v>0</v>
      </c>
      <c r="AG314" s="221">
        <f>SUMIF(N315:N316,N314,AG315:AG316)</f>
        <v>0</v>
      </c>
      <c r="AH314" s="221">
        <f>SUMIF(N315:N316,N314,AH315:AH316)</f>
        <v>0</v>
      </c>
      <c r="AI314" s="221">
        <f>SUMIF(N315:N316,N314,AI315:AI316)</f>
        <v>0</v>
      </c>
      <c r="AJ314" s="221">
        <f>SUMIF(N315:N316,N314,AJ315:AJ316)</f>
        <v>0</v>
      </c>
      <c r="AK314" s="221">
        <f>SUMIF(N315:N316,N314,AK315:AK316)</f>
        <v>0</v>
      </c>
      <c r="AL314" s="221">
        <f>SUMIF(N315:N316,N314,AL315:AL316)</f>
        <v>0</v>
      </c>
      <c r="AM314" s="195"/>
    </row>
    <row r="315" spans="1:39" s="98" customFormat="1" ht="0.3" customHeight="1" outlineLevel="1">
      <c r="A315" s="642" t="str">
        <f t="shared" si="63"/>
        <v>1</v>
      </c>
      <c r="J315" s="241" t="s">
        <v>1331</v>
      </c>
      <c r="L315" s="218"/>
      <c r="M315" s="519"/>
      <c r="N315" s="225"/>
      <c r="O315" s="226"/>
      <c r="P315" s="226"/>
      <c r="Q315" s="226"/>
      <c r="R315" s="226"/>
      <c r="S315" s="226"/>
      <c r="T315" s="226"/>
      <c r="U315" s="226"/>
      <c r="V315" s="226"/>
      <c r="W315" s="226"/>
      <c r="X315" s="226"/>
      <c r="Y315" s="226"/>
      <c r="Z315" s="226"/>
      <c r="AA315" s="226"/>
      <c r="AB315" s="226"/>
      <c r="AC315" s="226"/>
      <c r="AD315" s="226"/>
      <c r="AE315" s="226"/>
      <c r="AF315" s="226"/>
      <c r="AG315" s="226"/>
      <c r="AH315" s="226"/>
      <c r="AI315" s="226"/>
      <c r="AJ315" s="226"/>
      <c r="AK315" s="226"/>
      <c r="AL315" s="226"/>
      <c r="AM315" s="244"/>
    </row>
    <row r="316" spans="1:39" s="98" customFormat="1" ht="15" customHeight="1" outlineLevel="1">
      <c r="A316" s="642" t="str">
        <f t="shared" si="63"/>
        <v>1</v>
      </c>
      <c r="J316" s="485"/>
      <c r="L316" s="258"/>
      <c r="M316" s="259" t="s">
        <v>1074</v>
      </c>
      <c r="N316" s="259"/>
      <c r="O316" s="259"/>
      <c r="P316" s="259"/>
      <c r="Q316" s="259"/>
      <c r="R316" s="259"/>
      <c r="S316" s="259"/>
      <c r="T316" s="259"/>
      <c r="U316" s="259"/>
      <c r="V316" s="259"/>
      <c r="W316" s="259"/>
      <c r="X316" s="259"/>
      <c r="Y316" s="259"/>
      <c r="Z316" s="259"/>
      <c r="AA316" s="259"/>
      <c r="AB316" s="259"/>
      <c r="AC316" s="259"/>
      <c r="AD316" s="259"/>
      <c r="AE316" s="259"/>
      <c r="AF316" s="259"/>
      <c r="AG316" s="259"/>
      <c r="AH316" s="259"/>
      <c r="AI316" s="259"/>
      <c r="AJ316" s="259"/>
      <c r="AK316" s="259"/>
      <c r="AL316" s="259"/>
      <c r="AM316" s="260"/>
    </row>
    <row r="317" spans="1:39" s="99" customFormat="1" outlineLevel="1">
      <c r="A317" s="642" t="str">
        <f>A313</f>
        <v>1</v>
      </c>
      <c r="L317" s="218">
        <v>6</v>
      </c>
      <c r="M317" s="519" t="s">
        <v>426</v>
      </c>
      <c r="N317" s="225" t="s">
        <v>369</v>
      </c>
      <c r="O317" s="248"/>
      <c r="P317" s="248"/>
      <c r="Q317" s="248"/>
      <c r="R317" s="248"/>
      <c r="S317" s="248"/>
      <c r="T317" s="248"/>
      <c r="U317" s="248"/>
      <c r="V317" s="248"/>
      <c r="W317" s="248"/>
      <c r="X317" s="248"/>
      <c r="Y317" s="248"/>
      <c r="Z317" s="248"/>
      <c r="AA317" s="248"/>
      <c r="AB317" s="248"/>
      <c r="AC317" s="248"/>
      <c r="AD317" s="248"/>
      <c r="AE317" s="248"/>
      <c r="AF317" s="248"/>
      <c r="AG317" s="248"/>
      <c r="AH317" s="248"/>
      <c r="AI317" s="248"/>
      <c r="AJ317" s="248"/>
      <c r="AK317" s="248"/>
      <c r="AL317" s="248"/>
      <c r="AM317" s="195"/>
    </row>
    <row r="318" spans="1:39" s="99" customFormat="1" outlineLevel="1">
      <c r="A318" s="642" t="str">
        <f t="shared" si="63"/>
        <v>1</v>
      </c>
      <c r="L318" s="218">
        <v>7</v>
      </c>
      <c r="M318" s="519" t="s">
        <v>427</v>
      </c>
      <c r="N318" s="225" t="s">
        <v>369</v>
      </c>
      <c r="O318" s="248"/>
      <c r="P318" s="248"/>
      <c r="Q318" s="248"/>
      <c r="R318" s="248"/>
      <c r="S318" s="248"/>
      <c r="T318" s="248"/>
      <c r="U318" s="248"/>
      <c r="V318" s="248"/>
      <c r="W318" s="248"/>
      <c r="X318" s="248"/>
      <c r="Y318" s="248"/>
      <c r="Z318" s="248"/>
      <c r="AA318" s="248"/>
      <c r="AB318" s="248"/>
      <c r="AC318" s="248"/>
      <c r="AD318" s="248"/>
      <c r="AE318" s="248"/>
      <c r="AF318" s="248"/>
      <c r="AG318" s="248"/>
      <c r="AH318" s="248"/>
      <c r="AI318" s="248"/>
      <c r="AJ318" s="248"/>
      <c r="AK318" s="248"/>
      <c r="AL318" s="248"/>
      <c r="AM318" s="195"/>
    </row>
    <row r="319" spans="1:39" s="99" customFormat="1" outlineLevel="1">
      <c r="A319" s="642" t="str">
        <f t="shared" si="63"/>
        <v>1</v>
      </c>
      <c r="L319" s="218">
        <v>8</v>
      </c>
      <c r="M319" s="519" t="s">
        <v>428</v>
      </c>
      <c r="N319" s="225" t="s">
        <v>369</v>
      </c>
      <c r="O319" s="248"/>
      <c r="P319" s="248"/>
      <c r="Q319" s="248"/>
      <c r="R319" s="248"/>
      <c r="S319" s="248"/>
      <c r="T319" s="248"/>
      <c r="U319" s="248"/>
      <c r="V319" s="248"/>
      <c r="W319" s="248"/>
      <c r="X319" s="248"/>
      <c r="Y319" s="248"/>
      <c r="Z319" s="248"/>
      <c r="AA319" s="248"/>
      <c r="AB319" s="248"/>
      <c r="AC319" s="248"/>
      <c r="AD319" s="248"/>
      <c r="AE319" s="248"/>
      <c r="AF319" s="248"/>
      <c r="AG319" s="248"/>
      <c r="AH319" s="248"/>
      <c r="AI319" s="248"/>
      <c r="AJ319" s="248"/>
      <c r="AK319" s="248"/>
      <c r="AL319" s="248"/>
      <c r="AM319" s="195"/>
    </row>
    <row r="320" spans="1:39">
      <c r="A320" s="143" t="s">
        <v>1077</v>
      </c>
    </row>
    <row r="321" spans="1:39" s="98" customFormat="1" ht="11.25" customHeight="1" outlineLevel="1">
      <c r="A321" s="156" t="str">
        <f ca="1">OFFSET(A321,-1,0)</f>
        <v>et_List09_org1</v>
      </c>
      <c r="J321" s="1267" t="s">
        <v>165</v>
      </c>
      <c r="K321" s="144" t="s">
        <v>282</v>
      </c>
      <c r="L321" s="245" t="str">
        <f>J321</f>
        <v>1.1</v>
      </c>
      <c r="M321" s="356"/>
      <c r="N321" s="225" t="s">
        <v>369</v>
      </c>
      <c r="O321" s="224"/>
      <c r="P321" s="224"/>
      <c r="Q321" s="224"/>
      <c r="R321" s="224"/>
      <c r="S321" s="224"/>
      <c r="T321" s="224"/>
      <c r="U321" s="224"/>
      <c r="V321" s="224"/>
      <c r="W321" s="224"/>
      <c r="X321" s="224"/>
      <c r="Y321" s="224"/>
      <c r="Z321" s="224"/>
      <c r="AA321" s="224"/>
      <c r="AB321" s="224"/>
      <c r="AC321" s="224"/>
      <c r="AD321" s="224"/>
      <c r="AE321" s="224"/>
      <c r="AF321" s="224"/>
      <c r="AG321" s="224"/>
      <c r="AH321" s="224"/>
      <c r="AI321" s="224"/>
      <c r="AJ321" s="224"/>
      <c r="AK321" s="224"/>
      <c r="AL321" s="224"/>
      <c r="AM321" s="195"/>
    </row>
    <row r="322" spans="1:39" s="98" customFormat="1" ht="11.25" customHeight="1" outlineLevel="1">
      <c r="A322" s="642" t="str">
        <f ca="1">A321</f>
        <v>et_List09_org1</v>
      </c>
      <c r="J322" s="1267"/>
      <c r="L322" s="246" t="str">
        <f>L321&amp;".1"</f>
        <v>1.1.1</v>
      </c>
      <c r="M322" s="247" t="s">
        <v>1171</v>
      </c>
      <c r="N322" s="220" t="s">
        <v>328</v>
      </c>
      <c r="O322" s="224"/>
      <c r="P322" s="224"/>
      <c r="Q322" s="224"/>
      <c r="R322" s="224"/>
      <c r="S322" s="224"/>
      <c r="T322" s="224"/>
      <c r="U322" s="224"/>
      <c r="V322" s="224"/>
      <c r="W322" s="224"/>
      <c r="X322" s="224"/>
      <c r="Y322" s="224"/>
      <c r="Z322" s="224"/>
      <c r="AA322" s="224"/>
      <c r="AB322" s="224"/>
      <c r="AC322" s="224"/>
      <c r="AD322" s="224"/>
      <c r="AE322" s="224"/>
      <c r="AF322" s="224"/>
      <c r="AG322" s="224"/>
      <c r="AH322" s="224"/>
      <c r="AI322" s="224"/>
      <c r="AJ322" s="224"/>
      <c r="AK322" s="224"/>
      <c r="AL322" s="224"/>
      <c r="AM322" s="195"/>
    </row>
    <row r="323" spans="1:39" s="98" customFormat="1" ht="11.25" customHeight="1" outlineLevel="1">
      <c r="A323" s="642" t="str">
        <f ca="1">A322</f>
        <v>et_List09_org1</v>
      </c>
      <c r="J323" s="1267"/>
      <c r="L323" s="246" t="str">
        <f>L321&amp;".2"</f>
        <v>1.1.2</v>
      </c>
      <c r="M323" s="247" t="s">
        <v>419</v>
      </c>
      <c r="N323" s="220" t="s">
        <v>678</v>
      </c>
      <c r="O323" s="612">
        <f t="shared" ref="O323:AL323" si="64">IF(OR(AND(O321&lt;&gt;0,O322=0),AND(O321=0,O322&lt;&gt;0)),"Ошибка",IF(O322=0,0,O321/O322))</f>
        <v>0</v>
      </c>
      <c r="P323" s="612">
        <f t="shared" si="64"/>
        <v>0</v>
      </c>
      <c r="Q323" s="612">
        <f t="shared" si="64"/>
        <v>0</v>
      </c>
      <c r="R323" s="612">
        <f t="shared" si="64"/>
        <v>0</v>
      </c>
      <c r="S323" s="612">
        <f t="shared" si="64"/>
        <v>0</v>
      </c>
      <c r="T323" s="612">
        <f t="shared" si="64"/>
        <v>0</v>
      </c>
      <c r="U323" s="612">
        <f t="shared" si="64"/>
        <v>0</v>
      </c>
      <c r="V323" s="612">
        <f t="shared" si="64"/>
        <v>0</v>
      </c>
      <c r="W323" s="612">
        <f t="shared" si="64"/>
        <v>0</v>
      </c>
      <c r="X323" s="612">
        <f t="shared" si="64"/>
        <v>0</v>
      </c>
      <c r="Y323" s="612">
        <f t="shared" si="64"/>
        <v>0</v>
      </c>
      <c r="Z323" s="612">
        <f t="shared" si="64"/>
        <v>0</v>
      </c>
      <c r="AA323" s="612">
        <f t="shared" si="64"/>
        <v>0</v>
      </c>
      <c r="AB323" s="612">
        <f t="shared" si="64"/>
        <v>0</v>
      </c>
      <c r="AC323" s="612">
        <f t="shared" si="64"/>
        <v>0</v>
      </c>
      <c r="AD323" s="612">
        <f t="shared" si="64"/>
        <v>0</v>
      </c>
      <c r="AE323" s="612">
        <f t="shared" si="64"/>
        <v>0</v>
      </c>
      <c r="AF323" s="612">
        <f t="shared" si="64"/>
        <v>0</v>
      </c>
      <c r="AG323" s="612">
        <f t="shared" si="64"/>
        <v>0</v>
      </c>
      <c r="AH323" s="612">
        <f t="shared" si="64"/>
        <v>0</v>
      </c>
      <c r="AI323" s="612">
        <f t="shared" si="64"/>
        <v>0</v>
      </c>
      <c r="AJ323" s="612">
        <f t="shared" si="64"/>
        <v>0</v>
      </c>
      <c r="AK323" s="612">
        <f t="shared" si="64"/>
        <v>0</v>
      </c>
      <c r="AL323" s="612">
        <f t="shared" si="64"/>
        <v>0</v>
      </c>
      <c r="AM323" s="195"/>
    </row>
    <row r="324" spans="1:39">
      <c r="A324" s="143" t="s">
        <v>1078</v>
      </c>
    </row>
    <row r="325" spans="1:39" s="98" customFormat="1" ht="11.25" customHeight="1" outlineLevel="1">
      <c r="A325" s="156" t="str">
        <f ca="1">OFFSET(A325,-1,0)</f>
        <v>et_List09_org2</v>
      </c>
      <c r="J325" s="1267" t="s">
        <v>17</v>
      </c>
      <c r="K325" s="144" t="s">
        <v>282</v>
      </c>
      <c r="L325" s="245" t="str">
        <f>J325</f>
        <v>2.1</v>
      </c>
      <c r="M325" s="356"/>
      <c r="N325" s="225" t="s">
        <v>369</v>
      </c>
      <c r="O325" s="224"/>
      <c r="P325" s="224"/>
      <c r="Q325" s="224"/>
      <c r="R325" s="224"/>
      <c r="S325" s="224"/>
      <c r="T325" s="224"/>
      <c r="U325" s="224"/>
      <c r="V325" s="224"/>
      <c r="W325" s="224"/>
      <c r="X325" s="224"/>
      <c r="Y325" s="224"/>
      <c r="Z325" s="224"/>
      <c r="AA325" s="224"/>
      <c r="AB325" s="224"/>
      <c r="AC325" s="224"/>
      <c r="AD325" s="224"/>
      <c r="AE325" s="224"/>
      <c r="AF325" s="224"/>
      <c r="AG325" s="224"/>
      <c r="AH325" s="224"/>
      <c r="AI325" s="224"/>
      <c r="AJ325" s="224"/>
      <c r="AK325" s="224"/>
      <c r="AL325" s="224"/>
      <c r="AM325" s="195"/>
    </row>
    <row r="326" spans="1:39" s="98" customFormat="1" ht="11.25" customHeight="1" outlineLevel="1">
      <c r="A326" s="642" t="str">
        <f ca="1">A325</f>
        <v>et_List09_org2</v>
      </c>
      <c r="J326" s="1267"/>
      <c r="L326" s="246" t="str">
        <f>L325&amp;".1"</f>
        <v>2.1.1</v>
      </c>
      <c r="M326" s="247" t="s">
        <v>1172</v>
      </c>
      <c r="N326" s="220" t="s">
        <v>328</v>
      </c>
      <c r="O326" s="224"/>
      <c r="P326" s="224"/>
      <c r="Q326" s="224"/>
      <c r="R326" s="224"/>
      <c r="S326" s="224"/>
      <c r="T326" s="224"/>
      <c r="U326" s="224"/>
      <c r="V326" s="224"/>
      <c r="W326" s="224"/>
      <c r="X326" s="224"/>
      <c r="Y326" s="224"/>
      <c r="Z326" s="224"/>
      <c r="AA326" s="224"/>
      <c r="AB326" s="224"/>
      <c r="AC326" s="224"/>
      <c r="AD326" s="224"/>
      <c r="AE326" s="224"/>
      <c r="AF326" s="224"/>
      <c r="AG326" s="224"/>
      <c r="AH326" s="224"/>
      <c r="AI326" s="224"/>
      <c r="AJ326" s="224"/>
      <c r="AK326" s="224"/>
      <c r="AL326" s="224"/>
      <c r="AM326" s="195"/>
    </row>
    <row r="327" spans="1:39" s="98" customFormat="1" ht="11.25" customHeight="1" outlineLevel="1">
      <c r="A327" s="642" t="str">
        <f ca="1">A326</f>
        <v>et_List09_org2</v>
      </c>
      <c r="J327" s="1267"/>
      <c r="L327" s="246" t="str">
        <f>L325&amp;".2"</f>
        <v>2.1.2</v>
      </c>
      <c r="M327" s="247" t="s">
        <v>421</v>
      </c>
      <c r="N327" s="220" t="s">
        <v>678</v>
      </c>
      <c r="O327" s="612">
        <f t="shared" ref="O327:AL327" si="65">IF(OR(AND(O325&lt;&gt;0,O326=0),AND(O325=0,O326&lt;&gt;0)),"Ошибка",IF(O326=0,0,O325/O326))</f>
        <v>0</v>
      </c>
      <c r="P327" s="612">
        <f t="shared" si="65"/>
        <v>0</v>
      </c>
      <c r="Q327" s="612">
        <f t="shared" si="65"/>
        <v>0</v>
      </c>
      <c r="R327" s="612">
        <f t="shared" si="65"/>
        <v>0</v>
      </c>
      <c r="S327" s="612">
        <f t="shared" si="65"/>
        <v>0</v>
      </c>
      <c r="T327" s="612">
        <f t="shared" si="65"/>
        <v>0</v>
      </c>
      <c r="U327" s="612">
        <f t="shared" si="65"/>
        <v>0</v>
      </c>
      <c r="V327" s="612">
        <f t="shared" si="65"/>
        <v>0</v>
      </c>
      <c r="W327" s="612">
        <f t="shared" si="65"/>
        <v>0</v>
      </c>
      <c r="X327" s="612">
        <f t="shared" si="65"/>
        <v>0</v>
      </c>
      <c r="Y327" s="612">
        <f t="shared" si="65"/>
        <v>0</v>
      </c>
      <c r="Z327" s="612">
        <f t="shared" si="65"/>
        <v>0</v>
      </c>
      <c r="AA327" s="612">
        <f t="shared" si="65"/>
        <v>0</v>
      </c>
      <c r="AB327" s="612">
        <f t="shared" si="65"/>
        <v>0</v>
      </c>
      <c r="AC327" s="612">
        <f t="shared" si="65"/>
        <v>0</v>
      </c>
      <c r="AD327" s="612">
        <f t="shared" si="65"/>
        <v>0</v>
      </c>
      <c r="AE327" s="612">
        <f t="shared" si="65"/>
        <v>0</v>
      </c>
      <c r="AF327" s="612">
        <f t="shared" si="65"/>
        <v>0</v>
      </c>
      <c r="AG327" s="612">
        <f t="shared" si="65"/>
        <v>0</v>
      </c>
      <c r="AH327" s="612">
        <f t="shared" si="65"/>
        <v>0</v>
      </c>
      <c r="AI327" s="612">
        <f t="shared" si="65"/>
        <v>0</v>
      </c>
      <c r="AJ327" s="612">
        <f t="shared" si="65"/>
        <v>0</v>
      </c>
      <c r="AK327" s="612">
        <f t="shared" si="65"/>
        <v>0</v>
      </c>
      <c r="AL327" s="612">
        <f t="shared" si="65"/>
        <v>0</v>
      </c>
      <c r="AM327" s="195"/>
    </row>
    <row r="328" spans="1:39">
      <c r="A328" s="143" t="s">
        <v>1079</v>
      </c>
    </row>
    <row r="329" spans="1:39" s="98" customFormat="1" ht="11.25" customHeight="1" outlineLevel="1">
      <c r="A329" s="156" t="str">
        <f ca="1">OFFSET(A329,-1,0)</f>
        <v>et_List09_org3</v>
      </c>
      <c r="J329" s="1267" t="s">
        <v>170</v>
      </c>
      <c r="K329" s="144" t="s">
        <v>282</v>
      </c>
      <c r="L329" s="245" t="str">
        <f>J329</f>
        <v>3.1</v>
      </c>
      <c r="M329" s="356"/>
      <c r="N329" s="225" t="s">
        <v>369</v>
      </c>
      <c r="O329" s="224"/>
      <c r="P329" s="224"/>
      <c r="Q329" s="224"/>
      <c r="R329" s="224"/>
      <c r="S329" s="224"/>
      <c r="T329" s="224"/>
      <c r="U329" s="224"/>
      <c r="V329" s="224"/>
      <c r="W329" s="224"/>
      <c r="X329" s="224"/>
      <c r="Y329" s="224"/>
      <c r="Z329" s="224"/>
      <c r="AA329" s="224"/>
      <c r="AB329" s="224"/>
      <c r="AC329" s="224"/>
      <c r="AD329" s="224"/>
      <c r="AE329" s="224"/>
      <c r="AF329" s="224"/>
      <c r="AG329" s="224"/>
      <c r="AH329" s="224"/>
      <c r="AI329" s="224"/>
      <c r="AJ329" s="224"/>
      <c r="AK329" s="224"/>
      <c r="AL329" s="224"/>
      <c r="AM329" s="195"/>
    </row>
    <row r="330" spans="1:39" s="98" customFormat="1" ht="11.25" customHeight="1" outlineLevel="1">
      <c r="A330" s="642" t="str">
        <f ca="1">A329</f>
        <v>et_List09_org3</v>
      </c>
      <c r="J330" s="1267"/>
      <c r="L330" s="246" t="str">
        <f>L329&amp;".1"</f>
        <v>3.1.1</v>
      </c>
      <c r="M330" s="247" t="s">
        <v>1173</v>
      </c>
      <c r="N330" s="220" t="s">
        <v>328</v>
      </c>
      <c r="O330" s="224"/>
      <c r="P330" s="224"/>
      <c r="Q330" s="224"/>
      <c r="R330" s="224"/>
      <c r="S330" s="224"/>
      <c r="T330" s="224"/>
      <c r="U330" s="224"/>
      <c r="V330" s="224"/>
      <c r="W330" s="224"/>
      <c r="X330" s="224"/>
      <c r="Y330" s="224"/>
      <c r="Z330" s="224"/>
      <c r="AA330" s="224"/>
      <c r="AB330" s="224"/>
      <c r="AC330" s="224"/>
      <c r="AD330" s="224"/>
      <c r="AE330" s="224"/>
      <c r="AF330" s="224"/>
      <c r="AG330" s="224"/>
      <c r="AH330" s="224"/>
      <c r="AI330" s="224"/>
      <c r="AJ330" s="224"/>
      <c r="AK330" s="224"/>
      <c r="AL330" s="224"/>
      <c r="AM330" s="195"/>
    </row>
    <row r="331" spans="1:39" s="98" customFormat="1" ht="11.25" customHeight="1" outlineLevel="1">
      <c r="A331" s="642" t="str">
        <f ca="1">A330</f>
        <v>et_List09_org3</v>
      </c>
      <c r="J331" s="1267"/>
      <c r="L331" s="246" t="str">
        <f>L329&amp;".2"</f>
        <v>3.1.2</v>
      </c>
      <c r="M331" s="247" t="s">
        <v>423</v>
      </c>
      <c r="N331" s="220" t="s">
        <v>678</v>
      </c>
      <c r="O331" s="612">
        <f t="shared" ref="O331:AL331" si="66">IF(OR(AND(O329&lt;&gt;0,O330=0),AND(O329=0,O330&lt;&gt;0)),"Ошибка",IF(O330=0,0,O329/O330))</f>
        <v>0</v>
      </c>
      <c r="P331" s="612">
        <f t="shared" si="66"/>
        <v>0</v>
      </c>
      <c r="Q331" s="612">
        <f t="shared" si="66"/>
        <v>0</v>
      </c>
      <c r="R331" s="612">
        <f t="shared" si="66"/>
        <v>0</v>
      </c>
      <c r="S331" s="612">
        <f t="shared" si="66"/>
        <v>0</v>
      </c>
      <c r="T331" s="612">
        <f t="shared" si="66"/>
        <v>0</v>
      </c>
      <c r="U331" s="612">
        <f t="shared" si="66"/>
        <v>0</v>
      </c>
      <c r="V331" s="612">
        <f t="shared" si="66"/>
        <v>0</v>
      </c>
      <c r="W331" s="612">
        <f t="shared" si="66"/>
        <v>0</v>
      </c>
      <c r="X331" s="612">
        <f t="shared" si="66"/>
        <v>0</v>
      </c>
      <c r="Y331" s="612">
        <f t="shared" si="66"/>
        <v>0</v>
      </c>
      <c r="Z331" s="612">
        <f t="shared" si="66"/>
        <v>0</v>
      </c>
      <c r="AA331" s="612">
        <f t="shared" si="66"/>
        <v>0</v>
      </c>
      <c r="AB331" s="612">
        <f t="shared" si="66"/>
        <v>0</v>
      </c>
      <c r="AC331" s="612">
        <f t="shared" si="66"/>
        <v>0</v>
      </c>
      <c r="AD331" s="612">
        <f t="shared" si="66"/>
        <v>0</v>
      </c>
      <c r="AE331" s="612">
        <f t="shared" si="66"/>
        <v>0</v>
      </c>
      <c r="AF331" s="612">
        <f t="shared" si="66"/>
        <v>0</v>
      </c>
      <c r="AG331" s="612">
        <f t="shared" si="66"/>
        <v>0</v>
      </c>
      <c r="AH331" s="612">
        <f t="shared" si="66"/>
        <v>0</v>
      </c>
      <c r="AI331" s="612">
        <f t="shared" si="66"/>
        <v>0</v>
      </c>
      <c r="AJ331" s="612">
        <f t="shared" si="66"/>
        <v>0</v>
      </c>
      <c r="AK331" s="612">
        <f t="shared" si="66"/>
        <v>0</v>
      </c>
      <c r="AL331" s="612">
        <f t="shared" si="66"/>
        <v>0</v>
      </c>
      <c r="AM331" s="195"/>
    </row>
    <row r="332" spans="1:39">
      <c r="A332" s="143" t="s">
        <v>1080</v>
      </c>
    </row>
    <row r="333" spans="1:39" s="98" customFormat="1" ht="11.25" customHeight="1" outlineLevel="1">
      <c r="A333" s="156" t="str">
        <f ca="1">OFFSET(A333,-1,0)</f>
        <v>et_List09_org4</v>
      </c>
      <c r="J333" s="1267" t="s">
        <v>148</v>
      </c>
      <c r="K333" s="144" t="s">
        <v>282</v>
      </c>
      <c r="L333" s="245" t="str">
        <f>J333</f>
        <v>4.1</v>
      </c>
      <c r="M333" s="356"/>
      <c r="N333" s="225" t="s">
        <v>369</v>
      </c>
      <c r="O333" s="224"/>
      <c r="P333" s="224"/>
      <c r="Q333" s="224"/>
      <c r="R333" s="224"/>
      <c r="S333" s="224"/>
      <c r="T333" s="224"/>
      <c r="U333" s="224"/>
      <c r="V333" s="224"/>
      <c r="W333" s="224"/>
      <c r="X333" s="224"/>
      <c r="Y333" s="224"/>
      <c r="Z333" s="224"/>
      <c r="AA333" s="224"/>
      <c r="AB333" s="224"/>
      <c r="AC333" s="224"/>
      <c r="AD333" s="224"/>
      <c r="AE333" s="224"/>
      <c r="AF333" s="224"/>
      <c r="AG333" s="224"/>
      <c r="AH333" s="224"/>
      <c r="AI333" s="224"/>
      <c r="AJ333" s="224"/>
      <c r="AK333" s="224"/>
      <c r="AL333" s="224"/>
      <c r="AM333" s="195"/>
    </row>
    <row r="334" spans="1:39" s="98" customFormat="1" ht="11.25" customHeight="1" outlineLevel="1">
      <c r="A334" s="642" t="str">
        <f ca="1">A333</f>
        <v>et_List09_org4</v>
      </c>
      <c r="J334" s="1267"/>
      <c r="L334" s="246" t="str">
        <f>L333&amp;".1"</f>
        <v>4.1.1</v>
      </c>
      <c r="M334" s="247" t="s">
        <v>1174</v>
      </c>
      <c r="N334" s="220" t="s">
        <v>328</v>
      </c>
      <c r="O334" s="224"/>
      <c r="P334" s="224"/>
      <c r="Q334" s="224"/>
      <c r="R334" s="224"/>
      <c r="S334" s="224"/>
      <c r="T334" s="224"/>
      <c r="U334" s="224"/>
      <c r="V334" s="224"/>
      <c r="W334" s="224"/>
      <c r="X334" s="224"/>
      <c r="Y334" s="224"/>
      <c r="Z334" s="224"/>
      <c r="AA334" s="224"/>
      <c r="AB334" s="224"/>
      <c r="AC334" s="224"/>
      <c r="AD334" s="224"/>
      <c r="AE334" s="224"/>
      <c r="AF334" s="224"/>
      <c r="AG334" s="224"/>
      <c r="AH334" s="224"/>
      <c r="AI334" s="224"/>
      <c r="AJ334" s="224"/>
      <c r="AK334" s="224"/>
      <c r="AL334" s="224"/>
      <c r="AM334" s="195"/>
    </row>
    <row r="335" spans="1:39" s="98" customFormat="1" ht="11.25" customHeight="1" outlineLevel="1">
      <c r="A335" s="642" t="str">
        <f ca="1">A334</f>
        <v>et_List09_org4</v>
      </c>
      <c r="J335" s="1267"/>
      <c r="L335" s="246" t="str">
        <f>L333&amp;".2"</f>
        <v>4.1.2</v>
      </c>
      <c r="M335" s="247" t="s">
        <v>1122</v>
      </c>
      <c r="N335" s="220" t="s">
        <v>678</v>
      </c>
      <c r="O335" s="612">
        <f t="shared" ref="O335:AL335" si="67">IF(OR(AND(O333&lt;&gt;0,O334=0),AND(O333=0,O334&lt;&gt;0)),"Ошибка",IF(O334=0,0,O333/O334))</f>
        <v>0</v>
      </c>
      <c r="P335" s="612">
        <f t="shared" si="67"/>
        <v>0</v>
      </c>
      <c r="Q335" s="612">
        <f t="shared" si="67"/>
        <v>0</v>
      </c>
      <c r="R335" s="612">
        <f t="shared" si="67"/>
        <v>0</v>
      </c>
      <c r="S335" s="612">
        <f t="shared" si="67"/>
        <v>0</v>
      </c>
      <c r="T335" s="612">
        <f t="shared" si="67"/>
        <v>0</v>
      </c>
      <c r="U335" s="612">
        <f t="shared" si="67"/>
        <v>0</v>
      </c>
      <c r="V335" s="612">
        <f t="shared" si="67"/>
        <v>0</v>
      </c>
      <c r="W335" s="612">
        <f t="shared" si="67"/>
        <v>0</v>
      </c>
      <c r="X335" s="612">
        <f t="shared" si="67"/>
        <v>0</v>
      </c>
      <c r="Y335" s="612">
        <f t="shared" si="67"/>
        <v>0</v>
      </c>
      <c r="Z335" s="612">
        <f t="shared" si="67"/>
        <v>0</v>
      </c>
      <c r="AA335" s="612">
        <f t="shared" si="67"/>
        <v>0</v>
      </c>
      <c r="AB335" s="612">
        <f t="shared" si="67"/>
        <v>0</v>
      </c>
      <c r="AC335" s="612">
        <f t="shared" si="67"/>
        <v>0</v>
      </c>
      <c r="AD335" s="612">
        <f t="shared" si="67"/>
        <v>0</v>
      </c>
      <c r="AE335" s="612">
        <f t="shared" si="67"/>
        <v>0</v>
      </c>
      <c r="AF335" s="612">
        <f t="shared" si="67"/>
        <v>0</v>
      </c>
      <c r="AG335" s="612">
        <f t="shared" si="67"/>
        <v>0</v>
      </c>
      <c r="AH335" s="612">
        <f t="shared" si="67"/>
        <v>0</v>
      </c>
      <c r="AI335" s="612">
        <f t="shared" si="67"/>
        <v>0</v>
      </c>
      <c r="AJ335" s="612">
        <f t="shared" si="67"/>
        <v>0</v>
      </c>
      <c r="AK335" s="612">
        <f t="shared" si="67"/>
        <v>0</v>
      </c>
      <c r="AL335" s="612">
        <f t="shared" si="67"/>
        <v>0</v>
      </c>
      <c r="AM335" s="195"/>
    </row>
    <row r="336" spans="1:39">
      <c r="A336" s="143" t="s">
        <v>1415</v>
      </c>
    </row>
    <row r="337" spans="1:39" s="98" customFormat="1" ht="11.25" customHeight="1" outlineLevel="1">
      <c r="A337" s="156" t="str">
        <f ca="1">OFFSET(A337,-1,0)</f>
        <v>et_List09_org5</v>
      </c>
      <c r="J337" s="1267" t="s">
        <v>122</v>
      </c>
      <c r="K337" s="144" t="s">
        <v>282</v>
      </c>
      <c r="L337" s="245" t="str">
        <f>J337</f>
        <v>5.1</v>
      </c>
      <c r="M337" s="356"/>
      <c r="N337" s="225" t="s">
        <v>369</v>
      </c>
      <c r="O337" s="224"/>
      <c r="P337" s="224"/>
      <c r="Q337" s="224"/>
      <c r="R337" s="224"/>
      <c r="S337" s="224"/>
      <c r="T337" s="224"/>
      <c r="U337" s="224"/>
      <c r="V337" s="224"/>
      <c r="W337" s="224"/>
      <c r="X337" s="224"/>
      <c r="Y337" s="224"/>
      <c r="Z337" s="224"/>
      <c r="AA337" s="224"/>
      <c r="AB337" s="224"/>
      <c r="AC337" s="224"/>
      <c r="AD337" s="224"/>
      <c r="AE337" s="224"/>
      <c r="AF337" s="224"/>
      <c r="AG337" s="224"/>
      <c r="AH337" s="224"/>
      <c r="AI337" s="224"/>
      <c r="AJ337" s="224"/>
      <c r="AK337" s="224"/>
      <c r="AL337" s="224"/>
      <c r="AM337" s="195"/>
    </row>
    <row r="338" spans="1:39" s="98" customFormat="1" ht="11.25" customHeight="1" outlineLevel="1">
      <c r="A338" s="642" t="str">
        <f ca="1">A337</f>
        <v>et_List09_org5</v>
      </c>
      <c r="J338" s="1267"/>
      <c r="L338" s="246" t="str">
        <f>L337&amp;".1"</f>
        <v>5.1.1</v>
      </c>
      <c r="M338" s="247" t="s">
        <v>1416</v>
      </c>
      <c r="N338" s="220" t="s">
        <v>328</v>
      </c>
      <c r="O338" s="224"/>
      <c r="P338" s="224"/>
      <c r="Q338" s="224"/>
      <c r="R338" s="224"/>
      <c r="S338" s="224"/>
      <c r="T338" s="224"/>
      <c r="U338" s="224"/>
      <c r="V338" s="224"/>
      <c r="W338" s="224"/>
      <c r="X338" s="224"/>
      <c r="Y338" s="224"/>
      <c r="Z338" s="224"/>
      <c r="AA338" s="224"/>
      <c r="AB338" s="224"/>
      <c r="AC338" s="224"/>
      <c r="AD338" s="224"/>
      <c r="AE338" s="224"/>
      <c r="AF338" s="224"/>
      <c r="AG338" s="224"/>
      <c r="AH338" s="224"/>
      <c r="AI338" s="224"/>
      <c r="AJ338" s="224"/>
      <c r="AK338" s="224"/>
      <c r="AL338" s="224"/>
      <c r="AM338" s="195"/>
    </row>
    <row r="339" spans="1:39" s="98" customFormat="1" ht="11.25" customHeight="1" outlineLevel="1">
      <c r="A339" s="642" t="str">
        <f ca="1">A338</f>
        <v>et_List09_org5</v>
      </c>
      <c r="J339" s="1267"/>
      <c r="L339" s="246" t="str">
        <f>L337&amp;".2"</f>
        <v>5.1.2</v>
      </c>
      <c r="M339" s="247" t="s">
        <v>1424</v>
      </c>
      <c r="N339" s="220" t="s">
        <v>678</v>
      </c>
      <c r="O339" s="612">
        <f t="shared" ref="O339:AL339" si="68">IF(OR(AND(O337&lt;&gt;0,O338=0),AND(O337=0,O338&lt;&gt;0)),"Ошибка",IF(O338=0,0,O337/O338))</f>
        <v>0</v>
      </c>
      <c r="P339" s="612">
        <f t="shared" si="68"/>
        <v>0</v>
      </c>
      <c r="Q339" s="612">
        <f t="shared" si="68"/>
        <v>0</v>
      </c>
      <c r="R339" s="612">
        <f t="shared" si="68"/>
        <v>0</v>
      </c>
      <c r="S339" s="612">
        <f t="shared" si="68"/>
        <v>0</v>
      </c>
      <c r="T339" s="612">
        <f t="shared" si="68"/>
        <v>0</v>
      </c>
      <c r="U339" s="612">
        <f t="shared" si="68"/>
        <v>0</v>
      </c>
      <c r="V339" s="612">
        <f t="shared" si="68"/>
        <v>0</v>
      </c>
      <c r="W339" s="612">
        <f t="shared" si="68"/>
        <v>0</v>
      </c>
      <c r="X339" s="612">
        <f t="shared" si="68"/>
        <v>0</v>
      </c>
      <c r="Y339" s="612">
        <f t="shared" si="68"/>
        <v>0</v>
      </c>
      <c r="Z339" s="612">
        <f t="shared" si="68"/>
        <v>0</v>
      </c>
      <c r="AA339" s="612">
        <f t="shared" si="68"/>
        <v>0</v>
      </c>
      <c r="AB339" s="612">
        <f t="shared" si="68"/>
        <v>0</v>
      </c>
      <c r="AC339" s="612">
        <f t="shared" si="68"/>
        <v>0</v>
      </c>
      <c r="AD339" s="612">
        <f t="shared" si="68"/>
        <v>0</v>
      </c>
      <c r="AE339" s="612">
        <f t="shared" si="68"/>
        <v>0</v>
      </c>
      <c r="AF339" s="612">
        <f t="shared" si="68"/>
        <v>0</v>
      </c>
      <c r="AG339" s="612">
        <f t="shared" si="68"/>
        <v>0</v>
      </c>
      <c r="AH339" s="612">
        <f t="shared" si="68"/>
        <v>0</v>
      </c>
      <c r="AI339" s="612">
        <f t="shared" si="68"/>
        <v>0</v>
      </c>
      <c r="AJ339" s="612">
        <f t="shared" si="68"/>
        <v>0</v>
      </c>
      <c r="AK339" s="612">
        <f t="shared" si="68"/>
        <v>0</v>
      </c>
      <c r="AL339" s="612">
        <f t="shared" si="68"/>
        <v>0</v>
      </c>
      <c r="AM339" s="195"/>
    </row>
    <row r="341" spans="1:39" s="140" customFormat="1" ht="30" customHeight="1">
      <c r="A341" s="139" t="s">
        <v>1083</v>
      </c>
      <c r="M341" s="141"/>
      <c r="N341" s="141"/>
      <c r="O341" s="141"/>
      <c r="P341" s="141"/>
      <c r="AA341" s="142"/>
    </row>
    <row r="342" spans="1:39">
      <c r="A342" s="143" t="s">
        <v>1081</v>
      </c>
    </row>
    <row r="343" spans="1:39" s="82" customFormat="1" ht="15" customHeight="1">
      <c r="A343" s="184" t="s">
        <v>18</v>
      </c>
      <c r="L343" s="238" t="str">
        <f>INDEX('Общие сведения'!$J$113:$J$126,MATCH($A343,'Общие сведения'!$D$113:$D$126,0))</f>
        <v>Тариф 1 (Водоотведение) - тариф на водоотведение (нет)</v>
      </c>
      <c r="M343" s="155"/>
      <c r="N343" s="155"/>
      <c r="O343" s="155"/>
      <c r="P343" s="155"/>
      <c r="Q343" s="155"/>
      <c r="R343" s="155"/>
      <c r="S343" s="155"/>
      <c r="T343" s="155"/>
      <c r="U343" s="155"/>
      <c r="V343" s="155"/>
      <c r="W343" s="155"/>
      <c r="X343" s="155"/>
      <c r="Y343" s="155"/>
      <c r="Z343" s="155"/>
      <c r="AA343" s="155"/>
      <c r="AB343" s="155"/>
      <c r="AC343" s="155"/>
      <c r="AD343" s="155"/>
      <c r="AE343" s="155"/>
      <c r="AF343" s="155"/>
      <c r="AG343" s="155"/>
      <c r="AH343" s="155"/>
      <c r="AI343" s="155"/>
      <c r="AJ343" s="155"/>
      <c r="AK343" s="155"/>
      <c r="AL343" s="155"/>
      <c r="AM343" s="155"/>
    </row>
    <row r="344" spans="1:39" s="82" customFormat="1" ht="22.8" outlineLevel="1">
      <c r="A344" s="642" t="str">
        <f t="shared" ref="A344:A355" si="69">A343</f>
        <v>1</v>
      </c>
      <c r="L344" s="261">
        <v>0</v>
      </c>
      <c r="M344" s="622" t="s">
        <v>429</v>
      </c>
      <c r="N344" s="230" t="s">
        <v>369</v>
      </c>
      <c r="O344" s="254">
        <f>SUM(O345:O353)</f>
        <v>0</v>
      </c>
      <c r="P344" s="254">
        <f t="shared" ref="P344:AL344" si="70">SUM(P345:P353)</f>
        <v>0</v>
      </c>
      <c r="Q344" s="254">
        <f t="shared" si="70"/>
        <v>0</v>
      </c>
      <c r="R344" s="254">
        <f t="shared" si="70"/>
        <v>0</v>
      </c>
      <c r="S344" s="254">
        <f t="shared" si="70"/>
        <v>0</v>
      </c>
      <c r="T344" s="254">
        <f t="shared" si="70"/>
        <v>0</v>
      </c>
      <c r="U344" s="254">
        <f t="shared" si="70"/>
        <v>0</v>
      </c>
      <c r="V344" s="254">
        <f t="shared" si="70"/>
        <v>0</v>
      </c>
      <c r="W344" s="254">
        <f t="shared" si="70"/>
        <v>0</v>
      </c>
      <c r="X344" s="254">
        <f t="shared" si="70"/>
        <v>0</v>
      </c>
      <c r="Y344" s="254">
        <f t="shared" si="70"/>
        <v>0</v>
      </c>
      <c r="Z344" s="254">
        <f t="shared" si="70"/>
        <v>0</v>
      </c>
      <c r="AA344" s="254">
        <f t="shared" si="70"/>
        <v>0</v>
      </c>
      <c r="AB344" s="254">
        <f t="shared" si="70"/>
        <v>0</v>
      </c>
      <c r="AC344" s="254">
        <f t="shared" si="70"/>
        <v>0</v>
      </c>
      <c r="AD344" s="254">
        <f t="shared" si="70"/>
        <v>0</v>
      </c>
      <c r="AE344" s="254">
        <f t="shared" si="70"/>
        <v>0</v>
      </c>
      <c r="AF344" s="254">
        <f t="shared" si="70"/>
        <v>0</v>
      </c>
      <c r="AG344" s="254">
        <f t="shared" si="70"/>
        <v>0</v>
      </c>
      <c r="AH344" s="254">
        <f t="shared" si="70"/>
        <v>0</v>
      </c>
      <c r="AI344" s="254">
        <f t="shared" si="70"/>
        <v>0</v>
      </c>
      <c r="AJ344" s="254">
        <f t="shared" si="70"/>
        <v>0</v>
      </c>
      <c r="AK344" s="254">
        <f t="shared" si="70"/>
        <v>0</v>
      </c>
      <c r="AL344" s="254">
        <f t="shared" si="70"/>
        <v>0</v>
      </c>
      <c r="AM344" s="195"/>
    </row>
    <row r="345" spans="1:39" s="82" customFormat="1" outlineLevel="1">
      <c r="A345" s="642" t="str">
        <f t="shared" si="69"/>
        <v>1</v>
      </c>
      <c r="L345" s="231" t="s">
        <v>18</v>
      </c>
      <c r="M345" s="623" t="s">
        <v>430</v>
      </c>
      <c r="N345" s="233" t="s">
        <v>369</v>
      </c>
      <c r="O345" s="255"/>
      <c r="P345" s="256"/>
      <c r="Q345" s="256"/>
      <c r="R345" s="256"/>
      <c r="S345" s="256"/>
      <c r="T345" s="256"/>
      <c r="U345" s="256"/>
      <c r="V345" s="256"/>
      <c r="W345" s="256"/>
      <c r="X345" s="256"/>
      <c r="Y345" s="256"/>
      <c r="Z345" s="256"/>
      <c r="AA345" s="256"/>
      <c r="AB345" s="256"/>
      <c r="AC345" s="256"/>
      <c r="AD345" s="256"/>
      <c r="AE345" s="256"/>
      <c r="AF345" s="256"/>
      <c r="AG345" s="256"/>
      <c r="AH345" s="256"/>
      <c r="AI345" s="256"/>
      <c r="AJ345" s="256"/>
      <c r="AK345" s="256"/>
      <c r="AL345" s="256"/>
      <c r="AM345" s="195"/>
    </row>
    <row r="346" spans="1:39" s="82" customFormat="1" outlineLevel="1">
      <c r="A346" s="642" t="str">
        <f t="shared" si="69"/>
        <v>1</v>
      </c>
      <c r="L346" s="231" t="s">
        <v>102</v>
      </c>
      <c r="M346" s="623" t="s">
        <v>431</v>
      </c>
      <c r="N346" s="233" t="s">
        <v>369</v>
      </c>
      <c r="O346" s="255"/>
      <c r="P346" s="256"/>
      <c r="Q346" s="256"/>
      <c r="R346" s="256"/>
      <c r="S346" s="256"/>
      <c r="T346" s="256"/>
      <c r="U346" s="256"/>
      <c r="V346" s="256"/>
      <c r="W346" s="256"/>
      <c r="X346" s="256"/>
      <c r="Y346" s="256"/>
      <c r="Z346" s="256"/>
      <c r="AA346" s="256"/>
      <c r="AB346" s="256"/>
      <c r="AC346" s="256"/>
      <c r="AD346" s="256"/>
      <c r="AE346" s="256"/>
      <c r="AF346" s="256"/>
      <c r="AG346" s="256"/>
      <c r="AH346" s="256"/>
      <c r="AI346" s="256"/>
      <c r="AJ346" s="256"/>
      <c r="AK346" s="256"/>
      <c r="AL346" s="256"/>
      <c r="AM346" s="195"/>
    </row>
    <row r="347" spans="1:39" s="82" customFormat="1" outlineLevel="1">
      <c r="A347" s="642" t="str">
        <f t="shared" si="69"/>
        <v>1</v>
      </c>
      <c r="L347" s="231" t="s">
        <v>103</v>
      </c>
      <c r="M347" s="623" t="s">
        <v>1434</v>
      </c>
      <c r="N347" s="233" t="s">
        <v>369</v>
      </c>
      <c r="O347" s="255"/>
      <c r="P347" s="256"/>
      <c r="Q347" s="256"/>
      <c r="R347" s="256"/>
      <c r="S347" s="256"/>
      <c r="T347" s="256"/>
      <c r="U347" s="256"/>
      <c r="V347" s="256"/>
      <c r="W347" s="256"/>
      <c r="X347" s="256"/>
      <c r="Y347" s="256"/>
      <c r="Z347" s="256"/>
      <c r="AA347" s="256"/>
      <c r="AB347" s="256"/>
      <c r="AC347" s="256"/>
      <c r="AD347" s="256"/>
      <c r="AE347" s="256"/>
      <c r="AF347" s="256"/>
      <c r="AG347" s="256"/>
      <c r="AH347" s="256"/>
      <c r="AI347" s="256"/>
      <c r="AJ347" s="256"/>
      <c r="AK347" s="256"/>
      <c r="AL347" s="256"/>
      <c r="AM347" s="195"/>
    </row>
    <row r="348" spans="1:39" s="96" customFormat="1" outlineLevel="1">
      <c r="A348" s="642" t="str">
        <f t="shared" si="69"/>
        <v>1</v>
      </c>
      <c r="L348" s="251">
        <v>4</v>
      </c>
      <c r="M348" s="623" t="s">
        <v>432</v>
      </c>
      <c r="N348" s="233" t="s">
        <v>369</v>
      </c>
      <c r="O348" s="257"/>
      <c r="P348" s="257"/>
      <c r="Q348" s="257"/>
      <c r="R348" s="257"/>
      <c r="S348" s="257"/>
      <c r="T348" s="257"/>
      <c r="U348" s="257"/>
      <c r="V348" s="257"/>
      <c r="W348" s="257"/>
      <c r="X348" s="257"/>
      <c r="Y348" s="257"/>
      <c r="Z348" s="257"/>
      <c r="AA348" s="257"/>
      <c r="AB348" s="257"/>
      <c r="AC348" s="257"/>
      <c r="AD348" s="257"/>
      <c r="AE348" s="257"/>
      <c r="AF348" s="257"/>
      <c r="AG348" s="257"/>
      <c r="AH348" s="257"/>
      <c r="AI348" s="257"/>
      <c r="AJ348" s="257"/>
      <c r="AK348" s="257"/>
      <c r="AL348" s="257"/>
      <c r="AM348" s="195"/>
    </row>
    <row r="349" spans="1:39" s="82" customFormat="1" outlineLevel="1">
      <c r="A349" s="642" t="str">
        <f t="shared" si="69"/>
        <v>1</v>
      </c>
      <c r="L349" s="231" t="s">
        <v>120</v>
      </c>
      <c r="M349" s="623" t="s">
        <v>433</v>
      </c>
      <c r="N349" s="233" t="s">
        <v>369</v>
      </c>
      <c r="O349" s="255"/>
      <c r="P349" s="255"/>
      <c r="Q349" s="255"/>
      <c r="R349" s="255"/>
      <c r="S349" s="255"/>
      <c r="T349" s="255"/>
      <c r="U349" s="255"/>
      <c r="V349" s="255"/>
      <c r="W349" s="255"/>
      <c r="X349" s="255"/>
      <c r="Y349" s="255"/>
      <c r="Z349" s="255"/>
      <c r="AA349" s="255"/>
      <c r="AB349" s="255"/>
      <c r="AC349" s="255"/>
      <c r="AD349" s="255"/>
      <c r="AE349" s="255"/>
      <c r="AF349" s="255"/>
      <c r="AG349" s="255"/>
      <c r="AH349" s="255"/>
      <c r="AI349" s="255"/>
      <c r="AJ349" s="255"/>
      <c r="AK349" s="255"/>
      <c r="AL349" s="255"/>
      <c r="AM349" s="195"/>
    </row>
    <row r="350" spans="1:39" s="82" customFormat="1" outlineLevel="1">
      <c r="A350" s="642" t="str">
        <f t="shared" si="69"/>
        <v>1</v>
      </c>
      <c r="L350" s="231" t="s">
        <v>124</v>
      </c>
      <c r="M350" s="623" t="s">
        <v>137</v>
      </c>
      <c r="N350" s="233" t="s">
        <v>369</v>
      </c>
      <c r="O350" s="255"/>
      <c r="P350" s="255"/>
      <c r="Q350" s="255"/>
      <c r="R350" s="255"/>
      <c r="S350" s="255"/>
      <c r="T350" s="255"/>
      <c r="U350" s="255"/>
      <c r="V350" s="255"/>
      <c r="W350" s="255"/>
      <c r="X350" s="255"/>
      <c r="Y350" s="255"/>
      <c r="Z350" s="255"/>
      <c r="AA350" s="255"/>
      <c r="AB350" s="255"/>
      <c r="AC350" s="255"/>
      <c r="AD350" s="255"/>
      <c r="AE350" s="255"/>
      <c r="AF350" s="255"/>
      <c r="AG350" s="255"/>
      <c r="AH350" s="255"/>
      <c r="AI350" s="255"/>
      <c r="AJ350" s="255"/>
      <c r="AK350" s="255"/>
      <c r="AL350" s="255"/>
      <c r="AM350" s="195"/>
    </row>
    <row r="351" spans="1:39" s="82" customFormat="1" outlineLevel="1">
      <c r="A351" s="642" t="str">
        <f t="shared" si="69"/>
        <v>1</v>
      </c>
      <c r="L351" s="231" t="s">
        <v>125</v>
      </c>
      <c r="M351" s="623" t="s">
        <v>136</v>
      </c>
      <c r="N351" s="233" t="s">
        <v>369</v>
      </c>
      <c r="O351" s="255"/>
      <c r="P351" s="255"/>
      <c r="Q351" s="255"/>
      <c r="R351" s="255"/>
      <c r="S351" s="255"/>
      <c r="T351" s="255"/>
      <c r="U351" s="255"/>
      <c r="V351" s="255"/>
      <c r="W351" s="255"/>
      <c r="X351" s="255"/>
      <c r="Y351" s="255"/>
      <c r="Z351" s="255"/>
      <c r="AA351" s="255"/>
      <c r="AB351" s="255"/>
      <c r="AC351" s="255"/>
      <c r="AD351" s="255"/>
      <c r="AE351" s="255"/>
      <c r="AF351" s="255"/>
      <c r="AG351" s="255"/>
      <c r="AH351" s="255"/>
      <c r="AI351" s="255"/>
      <c r="AJ351" s="255"/>
      <c r="AK351" s="255"/>
      <c r="AL351" s="255"/>
      <c r="AM351" s="195"/>
    </row>
    <row r="352" spans="1:39" s="82" customFormat="1" outlineLevel="1">
      <c r="A352" s="642" t="str">
        <f t="shared" si="69"/>
        <v>1</v>
      </c>
      <c r="L352" s="231" t="s">
        <v>126</v>
      </c>
      <c r="M352" s="623" t="s">
        <v>1435</v>
      </c>
      <c r="N352" s="233" t="s">
        <v>369</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195"/>
    </row>
    <row r="353" spans="1:41" s="96" customFormat="1" outlineLevel="1">
      <c r="A353" s="642" t="str">
        <f>A351</f>
        <v>1</v>
      </c>
      <c r="L353" s="251">
        <v>9</v>
      </c>
      <c r="M353" s="623" t="s">
        <v>434</v>
      </c>
      <c r="N353" s="233" t="s">
        <v>369</v>
      </c>
      <c r="O353" s="262">
        <f>SUM(O354:O355)</f>
        <v>0</v>
      </c>
      <c r="P353" s="262">
        <f t="shared" ref="P353:AL353" si="71">SUM(P354:P355)</f>
        <v>0</v>
      </c>
      <c r="Q353" s="262">
        <f t="shared" si="71"/>
        <v>0</v>
      </c>
      <c r="R353" s="262">
        <f t="shared" si="71"/>
        <v>0</v>
      </c>
      <c r="S353" s="262">
        <f t="shared" si="71"/>
        <v>0</v>
      </c>
      <c r="T353" s="262">
        <f t="shared" si="71"/>
        <v>0</v>
      </c>
      <c r="U353" s="262">
        <f t="shared" si="71"/>
        <v>0</v>
      </c>
      <c r="V353" s="262">
        <f t="shared" si="71"/>
        <v>0</v>
      </c>
      <c r="W353" s="262">
        <f t="shared" si="71"/>
        <v>0</v>
      </c>
      <c r="X353" s="262">
        <f t="shared" si="71"/>
        <v>0</v>
      </c>
      <c r="Y353" s="262">
        <f t="shared" si="71"/>
        <v>0</v>
      </c>
      <c r="Z353" s="262">
        <f t="shared" si="71"/>
        <v>0</v>
      </c>
      <c r="AA353" s="262">
        <f t="shared" si="71"/>
        <v>0</v>
      </c>
      <c r="AB353" s="262">
        <f t="shared" si="71"/>
        <v>0</v>
      </c>
      <c r="AC353" s="262">
        <f t="shared" si="71"/>
        <v>0</v>
      </c>
      <c r="AD353" s="262">
        <f t="shared" si="71"/>
        <v>0</v>
      </c>
      <c r="AE353" s="262">
        <f t="shared" si="71"/>
        <v>0</v>
      </c>
      <c r="AF353" s="262">
        <f t="shared" si="71"/>
        <v>0</v>
      </c>
      <c r="AG353" s="262">
        <f t="shared" si="71"/>
        <v>0</v>
      </c>
      <c r="AH353" s="262">
        <f t="shared" si="71"/>
        <v>0</v>
      </c>
      <c r="AI353" s="262">
        <f t="shared" si="71"/>
        <v>0</v>
      </c>
      <c r="AJ353" s="262">
        <f t="shared" si="71"/>
        <v>0</v>
      </c>
      <c r="AK353" s="262">
        <f t="shared" si="71"/>
        <v>0</v>
      </c>
      <c r="AL353" s="262">
        <f t="shared" si="71"/>
        <v>0</v>
      </c>
      <c r="AM353" s="195"/>
    </row>
    <row r="354" spans="1:41" s="96" customFormat="1" ht="0.3" customHeight="1" outlineLevel="1">
      <c r="A354" s="642" t="str">
        <f t="shared" si="69"/>
        <v>1</v>
      </c>
      <c r="L354" s="251" t="s">
        <v>1367</v>
      </c>
      <c r="M354" s="232"/>
      <c r="N354" s="233"/>
      <c r="O354" s="252"/>
      <c r="P354" s="252"/>
      <c r="Q354" s="252"/>
      <c r="R354" s="252"/>
      <c r="S354" s="252"/>
      <c r="T354" s="252"/>
      <c r="U354" s="252"/>
      <c r="V354" s="252"/>
      <c r="W354" s="252"/>
      <c r="X354" s="252"/>
      <c r="Y354" s="252"/>
      <c r="Z354" s="252"/>
      <c r="AA354" s="252"/>
      <c r="AB354" s="252"/>
      <c r="AC354" s="252"/>
      <c r="AD354" s="252"/>
      <c r="AE354" s="252"/>
      <c r="AF354" s="252"/>
      <c r="AG354" s="252"/>
      <c r="AH354" s="252"/>
      <c r="AI354" s="252"/>
      <c r="AJ354" s="252"/>
      <c r="AK354" s="252"/>
      <c r="AL354" s="252"/>
      <c r="AM354" s="253"/>
    </row>
    <row r="355" spans="1:41" s="82" customFormat="1" outlineLevel="1">
      <c r="A355" s="642" t="str">
        <f t="shared" si="69"/>
        <v>1</v>
      </c>
      <c r="L355" s="258"/>
      <c r="M355" s="259" t="s">
        <v>370</v>
      </c>
      <c r="N355" s="259"/>
      <c r="O355" s="259"/>
      <c r="P355" s="259"/>
      <c r="Q355" s="259"/>
      <c r="R355" s="259"/>
      <c r="S355" s="259"/>
      <c r="T355" s="259"/>
      <c r="U355" s="259"/>
      <c r="V355" s="259"/>
      <c r="W355" s="259"/>
      <c r="X355" s="259"/>
      <c r="Y355" s="259"/>
      <c r="Z355" s="259"/>
      <c r="AA355" s="259"/>
      <c r="AB355" s="259"/>
      <c r="AC355" s="259"/>
      <c r="AD355" s="259"/>
      <c r="AE355" s="259"/>
      <c r="AF355" s="259"/>
      <c r="AG355" s="259"/>
      <c r="AH355" s="259"/>
      <c r="AI355" s="259"/>
      <c r="AJ355" s="259"/>
      <c r="AK355" s="259"/>
      <c r="AL355" s="259"/>
      <c r="AM355" s="260"/>
    </row>
    <row r="356" spans="1:41">
      <c r="A356" s="143" t="s">
        <v>1082</v>
      </c>
    </row>
    <row r="357" spans="1:41" s="82" customFormat="1" ht="13.8" outlineLevel="1">
      <c r="A357" s="264" t="str">
        <f>A356</f>
        <v>et_List10_nalog</v>
      </c>
      <c r="K357" s="144" t="s">
        <v>282</v>
      </c>
      <c r="L357" s="231" t="s">
        <v>18</v>
      </c>
      <c r="M357" s="263"/>
      <c r="N357" s="233" t="s">
        <v>369</v>
      </c>
      <c r="O357" s="255"/>
      <c r="P357" s="256"/>
      <c r="Q357" s="256"/>
      <c r="R357" s="256"/>
      <c r="S357" s="256"/>
      <c r="T357" s="256"/>
      <c r="U357" s="256"/>
      <c r="V357" s="256"/>
      <c r="W357" s="256"/>
      <c r="X357" s="256"/>
      <c r="Y357" s="256"/>
      <c r="Z357" s="256"/>
      <c r="AA357" s="256"/>
      <c r="AB357" s="256"/>
      <c r="AC357" s="256"/>
      <c r="AD357" s="256"/>
      <c r="AE357" s="256"/>
      <c r="AF357" s="256"/>
      <c r="AG357" s="256"/>
      <c r="AH357" s="256"/>
      <c r="AI357" s="256"/>
      <c r="AJ357" s="256"/>
      <c r="AK357" s="256"/>
      <c r="AL357" s="256"/>
      <c r="AM357" s="195"/>
    </row>
    <row r="359" spans="1:41" s="140" customFormat="1" ht="30" customHeight="1">
      <c r="A359" s="139" t="s">
        <v>1086</v>
      </c>
      <c r="M359" s="141"/>
      <c r="N359" s="141"/>
      <c r="O359" s="141"/>
      <c r="P359" s="141"/>
      <c r="AA359" s="142"/>
    </row>
    <row r="360" spans="1:41">
      <c r="A360" s="143" t="s">
        <v>1087</v>
      </c>
    </row>
    <row r="361" spans="1:41" s="82" customFormat="1" ht="15" customHeight="1">
      <c r="A361" s="184" t="s">
        <v>18</v>
      </c>
      <c r="B361" s="102" t="b">
        <f>'ИП + источники'!$N$14&lt;&gt;"да"</f>
        <v>1</v>
      </c>
      <c r="L361" s="280" t="str">
        <f>INDEX('Общие сведения'!$J$113:$J$126,MATCH($A361,'Общие сведения'!$D$113:$D$126,0))</f>
        <v>Тариф 1 (Водоотведение) - тариф на водоотведение (нет)</v>
      </c>
      <c r="M361" s="281"/>
      <c r="N361" s="281"/>
      <c r="O361" s="281"/>
      <c r="P361" s="281"/>
      <c r="Q361" s="281"/>
      <c r="R361" s="281"/>
      <c r="S361" s="281"/>
      <c r="T361" s="281"/>
      <c r="U361" s="281"/>
      <c r="V361" s="281"/>
      <c r="W361" s="281"/>
      <c r="X361" s="281"/>
      <c r="Y361" s="281"/>
      <c r="Z361" s="281"/>
      <c r="AA361" s="281"/>
      <c r="AB361" s="281"/>
      <c r="AC361" s="281"/>
      <c r="AD361" s="281"/>
      <c r="AE361" s="281"/>
      <c r="AF361" s="281"/>
      <c r="AG361" s="281"/>
      <c r="AH361" s="281"/>
      <c r="AI361" s="281"/>
      <c r="AJ361" s="281"/>
      <c r="AK361" s="281"/>
      <c r="AL361" s="281"/>
      <c r="AM361" s="281"/>
      <c r="AN361" s="281"/>
      <c r="AO361" s="281"/>
    </row>
    <row r="362" spans="1:41" s="279" customFormat="1" ht="22.8" outlineLevel="1">
      <c r="A362" s="642" t="str">
        <f t="shared" ref="A362:A384" si="72">A361</f>
        <v>1</v>
      </c>
      <c r="B362" s="102" t="b">
        <f>'ИП + источники'!$N$14&lt;&gt;"да"</f>
        <v>1</v>
      </c>
      <c r="L362" s="277">
        <v>1</v>
      </c>
      <c r="M362" s="272" t="s">
        <v>438</v>
      </c>
      <c r="N362" s="278" t="s">
        <v>369</v>
      </c>
      <c r="O362" s="268">
        <f>O363+O368+O372+O376</f>
        <v>0</v>
      </c>
      <c r="P362" s="268">
        <f t="shared" ref="P362:AN362" si="73">P363+P368+P372+P376</f>
        <v>0</v>
      </c>
      <c r="Q362" s="268">
        <f t="shared" si="73"/>
        <v>0</v>
      </c>
      <c r="R362" s="268">
        <f t="shared" si="73"/>
        <v>0</v>
      </c>
      <c r="S362" s="268">
        <f t="shared" si="73"/>
        <v>0</v>
      </c>
      <c r="T362" s="268">
        <f t="shared" si="73"/>
        <v>0</v>
      </c>
      <c r="U362" s="268">
        <f t="shared" si="73"/>
        <v>0</v>
      </c>
      <c r="V362" s="268">
        <f t="shared" si="73"/>
        <v>0</v>
      </c>
      <c r="W362" s="268">
        <f t="shared" si="73"/>
        <v>0</v>
      </c>
      <c r="X362" s="268">
        <f t="shared" si="73"/>
        <v>0</v>
      </c>
      <c r="Y362" s="268">
        <f t="shared" si="73"/>
        <v>0</v>
      </c>
      <c r="Z362" s="268">
        <f t="shared" si="73"/>
        <v>0</v>
      </c>
      <c r="AA362" s="268">
        <f t="shared" si="73"/>
        <v>0</v>
      </c>
      <c r="AB362" s="268">
        <f t="shared" si="73"/>
        <v>0</v>
      </c>
      <c r="AC362" s="268">
        <f t="shared" si="73"/>
        <v>0</v>
      </c>
      <c r="AD362" s="268">
        <f t="shared" si="73"/>
        <v>0</v>
      </c>
      <c r="AE362" s="268">
        <f t="shared" si="73"/>
        <v>0</v>
      </c>
      <c r="AF362" s="268">
        <f t="shared" si="73"/>
        <v>0</v>
      </c>
      <c r="AG362" s="268">
        <f t="shared" si="73"/>
        <v>0</v>
      </c>
      <c r="AH362" s="268">
        <f t="shared" si="73"/>
        <v>0</v>
      </c>
      <c r="AI362" s="268">
        <f t="shared" si="73"/>
        <v>0</v>
      </c>
      <c r="AJ362" s="268">
        <f t="shared" si="73"/>
        <v>0</v>
      </c>
      <c r="AK362" s="268">
        <f t="shared" si="73"/>
        <v>0</v>
      </c>
      <c r="AL362" s="268">
        <f t="shared" si="73"/>
        <v>0</v>
      </c>
      <c r="AM362" s="268">
        <f t="shared" si="73"/>
        <v>0</v>
      </c>
      <c r="AN362" s="268">
        <f t="shared" si="73"/>
        <v>0</v>
      </c>
      <c r="AO362" s="195"/>
    </row>
    <row r="363" spans="1:41" s="102" customFormat="1" outlineLevel="1">
      <c r="A363" s="642" t="str">
        <f t="shared" si="72"/>
        <v>1</v>
      </c>
      <c r="B363" s="102" t="b">
        <f>'ИП + источники'!$N$14&lt;&gt;"да"</f>
        <v>1</v>
      </c>
      <c r="L363" s="274" t="s">
        <v>165</v>
      </c>
      <c r="M363" s="275" t="s">
        <v>439</v>
      </c>
      <c r="N363" s="271" t="s">
        <v>369</v>
      </c>
      <c r="O363" s="269">
        <f>O364+O365+O366+O367</f>
        <v>0</v>
      </c>
      <c r="P363" s="269">
        <f t="shared" ref="P363:AN363" si="74">P364+P365+P366+P367</f>
        <v>0</v>
      </c>
      <c r="Q363" s="269">
        <f t="shared" si="74"/>
        <v>0</v>
      </c>
      <c r="R363" s="269">
        <f t="shared" si="74"/>
        <v>0</v>
      </c>
      <c r="S363" s="269">
        <f t="shared" si="74"/>
        <v>0</v>
      </c>
      <c r="T363" s="269">
        <f t="shared" si="74"/>
        <v>0</v>
      </c>
      <c r="U363" s="269">
        <f t="shared" si="74"/>
        <v>0</v>
      </c>
      <c r="V363" s="269">
        <f t="shared" si="74"/>
        <v>0</v>
      </c>
      <c r="W363" s="269">
        <f t="shared" si="74"/>
        <v>0</v>
      </c>
      <c r="X363" s="269">
        <f t="shared" si="74"/>
        <v>0</v>
      </c>
      <c r="Y363" s="269">
        <f t="shared" si="74"/>
        <v>0</v>
      </c>
      <c r="Z363" s="269">
        <f t="shared" si="74"/>
        <v>0</v>
      </c>
      <c r="AA363" s="269">
        <f t="shared" si="74"/>
        <v>0</v>
      </c>
      <c r="AB363" s="269">
        <f t="shared" si="74"/>
        <v>0</v>
      </c>
      <c r="AC363" s="269">
        <f t="shared" si="74"/>
        <v>0</v>
      </c>
      <c r="AD363" s="269">
        <f t="shared" si="74"/>
        <v>0</v>
      </c>
      <c r="AE363" s="269">
        <f t="shared" si="74"/>
        <v>0</v>
      </c>
      <c r="AF363" s="269">
        <f t="shared" si="74"/>
        <v>0</v>
      </c>
      <c r="AG363" s="269">
        <f t="shared" si="74"/>
        <v>0</v>
      </c>
      <c r="AH363" s="269">
        <f t="shared" si="74"/>
        <v>0</v>
      </c>
      <c r="AI363" s="269">
        <f t="shared" si="74"/>
        <v>0</v>
      </c>
      <c r="AJ363" s="269">
        <f t="shared" si="74"/>
        <v>0</v>
      </c>
      <c r="AK363" s="269">
        <f t="shared" si="74"/>
        <v>0</v>
      </c>
      <c r="AL363" s="269">
        <f t="shared" si="74"/>
        <v>0</v>
      </c>
      <c r="AM363" s="269">
        <f t="shared" si="74"/>
        <v>0</v>
      </c>
      <c r="AN363" s="269">
        <f t="shared" si="74"/>
        <v>0</v>
      </c>
      <c r="AO363" s="195"/>
    </row>
    <row r="364" spans="1:41" s="102" customFormat="1" outlineLevel="1">
      <c r="A364" s="642" t="str">
        <f t="shared" si="72"/>
        <v>1</v>
      </c>
      <c r="B364" s="102" t="b">
        <f>'ИП + источники'!$N$14&lt;&gt;"да"</f>
        <v>1</v>
      </c>
      <c r="L364" s="274" t="s">
        <v>412</v>
      </c>
      <c r="M364" s="276" t="s">
        <v>440</v>
      </c>
      <c r="N364" s="271" t="s">
        <v>369</v>
      </c>
      <c r="O364" s="270"/>
      <c r="P364" s="270"/>
      <c r="Q364" s="270"/>
      <c r="R364" s="270"/>
      <c r="S364" s="270"/>
      <c r="T364" s="270"/>
      <c r="U364" s="270"/>
      <c r="V364" s="270"/>
      <c r="W364" s="270"/>
      <c r="X364" s="270"/>
      <c r="Y364" s="270"/>
      <c r="Z364" s="270"/>
      <c r="AA364" s="270"/>
      <c r="AB364" s="270"/>
      <c r="AC364" s="270"/>
      <c r="AD364" s="270"/>
      <c r="AE364" s="270"/>
      <c r="AF364" s="270"/>
      <c r="AG364" s="270"/>
      <c r="AH364" s="270"/>
      <c r="AI364" s="270"/>
      <c r="AJ364" s="270"/>
      <c r="AK364" s="270"/>
      <c r="AL364" s="270"/>
      <c r="AM364" s="270"/>
      <c r="AN364" s="270"/>
      <c r="AO364" s="195"/>
    </row>
    <row r="365" spans="1:41" s="102" customFormat="1" outlineLevel="1">
      <c r="A365" s="642" t="str">
        <f t="shared" si="72"/>
        <v>1</v>
      </c>
      <c r="B365" s="102" t="b">
        <f>'ИП + источники'!$N$14&lt;&gt;"да"</f>
        <v>1</v>
      </c>
      <c r="L365" s="274" t="s">
        <v>414</v>
      </c>
      <c r="M365" s="276" t="s">
        <v>1123</v>
      </c>
      <c r="N365" s="271" t="s">
        <v>369</v>
      </c>
      <c r="O365" s="270"/>
      <c r="P365" s="270"/>
      <c r="Q365" s="270"/>
      <c r="R365" s="270"/>
      <c r="S365" s="270"/>
      <c r="T365" s="270"/>
      <c r="U365" s="270"/>
      <c r="V365" s="270"/>
      <c r="W365" s="270"/>
      <c r="X365" s="270"/>
      <c r="Y365" s="270"/>
      <c r="Z365" s="270"/>
      <c r="AA365" s="270"/>
      <c r="AB365" s="270"/>
      <c r="AC365" s="270"/>
      <c r="AD365" s="270"/>
      <c r="AE365" s="270"/>
      <c r="AF365" s="270"/>
      <c r="AG365" s="270"/>
      <c r="AH365" s="270"/>
      <c r="AI365" s="270"/>
      <c r="AJ365" s="270"/>
      <c r="AK365" s="270"/>
      <c r="AL365" s="270"/>
      <c r="AM365" s="270"/>
      <c r="AN365" s="270"/>
      <c r="AO365" s="195"/>
    </row>
    <row r="366" spans="1:41" s="102" customFormat="1" outlineLevel="1">
      <c r="A366" s="642" t="str">
        <f t="shared" si="72"/>
        <v>1</v>
      </c>
      <c r="B366" s="102" t="b">
        <f>'ИП + источники'!$N$14&lt;&gt;"да"</f>
        <v>1</v>
      </c>
      <c r="L366" s="274" t="s">
        <v>1084</v>
      </c>
      <c r="M366" s="276" t="s">
        <v>441</v>
      </c>
      <c r="N366" s="271" t="s">
        <v>369</v>
      </c>
      <c r="O366" s="270"/>
      <c r="P366" s="270"/>
      <c r="Q366" s="270"/>
      <c r="R366" s="270"/>
      <c r="S366" s="270"/>
      <c r="T366" s="270"/>
      <c r="U366" s="270"/>
      <c r="V366" s="270"/>
      <c r="W366" s="270"/>
      <c r="X366" s="270"/>
      <c r="Y366" s="270"/>
      <c r="Z366" s="270"/>
      <c r="AA366" s="270"/>
      <c r="AB366" s="270"/>
      <c r="AC366" s="270"/>
      <c r="AD366" s="270"/>
      <c r="AE366" s="270"/>
      <c r="AF366" s="270"/>
      <c r="AG366" s="270"/>
      <c r="AH366" s="270"/>
      <c r="AI366" s="270"/>
      <c r="AJ366" s="270"/>
      <c r="AK366" s="270"/>
      <c r="AL366" s="270"/>
      <c r="AM366" s="270"/>
      <c r="AN366" s="270"/>
      <c r="AO366" s="195"/>
    </row>
    <row r="367" spans="1:41" s="102" customFormat="1" outlineLevel="1">
      <c r="A367" s="642" t="str">
        <f t="shared" si="72"/>
        <v>1</v>
      </c>
      <c r="B367" s="102" t="b">
        <f>'ИП + источники'!$N$14&lt;&gt;"да"</f>
        <v>1</v>
      </c>
      <c r="L367" s="274" t="s">
        <v>1085</v>
      </c>
      <c r="M367" s="276" t="s">
        <v>442</v>
      </c>
      <c r="N367" s="271" t="s">
        <v>369</v>
      </c>
      <c r="O367" s="270"/>
      <c r="P367" s="270"/>
      <c r="Q367" s="270"/>
      <c r="R367" s="270"/>
      <c r="S367" s="270"/>
      <c r="T367" s="270"/>
      <c r="U367" s="270"/>
      <c r="V367" s="270"/>
      <c r="W367" s="270"/>
      <c r="X367" s="270"/>
      <c r="Y367" s="270"/>
      <c r="Z367" s="270"/>
      <c r="AA367" s="270"/>
      <c r="AB367" s="270"/>
      <c r="AC367" s="270"/>
      <c r="AD367" s="270"/>
      <c r="AE367" s="270"/>
      <c r="AF367" s="270"/>
      <c r="AG367" s="270"/>
      <c r="AH367" s="270"/>
      <c r="AI367" s="270"/>
      <c r="AJ367" s="270"/>
      <c r="AK367" s="270"/>
      <c r="AL367" s="270"/>
      <c r="AM367" s="270"/>
      <c r="AN367" s="270"/>
      <c r="AO367" s="195"/>
    </row>
    <row r="368" spans="1:41" s="102" customFormat="1" outlineLevel="1">
      <c r="A368" s="642" t="str">
        <f t="shared" si="72"/>
        <v>1</v>
      </c>
      <c r="B368" s="102" t="b">
        <f>'ИП + источники'!$N$14&lt;&gt;"да"</f>
        <v>1</v>
      </c>
      <c r="L368" s="274" t="s">
        <v>166</v>
      </c>
      <c r="M368" s="275" t="s">
        <v>443</v>
      </c>
      <c r="N368" s="271" t="s">
        <v>369</v>
      </c>
      <c r="O368" s="269">
        <f>O369+O370+O371</f>
        <v>0</v>
      </c>
      <c r="P368" s="269">
        <f t="shared" ref="P368:AN368" si="75">P369+P370+P371</f>
        <v>0</v>
      </c>
      <c r="Q368" s="269">
        <f t="shared" si="75"/>
        <v>0</v>
      </c>
      <c r="R368" s="269">
        <f t="shared" si="75"/>
        <v>0</v>
      </c>
      <c r="S368" s="269">
        <f t="shared" si="75"/>
        <v>0</v>
      </c>
      <c r="T368" s="269">
        <f t="shared" si="75"/>
        <v>0</v>
      </c>
      <c r="U368" s="269">
        <f t="shared" si="75"/>
        <v>0</v>
      </c>
      <c r="V368" s="269">
        <f t="shared" si="75"/>
        <v>0</v>
      </c>
      <c r="W368" s="269">
        <f t="shared" si="75"/>
        <v>0</v>
      </c>
      <c r="X368" s="269">
        <f t="shared" si="75"/>
        <v>0</v>
      </c>
      <c r="Y368" s="269">
        <f t="shared" si="75"/>
        <v>0</v>
      </c>
      <c r="Z368" s="269">
        <f t="shared" si="75"/>
        <v>0</v>
      </c>
      <c r="AA368" s="269">
        <f t="shared" si="75"/>
        <v>0</v>
      </c>
      <c r="AB368" s="269">
        <f t="shared" si="75"/>
        <v>0</v>
      </c>
      <c r="AC368" s="269">
        <f t="shared" si="75"/>
        <v>0</v>
      </c>
      <c r="AD368" s="269">
        <f t="shared" si="75"/>
        <v>0</v>
      </c>
      <c r="AE368" s="269">
        <f t="shared" si="75"/>
        <v>0</v>
      </c>
      <c r="AF368" s="269">
        <f t="shared" si="75"/>
        <v>0</v>
      </c>
      <c r="AG368" s="269">
        <f t="shared" si="75"/>
        <v>0</v>
      </c>
      <c r="AH368" s="269">
        <f t="shared" si="75"/>
        <v>0</v>
      </c>
      <c r="AI368" s="269">
        <f t="shared" si="75"/>
        <v>0</v>
      </c>
      <c r="AJ368" s="269">
        <f t="shared" si="75"/>
        <v>0</v>
      </c>
      <c r="AK368" s="269">
        <f t="shared" si="75"/>
        <v>0</v>
      </c>
      <c r="AL368" s="269">
        <f t="shared" si="75"/>
        <v>0</v>
      </c>
      <c r="AM368" s="269">
        <f t="shared" si="75"/>
        <v>0</v>
      </c>
      <c r="AN368" s="269">
        <f t="shared" si="75"/>
        <v>0</v>
      </c>
      <c r="AO368" s="195"/>
    </row>
    <row r="369" spans="1:41" s="102" customFormat="1" outlineLevel="1">
      <c r="A369" s="642" t="str">
        <f t="shared" si="72"/>
        <v>1</v>
      </c>
      <c r="B369" s="102" t="b">
        <f>'ИП + источники'!$N$14&lt;&gt;"да"</f>
        <v>1</v>
      </c>
      <c r="L369" s="274" t="s">
        <v>534</v>
      </c>
      <c r="M369" s="276" t="s">
        <v>444</v>
      </c>
      <c r="N369" s="271" t="s">
        <v>369</v>
      </c>
      <c r="O369" s="270"/>
      <c r="P369" s="270"/>
      <c r="Q369" s="270"/>
      <c r="R369" s="270"/>
      <c r="S369" s="270"/>
      <c r="T369" s="270"/>
      <c r="U369" s="270"/>
      <c r="V369" s="270"/>
      <c r="W369" s="270"/>
      <c r="X369" s="270"/>
      <c r="Y369" s="270"/>
      <c r="Z369" s="270"/>
      <c r="AA369" s="270"/>
      <c r="AB369" s="270"/>
      <c r="AC369" s="270"/>
      <c r="AD369" s="270"/>
      <c r="AE369" s="270"/>
      <c r="AF369" s="270"/>
      <c r="AG369" s="270"/>
      <c r="AH369" s="270"/>
      <c r="AI369" s="270"/>
      <c r="AJ369" s="270"/>
      <c r="AK369" s="270"/>
      <c r="AL369" s="270"/>
      <c r="AM369" s="270"/>
      <c r="AN369" s="270"/>
      <c r="AO369" s="195"/>
    </row>
    <row r="370" spans="1:41" s="102" customFormat="1" outlineLevel="1">
      <c r="A370" s="642" t="str">
        <f t="shared" si="72"/>
        <v>1</v>
      </c>
      <c r="B370" s="102" t="b">
        <f>'ИП + источники'!$N$14&lt;&gt;"да"</f>
        <v>1</v>
      </c>
      <c r="L370" s="274" t="s">
        <v>540</v>
      </c>
      <c r="M370" s="276" t="s">
        <v>445</v>
      </c>
      <c r="N370" s="271" t="s">
        <v>369</v>
      </c>
      <c r="O370" s="270"/>
      <c r="P370" s="270"/>
      <c r="Q370" s="270"/>
      <c r="R370" s="270"/>
      <c r="S370" s="270"/>
      <c r="T370" s="270"/>
      <c r="U370" s="270"/>
      <c r="V370" s="270"/>
      <c r="W370" s="270"/>
      <c r="X370" s="270"/>
      <c r="Y370" s="270"/>
      <c r="Z370" s="270"/>
      <c r="AA370" s="270"/>
      <c r="AB370" s="270"/>
      <c r="AC370" s="270"/>
      <c r="AD370" s="270"/>
      <c r="AE370" s="270"/>
      <c r="AF370" s="270"/>
      <c r="AG370" s="270"/>
      <c r="AH370" s="270"/>
      <c r="AI370" s="270"/>
      <c r="AJ370" s="270"/>
      <c r="AK370" s="270"/>
      <c r="AL370" s="270"/>
      <c r="AM370" s="270"/>
      <c r="AN370" s="270"/>
      <c r="AO370" s="195"/>
    </row>
    <row r="371" spans="1:41" s="102" customFormat="1" outlineLevel="1">
      <c r="A371" s="642" t="str">
        <f t="shared" si="72"/>
        <v>1</v>
      </c>
      <c r="B371" s="102" t="b">
        <f>'ИП + источники'!$N$14&lt;&gt;"да"</f>
        <v>1</v>
      </c>
      <c r="L371" s="274" t="s">
        <v>542</v>
      </c>
      <c r="M371" s="276" t="s">
        <v>446</v>
      </c>
      <c r="N371" s="271" t="s">
        <v>369</v>
      </c>
      <c r="O371" s="270"/>
      <c r="P371" s="270"/>
      <c r="Q371" s="270"/>
      <c r="R371" s="270"/>
      <c r="S371" s="270"/>
      <c r="T371" s="270"/>
      <c r="U371" s="270"/>
      <c r="V371" s="270"/>
      <c r="W371" s="270"/>
      <c r="X371" s="270"/>
      <c r="Y371" s="270"/>
      <c r="Z371" s="270"/>
      <c r="AA371" s="270"/>
      <c r="AB371" s="270"/>
      <c r="AC371" s="270"/>
      <c r="AD371" s="270"/>
      <c r="AE371" s="270"/>
      <c r="AF371" s="270"/>
      <c r="AG371" s="270"/>
      <c r="AH371" s="270"/>
      <c r="AI371" s="270"/>
      <c r="AJ371" s="270"/>
      <c r="AK371" s="270"/>
      <c r="AL371" s="270"/>
      <c r="AM371" s="270"/>
      <c r="AN371" s="270"/>
      <c r="AO371" s="195"/>
    </row>
    <row r="372" spans="1:41" s="102" customFormat="1" outlineLevel="1">
      <c r="A372" s="642" t="str">
        <f t="shared" si="72"/>
        <v>1</v>
      </c>
      <c r="B372" s="102" t="b">
        <f>'ИП + источники'!$N$14&lt;&gt;"да"</f>
        <v>1</v>
      </c>
      <c r="L372" s="274" t="s">
        <v>378</v>
      </c>
      <c r="M372" s="275" t="s">
        <v>447</v>
      </c>
      <c r="N372" s="271" t="s">
        <v>369</v>
      </c>
      <c r="O372" s="269">
        <f>O373+O374+O375</f>
        <v>0</v>
      </c>
      <c r="P372" s="269">
        <f t="shared" ref="P372:AN372" si="76">P373+P374+P375</f>
        <v>0</v>
      </c>
      <c r="Q372" s="269">
        <f t="shared" si="76"/>
        <v>0</v>
      </c>
      <c r="R372" s="269">
        <f t="shared" si="76"/>
        <v>0</v>
      </c>
      <c r="S372" s="269">
        <f t="shared" si="76"/>
        <v>0</v>
      </c>
      <c r="T372" s="269">
        <f t="shared" si="76"/>
        <v>0</v>
      </c>
      <c r="U372" s="269">
        <f t="shared" si="76"/>
        <v>0</v>
      </c>
      <c r="V372" s="269">
        <f t="shared" si="76"/>
        <v>0</v>
      </c>
      <c r="W372" s="269">
        <f t="shared" si="76"/>
        <v>0</v>
      </c>
      <c r="X372" s="269">
        <f t="shared" si="76"/>
        <v>0</v>
      </c>
      <c r="Y372" s="269">
        <f t="shared" si="76"/>
        <v>0</v>
      </c>
      <c r="Z372" s="269">
        <f t="shared" si="76"/>
        <v>0</v>
      </c>
      <c r="AA372" s="269">
        <f t="shared" si="76"/>
        <v>0</v>
      </c>
      <c r="AB372" s="269">
        <f t="shared" si="76"/>
        <v>0</v>
      </c>
      <c r="AC372" s="269">
        <f t="shared" si="76"/>
        <v>0</v>
      </c>
      <c r="AD372" s="269">
        <f t="shared" si="76"/>
        <v>0</v>
      </c>
      <c r="AE372" s="269">
        <f t="shared" si="76"/>
        <v>0</v>
      </c>
      <c r="AF372" s="269">
        <f t="shared" si="76"/>
        <v>0</v>
      </c>
      <c r="AG372" s="269">
        <f t="shared" si="76"/>
        <v>0</v>
      </c>
      <c r="AH372" s="269">
        <f t="shared" si="76"/>
        <v>0</v>
      </c>
      <c r="AI372" s="269">
        <f t="shared" si="76"/>
        <v>0</v>
      </c>
      <c r="AJ372" s="269">
        <f t="shared" si="76"/>
        <v>0</v>
      </c>
      <c r="AK372" s="269">
        <f t="shared" si="76"/>
        <v>0</v>
      </c>
      <c r="AL372" s="269">
        <f t="shared" si="76"/>
        <v>0</v>
      </c>
      <c r="AM372" s="269">
        <f t="shared" si="76"/>
        <v>0</v>
      </c>
      <c r="AN372" s="269">
        <f t="shared" si="76"/>
        <v>0</v>
      </c>
      <c r="AO372" s="195"/>
    </row>
    <row r="373" spans="1:41" s="102" customFormat="1" outlineLevel="1">
      <c r="A373" s="642" t="str">
        <f t="shared" si="72"/>
        <v>1</v>
      </c>
      <c r="B373" s="102" t="b">
        <f>'ИП + источники'!$N$14&lt;&gt;"да"</f>
        <v>1</v>
      </c>
      <c r="L373" s="274" t="s">
        <v>564</v>
      </c>
      <c r="M373" s="276" t="s">
        <v>448</v>
      </c>
      <c r="N373" s="271" t="s">
        <v>369</v>
      </c>
      <c r="O373" s="270"/>
      <c r="P373" s="270"/>
      <c r="Q373" s="270"/>
      <c r="R373" s="270"/>
      <c r="S373" s="270"/>
      <c r="T373" s="270"/>
      <c r="U373" s="270"/>
      <c r="V373" s="270"/>
      <c r="W373" s="270"/>
      <c r="X373" s="270"/>
      <c r="Y373" s="270"/>
      <c r="Z373" s="270"/>
      <c r="AA373" s="270"/>
      <c r="AB373" s="270"/>
      <c r="AC373" s="270"/>
      <c r="AD373" s="270"/>
      <c r="AE373" s="270"/>
      <c r="AF373" s="270"/>
      <c r="AG373" s="270"/>
      <c r="AH373" s="270"/>
      <c r="AI373" s="270"/>
      <c r="AJ373" s="270"/>
      <c r="AK373" s="270"/>
      <c r="AL373" s="270"/>
      <c r="AM373" s="270"/>
      <c r="AN373" s="270"/>
      <c r="AO373" s="195"/>
    </row>
    <row r="374" spans="1:41" s="102" customFormat="1" outlineLevel="1">
      <c r="A374" s="642" t="str">
        <f t="shared" si="72"/>
        <v>1</v>
      </c>
      <c r="B374" s="102" t="b">
        <f>'ИП + источники'!$N$14&lt;&gt;"да"</f>
        <v>1</v>
      </c>
      <c r="L374" s="274" t="s">
        <v>566</v>
      </c>
      <c r="M374" s="276" t="s">
        <v>449</v>
      </c>
      <c r="N374" s="271" t="s">
        <v>369</v>
      </c>
      <c r="O374" s="270"/>
      <c r="P374" s="270"/>
      <c r="Q374" s="270"/>
      <c r="R374" s="270"/>
      <c r="S374" s="270"/>
      <c r="T374" s="270"/>
      <c r="U374" s="270"/>
      <c r="V374" s="270"/>
      <c r="W374" s="270"/>
      <c r="X374" s="270"/>
      <c r="Y374" s="270"/>
      <c r="Z374" s="270"/>
      <c r="AA374" s="270"/>
      <c r="AB374" s="270"/>
      <c r="AC374" s="270"/>
      <c r="AD374" s="270"/>
      <c r="AE374" s="270"/>
      <c r="AF374" s="270"/>
      <c r="AG374" s="270"/>
      <c r="AH374" s="270"/>
      <c r="AI374" s="270"/>
      <c r="AJ374" s="270"/>
      <c r="AK374" s="270"/>
      <c r="AL374" s="270"/>
      <c r="AM374" s="270"/>
      <c r="AN374" s="270"/>
      <c r="AO374" s="195"/>
    </row>
    <row r="375" spans="1:41" s="102" customFormat="1" outlineLevel="1">
      <c r="A375" s="642" t="str">
        <f t="shared" si="72"/>
        <v>1</v>
      </c>
      <c r="B375" s="102" t="b">
        <f>'ИП + источники'!$N$14&lt;&gt;"да"</f>
        <v>1</v>
      </c>
      <c r="L375" s="274" t="s">
        <v>568</v>
      </c>
      <c r="M375" s="276" t="s">
        <v>450</v>
      </c>
      <c r="N375" s="271" t="s">
        <v>369</v>
      </c>
      <c r="O375" s="270"/>
      <c r="P375" s="270"/>
      <c r="Q375" s="270"/>
      <c r="R375" s="270"/>
      <c r="S375" s="270"/>
      <c r="T375" s="270"/>
      <c r="U375" s="270"/>
      <c r="V375" s="270"/>
      <c r="W375" s="270"/>
      <c r="X375" s="270"/>
      <c r="Y375" s="270"/>
      <c r="Z375" s="270"/>
      <c r="AA375" s="270"/>
      <c r="AB375" s="270"/>
      <c r="AC375" s="270"/>
      <c r="AD375" s="270"/>
      <c r="AE375" s="270"/>
      <c r="AF375" s="270"/>
      <c r="AG375" s="270"/>
      <c r="AH375" s="270"/>
      <c r="AI375" s="270"/>
      <c r="AJ375" s="270"/>
      <c r="AK375" s="270"/>
      <c r="AL375" s="270"/>
      <c r="AM375" s="270"/>
      <c r="AN375" s="270"/>
      <c r="AO375" s="195"/>
    </row>
    <row r="376" spans="1:41" s="102" customFormat="1" outlineLevel="1">
      <c r="A376" s="642" t="str">
        <f t="shared" si="72"/>
        <v>1</v>
      </c>
      <c r="B376" s="102" t="b">
        <f>'ИП + источники'!$N$14&lt;&gt;"да"</f>
        <v>1</v>
      </c>
      <c r="L376" s="274" t="s">
        <v>380</v>
      </c>
      <c r="M376" s="275" t="s">
        <v>451</v>
      </c>
      <c r="N376" s="271" t="s">
        <v>369</v>
      </c>
      <c r="O376" s="269">
        <f>O377+O378+O379+O380</f>
        <v>0</v>
      </c>
      <c r="P376" s="269">
        <f t="shared" ref="P376:AN376" si="77">P377+P378+P379+P380</f>
        <v>0</v>
      </c>
      <c r="Q376" s="269">
        <f t="shared" si="77"/>
        <v>0</v>
      </c>
      <c r="R376" s="269">
        <f t="shared" si="77"/>
        <v>0</v>
      </c>
      <c r="S376" s="269">
        <f t="shared" si="77"/>
        <v>0</v>
      </c>
      <c r="T376" s="269">
        <f t="shared" si="77"/>
        <v>0</v>
      </c>
      <c r="U376" s="269">
        <f t="shared" si="77"/>
        <v>0</v>
      </c>
      <c r="V376" s="269">
        <f t="shared" si="77"/>
        <v>0</v>
      </c>
      <c r="W376" s="269">
        <f t="shared" si="77"/>
        <v>0</v>
      </c>
      <c r="X376" s="269">
        <f t="shared" si="77"/>
        <v>0</v>
      </c>
      <c r="Y376" s="269">
        <f t="shared" si="77"/>
        <v>0</v>
      </c>
      <c r="Z376" s="269">
        <f t="shared" si="77"/>
        <v>0</v>
      </c>
      <c r="AA376" s="269">
        <f t="shared" si="77"/>
        <v>0</v>
      </c>
      <c r="AB376" s="269">
        <f t="shared" si="77"/>
        <v>0</v>
      </c>
      <c r="AC376" s="269">
        <f t="shared" si="77"/>
        <v>0</v>
      </c>
      <c r="AD376" s="269">
        <f t="shared" si="77"/>
        <v>0</v>
      </c>
      <c r="AE376" s="269">
        <f t="shared" si="77"/>
        <v>0</v>
      </c>
      <c r="AF376" s="269">
        <f t="shared" si="77"/>
        <v>0</v>
      </c>
      <c r="AG376" s="269">
        <f t="shared" si="77"/>
        <v>0</v>
      </c>
      <c r="AH376" s="269">
        <f t="shared" si="77"/>
        <v>0</v>
      </c>
      <c r="AI376" s="269">
        <f t="shared" si="77"/>
        <v>0</v>
      </c>
      <c r="AJ376" s="269">
        <f t="shared" si="77"/>
        <v>0</v>
      </c>
      <c r="AK376" s="269">
        <f t="shared" si="77"/>
        <v>0</v>
      </c>
      <c r="AL376" s="269">
        <f t="shared" si="77"/>
        <v>0</v>
      </c>
      <c r="AM376" s="269">
        <f t="shared" si="77"/>
        <v>0</v>
      </c>
      <c r="AN376" s="269">
        <f t="shared" si="77"/>
        <v>0</v>
      </c>
      <c r="AO376" s="195"/>
    </row>
    <row r="377" spans="1:41" s="102" customFormat="1" outlineLevel="1">
      <c r="A377" s="642" t="str">
        <f t="shared" si="72"/>
        <v>1</v>
      </c>
      <c r="B377" s="102" t="b">
        <f>'ИП + источники'!$N$14&lt;&gt;"да"</f>
        <v>1</v>
      </c>
      <c r="L377" s="274" t="s">
        <v>573</v>
      </c>
      <c r="M377" s="276" t="s">
        <v>452</v>
      </c>
      <c r="N377" s="271" t="s">
        <v>369</v>
      </c>
      <c r="O377" s="270"/>
      <c r="P377" s="270"/>
      <c r="Q377" s="270"/>
      <c r="R377" s="270"/>
      <c r="S377" s="270"/>
      <c r="T377" s="270"/>
      <c r="U377" s="270"/>
      <c r="V377" s="270"/>
      <c r="W377" s="270"/>
      <c r="X377" s="270"/>
      <c r="Y377" s="270"/>
      <c r="Z377" s="270"/>
      <c r="AA377" s="270"/>
      <c r="AB377" s="270"/>
      <c r="AC377" s="270"/>
      <c r="AD377" s="270"/>
      <c r="AE377" s="270"/>
      <c r="AF377" s="270"/>
      <c r="AG377" s="270"/>
      <c r="AH377" s="270"/>
      <c r="AI377" s="270"/>
      <c r="AJ377" s="270"/>
      <c r="AK377" s="270"/>
      <c r="AL377" s="270"/>
      <c r="AM377" s="270"/>
      <c r="AN377" s="270"/>
      <c r="AO377" s="195"/>
    </row>
    <row r="378" spans="1:41" s="102" customFormat="1" ht="22.8" outlineLevel="1">
      <c r="A378" s="642" t="str">
        <f t="shared" si="72"/>
        <v>1</v>
      </c>
      <c r="B378" s="102" t="b">
        <f>'ИП + источники'!$N$14&lt;&gt;"да"</f>
        <v>1</v>
      </c>
      <c r="L378" s="274" t="s">
        <v>587</v>
      </c>
      <c r="M378" s="276" t="s">
        <v>1175</v>
      </c>
      <c r="N378" s="271" t="s">
        <v>369</v>
      </c>
      <c r="O378" s="270"/>
      <c r="P378" s="270"/>
      <c r="Q378" s="270"/>
      <c r="R378" s="270"/>
      <c r="S378" s="270"/>
      <c r="T378" s="270"/>
      <c r="U378" s="270"/>
      <c r="V378" s="270"/>
      <c r="W378" s="270"/>
      <c r="X378" s="270"/>
      <c r="Y378" s="270"/>
      <c r="Z378" s="270"/>
      <c r="AA378" s="270"/>
      <c r="AB378" s="270"/>
      <c r="AC378" s="270"/>
      <c r="AD378" s="270"/>
      <c r="AE378" s="270"/>
      <c r="AF378" s="270"/>
      <c r="AG378" s="270"/>
      <c r="AH378" s="270"/>
      <c r="AI378" s="270"/>
      <c r="AJ378" s="270"/>
      <c r="AK378" s="270"/>
      <c r="AL378" s="270"/>
      <c r="AM378" s="270"/>
      <c r="AN378" s="270"/>
      <c r="AO378" s="195"/>
    </row>
    <row r="379" spans="1:41" s="102" customFormat="1" ht="22.8" outlineLevel="1">
      <c r="A379" s="642" t="str">
        <f t="shared" si="72"/>
        <v>1</v>
      </c>
      <c r="B379" s="102" t="b">
        <f>'ИП + источники'!$N$14&lt;&gt;"да"</f>
        <v>1</v>
      </c>
      <c r="L379" s="274" t="s">
        <v>593</v>
      </c>
      <c r="M379" s="276" t="s">
        <v>453</v>
      </c>
      <c r="N379" s="271" t="s">
        <v>369</v>
      </c>
      <c r="O379" s="270"/>
      <c r="P379" s="270"/>
      <c r="Q379" s="270"/>
      <c r="R379" s="270"/>
      <c r="S379" s="270"/>
      <c r="T379" s="270"/>
      <c r="U379" s="270"/>
      <c r="V379" s="270"/>
      <c r="W379" s="270"/>
      <c r="X379" s="270"/>
      <c r="Y379" s="270"/>
      <c r="Z379" s="270"/>
      <c r="AA379" s="270"/>
      <c r="AB379" s="270"/>
      <c r="AC379" s="270"/>
      <c r="AD379" s="270"/>
      <c r="AE379" s="270"/>
      <c r="AF379" s="270"/>
      <c r="AG379" s="270"/>
      <c r="AH379" s="270"/>
      <c r="AI379" s="270"/>
      <c r="AJ379" s="270"/>
      <c r="AK379" s="270"/>
      <c r="AL379" s="270"/>
      <c r="AM379" s="270"/>
      <c r="AN379" s="270"/>
      <c r="AO379" s="195"/>
    </row>
    <row r="380" spans="1:41" s="102" customFormat="1" outlineLevel="1">
      <c r="A380" s="642" t="str">
        <f t="shared" si="72"/>
        <v>1</v>
      </c>
      <c r="B380" s="102" t="b">
        <f>'ИП + источники'!$N$14&lt;&gt;"да"</f>
        <v>1</v>
      </c>
      <c r="L380" s="274" t="s">
        <v>595</v>
      </c>
      <c r="M380" s="276" t="s">
        <v>454</v>
      </c>
      <c r="N380" s="271" t="s">
        <v>369</v>
      </c>
      <c r="O380" s="270"/>
      <c r="P380" s="270"/>
      <c r="Q380" s="270"/>
      <c r="R380" s="270"/>
      <c r="S380" s="270"/>
      <c r="T380" s="270"/>
      <c r="U380" s="270"/>
      <c r="V380" s="270"/>
      <c r="W380" s="270"/>
      <c r="X380" s="270"/>
      <c r="Y380" s="270"/>
      <c r="Z380" s="270"/>
      <c r="AA380" s="270"/>
      <c r="AB380" s="270"/>
      <c r="AC380" s="270"/>
      <c r="AD380" s="270"/>
      <c r="AE380" s="270"/>
      <c r="AF380" s="270"/>
      <c r="AG380" s="270"/>
      <c r="AH380" s="270"/>
      <c r="AI380" s="270"/>
      <c r="AJ380" s="270"/>
      <c r="AK380" s="270"/>
      <c r="AL380" s="270"/>
      <c r="AM380" s="270"/>
      <c r="AN380" s="270"/>
      <c r="AO380" s="195"/>
    </row>
    <row r="381" spans="1:41" s="279" customFormat="1" ht="22.8" outlineLevel="1">
      <c r="A381" s="642" t="str">
        <f t="shared" si="72"/>
        <v>1</v>
      </c>
      <c r="B381" s="102" t="b">
        <f>'ИП + источники'!$N$14&lt;&gt;"да"</f>
        <v>1</v>
      </c>
      <c r="L381" s="277" t="s">
        <v>102</v>
      </c>
      <c r="M381" s="273" t="s">
        <v>455</v>
      </c>
      <c r="N381" s="278" t="s">
        <v>369</v>
      </c>
      <c r="O381" s="268">
        <f>O382+O383+O384</f>
        <v>0</v>
      </c>
      <c r="P381" s="268">
        <f t="shared" ref="P381:AN381" si="78">P382+P383+P384</f>
        <v>0</v>
      </c>
      <c r="Q381" s="268">
        <f t="shared" si="78"/>
        <v>0</v>
      </c>
      <c r="R381" s="268">
        <f t="shared" si="78"/>
        <v>0</v>
      </c>
      <c r="S381" s="268">
        <f t="shared" si="78"/>
        <v>0</v>
      </c>
      <c r="T381" s="268">
        <f t="shared" si="78"/>
        <v>0</v>
      </c>
      <c r="U381" s="268">
        <f t="shared" si="78"/>
        <v>0</v>
      </c>
      <c r="V381" s="268">
        <f t="shared" si="78"/>
        <v>0</v>
      </c>
      <c r="W381" s="268">
        <f t="shared" si="78"/>
        <v>0</v>
      </c>
      <c r="X381" s="268">
        <f t="shared" si="78"/>
        <v>0</v>
      </c>
      <c r="Y381" s="268">
        <f t="shared" si="78"/>
        <v>0</v>
      </c>
      <c r="Z381" s="268">
        <f t="shared" si="78"/>
        <v>0</v>
      </c>
      <c r="AA381" s="268">
        <f t="shared" si="78"/>
        <v>0</v>
      </c>
      <c r="AB381" s="268">
        <f t="shared" si="78"/>
        <v>0</v>
      </c>
      <c r="AC381" s="268">
        <f t="shared" si="78"/>
        <v>0</v>
      </c>
      <c r="AD381" s="268">
        <f t="shared" si="78"/>
        <v>0</v>
      </c>
      <c r="AE381" s="268">
        <f t="shared" si="78"/>
        <v>0</v>
      </c>
      <c r="AF381" s="268">
        <f t="shared" si="78"/>
        <v>0</v>
      </c>
      <c r="AG381" s="268">
        <f t="shared" si="78"/>
        <v>0</v>
      </c>
      <c r="AH381" s="268">
        <f t="shared" si="78"/>
        <v>0</v>
      </c>
      <c r="AI381" s="268">
        <f t="shared" si="78"/>
        <v>0</v>
      </c>
      <c r="AJ381" s="268">
        <f t="shared" si="78"/>
        <v>0</v>
      </c>
      <c r="AK381" s="268">
        <f t="shared" si="78"/>
        <v>0</v>
      </c>
      <c r="AL381" s="268">
        <f t="shared" si="78"/>
        <v>0</v>
      </c>
      <c r="AM381" s="268">
        <f t="shared" si="78"/>
        <v>0</v>
      </c>
      <c r="AN381" s="268">
        <f t="shared" si="78"/>
        <v>0</v>
      </c>
      <c r="AO381" s="195"/>
    </row>
    <row r="382" spans="1:41" s="102" customFormat="1" outlineLevel="1">
      <c r="A382" s="642" t="str">
        <f t="shared" si="72"/>
        <v>1</v>
      </c>
      <c r="B382" s="102" t="b">
        <f>'ИП + источники'!$N$14&lt;&gt;"да"</f>
        <v>1</v>
      </c>
      <c r="L382" s="274" t="s">
        <v>17</v>
      </c>
      <c r="M382" s="275" t="s">
        <v>1186</v>
      </c>
      <c r="N382" s="271" t="s">
        <v>369</v>
      </c>
      <c r="O382" s="270"/>
      <c r="P382" s="270"/>
      <c r="Q382" s="270"/>
      <c r="R382" s="270"/>
      <c r="S382" s="270"/>
      <c r="T382" s="270"/>
      <c r="U382" s="270"/>
      <c r="V382" s="270"/>
      <c r="W382" s="270"/>
      <c r="X382" s="270"/>
      <c r="Y382" s="270"/>
      <c r="Z382" s="270"/>
      <c r="AA382" s="270"/>
      <c r="AB382" s="270"/>
      <c r="AC382" s="270"/>
      <c r="AD382" s="270"/>
      <c r="AE382" s="270"/>
      <c r="AF382" s="270"/>
      <c r="AG382" s="270"/>
      <c r="AH382" s="270"/>
      <c r="AI382" s="270"/>
      <c r="AJ382" s="270"/>
      <c r="AK382" s="270"/>
      <c r="AL382" s="270"/>
      <c r="AM382" s="270"/>
      <c r="AN382" s="270"/>
      <c r="AO382" s="195"/>
    </row>
    <row r="383" spans="1:41" s="102" customFormat="1" outlineLevel="1">
      <c r="A383" s="642" t="str">
        <f t="shared" si="72"/>
        <v>1</v>
      </c>
      <c r="B383" s="102" t="b">
        <f>'ИП + источники'!$N$14&lt;&gt;"да"</f>
        <v>1</v>
      </c>
      <c r="L383" s="274" t="s">
        <v>146</v>
      </c>
      <c r="M383" s="275" t="s">
        <v>1187</v>
      </c>
      <c r="N383" s="271" t="s">
        <v>369</v>
      </c>
      <c r="O383" s="270"/>
      <c r="P383" s="270"/>
      <c r="Q383" s="270"/>
      <c r="R383" s="270"/>
      <c r="S383" s="270"/>
      <c r="T383" s="270"/>
      <c r="U383" s="270"/>
      <c r="V383" s="270"/>
      <c r="W383" s="270"/>
      <c r="X383" s="270"/>
      <c r="Y383" s="270"/>
      <c r="Z383" s="270"/>
      <c r="AA383" s="270"/>
      <c r="AB383" s="270"/>
      <c r="AC383" s="270"/>
      <c r="AD383" s="270"/>
      <c r="AE383" s="270"/>
      <c r="AF383" s="270"/>
      <c r="AG383" s="270"/>
      <c r="AH383" s="270"/>
      <c r="AI383" s="270"/>
      <c r="AJ383" s="270"/>
      <c r="AK383" s="270"/>
      <c r="AL383" s="270"/>
      <c r="AM383" s="270"/>
      <c r="AN383" s="270"/>
      <c r="AO383" s="195"/>
    </row>
    <row r="384" spans="1:41" s="102" customFormat="1" outlineLevel="1">
      <c r="A384" s="642" t="str">
        <f t="shared" si="72"/>
        <v>1</v>
      </c>
      <c r="B384" s="102" t="b">
        <f>'ИП + источники'!$N$14&lt;&gt;"да"</f>
        <v>1</v>
      </c>
      <c r="L384" s="274" t="s">
        <v>167</v>
      </c>
      <c r="M384" s="275" t="s">
        <v>456</v>
      </c>
      <c r="N384" s="271" t="s">
        <v>369</v>
      </c>
      <c r="O384" s="270"/>
      <c r="P384" s="270"/>
      <c r="Q384" s="270"/>
      <c r="R384" s="270"/>
      <c r="S384" s="270"/>
      <c r="T384" s="270"/>
      <c r="U384" s="270"/>
      <c r="V384" s="270"/>
      <c r="W384" s="270"/>
      <c r="X384" s="270"/>
      <c r="Y384" s="270"/>
      <c r="Z384" s="270"/>
      <c r="AA384" s="270"/>
      <c r="AB384" s="270"/>
      <c r="AC384" s="270"/>
      <c r="AD384" s="270"/>
      <c r="AE384" s="270"/>
      <c r="AF384" s="270"/>
      <c r="AG384" s="270"/>
      <c r="AH384" s="270"/>
      <c r="AI384" s="270"/>
      <c r="AJ384" s="270"/>
      <c r="AK384" s="270"/>
      <c r="AL384" s="270"/>
      <c r="AM384" s="270"/>
      <c r="AN384" s="270"/>
      <c r="AO384" s="195"/>
    </row>
    <row r="385" spans="1:35">
      <c r="A385" s="642"/>
    </row>
    <row r="386" spans="1:35" s="140" customFormat="1" ht="30" customHeight="1">
      <c r="A386" s="139" t="s">
        <v>1088</v>
      </c>
      <c r="M386" s="141"/>
      <c r="N386" s="141"/>
      <c r="O386" s="141"/>
      <c r="P386" s="141"/>
      <c r="AA386" s="142"/>
    </row>
    <row r="387" spans="1:35">
      <c r="A387" s="143" t="s">
        <v>1089</v>
      </c>
    </row>
    <row r="388" spans="1:35" s="82" customFormat="1">
      <c r="A388" s="184" t="s">
        <v>18</v>
      </c>
      <c r="L388" s="280" t="str">
        <f>INDEX('Общие сведения'!$J$113:$J$126,MATCH($A388,'Общие сведения'!$D$113:$D$126,0))</f>
        <v>Тариф 1 (Водоотведение) - тариф на водоотведение (нет)</v>
      </c>
      <c r="M388" s="281"/>
      <c r="N388" s="281"/>
      <c r="O388" s="281"/>
      <c r="P388" s="281"/>
      <c r="Q388" s="281"/>
      <c r="R388" s="281"/>
      <c r="S388" s="281"/>
      <c r="T388" s="281"/>
      <c r="U388" s="281"/>
      <c r="V388" s="281"/>
      <c r="W388" s="281"/>
      <c r="X388" s="281"/>
      <c r="Y388" s="281"/>
      <c r="Z388" s="281"/>
      <c r="AA388" s="281"/>
      <c r="AB388" s="281"/>
      <c r="AC388" s="281"/>
      <c r="AD388" s="281"/>
      <c r="AE388" s="281"/>
      <c r="AF388" s="281"/>
      <c r="AG388" s="281"/>
      <c r="AH388" s="281"/>
      <c r="AI388" s="281"/>
    </row>
    <row r="389" spans="1:35" s="279" customFormat="1" outlineLevel="1">
      <c r="A389" s="642" t="str">
        <f t="shared" ref="A389:A395" si="79">A388</f>
        <v>1</v>
      </c>
      <c r="L389" s="295" t="s">
        <v>18</v>
      </c>
      <c r="M389" s="286" t="s">
        <v>458</v>
      </c>
      <c r="N389" s="287" t="s">
        <v>369</v>
      </c>
      <c r="O389" s="291">
        <f t="shared" ref="O389:AH389" si="80">O390+O391+O392</f>
        <v>0</v>
      </c>
      <c r="P389" s="292">
        <f t="shared" si="80"/>
        <v>0</v>
      </c>
      <c r="Q389" s="292">
        <f t="shared" si="80"/>
        <v>0</v>
      </c>
      <c r="R389" s="292">
        <f t="shared" si="80"/>
        <v>0</v>
      </c>
      <c r="S389" s="292">
        <f t="shared" si="80"/>
        <v>0</v>
      </c>
      <c r="T389" s="292">
        <f t="shared" si="80"/>
        <v>0</v>
      </c>
      <c r="U389" s="292">
        <f t="shared" si="80"/>
        <v>0</v>
      </c>
      <c r="V389" s="292">
        <f t="shared" si="80"/>
        <v>0</v>
      </c>
      <c r="W389" s="292">
        <f t="shared" si="80"/>
        <v>0</v>
      </c>
      <c r="X389" s="292">
        <f t="shared" si="80"/>
        <v>0</v>
      </c>
      <c r="Y389" s="291">
        <f t="shared" si="80"/>
        <v>0</v>
      </c>
      <c r="Z389" s="292">
        <f t="shared" si="80"/>
        <v>0</v>
      </c>
      <c r="AA389" s="292">
        <f t="shared" si="80"/>
        <v>0</v>
      </c>
      <c r="AB389" s="292">
        <f t="shared" si="80"/>
        <v>0</v>
      </c>
      <c r="AC389" s="292">
        <f t="shared" si="80"/>
        <v>0</v>
      </c>
      <c r="AD389" s="292">
        <f t="shared" si="80"/>
        <v>0</v>
      </c>
      <c r="AE389" s="292">
        <f t="shared" si="80"/>
        <v>0</v>
      </c>
      <c r="AF389" s="292">
        <f t="shared" si="80"/>
        <v>0</v>
      </c>
      <c r="AG389" s="292">
        <f t="shared" si="80"/>
        <v>0</v>
      </c>
      <c r="AH389" s="292">
        <f t="shared" si="80"/>
        <v>0</v>
      </c>
      <c r="AI389" s="195"/>
    </row>
    <row r="390" spans="1:35" s="102" customFormat="1" outlineLevel="1">
      <c r="A390" s="642" t="str">
        <f t="shared" si="79"/>
        <v>1</v>
      </c>
      <c r="L390" s="282" t="s">
        <v>165</v>
      </c>
      <c r="M390" s="290" t="s">
        <v>459</v>
      </c>
      <c r="N390" s="289" t="s">
        <v>369</v>
      </c>
      <c r="O390" s="293"/>
      <c r="P390" s="294"/>
      <c r="Q390" s="294"/>
      <c r="R390" s="294"/>
      <c r="S390" s="294"/>
      <c r="T390" s="294"/>
      <c r="U390" s="294"/>
      <c r="V390" s="294"/>
      <c r="W390" s="294"/>
      <c r="X390" s="294"/>
      <c r="Y390" s="293"/>
      <c r="Z390" s="294"/>
      <c r="AA390" s="294"/>
      <c r="AB390" s="294"/>
      <c r="AC390" s="294"/>
      <c r="AD390" s="294"/>
      <c r="AE390" s="294"/>
      <c r="AF390" s="294"/>
      <c r="AG390" s="294"/>
      <c r="AH390" s="294"/>
      <c r="AI390" s="195"/>
    </row>
    <row r="391" spans="1:35" s="102" customFormat="1" ht="22.8" outlineLevel="1">
      <c r="A391" s="642" t="str">
        <f t="shared" si="79"/>
        <v>1</v>
      </c>
      <c r="L391" s="282" t="s">
        <v>166</v>
      </c>
      <c r="M391" s="290" t="s">
        <v>460</v>
      </c>
      <c r="N391" s="289" t="s">
        <v>369</v>
      </c>
      <c r="O391" s="293"/>
      <c r="P391" s="294"/>
      <c r="Q391" s="294"/>
      <c r="R391" s="294"/>
      <c r="S391" s="294"/>
      <c r="T391" s="294"/>
      <c r="U391" s="294"/>
      <c r="V391" s="294"/>
      <c r="W391" s="294"/>
      <c r="X391" s="294"/>
      <c r="Y391" s="293"/>
      <c r="Z391" s="294"/>
      <c r="AA391" s="294"/>
      <c r="AB391" s="294"/>
      <c r="AC391" s="294"/>
      <c r="AD391" s="294"/>
      <c r="AE391" s="294"/>
      <c r="AF391" s="294"/>
      <c r="AG391" s="294"/>
      <c r="AH391" s="294"/>
      <c r="AI391" s="195"/>
    </row>
    <row r="392" spans="1:35" s="102" customFormat="1" ht="22.8" outlineLevel="1">
      <c r="A392" s="642" t="str">
        <f t="shared" si="79"/>
        <v>1</v>
      </c>
      <c r="L392" s="282" t="s">
        <v>378</v>
      </c>
      <c r="M392" s="290" t="s">
        <v>461</v>
      </c>
      <c r="N392" s="289" t="s">
        <v>369</v>
      </c>
      <c r="O392" s="293"/>
      <c r="P392" s="294"/>
      <c r="Q392" s="294"/>
      <c r="R392" s="294"/>
      <c r="S392" s="294"/>
      <c r="T392" s="294"/>
      <c r="U392" s="294"/>
      <c r="V392" s="294"/>
      <c r="W392" s="294"/>
      <c r="X392" s="294"/>
      <c r="Y392" s="293"/>
      <c r="Z392" s="294"/>
      <c r="AA392" s="294"/>
      <c r="AB392" s="294"/>
      <c r="AC392" s="294"/>
      <c r="AD392" s="294"/>
      <c r="AE392" s="294"/>
      <c r="AF392" s="294"/>
      <c r="AG392" s="294"/>
      <c r="AH392" s="294"/>
      <c r="AI392" s="195"/>
    </row>
    <row r="393" spans="1:35" s="102" customFormat="1" outlineLevel="1">
      <c r="A393" s="642" t="str">
        <f t="shared" si="79"/>
        <v>1</v>
      </c>
      <c r="L393" s="282" t="s">
        <v>102</v>
      </c>
      <c r="M393" s="288" t="s">
        <v>462</v>
      </c>
      <c r="N393" s="289" t="s">
        <v>145</v>
      </c>
      <c r="O393" s="374">
        <f>SUMIFS(Сценарии!$T$15:$T$35,Сценарии!$A$15:$A$35,$A393,Сценарии!$M$15:$M$35,"Индекс потребительских цен")</f>
        <v>0</v>
      </c>
      <c r="P393" s="374">
        <f>SUMIFS(Сценарии!$Y$15:$Y$35,Сценарии!$A$15:$A$35,$A393,Сценарии!$M$15:$M$35,"Индекс потребительских цен")</f>
        <v>0</v>
      </c>
      <c r="Q393" s="374">
        <f>SUMIFS(Сценарии!$AA$15:$AA$35,Сценарии!$A$15:$A$35,$A393,Сценарии!$M$15:$M$35,"Индекс потребительских цен")</f>
        <v>0</v>
      </c>
      <c r="R393" s="374">
        <f>SUMIFS(Сценарии!$AC$15:$AC$35,Сценарии!$A$15:$A$35,$A393,Сценарии!$M$15:$M$35,"Индекс потребительских цен")</f>
        <v>0</v>
      </c>
      <c r="S393" s="374">
        <f>SUMIFS(Сценарии!$AE$15:$AE$35,Сценарии!$A$15:$A$35,$A393,Сценарии!$M$15:$M$35,"Индекс потребительских цен")</f>
        <v>0</v>
      </c>
      <c r="T393" s="374">
        <f>SUMIFS(Сценарии!$AG$15:$AG$35,Сценарии!$A$15:$A$35,$A393,Сценарии!$M$15:$M$35,"Индекс потребительских цен")</f>
        <v>0</v>
      </c>
      <c r="U393" s="374">
        <f>SUMIFS(Сценарии!$AI$15:$AI$35,Сценарии!$A$15:$A$35,$A393,Сценарии!$M$15:$M$35,"Индекс потребительских цен")</f>
        <v>0</v>
      </c>
      <c r="V393" s="374">
        <f>SUMIFS(Сценарии!$AK$15:$AK$35,Сценарии!$A$15:$A$35,$A393,Сценарии!$M$15:$M$35,"Индекс потребительских цен")</f>
        <v>0</v>
      </c>
      <c r="W393" s="374">
        <f>SUMIFS(Сценарии!$AM$15:$AM$35,Сценарии!$A$15:$A$35,$A393,Сценарии!$M$15:$M$35,"Индекс потребительских цен")</f>
        <v>0</v>
      </c>
      <c r="X393" s="374">
        <f>SUMIFS(Сценарии!$AO$15:$AO$35,Сценарии!$A$15:$A$35,$A393,Сценарии!$M$15:$M$35,"Индекс потребительских цен")</f>
        <v>0</v>
      </c>
      <c r="Y393" s="374">
        <f>SUMIFS(Сценарии!$U$15:$U$35,Сценарии!$A$15:$A$35,$A393,Сценарии!$M$15:$M$35,"Индекс потребительских цен")</f>
        <v>7.2</v>
      </c>
      <c r="Z393" s="374">
        <f>SUMIFS(Сценарии!$Z$15:$Z$35,Сценарии!$A$15:$A$35,$A393,Сценарии!$M$15:$M$35,"Индекс потребительских цен")</f>
        <v>4.2</v>
      </c>
      <c r="AA393" s="374">
        <f>SUMIFS(Сценарии!$AB$15:$AB$35,Сценарии!$A$15:$A$35,$A393,Сценарии!$M$15:$M$35,"Индекс потребительских цен")</f>
        <v>4</v>
      </c>
      <c r="AB393" s="374">
        <f>SUMIFS(Сценарии!$AD$15:$AD$35,Сценарии!$A$15:$A$35,$A393,Сценарии!$M$15:$M$35,"Индекс потребительских цен")</f>
        <v>4</v>
      </c>
      <c r="AC393" s="374">
        <f>SUMIFS(Сценарии!$AF$15:$AF$35,Сценарии!$A$15:$A$35,$A393,Сценарии!$M$15:$M$35,"Индекс потребительских цен")</f>
        <v>4</v>
      </c>
      <c r="AD393" s="374">
        <f>SUMIFS(Сценарии!$AH$15:$AH$35,Сценарии!$A$15:$A$35,$A393,Сценарии!$M$15:$M$35,"Индекс потребительских цен")</f>
        <v>0</v>
      </c>
      <c r="AE393" s="374">
        <f>SUMIFS(Сценарии!$AJ$15:$AJ$35,Сценарии!$A$15:$A$35,$A393,Сценарии!$M$15:$M$35,"Индекс потребительских цен")</f>
        <v>0</v>
      </c>
      <c r="AF393" s="374">
        <f>SUMIFS(Сценарии!$AL$15:$AL$35,Сценарии!$A$15:$A$35,$A393,Сценарии!$M$15:$M$35,"Индекс потребительских цен")</f>
        <v>0</v>
      </c>
      <c r="AG393" s="374">
        <f>SUMIFS(Сценарии!$AN$15:$AN$35,Сценарии!$A$15:$A$35,$A393,Сценарии!$M$15:$M$35,"Индекс потребительских цен")</f>
        <v>0</v>
      </c>
      <c r="AH393" s="374">
        <f>SUMIFS(Сценарии!$AP$15:$AP$35,Сценарии!$A$15:$A$35,$A393,Сценарии!$M$15:$M$35,"Индекс потребительских цен")</f>
        <v>0</v>
      </c>
      <c r="AI393" s="195"/>
    </row>
    <row r="394" spans="1:35" s="102" customFormat="1" outlineLevel="1">
      <c r="A394" s="642" t="str">
        <f t="shared" si="79"/>
        <v>1</v>
      </c>
      <c r="L394" s="284">
        <v>3</v>
      </c>
      <c r="M394" s="288" t="s">
        <v>463</v>
      </c>
      <c r="N394" s="289" t="s">
        <v>145</v>
      </c>
      <c r="O394" s="473">
        <f>O393</f>
        <v>0</v>
      </c>
      <c r="P394" s="474">
        <f>O394*P393/100</f>
        <v>0</v>
      </c>
      <c r="Q394" s="474">
        <f t="shared" ref="Q394:AH394" si="81">P394*Q393/100</f>
        <v>0</v>
      </c>
      <c r="R394" s="474">
        <f t="shared" si="81"/>
        <v>0</v>
      </c>
      <c r="S394" s="474">
        <f t="shared" si="81"/>
        <v>0</v>
      </c>
      <c r="T394" s="474">
        <f t="shared" si="81"/>
        <v>0</v>
      </c>
      <c r="U394" s="474">
        <f t="shared" si="81"/>
        <v>0</v>
      </c>
      <c r="V394" s="474">
        <f t="shared" si="81"/>
        <v>0</v>
      </c>
      <c r="W394" s="474">
        <f t="shared" si="81"/>
        <v>0</v>
      </c>
      <c r="X394" s="474">
        <f t="shared" si="81"/>
        <v>0</v>
      </c>
      <c r="Y394" s="474">
        <f t="shared" si="81"/>
        <v>0</v>
      </c>
      <c r="Z394" s="474">
        <f t="shared" si="81"/>
        <v>0</v>
      </c>
      <c r="AA394" s="474">
        <f t="shared" si="81"/>
        <v>0</v>
      </c>
      <c r="AB394" s="474">
        <f t="shared" si="81"/>
        <v>0</v>
      </c>
      <c r="AC394" s="474">
        <f t="shared" si="81"/>
        <v>0</v>
      </c>
      <c r="AD394" s="474">
        <f t="shared" si="81"/>
        <v>0</v>
      </c>
      <c r="AE394" s="474">
        <f t="shared" si="81"/>
        <v>0</v>
      </c>
      <c r="AF394" s="474">
        <f t="shared" si="81"/>
        <v>0</v>
      </c>
      <c r="AG394" s="474">
        <f t="shared" si="81"/>
        <v>0</v>
      </c>
      <c r="AH394" s="474">
        <f t="shared" si="81"/>
        <v>0</v>
      </c>
      <c r="AI394" s="195"/>
    </row>
    <row r="395" spans="1:35" s="279" customFormat="1" outlineLevel="1">
      <c r="A395" s="642" t="str">
        <f t="shared" si="79"/>
        <v>1</v>
      </c>
      <c r="L395" s="295" t="s">
        <v>104</v>
      </c>
      <c r="M395" s="286" t="s">
        <v>464</v>
      </c>
      <c r="N395" s="287" t="s">
        <v>369</v>
      </c>
      <c r="O395" s="291">
        <f>O389*O394/100</f>
        <v>0</v>
      </c>
      <c r="P395" s="291">
        <f t="shared" ref="P395:AH395" si="82">P389*P394/100</f>
        <v>0</v>
      </c>
      <c r="Q395" s="291">
        <f t="shared" si="82"/>
        <v>0</v>
      </c>
      <c r="R395" s="291">
        <f t="shared" si="82"/>
        <v>0</v>
      </c>
      <c r="S395" s="291">
        <f t="shared" si="82"/>
        <v>0</v>
      </c>
      <c r="T395" s="291">
        <f t="shared" si="82"/>
        <v>0</v>
      </c>
      <c r="U395" s="291">
        <f t="shared" si="82"/>
        <v>0</v>
      </c>
      <c r="V395" s="291">
        <f t="shared" si="82"/>
        <v>0</v>
      </c>
      <c r="W395" s="291">
        <f t="shared" si="82"/>
        <v>0</v>
      </c>
      <c r="X395" s="291">
        <f t="shared" si="82"/>
        <v>0</v>
      </c>
      <c r="Y395" s="291">
        <f t="shared" si="82"/>
        <v>0</v>
      </c>
      <c r="Z395" s="291">
        <f t="shared" si="82"/>
        <v>0</v>
      </c>
      <c r="AA395" s="291">
        <f t="shared" si="82"/>
        <v>0</v>
      </c>
      <c r="AB395" s="291">
        <f t="shared" si="82"/>
        <v>0</v>
      </c>
      <c r="AC395" s="291">
        <f t="shared" si="82"/>
        <v>0</v>
      </c>
      <c r="AD395" s="291">
        <f t="shared" si="82"/>
        <v>0</v>
      </c>
      <c r="AE395" s="291">
        <f t="shared" si="82"/>
        <v>0</v>
      </c>
      <c r="AF395" s="291">
        <f t="shared" si="82"/>
        <v>0</v>
      </c>
      <c r="AG395" s="291">
        <f t="shared" si="82"/>
        <v>0</v>
      </c>
      <c r="AH395" s="291">
        <f t="shared" si="82"/>
        <v>0</v>
      </c>
      <c r="AI395" s="195"/>
    </row>
    <row r="397" spans="1:35" s="140" customFormat="1" ht="30" customHeight="1">
      <c r="A397" s="139" t="s">
        <v>1090</v>
      </c>
      <c r="M397" s="141"/>
      <c r="N397" s="141"/>
      <c r="O397" s="141"/>
      <c r="P397" s="141"/>
      <c r="AA397" s="142"/>
    </row>
    <row r="398" spans="1:35">
      <c r="A398" s="143" t="s">
        <v>1091</v>
      </c>
    </row>
    <row r="399" spans="1:35" s="82" customFormat="1" ht="15" customHeight="1">
      <c r="A399" s="184" t="s">
        <v>18</v>
      </c>
      <c r="L399" s="280" t="str">
        <f>INDEX('Общие сведения'!$J$113:$J$126,MATCH($A399,'Общие сведения'!$D$113:$D$126,0))</f>
        <v>Тариф 1 (Водоотведение) - тариф на водоотведение (нет)</v>
      </c>
      <c r="M399" s="281"/>
      <c r="N399" s="281"/>
      <c r="O399" s="355">
        <f t="shared" ref="O399:V399" si="83">O400+O401</f>
        <v>0</v>
      </c>
      <c r="P399" s="355">
        <f t="shared" si="83"/>
        <v>0</v>
      </c>
      <c r="Q399" s="355">
        <f t="shared" si="83"/>
        <v>0</v>
      </c>
      <c r="R399" s="355">
        <f t="shared" si="83"/>
        <v>0</v>
      </c>
      <c r="S399" s="355">
        <f t="shared" si="83"/>
        <v>0</v>
      </c>
      <c r="T399" s="355">
        <f t="shared" si="83"/>
        <v>0</v>
      </c>
      <c r="U399" s="355">
        <f t="shared" si="83"/>
        <v>0</v>
      </c>
      <c r="V399" s="355">
        <f t="shared" si="83"/>
        <v>0</v>
      </c>
    </row>
    <row r="400" spans="1:35" s="102" customFormat="1" ht="34.049999999999997" customHeight="1" outlineLevel="1">
      <c r="A400" s="642" t="str">
        <f>A399</f>
        <v>1</v>
      </c>
      <c r="L400" s="282" t="s">
        <v>18</v>
      </c>
      <c r="M400" s="283" t="s">
        <v>1176</v>
      </c>
      <c r="N400" s="282" t="s">
        <v>369</v>
      </c>
      <c r="O400" s="293">
        <f>SUMIFS('ИП + источники'!$R$17:$R$65,'ИП + источники'!$A$17:$A$65,$A400,'ИП + источники'!$L$17:$L$65,"1.4.2")</f>
        <v>0</v>
      </c>
      <c r="P400" s="294"/>
      <c r="Q400" s="294"/>
      <c r="R400" s="294"/>
      <c r="S400" s="294"/>
      <c r="T400" s="294"/>
      <c r="U400" s="294"/>
      <c r="V400" s="294">
        <f>O400-P400-Q400-R400-S400-T400-U400</f>
        <v>0</v>
      </c>
    </row>
    <row r="401" spans="1:27" s="102" customFormat="1" ht="34.049999999999997" customHeight="1" outlineLevel="1">
      <c r="A401" s="642" t="str">
        <f>A400</f>
        <v>1</v>
      </c>
      <c r="L401" s="282" t="s">
        <v>102</v>
      </c>
      <c r="M401" s="283" t="s">
        <v>470</v>
      </c>
      <c r="N401" s="282" t="s">
        <v>369</v>
      </c>
      <c r="O401" s="293">
        <f>SUMIFS('ИП + источники'!$R$17:$R$65,'ИП + источники'!$A$17:$A$65,$A401,'ИП + источники'!$L$17:$L$65,"1.4.3")</f>
        <v>0</v>
      </c>
      <c r="P401" s="294"/>
      <c r="Q401" s="294"/>
      <c r="R401" s="294"/>
      <c r="S401" s="298"/>
      <c r="T401" s="298"/>
      <c r="U401" s="298"/>
      <c r="V401" s="294">
        <f>O401-P401-Q401-R401-S401-T401-U401</f>
        <v>0</v>
      </c>
    </row>
    <row r="403" spans="1:27" s="140" customFormat="1" ht="30" customHeight="1">
      <c r="A403" s="139" t="s">
        <v>1095</v>
      </c>
      <c r="M403" s="141"/>
      <c r="N403" s="141"/>
      <c r="O403" s="141"/>
      <c r="P403" s="141"/>
      <c r="AA403" s="142"/>
    </row>
    <row r="404" spans="1:27">
      <c r="A404" s="143" t="s">
        <v>1096</v>
      </c>
    </row>
    <row r="405" spans="1:27" s="102" customFormat="1" ht="15" customHeight="1">
      <c r="A405" s="184" t="s">
        <v>18</v>
      </c>
      <c r="L405" s="318" t="str">
        <f>INDEX('Общие сведения'!$J$113:$J$126,MATCH($A405,'Общие сведения'!$D$113:$D$126,0))</f>
        <v>Тариф 1 (Водоотведение) - тариф на водоотведение (нет)</v>
      </c>
      <c r="M405" s="319"/>
      <c r="N405" s="281"/>
      <c r="O405" s="281"/>
      <c r="P405" s="281"/>
      <c r="Q405" s="281"/>
      <c r="R405" s="281"/>
    </row>
    <row r="406" spans="1:27" s="279" customFormat="1" ht="68.400000000000006" outlineLevel="1">
      <c r="A406" s="642" t="str">
        <f>A405</f>
        <v>1</v>
      </c>
      <c r="L406" s="595" t="s">
        <v>471</v>
      </c>
      <c r="M406" s="596" t="s">
        <v>472</v>
      </c>
      <c r="N406" s="589" t="s">
        <v>1092</v>
      </c>
      <c r="O406" s="315" t="s">
        <v>369</v>
      </c>
      <c r="P406" s="314">
        <f>P408-P407</f>
        <v>1.03</v>
      </c>
      <c r="Q406" s="462">
        <f>Q408-Q407</f>
        <v>0.73</v>
      </c>
      <c r="R406" s="467"/>
    </row>
    <row r="407" spans="1:27" s="279" customFormat="1" ht="22.8" outlineLevel="1">
      <c r="A407" s="642" t="str">
        <f t="shared" ref="A407:A438" si="84">A406</f>
        <v>1</v>
      </c>
      <c r="L407" s="597" t="s">
        <v>18</v>
      </c>
      <c r="M407" s="598" t="s">
        <v>473</v>
      </c>
      <c r="N407" s="590" t="s">
        <v>1093</v>
      </c>
      <c r="O407" s="313" t="s">
        <v>369</v>
      </c>
      <c r="P407" s="316"/>
      <c r="Q407" s="463"/>
      <c r="R407" s="467"/>
    </row>
    <row r="408" spans="1:27" s="279" customFormat="1" ht="22.8" outlineLevel="1">
      <c r="A408" s="642" t="str">
        <f t="shared" si="84"/>
        <v>1</v>
      </c>
      <c r="L408" s="597" t="s">
        <v>102</v>
      </c>
      <c r="M408" s="599" t="s">
        <v>474</v>
      </c>
      <c r="N408" s="590" t="s">
        <v>1094</v>
      </c>
      <c r="O408" s="313" t="s">
        <v>369</v>
      </c>
      <c r="P408" s="314">
        <f>P409+P410+P422+P426+P427+P428+P429-P430+P431+P432</f>
        <v>1.03</v>
      </c>
      <c r="Q408" s="314">
        <f>Q409+Q410+Q422+Q426+Q427+Q428+Q429-Q430+Q431+Q432</f>
        <v>0.73</v>
      </c>
      <c r="R408" s="467"/>
    </row>
    <row r="409" spans="1:27" s="102" customFormat="1" ht="22.8" outlineLevel="1">
      <c r="A409" s="642" t="str">
        <f t="shared" si="84"/>
        <v>1</v>
      </c>
      <c r="L409" s="600" t="s">
        <v>17</v>
      </c>
      <c r="M409" s="601" t="s">
        <v>475</v>
      </c>
      <c r="N409" s="591" t="s">
        <v>476</v>
      </c>
      <c r="O409" s="148" t="s">
        <v>369</v>
      </c>
      <c r="P409" s="302"/>
      <c r="Q409" s="464"/>
      <c r="R409" s="468"/>
    </row>
    <row r="410" spans="1:27" s="102" customFormat="1" ht="22.8" outlineLevel="1">
      <c r="A410" s="642" t="str">
        <f t="shared" si="84"/>
        <v>1</v>
      </c>
      <c r="L410" s="600" t="s">
        <v>146</v>
      </c>
      <c r="M410" s="601" t="s">
        <v>477</v>
      </c>
      <c r="N410" s="591" t="s">
        <v>478</v>
      </c>
      <c r="O410" s="148" t="s">
        <v>369</v>
      </c>
      <c r="P410" s="301">
        <f>SUM(P411:P421)</f>
        <v>1.03</v>
      </c>
      <c r="Q410" s="465">
        <f>SUM(Q411:Q421)</f>
        <v>0.73</v>
      </c>
      <c r="R410" s="468"/>
    </row>
    <row r="411" spans="1:27" s="102" customFormat="1" ht="34.200000000000003" outlineLevel="1">
      <c r="A411" s="642" t="str">
        <f t="shared" si="84"/>
        <v>1</v>
      </c>
      <c r="L411" s="602" t="s">
        <v>147</v>
      </c>
      <c r="M411" s="603" t="s">
        <v>479</v>
      </c>
      <c r="N411" s="592"/>
      <c r="O411" s="148" t="s">
        <v>369</v>
      </c>
      <c r="P411" s="302">
        <f>SUMIFS(Покупка!P$15:P$30,Покупка!$A$15:$A$30,$A411,Покупка!$B$15:$B$30,"Итого")</f>
        <v>0</v>
      </c>
      <c r="Q411" s="464">
        <f>SUMIFS(Покупка!Q$15:Q$30,Покупка!$A$15:$A$30,$A411,Покупка!$B$15:$B$30,"Итого")</f>
        <v>0</v>
      </c>
      <c r="R411" s="468"/>
    </row>
    <row r="412" spans="1:27" s="102" customFormat="1" outlineLevel="1">
      <c r="A412" s="642" t="str">
        <f t="shared" si="84"/>
        <v>1</v>
      </c>
      <c r="L412" s="602" t="s">
        <v>480</v>
      </c>
      <c r="M412" s="603" t="s">
        <v>481</v>
      </c>
      <c r="N412" s="592"/>
      <c r="O412" s="148" t="s">
        <v>369</v>
      </c>
      <c r="P412" s="302"/>
      <c r="Q412" s="464">
        <f>SUMIFS(Реагенты!Q$15:Q$20,Реагенты!$A$15:$A$20,$A412,Реагенты!$M$15:$M$20,"Всего по тарифу")</f>
        <v>0</v>
      </c>
      <c r="R412" s="468"/>
    </row>
    <row r="413" spans="1:27" s="102" customFormat="1" ht="22.8" outlineLevel="1">
      <c r="A413" s="642" t="str">
        <f t="shared" si="84"/>
        <v>1</v>
      </c>
      <c r="L413" s="602" t="s">
        <v>482</v>
      </c>
      <c r="M413" s="603" t="s">
        <v>483</v>
      </c>
      <c r="N413" s="592"/>
      <c r="O413" s="148" t="s">
        <v>369</v>
      </c>
      <c r="P413" s="302">
        <f>SUMIFS(Налоги!P$15:P$28,Налоги!$A$15:$A$28,$A413,Налоги!$L$15:$L$28,"0")</f>
        <v>1.03</v>
      </c>
      <c r="Q413" s="464">
        <f>SUMIFS(Налоги!Q$15:Q$28,Налоги!$A$15:$A$28,$A413,Налоги!$L$15:$L$28,"0")</f>
        <v>0.73</v>
      </c>
      <c r="R413" s="468"/>
    </row>
    <row r="414" spans="1:27" s="102" customFormat="1" ht="91.2" outlineLevel="1">
      <c r="A414" s="642" t="str">
        <f t="shared" si="84"/>
        <v>1</v>
      </c>
      <c r="B414" s="108" t="s">
        <v>1466</v>
      </c>
      <c r="L414" s="602" t="s">
        <v>484</v>
      </c>
      <c r="M414" s="603" t="s">
        <v>485</v>
      </c>
      <c r="N414" s="592"/>
      <c r="O414" s="148" t="s">
        <v>369</v>
      </c>
      <c r="P414" s="302"/>
      <c r="Q414" s="464">
        <f>SUMIFS(Калькуляция!Q$15:Q$139,Калькуляция!$A$15:$A$139,$A414,Калькуляция!$B$15:$B$139,$B414)</f>
        <v>0</v>
      </c>
      <c r="R414" s="468"/>
    </row>
    <row r="415" spans="1:27" s="102" customFormat="1" ht="22.8" outlineLevel="1">
      <c r="A415" s="642" t="str">
        <f t="shared" si="84"/>
        <v>1</v>
      </c>
      <c r="B415" s="108" t="s">
        <v>642</v>
      </c>
      <c r="L415" s="593" t="s">
        <v>486</v>
      </c>
      <c r="M415" s="594" t="s">
        <v>487</v>
      </c>
      <c r="N415" s="148"/>
      <c r="O415" s="148" t="s">
        <v>369</v>
      </c>
      <c r="P415" s="302"/>
      <c r="Q415" s="464">
        <f>SUMIFS(Калькуляция!Q$15:Q$139,Калькуляция!$A$15:$A$139,$A415,Калькуляция!$B$15:$B$139,$B415)</f>
        <v>0</v>
      </c>
      <c r="R415" s="468"/>
    </row>
    <row r="416" spans="1:27" s="102" customFormat="1" ht="22.8" outlineLevel="1">
      <c r="A416" s="642" t="str">
        <f t="shared" si="84"/>
        <v>1</v>
      </c>
      <c r="B416" s="108" t="s">
        <v>645</v>
      </c>
      <c r="L416" s="308" t="s">
        <v>488</v>
      </c>
      <c r="M416" s="305" t="s">
        <v>1188</v>
      </c>
      <c r="N416" s="148"/>
      <c r="O416" s="148" t="s">
        <v>369</v>
      </c>
      <c r="P416" s="302"/>
      <c r="Q416" s="464">
        <f>SUMIFS(Калькуляция!Q$15:Q$139,Калькуляция!$A$15:$A$139,$A416,Калькуляция!$B$15:$B$139,$B416)</f>
        <v>0</v>
      </c>
      <c r="R416" s="468"/>
    </row>
    <row r="417" spans="1:18" s="102" customFormat="1" ht="34.200000000000003" outlineLevel="1">
      <c r="A417" s="642" t="str">
        <f t="shared" si="84"/>
        <v>1</v>
      </c>
      <c r="B417" s="108" t="s">
        <v>646</v>
      </c>
      <c r="L417" s="308" t="s">
        <v>489</v>
      </c>
      <c r="M417" s="305" t="s">
        <v>1189</v>
      </c>
      <c r="N417" s="148"/>
      <c r="O417" s="148" t="s">
        <v>369</v>
      </c>
      <c r="P417" s="302"/>
      <c r="Q417" s="464">
        <f>SUMIFS(Калькуляция!Q$15:Q$139,Калькуляция!$A$15:$A$139,$A417,Калькуляция!$B$15:$B$139,$B417)</f>
        <v>0</v>
      </c>
      <c r="R417" s="468"/>
    </row>
    <row r="418" spans="1:18" s="102" customFormat="1" ht="22.8" outlineLevel="1">
      <c r="A418" s="642" t="str">
        <f t="shared" si="84"/>
        <v>1</v>
      </c>
      <c r="B418" s="108" t="s">
        <v>647</v>
      </c>
      <c r="L418" s="308" t="s">
        <v>490</v>
      </c>
      <c r="M418" s="305" t="s">
        <v>491</v>
      </c>
      <c r="N418" s="104"/>
      <c r="O418" s="148" t="s">
        <v>369</v>
      </c>
      <c r="P418" s="302"/>
      <c r="Q418" s="464">
        <f>SUMIFS(Калькуляция!Q$15:Q$139,Калькуляция!$A$15:$A$139,$A418,Калькуляция!$B$15:$B$139,$B418)</f>
        <v>0</v>
      </c>
      <c r="R418" s="468"/>
    </row>
    <row r="419" spans="1:18" s="102" customFormat="1" ht="22.8" outlineLevel="1">
      <c r="A419" s="642" t="str">
        <f t="shared" si="84"/>
        <v>1</v>
      </c>
      <c r="B419" s="108" t="s">
        <v>648</v>
      </c>
      <c r="L419" s="308" t="s">
        <v>492</v>
      </c>
      <c r="M419" s="305" t="s">
        <v>493</v>
      </c>
      <c r="N419" s="104"/>
      <c r="O419" s="148" t="s">
        <v>369</v>
      </c>
      <c r="P419" s="302"/>
      <c r="Q419" s="464">
        <f>SUMIFS(Калькуляция!Q$15:Q$139,Калькуляция!$A$15:$A$139,$A419,Калькуляция!$B$15:$B$139,$B419)</f>
        <v>0</v>
      </c>
      <c r="R419" s="468"/>
    </row>
    <row r="420" spans="1:18" s="102" customFormat="1" outlineLevel="1">
      <c r="A420" s="642" t="str">
        <f t="shared" si="84"/>
        <v>1</v>
      </c>
      <c r="B420" s="108" t="s">
        <v>650</v>
      </c>
      <c r="L420" s="308" t="s">
        <v>494</v>
      </c>
      <c r="M420" s="305" t="s">
        <v>495</v>
      </c>
      <c r="N420" s="104"/>
      <c r="O420" s="148" t="s">
        <v>369</v>
      </c>
      <c r="P420" s="302"/>
      <c r="Q420" s="464">
        <f>SUMIFS(Калькуляция!Q$15:Q$139,Калькуляция!$A$15:$A$139,$A420,Калькуляция!$B$15:$B$139,$B420)</f>
        <v>0</v>
      </c>
      <c r="R420" s="468"/>
    </row>
    <row r="421" spans="1:18" s="102" customFormat="1" ht="34.200000000000003" outlineLevel="1">
      <c r="A421" s="642" t="str">
        <f t="shared" si="84"/>
        <v>1</v>
      </c>
      <c r="B421" s="108" t="s">
        <v>1467</v>
      </c>
      <c r="L421" s="308" t="s">
        <v>496</v>
      </c>
      <c r="M421" s="305" t="s">
        <v>497</v>
      </c>
      <c r="N421" s="104"/>
      <c r="O421" s="148" t="s">
        <v>369</v>
      </c>
      <c r="P421" s="302"/>
      <c r="Q421" s="464">
        <f>SUMIFS(Калькуляция!Q$15:Q$139,Калькуляция!$A$15:$A$139,$A421,Калькуляция!$B$15:$B$139,$B421)</f>
        <v>0</v>
      </c>
      <c r="R421" s="468"/>
    </row>
    <row r="422" spans="1:18" s="102" customFormat="1" ht="13.8" outlineLevel="1">
      <c r="A422" s="642" t="str">
        <f t="shared" si="84"/>
        <v>1</v>
      </c>
      <c r="L422" s="307" t="s">
        <v>167</v>
      </c>
      <c r="M422" s="309" t="s">
        <v>498</v>
      </c>
      <c r="N422" s="103" t="s">
        <v>499</v>
      </c>
      <c r="O422" s="148" t="s">
        <v>369</v>
      </c>
      <c r="P422" s="301">
        <f>P423*P424*P425</f>
        <v>0</v>
      </c>
      <c r="Q422" s="465">
        <f>Q423*Q424*Q425</f>
        <v>0</v>
      </c>
      <c r="R422" s="468"/>
    </row>
    <row r="423" spans="1:18" s="102" customFormat="1" ht="22.8" outlineLevel="1">
      <c r="A423" s="642" t="str">
        <f t="shared" si="84"/>
        <v>1</v>
      </c>
      <c r="L423" s="307" t="s">
        <v>168</v>
      </c>
      <c r="M423" s="310" t="s">
        <v>500</v>
      </c>
      <c r="N423" s="103" t="s">
        <v>501</v>
      </c>
      <c r="O423" s="148" t="s">
        <v>502</v>
      </c>
      <c r="P423" s="302"/>
      <c r="Q423" s="464">
        <f>SUMIFS(ЭЭ!O$15:O$27,ЭЭ!$A$15:$A$27,$A423,ЭЭ!$M$15:$M$27,"Удельный расход электроэнергии")</f>
        <v>0</v>
      </c>
      <c r="R423" s="468"/>
    </row>
    <row r="424" spans="1:18" s="102" customFormat="1" ht="22.8" outlineLevel="1">
      <c r="A424" s="642" t="str">
        <f t="shared" si="84"/>
        <v>1</v>
      </c>
      <c r="L424" s="307" t="s">
        <v>627</v>
      </c>
      <c r="M424" s="310" t="s">
        <v>1177</v>
      </c>
      <c r="N424" s="103" t="s">
        <v>503</v>
      </c>
      <c r="O424" s="148" t="s">
        <v>504</v>
      </c>
      <c r="P424" s="302"/>
      <c r="Q424" s="464">
        <f>SUMIFS(ЭЭ!Q$15:Q$27,ЭЭ!$A$15:$A$27,$A424,ЭЭ!$M$15:$M$27,"Объём воды/сточных вод")</f>
        <v>26.14</v>
      </c>
      <c r="R424" s="468"/>
    </row>
    <row r="425" spans="1:18" s="102" customFormat="1" ht="22.8" outlineLevel="1">
      <c r="A425" s="642" t="str">
        <f t="shared" si="84"/>
        <v>1</v>
      </c>
      <c r="L425" s="307" t="s">
        <v>629</v>
      </c>
      <c r="M425" s="310" t="s">
        <v>1119</v>
      </c>
      <c r="N425" s="103" t="s">
        <v>505</v>
      </c>
      <c r="O425" s="148" t="s">
        <v>506</v>
      </c>
      <c r="P425" s="302"/>
      <c r="Q425" s="464">
        <f>SUMIFS(ЭЭ!Q$15:Q$27,ЭЭ!$A$15:$A$27,$A425,ЭЭ!$M$15:$M$27,"Средний (расчетный) тариф")</f>
        <v>6.7999234889058915</v>
      </c>
      <c r="R425" s="468"/>
    </row>
    <row r="426" spans="1:18" s="102" customFormat="1" ht="22.8" outlineLevel="1">
      <c r="A426" s="642" t="str">
        <f t="shared" si="84"/>
        <v>1</v>
      </c>
      <c r="B426" s="102" t="s">
        <v>1103</v>
      </c>
      <c r="L426" s="307" t="s">
        <v>169</v>
      </c>
      <c r="M426" s="304" t="s">
        <v>507</v>
      </c>
      <c r="N426" s="103" t="s">
        <v>508</v>
      </c>
      <c r="O426" s="148" t="s">
        <v>369</v>
      </c>
      <c r="P426" s="302"/>
      <c r="Q426" s="464">
        <f>SUMIFS(Калькуляция!Q$15:Q$139,Калькуляция!$A$15:$A$139,$A426,Калькуляция!$B$15:$B$139,$B426)</f>
        <v>0</v>
      </c>
      <c r="R426" s="468"/>
    </row>
    <row r="427" spans="1:18" s="102" customFormat="1" ht="13.8" outlineLevel="1">
      <c r="A427" s="642" t="str">
        <f t="shared" si="84"/>
        <v>1</v>
      </c>
      <c r="L427" s="307" t="s">
        <v>385</v>
      </c>
      <c r="M427" s="311" t="s">
        <v>509</v>
      </c>
      <c r="N427" s="103" t="s">
        <v>510</v>
      </c>
      <c r="O427" s="148" t="s">
        <v>369</v>
      </c>
      <c r="P427" s="302"/>
      <c r="Q427" s="464">
        <f>SUMIFS(Калькуляция!O$15:O$139,Калькуляция!$A$15:$A$139,$A427,Калькуляция!$B$15:$B$139,"Нормативная прибыль")-SUMIFS(Калькуляция!O$15:O$139,Калькуляция!$A$15:$A$139,$A427,Калькуляция!$B$15:$B$139,"иные экономически обоснованные расходы на социальные нужды")+SUMIFS(Калькуляция!Q$15:Q$139,Калькуляция!$A$15:$A$139,$A427,Калькуляция!$B$15:$B$139,"иные экономически обоснованные расходы на социальные нужды")</f>
        <v>0</v>
      </c>
      <c r="R427" s="468"/>
    </row>
    <row r="428" spans="1:18" s="102" customFormat="1" ht="22.8" outlineLevel="1">
      <c r="A428" s="642" t="str">
        <f t="shared" si="84"/>
        <v>1</v>
      </c>
      <c r="B428" s="108" t="s">
        <v>664</v>
      </c>
      <c r="L428" s="307" t="s">
        <v>511</v>
      </c>
      <c r="M428" s="304" t="s">
        <v>1190</v>
      </c>
      <c r="N428" s="103" t="s">
        <v>512</v>
      </c>
      <c r="O428" s="148" t="s">
        <v>369</v>
      </c>
      <c r="P428" s="302"/>
      <c r="Q428" s="464">
        <f>SUMIFS(Калькуляция!Q$15:Q$139,Калькуляция!$A$15:$A$139,$A428,Калькуляция!$B$15:$B$139,$B428)</f>
        <v>0</v>
      </c>
      <c r="R428" s="468"/>
    </row>
    <row r="429" spans="1:18" s="102" customFormat="1" ht="34.200000000000003" outlineLevel="1">
      <c r="A429" s="642" t="str">
        <f t="shared" si="84"/>
        <v>1</v>
      </c>
      <c r="L429" s="307" t="s">
        <v>513</v>
      </c>
      <c r="M429" s="309" t="s">
        <v>514</v>
      </c>
      <c r="N429" s="103" t="s">
        <v>515</v>
      </c>
      <c r="O429" s="148" t="s">
        <v>369</v>
      </c>
      <c r="P429" s="302"/>
      <c r="Q429" s="464"/>
      <c r="R429" s="468"/>
    </row>
    <row r="430" spans="1:18" s="102" customFormat="1" ht="22.8" outlineLevel="1">
      <c r="A430" s="642" t="str">
        <f t="shared" si="84"/>
        <v>1</v>
      </c>
      <c r="L430" s="307" t="s">
        <v>516</v>
      </c>
      <c r="M430" s="309" t="s">
        <v>517</v>
      </c>
      <c r="N430" s="103" t="s">
        <v>518</v>
      </c>
      <c r="O430" s="148" t="s">
        <v>369</v>
      </c>
      <c r="P430" s="302"/>
      <c r="Q430" s="464"/>
      <c r="R430" s="468"/>
    </row>
    <row r="431" spans="1:18" s="102" customFormat="1" ht="22.8" outlineLevel="1">
      <c r="A431" s="642" t="str">
        <f t="shared" si="84"/>
        <v>1</v>
      </c>
      <c r="L431" s="307" t="s">
        <v>519</v>
      </c>
      <c r="M431" s="309" t="s">
        <v>1242</v>
      </c>
      <c r="N431" s="148" t="s">
        <v>1243</v>
      </c>
      <c r="O431" s="148" t="s">
        <v>369</v>
      </c>
      <c r="P431" s="302"/>
      <c r="Q431" s="464"/>
      <c r="R431" s="468"/>
    </row>
    <row r="432" spans="1:18" s="102" customFormat="1" ht="57" outlineLevel="1">
      <c r="A432" s="642" t="str">
        <f t="shared" si="84"/>
        <v>1</v>
      </c>
      <c r="L432" s="307" t="s">
        <v>649</v>
      </c>
      <c r="M432" s="309" t="s">
        <v>1245</v>
      </c>
      <c r="N432" s="148" t="s">
        <v>1244</v>
      </c>
      <c r="O432" s="148" t="s">
        <v>369</v>
      </c>
      <c r="P432" s="302"/>
      <c r="Q432" s="464"/>
      <c r="R432" s="468"/>
    </row>
    <row r="433" spans="1:53" s="279" customFormat="1" ht="34.200000000000003" outlineLevel="1">
      <c r="A433" s="642" t="str">
        <f t="shared" si="84"/>
        <v>1</v>
      </c>
      <c r="L433" s="105" t="s">
        <v>520</v>
      </c>
      <c r="M433" s="303" t="s">
        <v>521</v>
      </c>
      <c r="N433" s="105" t="s">
        <v>1092</v>
      </c>
      <c r="O433" s="313" t="s">
        <v>369</v>
      </c>
      <c r="P433" s="314">
        <f>P434</f>
        <v>0</v>
      </c>
      <c r="Q433" s="462">
        <f>Q434</f>
        <v>0</v>
      </c>
      <c r="R433" s="467"/>
    </row>
    <row r="434" spans="1:53" s="102" customFormat="1" ht="34.200000000000003" outlineLevel="1">
      <c r="A434" s="642" t="str">
        <f t="shared" si="84"/>
        <v>1</v>
      </c>
      <c r="L434" s="307" t="s">
        <v>18</v>
      </c>
      <c r="M434" s="312" t="s">
        <v>522</v>
      </c>
      <c r="N434" s="103" t="s">
        <v>523</v>
      </c>
      <c r="O434" s="148" t="s">
        <v>369</v>
      </c>
      <c r="P434" s="301">
        <f>P435+P436</f>
        <v>0</v>
      </c>
      <c r="Q434" s="465">
        <f>Q435+Q436</f>
        <v>0</v>
      </c>
      <c r="R434" s="468"/>
    </row>
    <row r="435" spans="1:53" s="102" customFormat="1" ht="68.400000000000006" outlineLevel="1">
      <c r="A435" s="642" t="str">
        <f t="shared" si="84"/>
        <v>1</v>
      </c>
      <c r="L435" s="307" t="s">
        <v>165</v>
      </c>
      <c r="M435" s="309" t="s">
        <v>524</v>
      </c>
      <c r="N435" s="103" t="s">
        <v>525</v>
      </c>
      <c r="O435" s="148" t="s">
        <v>369</v>
      </c>
      <c r="P435" s="302"/>
      <c r="Q435" s="464"/>
      <c r="R435" s="468"/>
    </row>
    <row r="436" spans="1:53" s="102" customFormat="1" ht="45.6" outlineLevel="1">
      <c r="A436" s="642" t="str">
        <f t="shared" si="84"/>
        <v>1</v>
      </c>
      <c r="L436" s="307" t="s">
        <v>166</v>
      </c>
      <c r="M436" s="309" t="s">
        <v>526</v>
      </c>
      <c r="N436" s="103" t="s">
        <v>527</v>
      </c>
      <c r="O436" s="148" t="s">
        <v>369</v>
      </c>
      <c r="P436" s="302"/>
      <c r="Q436" s="464"/>
      <c r="R436" s="468"/>
    </row>
    <row r="437" spans="1:53" s="102" customFormat="1" ht="34.200000000000003" outlineLevel="1">
      <c r="A437" s="642" t="str">
        <f t="shared" si="84"/>
        <v>1</v>
      </c>
      <c r="L437" s="313" t="s">
        <v>1155</v>
      </c>
      <c r="M437" s="303" t="s">
        <v>1222</v>
      </c>
      <c r="N437" s="105" t="s">
        <v>1157</v>
      </c>
      <c r="O437" s="313" t="s">
        <v>369</v>
      </c>
      <c r="P437" s="373"/>
      <c r="Q437" s="466"/>
      <c r="R437" s="468"/>
    </row>
    <row r="438" spans="1:53" s="102" customFormat="1" ht="171" outlineLevel="1">
      <c r="A438" s="642" t="str">
        <f t="shared" si="84"/>
        <v>1</v>
      </c>
      <c r="L438" s="313" t="s">
        <v>1156</v>
      </c>
      <c r="M438" s="303" t="s">
        <v>528</v>
      </c>
      <c r="N438" s="105" t="s">
        <v>1158</v>
      </c>
      <c r="O438" s="313" t="s">
        <v>369</v>
      </c>
      <c r="P438" s="373"/>
      <c r="Q438" s="466"/>
      <c r="R438" s="468"/>
    </row>
    <row r="440" spans="1:53" s="140" customFormat="1" ht="30" customHeight="1">
      <c r="A440" s="139" t="s">
        <v>1097</v>
      </c>
      <c r="M440" s="141"/>
      <c r="N440" s="141"/>
      <c r="O440" s="141"/>
      <c r="P440" s="141"/>
      <c r="AA440" s="142"/>
    </row>
    <row r="441" spans="1:53">
      <c r="A441" s="143" t="s">
        <v>1098</v>
      </c>
    </row>
    <row r="442" spans="1:53" s="82" customFormat="1" ht="15" customHeight="1">
      <c r="A442" s="184" t="s">
        <v>18</v>
      </c>
      <c r="B442" s="322" t="str">
        <f>INDEX('Общие сведения'!$N$113:$N$126,MATCH($A442,'Общие сведения'!$D$113:$D$126,0))</f>
        <v>одноставочный</v>
      </c>
      <c r="L442" s="318" t="str">
        <f>INDEX('Общие сведения'!$J$113:$J$126,MATCH($A442,'Общие сведения'!$D$113:$D$126,0))</f>
        <v>Тариф 1 (Водоотведение) - тариф на водоотведение (нет)</v>
      </c>
      <c r="M442" s="319"/>
      <c r="N442" s="319"/>
      <c r="O442" s="319"/>
      <c r="P442" s="319"/>
      <c r="Q442" s="319"/>
      <c r="R442" s="319"/>
      <c r="S442" s="319"/>
      <c r="T442" s="319"/>
      <c r="U442" s="319"/>
      <c r="V442" s="319"/>
      <c r="W442" s="319"/>
      <c r="X442" s="319"/>
      <c r="Y442" s="319"/>
      <c r="Z442" s="319"/>
      <c r="AA442" s="319"/>
      <c r="AB442" s="319"/>
      <c r="AC442" s="319"/>
      <c r="AD442" s="319"/>
      <c r="AE442" s="319"/>
      <c r="AF442" s="319"/>
      <c r="AG442" s="319"/>
      <c r="AH442" s="319"/>
      <c r="AI442" s="319"/>
      <c r="AJ442" s="319"/>
      <c r="AK442" s="319"/>
      <c r="AL442" s="319"/>
      <c r="AM442" s="319"/>
      <c r="AN442" s="319"/>
      <c r="AO442" s="319"/>
      <c r="AP442" s="319"/>
      <c r="AQ442" s="319"/>
      <c r="AR442" s="319"/>
      <c r="AS442" s="319"/>
      <c r="AT442" s="319"/>
      <c r="AU442" s="319"/>
      <c r="AV442" s="319"/>
      <c r="AW442" s="319"/>
      <c r="AX442" s="319"/>
      <c r="AY442" s="319"/>
      <c r="AZ442" s="319"/>
    </row>
    <row r="443" spans="1:53" s="111" customFormat="1" outlineLevel="1">
      <c r="A443" s="642" t="str">
        <f t="shared" ref="A443:A513" si="85">A442</f>
        <v>1</v>
      </c>
      <c r="L443" s="404" t="s">
        <v>18</v>
      </c>
      <c r="M443" s="405" t="s">
        <v>531</v>
      </c>
      <c r="N443" s="406" t="s">
        <v>369</v>
      </c>
      <c r="O443" s="407">
        <f>SUM(O445,O462,O468,O488,O489,O490)</f>
        <v>0</v>
      </c>
      <c r="P443" s="407">
        <f>SUM(P445,P462,P468,P488,P489,P490)</f>
        <v>577.52814000000001</v>
      </c>
      <c r="Q443" s="407">
        <f>SUM(Q445,Q462,Q468,Q488,Q489,Q490)</f>
        <v>0</v>
      </c>
      <c r="R443" s="407">
        <f t="shared" ref="R443:R488" si="86">Q443-P443</f>
        <v>-577.52814000000001</v>
      </c>
      <c r="S443" s="407">
        <f>SUM(S445,S462,S468,S488,S489,S490)</f>
        <v>0</v>
      </c>
      <c r="T443" s="407">
        <f>SUM(T445,T462,T468,T488,T489,T490)</f>
        <v>601.27401599999996</v>
      </c>
      <c r="U443" s="434" t="e">
        <f t="shared" ref="U443:AM443" si="87">T443*U444</f>
        <v>#N/A</v>
      </c>
      <c r="V443" s="434" t="e">
        <f t="shared" si="87"/>
        <v>#N/A</v>
      </c>
      <c r="W443" s="434" t="e">
        <f t="shared" si="87"/>
        <v>#N/A</v>
      </c>
      <c r="X443" s="434" t="e">
        <f t="shared" si="87"/>
        <v>#N/A</v>
      </c>
      <c r="Y443" s="434" t="e">
        <f t="shared" si="87"/>
        <v>#N/A</v>
      </c>
      <c r="Z443" s="434" t="e">
        <f t="shared" si="87"/>
        <v>#N/A</v>
      </c>
      <c r="AA443" s="434" t="e">
        <f t="shared" si="87"/>
        <v>#N/A</v>
      </c>
      <c r="AB443" s="434" t="e">
        <f t="shared" si="87"/>
        <v>#N/A</v>
      </c>
      <c r="AC443" s="434" t="e">
        <f t="shared" si="87"/>
        <v>#N/A</v>
      </c>
      <c r="AD443" s="407">
        <f>SUM(AD445,AD462,AD468,AD488,AD489,AD490)</f>
        <v>601.27401599999996</v>
      </c>
      <c r="AE443" s="434" t="e">
        <f t="shared" si="87"/>
        <v>#N/A</v>
      </c>
      <c r="AF443" s="434" t="e">
        <f t="shared" si="87"/>
        <v>#N/A</v>
      </c>
      <c r="AG443" s="434" t="e">
        <f t="shared" si="87"/>
        <v>#N/A</v>
      </c>
      <c r="AH443" s="434" t="e">
        <f t="shared" si="87"/>
        <v>#N/A</v>
      </c>
      <c r="AI443" s="434" t="e">
        <f t="shared" si="87"/>
        <v>#N/A</v>
      </c>
      <c r="AJ443" s="434" t="e">
        <f t="shared" si="87"/>
        <v>#N/A</v>
      </c>
      <c r="AK443" s="434" t="e">
        <f t="shared" si="87"/>
        <v>#N/A</v>
      </c>
      <c r="AL443" s="434" t="e">
        <f t="shared" si="87"/>
        <v>#N/A</v>
      </c>
      <c r="AM443" s="434" t="e">
        <f t="shared" si="87"/>
        <v>#N/A</v>
      </c>
      <c r="AN443" s="407">
        <f>IF(S443=0,0,(AD443-S443)/S443*100)</f>
        <v>0</v>
      </c>
      <c r="AO443" s="407" t="e">
        <f>IF(AD443=0,0,(AE443-AD443)/AD443*100)</f>
        <v>#N/A</v>
      </c>
      <c r="AP443" s="407" t="e">
        <f t="shared" ref="AP443:AW443" si="88">IF(AE443=0,0,(AF443-AE443)/AE443*100)</f>
        <v>#N/A</v>
      </c>
      <c r="AQ443" s="407" t="e">
        <f t="shared" si="88"/>
        <v>#N/A</v>
      </c>
      <c r="AR443" s="407" t="e">
        <f t="shared" si="88"/>
        <v>#N/A</v>
      </c>
      <c r="AS443" s="407" t="e">
        <f t="shared" si="88"/>
        <v>#N/A</v>
      </c>
      <c r="AT443" s="407" t="e">
        <f t="shared" si="88"/>
        <v>#N/A</v>
      </c>
      <c r="AU443" s="407" t="e">
        <f t="shared" si="88"/>
        <v>#N/A</v>
      </c>
      <c r="AV443" s="407" t="e">
        <f t="shared" si="88"/>
        <v>#N/A</v>
      </c>
      <c r="AW443" s="407" t="e">
        <f t="shared" si="88"/>
        <v>#N/A</v>
      </c>
      <c r="AX443" s="195"/>
      <c r="AY443" s="195"/>
      <c r="AZ443" s="195"/>
      <c r="BA443" s="110"/>
    </row>
    <row r="444" spans="1:53" s="108" customFormat="1" outlineLevel="1">
      <c r="A444" s="642" t="str">
        <f t="shared" si="85"/>
        <v>1</v>
      </c>
      <c r="L444" s="409" t="s">
        <v>165</v>
      </c>
      <c r="M444" s="410" t="s">
        <v>532</v>
      </c>
      <c r="N444" s="411"/>
      <c r="O444" s="458"/>
      <c r="P444" s="458"/>
      <c r="Q444" s="458"/>
      <c r="R444" s="459">
        <f t="shared" si="86"/>
        <v>0</v>
      </c>
      <c r="S444" s="458"/>
      <c r="T444" s="458"/>
      <c r="U444" s="458" t="e">
        <f>SUMIFS(INDEX(Сценарии!$O$15:$AP$35,,MATCH(U$3,Сценарии!$O$3:$AP$3,0)),Сценарии!$A$15:$A$35,$A444,Сценарии!$B$15:$B$35,"ИОР")</f>
        <v>#N/A</v>
      </c>
      <c r="V444" s="458" t="e">
        <f>SUMIFS(INDEX(Сценарии!$O$15:$AP$35,,MATCH(V$3,Сценарии!$O$3:$AP$3,0)),Сценарии!$A$15:$A$35,$A444,Сценарии!$B$15:$B$35,"ИОР")</f>
        <v>#N/A</v>
      </c>
      <c r="W444" s="458" t="e">
        <f>SUMIFS(INDEX(Сценарии!$O$15:$AP$35,,MATCH(W$3,Сценарии!$O$3:$AP$3,0)),Сценарии!$A$15:$A$35,$A444,Сценарии!$B$15:$B$35,"ИОР")</f>
        <v>#N/A</v>
      </c>
      <c r="X444" s="458" t="e">
        <f>SUMIFS(INDEX(Сценарии!$O$15:$AP$35,,MATCH(X$3,Сценарии!$O$3:$AP$3,0)),Сценарии!$A$15:$A$35,$A444,Сценарии!$B$15:$B$35,"ИОР")</f>
        <v>#N/A</v>
      </c>
      <c r="Y444" s="458" t="e">
        <f>SUMIFS(INDEX(Сценарии!$O$15:$AP$35,,MATCH(Y$3,Сценарии!$O$3:$AP$3,0)),Сценарии!$A$15:$A$35,$A444,Сценарии!$B$15:$B$35,"ИОР")</f>
        <v>#N/A</v>
      </c>
      <c r="Z444" s="458" t="e">
        <f>SUMIFS(INDEX(Сценарии!$O$15:$AP$35,,MATCH(Z$3,Сценарии!$O$3:$AP$3,0)),Сценарии!$A$15:$A$35,$A444,Сценарии!$B$15:$B$35,"ИОР")</f>
        <v>#N/A</v>
      </c>
      <c r="AA444" s="458" t="e">
        <f>SUMIFS(INDEX(Сценарии!$O$15:$AP$35,,MATCH(AA$3,Сценарии!$O$3:$AP$3,0)),Сценарии!$A$15:$A$35,$A444,Сценарии!$B$15:$B$35,"ИОР")</f>
        <v>#N/A</v>
      </c>
      <c r="AB444" s="458" t="e">
        <f>SUMIFS(INDEX(Сценарии!$O$15:$AP$35,,MATCH(AB$3,Сценарии!$O$3:$AP$3,0)),Сценарии!$A$15:$A$35,$A444,Сценарии!$B$15:$B$35,"ИОР")</f>
        <v>#N/A</v>
      </c>
      <c r="AC444" s="458" t="e">
        <f>SUMIFS(INDEX(Сценарии!$O$15:$AP$35,,MATCH(AC$3,Сценарии!$O$3:$AP$3,0)),Сценарии!$A$15:$A$35,$A444,Сценарии!$B$15:$B$35,"ИОР")</f>
        <v>#N/A</v>
      </c>
      <c r="AD444" s="458"/>
      <c r="AE444" s="458" t="e">
        <f>SUMIFS(INDEX(Сценарии!$O$15:$AP$35,,MATCH(AE$3,Сценарии!$O$3:$AP$3,0)),Сценарии!$A$15:$A$35,$A444,Сценарии!$B$15:$B$35,"ИОР")</f>
        <v>#N/A</v>
      </c>
      <c r="AF444" s="458" t="e">
        <f>SUMIFS(INDEX(Сценарии!$O$15:$AP$35,,MATCH(AF$3,Сценарии!$O$3:$AP$3,0)),Сценарии!$A$15:$A$35,$A444,Сценарии!$B$15:$B$35,"ИОР")</f>
        <v>#N/A</v>
      </c>
      <c r="AG444" s="458" t="e">
        <f>SUMIFS(INDEX(Сценарии!$O$15:$AP$35,,MATCH(AG$3,Сценарии!$O$3:$AP$3,0)),Сценарии!$A$15:$A$35,$A444,Сценарии!$B$15:$B$35,"ИОР")</f>
        <v>#N/A</v>
      </c>
      <c r="AH444" s="458" t="e">
        <f>SUMIFS(INDEX(Сценарии!$O$15:$AP$35,,MATCH(AH$3,Сценарии!$O$3:$AP$3,0)),Сценарии!$A$15:$A$35,$A444,Сценарии!$B$15:$B$35,"ИОР")</f>
        <v>#N/A</v>
      </c>
      <c r="AI444" s="458" t="e">
        <f>SUMIFS(INDEX(Сценарии!$O$15:$AP$35,,MATCH(AI$3,Сценарии!$O$3:$AP$3,0)),Сценарии!$A$15:$A$35,$A444,Сценарии!$B$15:$B$35,"ИОР")</f>
        <v>#N/A</v>
      </c>
      <c r="AJ444" s="458" t="e">
        <f>SUMIFS(INDEX(Сценарии!$O$15:$AP$35,,MATCH(AJ$3,Сценарии!$O$3:$AP$3,0)),Сценарии!$A$15:$A$35,$A444,Сценарии!$B$15:$B$35,"ИОР")</f>
        <v>#N/A</v>
      </c>
      <c r="AK444" s="458" t="e">
        <f>SUMIFS(INDEX(Сценарии!$O$15:$AP$35,,MATCH(AK$3,Сценарии!$O$3:$AP$3,0)),Сценарии!$A$15:$A$35,$A444,Сценарии!$B$15:$B$35,"ИОР")</f>
        <v>#N/A</v>
      </c>
      <c r="AL444" s="458" t="e">
        <f>SUMIFS(INDEX(Сценарии!$O$15:$AP$35,,MATCH(AL$3,Сценарии!$O$3:$AP$3,0)),Сценарии!$A$15:$A$35,$A444,Сценарии!$B$15:$B$35,"ИОР")</f>
        <v>#N/A</v>
      </c>
      <c r="AM444" s="458" t="e">
        <f>SUMIFS(INDEX(Сценарии!$O$15:$AP$35,,MATCH(AM$3,Сценарии!$O$3:$AP$3,0)),Сценарии!$A$15:$A$35,$A444,Сценарии!$B$15:$B$35,"ИОР")</f>
        <v>#N/A</v>
      </c>
      <c r="AN444" s="413">
        <f>IF(S444=0,0,(AD444-S444)/S444*100)</f>
        <v>0</v>
      </c>
      <c r="AO444" s="439"/>
      <c r="AP444" s="439"/>
      <c r="AQ444" s="439"/>
      <c r="AR444" s="439"/>
      <c r="AS444" s="439"/>
      <c r="AT444" s="439"/>
      <c r="AU444" s="439"/>
      <c r="AV444" s="439"/>
      <c r="AW444" s="439"/>
      <c r="AX444" s="195"/>
      <c r="AY444" s="195"/>
      <c r="AZ444" s="195"/>
    </row>
    <row r="445" spans="1:53" s="110" customFormat="1" outlineLevel="1">
      <c r="A445" s="643" t="str">
        <f t="shared" si="85"/>
        <v>1</v>
      </c>
      <c r="L445" s="404" t="s">
        <v>166</v>
      </c>
      <c r="M445" s="604" t="s">
        <v>533</v>
      </c>
      <c r="N445" s="406" t="s">
        <v>369</v>
      </c>
      <c r="O445" s="407">
        <f>SUM(O446,O449,O450,O453,O454)</f>
        <v>0</v>
      </c>
      <c r="P445" s="407">
        <f>SUM(P446,P449,P450,P453,P454)</f>
        <v>577.52814000000001</v>
      </c>
      <c r="Q445" s="407">
        <f>SUM(Q446,Q449,Q450,Q453,Q454)</f>
        <v>0</v>
      </c>
      <c r="R445" s="407">
        <f t="shared" si="86"/>
        <v>-577.52814000000001</v>
      </c>
      <c r="S445" s="407">
        <f>SUM(S446,S449,S450,S453,S454)</f>
        <v>0</v>
      </c>
      <c r="T445" s="407">
        <f>SUM(T446,T449,T450,T453,T454)</f>
        <v>601.27401599999996</v>
      </c>
      <c r="U445" s="605"/>
      <c r="V445" s="605"/>
      <c r="W445" s="605"/>
      <c r="X445" s="605"/>
      <c r="Y445" s="605"/>
      <c r="Z445" s="605"/>
      <c r="AA445" s="605"/>
      <c r="AB445" s="605"/>
      <c r="AC445" s="605"/>
      <c r="AD445" s="407">
        <f>SUM(AD446,AD449,AD450,AD453,AD454)</f>
        <v>601.27401599999996</v>
      </c>
      <c r="AE445" s="605"/>
      <c r="AF445" s="605"/>
      <c r="AG445" s="605"/>
      <c r="AH445" s="605"/>
      <c r="AI445" s="605"/>
      <c r="AJ445" s="605"/>
      <c r="AK445" s="605"/>
      <c r="AL445" s="605"/>
      <c r="AM445" s="605"/>
      <c r="AN445" s="407">
        <f t="shared" ref="AN445:AN515" si="89">IF(S445=0,0,(AD445-S445)/S445*100)</f>
        <v>0</v>
      </c>
      <c r="AO445" s="605"/>
      <c r="AP445" s="605"/>
      <c r="AQ445" s="605"/>
      <c r="AR445" s="605"/>
      <c r="AS445" s="605"/>
      <c r="AT445" s="605"/>
      <c r="AU445" s="605"/>
      <c r="AV445" s="605"/>
      <c r="AW445" s="605"/>
      <c r="AX445" s="606"/>
      <c r="AY445" s="606"/>
      <c r="AZ445" s="606"/>
    </row>
    <row r="446" spans="1:53" s="108" customFormat="1" ht="22.8" outlineLevel="1">
      <c r="A446" s="642" t="str">
        <f t="shared" si="85"/>
        <v>1</v>
      </c>
      <c r="L446" s="409" t="s">
        <v>534</v>
      </c>
      <c r="M446" s="417" t="s">
        <v>535</v>
      </c>
      <c r="N446" s="524" t="s">
        <v>369</v>
      </c>
      <c r="O446" s="413">
        <f>SUM(O447,O448)</f>
        <v>0</v>
      </c>
      <c r="P446" s="413">
        <f>SUM(P447,P448)</f>
        <v>0</v>
      </c>
      <c r="Q446" s="413">
        <f>SUM(Q447,Q448)</f>
        <v>0</v>
      </c>
      <c r="R446" s="413">
        <f t="shared" si="86"/>
        <v>0</v>
      </c>
      <c r="S446" s="413">
        <f>SUM(S447,S448)</f>
        <v>0</v>
      </c>
      <c r="T446" s="413">
        <f>SUM(T447,T448)</f>
        <v>0</v>
      </c>
      <c r="U446" s="439"/>
      <c r="V446" s="439"/>
      <c r="W446" s="439"/>
      <c r="X446" s="439"/>
      <c r="Y446" s="439"/>
      <c r="Z446" s="439"/>
      <c r="AA446" s="439"/>
      <c r="AB446" s="439"/>
      <c r="AC446" s="439"/>
      <c r="AD446" s="413">
        <f>SUM(AD447,AD448)</f>
        <v>0</v>
      </c>
      <c r="AE446" s="439"/>
      <c r="AF446" s="439"/>
      <c r="AG446" s="439"/>
      <c r="AH446" s="439"/>
      <c r="AI446" s="439"/>
      <c r="AJ446" s="439"/>
      <c r="AK446" s="439"/>
      <c r="AL446" s="439"/>
      <c r="AM446" s="439"/>
      <c r="AN446" s="413">
        <f t="shared" si="89"/>
        <v>0</v>
      </c>
      <c r="AO446" s="439"/>
      <c r="AP446" s="439"/>
      <c r="AQ446" s="439"/>
      <c r="AR446" s="439"/>
      <c r="AS446" s="439"/>
      <c r="AT446" s="439"/>
      <c r="AU446" s="439"/>
      <c r="AV446" s="439"/>
      <c r="AW446" s="439"/>
      <c r="AX446" s="195"/>
      <c r="AY446" s="195"/>
      <c r="AZ446" s="195"/>
      <c r="BA446" s="112"/>
    </row>
    <row r="447" spans="1:53" s="108" customFormat="1" outlineLevel="1">
      <c r="A447" s="642" t="str">
        <f t="shared" si="85"/>
        <v>1</v>
      </c>
      <c r="L447" s="409" t="s">
        <v>536</v>
      </c>
      <c r="M447" s="419" t="s">
        <v>537</v>
      </c>
      <c r="N447" s="416" t="s">
        <v>369</v>
      </c>
      <c r="O447" s="412"/>
      <c r="P447" s="412"/>
      <c r="Q447" s="412"/>
      <c r="R447" s="413">
        <f t="shared" si="86"/>
        <v>0</v>
      </c>
      <c r="S447" s="412"/>
      <c r="T447" s="412"/>
      <c r="U447" s="439"/>
      <c r="V447" s="439"/>
      <c r="W447" s="439"/>
      <c r="X447" s="439"/>
      <c r="Y447" s="439"/>
      <c r="Z447" s="439"/>
      <c r="AA447" s="439"/>
      <c r="AB447" s="439"/>
      <c r="AC447" s="439"/>
      <c r="AD447" s="412"/>
      <c r="AE447" s="439"/>
      <c r="AF447" s="439"/>
      <c r="AG447" s="439"/>
      <c r="AH447" s="439"/>
      <c r="AI447" s="439"/>
      <c r="AJ447" s="439"/>
      <c r="AK447" s="439"/>
      <c r="AL447" s="439"/>
      <c r="AM447" s="439"/>
      <c r="AN447" s="413">
        <f t="shared" si="89"/>
        <v>0</v>
      </c>
      <c r="AO447" s="439"/>
      <c r="AP447" s="439"/>
      <c r="AQ447" s="439"/>
      <c r="AR447" s="439"/>
      <c r="AS447" s="439"/>
      <c r="AT447" s="439"/>
      <c r="AU447" s="439"/>
      <c r="AV447" s="439"/>
      <c r="AW447" s="439"/>
      <c r="AX447" s="195"/>
      <c r="AY447" s="195"/>
      <c r="AZ447" s="195"/>
    </row>
    <row r="448" spans="1:53" s="108" customFormat="1" outlineLevel="1">
      <c r="A448" s="642" t="str">
        <f t="shared" si="85"/>
        <v>1</v>
      </c>
      <c r="L448" s="409" t="s">
        <v>538</v>
      </c>
      <c r="M448" s="420" t="s">
        <v>539</v>
      </c>
      <c r="N448" s="416" t="s">
        <v>369</v>
      </c>
      <c r="O448" s="412"/>
      <c r="P448" s="412"/>
      <c r="Q448" s="412"/>
      <c r="R448" s="413">
        <f t="shared" si="86"/>
        <v>0</v>
      </c>
      <c r="S448" s="412"/>
      <c r="T448" s="412"/>
      <c r="U448" s="439"/>
      <c r="V448" s="439"/>
      <c r="W448" s="439"/>
      <c r="X448" s="439"/>
      <c r="Y448" s="439"/>
      <c r="Z448" s="439"/>
      <c r="AA448" s="439"/>
      <c r="AB448" s="439"/>
      <c r="AC448" s="439"/>
      <c r="AD448" s="412"/>
      <c r="AE448" s="439"/>
      <c r="AF448" s="439"/>
      <c r="AG448" s="439"/>
      <c r="AH448" s="439"/>
      <c r="AI448" s="439"/>
      <c r="AJ448" s="439"/>
      <c r="AK448" s="439"/>
      <c r="AL448" s="439"/>
      <c r="AM448" s="439"/>
      <c r="AN448" s="413">
        <f t="shared" si="89"/>
        <v>0</v>
      </c>
      <c r="AO448" s="439"/>
      <c r="AP448" s="439"/>
      <c r="AQ448" s="439"/>
      <c r="AR448" s="439"/>
      <c r="AS448" s="439"/>
      <c r="AT448" s="439"/>
      <c r="AU448" s="439"/>
      <c r="AV448" s="439"/>
      <c r="AW448" s="439"/>
      <c r="AX448" s="195"/>
      <c r="AY448" s="195"/>
      <c r="AZ448" s="195"/>
    </row>
    <row r="449" spans="1:52" s="108" customFormat="1" ht="22.8" outlineLevel="1">
      <c r="A449" s="642" t="str">
        <f t="shared" si="85"/>
        <v>1</v>
      </c>
      <c r="L449" s="409" t="s">
        <v>540</v>
      </c>
      <c r="M449" s="417" t="s">
        <v>541</v>
      </c>
      <c r="N449" s="524" t="s">
        <v>369</v>
      </c>
      <c r="O449" s="412"/>
      <c r="P449" s="412"/>
      <c r="Q449" s="412"/>
      <c r="R449" s="413">
        <f t="shared" si="86"/>
        <v>0</v>
      </c>
      <c r="S449" s="412"/>
      <c r="T449" s="412"/>
      <c r="U449" s="439"/>
      <c r="V449" s="439"/>
      <c r="W449" s="439"/>
      <c r="X449" s="439"/>
      <c r="Y449" s="439"/>
      <c r="Z449" s="439"/>
      <c r="AA449" s="439"/>
      <c r="AB449" s="439"/>
      <c r="AC449" s="439"/>
      <c r="AD449" s="412"/>
      <c r="AE449" s="439"/>
      <c r="AF449" s="439"/>
      <c r="AG449" s="439"/>
      <c r="AH449" s="439"/>
      <c r="AI449" s="439"/>
      <c r="AJ449" s="439"/>
      <c r="AK449" s="439"/>
      <c r="AL449" s="439"/>
      <c r="AM449" s="439"/>
      <c r="AN449" s="413">
        <f t="shared" si="89"/>
        <v>0</v>
      </c>
      <c r="AO449" s="439"/>
      <c r="AP449" s="439"/>
      <c r="AQ449" s="439"/>
      <c r="AR449" s="439"/>
      <c r="AS449" s="439"/>
      <c r="AT449" s="439"/>
      <c r="AU449" s="439"/>
      <c r="AV449" s="439"/>
      <c r="AW449" s="439"/>
      <c r="AX449" s="195"/>
      <c r="AY449" s="195"/>
      <c r="AZ449" s="195"/>
    </row>
    <row r="450" spans="1:52" s="108" customFormat="1" ht="34.200000000000003" outlineLevel="1">
      <c r="A450" s="642" t="str">
        <f t="shared" si="85"/>
        <v>1</v>
      </c>
      <c r="L450" s="409" t="s">
        <v>542</v>
      </c>
      <c r="M450" s="417" t="s">
        <v>543</v>
      </c>
      <c r="N450" s="416" t="s">
        <v>369</v>
      </c>
      <c r="O450" s="421">
        <f>O451+O452</f>
        <v>0</v>
      </c>
      <c r="P450" s="421">
        <f>P451+P452</f>
        <v>577.52814000000001</v>
      </c>
      <c r="Q450" s="421">
        <f>Q451+Q452</f>
        <v>0</v>
      </c>
      <c r="R450" s="413">
        <f t="shared" si="86"/>
        <v>-577.52814000000001</v>
      </c>
      <c r="S450" s="421">
        <f>S451+S452</f>
        <v>0</v>
      </c>
      <c r="T450" s="421">
        <f>T451+T452</f>
        <v>601.27401599999996</v>
      </c>
      <c r="U450" s="439"/>
      <c r="V450" s="439"/>
      <c r="W450" s="439"/>
      <c r="X450" s="439"/>
      <c r="Y450" s="439"/>
      <c r="Z450" s="439"/>
      <c r="AA450" s="439"/>
      <c r="AB450" s="439"/>
      <c r="AC450" s="439"/>
      <c r="AD450" s="421">
        <f>AD451+AD452</f>
        <v>601.27401599999996</v>
      </c>
      <c r="AE450" s="439"/>
      <c r="AF450" s="439"/>
      <c r="AG450" s="439"/>
      <c r="AH450" s="439"/>
      <c r="AI450" s="439"/>
      <c r="AJ450" s="439"/>
      <c r="AK450" s="439"/>
      <c r="AL450" s="439"/>
      <c r="AM450" s="439"/>
      <c r="AN450" s="413">
        <f t="shared" si="89"/>
        <v>0</v>
      </c>
      <c r="AO450" s="439"/>
      <c r="AP450" s="439"/>
      <c r="AQ450" s="439"/>
      <c r="AR450" s="439"/>
      <c r="AS450" s="439"/>
      <c r="AT450" s="439"/>
      <c r="AU450" s="439"/>
      <c r="AV450" s="439"/>
      <c r="AW450" s="439"/>
      <c r="AX450" s="195"/>
      <c r="AY450" s="195"/>
      <c r="AZ450" s="195"/>
    </row>
    <row r="451" spans="1:52" s="108" customFormat="1" ht="22.8" outlineLevel="1">
      <c r="A451" s="642" t="str">
        <f t="shared" si="85"/>
        <v>1</v>
      </c>
      <c r="B451" s="526" t="s">
        <v>1321</v>
      </c>
      <c r="L451" s="409" t="s">
        <v>544</v>
      </c>
      <c r="M451" s="419" t="s">
        <v>545</v>
      </c>
      <c r="N451" s="524" t="s">
        <v>369</v>
      </c>
      <c r="O451" s="576">
        <f>SUMIFS(ФОТ!O$15:O$32,ФОТ!$A$15:$A$32,$A451,ФОТ!$B$15:$B$32,$B451)</f>
        <v>0</v>
      </c>
      <c r="P451" s="576">
        <f>SUMIFS(ФОТ!P$15:P$32,ФОТ!$A$15:$A$32,$A451,ФОТ!$B$15:$B$32,$B451)</f>
        <v>443.57</v>
      </c>
      <c r="Q451" s="576">
        <f>SUMIFS(ФОТ!Q$15:Q$32,ФОТ!$A$15:$A$32,$A451,ФОТ!$B$15:$B$32,$B451)</f>
        <v>0</v>
      </c>
      <c r="R451" s="413">
        <f t="shared" si="86"/>
        <v>-443.57</v>
      </c>
      <c r="S451" s="576">
        <f>SUMIFS(ФОТ!R$15:R$32,ФОТ!$A$15:$A$32,$A451,ФОТ!$B$15:$B$32,$B451)</f>
        <v>0</v>
      </c>
      <c r="T451" s="576">
        <f>SUMIFS(ФОТ!S$15:S$32,ФОТ!$A$15:$A$32,$A451,ФОТ!$B$15:$B$32,$B451)</f>
        <v>461.80799999999999</v>
      </c>
      <c r="U451" s="439"/>
      <c r="V451" s="439"/>
      <c r="W451" s="439"/>
      <c r="X451" s="439"/>
      <c r="Y451" s="439"/>
      <c r="Z451" s="439"/>
      <c r="AA451" s="439"/>
      <c r="AB451" s="439"/>
      <c r="AC451" s="439"/>
      <c r="AD451" s="576">
        <f>SUMIFS(ФОТ!T$15:T$32,ФОТ!$A$15:$A$32,$A451,ФОТ!$B$15:$B$32,$B451)</f>
        <v>461.80799999999999</v>
      </c>
      <c r="AE451" s="439"/>
      <c r="AF451" s="439"/>
      <c r="AG451" s="439"/>
      <c r="AH451" s="439"/>
      <c r="AI451" s="439"/>
      <c r="AJ451" s="439"/>
      <c r="AK451" s="439"/>
      <c r="AL451" s="439"/>
      <c r="AM451" s="439"/>
      <c r="AN451" s="413">
        <f t="shared" si="89"/>
        <v>0</v>
      </c>
      <c r="AO451" s="439"/>
      <c r="AP451" s="439"/>
      <c r="AQ451" s="439"/>
      <c r="AR451" s="439"/>
      <c r="AS451" s="439"/>
      <c r="AT451" s="439"/>
      <c r="AU451" s="439"/>
      <c r="AV451" s="439"/>
      <c r="AW451" s="439"/>
      <c r="AX451" s="195"/>
      <c r="AY451" s="195"/>
      <c r="AZ451" s="195"/>
    </row>
    <row r="452" spans="1:52" s="108" customFormat="1" ht="22.8" outlineLevel="1">
      <c r="A452" s="642" t="str">
        <f t="shared" si="85"/>
        <v>1</v>
      </c>
      <c r="B452" s="526" t="s">
        <v>1323</v>
      </c>
      <c r="L452" s="409" t="s">
        <v>546</v>
      </c>
      <c r="M452" s="419" t="s">
        <v>1191</v>
      </c>
      <c r="N452" s="416" t="s">
        <v>369</v>
      </c>
      <c r="O452" s="576">
        <f>SUMIFS(ФОТ!O$15:O$32,ФОТ!$A$15:$A$32,$A452,ФОТ!$B$15:$B$32,$B452)</f>
        <v>0</v>
      </c>
      <c r="P452" s="576">
        <f>SUMIFS(ФОТ!P$15:P$32,ФОТ!$A$15:$A$32,$A452,ФОТ!$B$15:$B$32,$B452)</f>
        <v>133.95814000000001</v>
      </c>
      <c r="Q452" s="576">
        <f>SUMIFS(ФОТ!Q$15:Q$32,ФОТ!$A$15:$A$32,$A452,ФОТ!$B$15:$B$32,$B452)</f>
        <v>0</v>
      </c>
      <c r="R452" s="413">
        <f t="shared" si="86"/>
        <v>-133.95814000000001</v>
      </c>
      <c r="S452" s="576">
        <f>SUMIFS(ФОТ!R$15:R$32,ФОТ!$A$15:$A$32,$A452,ФОТ!$B$15:$B$32,$B452)</f>
        <v>0</v>
      </c>
      <c r="T452" s="576">
        <f>SUMIFS(ФОТ!S$15:S$32,ФОТ!$A$15:$A$32,$A452,ФОТ!$B$15:$B$32,$B452)</f>
        <v>139.466016</v>
      </c>
      <c r="U452" s="439"/>
      <c r="V452" s="439"/>
      <c r="W452" s="439"/>
      <c r="X452" s="439"/>
      <c r="Y452" s="439"/>
      <c r="Z452" s="439"/>
      <c r="AA452" s="439"/>
      <c r="AB452" s="439"/>
      <c r="AC452" s="439"/>
      <c r="AD452" s="576">
        <f>SUMIFS(ФОТ!T$15:T$32,ФОТ!$A$15:$A$32,$A452,ФОТ!$B$15:$B$32,$B452)</f>
        <v>139.466016</v>
      </c>
      <c r="AE452" s="439"/>
      <c r="AF452" s="439"/>
      <c r="AG452" s="439"/>
      <c r="AH452" s="439"/>
      <c r="AI452" s="439"/>
      <c r="AJ452" s="439"/>
      <c r="AK452" s="439"/>
      <c r="AL452" s="439"/>
      <c r="AM452" s="439"/>
      <c r="AN452" s="413">
        <f t="shared" si="89"/>
        <v>0</v>
      </c>
      <c r="AO452" s="439"/>
      <c r="AP452" s="439"/>
      <c r="AQ452" s="439"/>
      <c r="AR452" s="439"/>
      <c r="AS452" s="439"/>
      <c r="AT452" s="439"/>
      <c r="AU452" s="439"/>
      <c r="AV452" s="439"/>
      <c r="AW452" s="439"/>
      <c r="AX452" s="195"/>
      <c r="AY452" s="195"/>
      <c r="AZ452" s="195"/>
    </row>
    <row r="453" spans="1:52" s="108" customFormat="1" outlineLevel="1">
      <c r="A453" s="642" t="str">
        <f t="shared" si="85"/>
        <v>1</v>
      </c>
      <c r="L453" s="409" t="s">
        <v>547</v>
      </c>
      <c r="M453" s="417" t="s">
        <v>548</v>
      </c>
      <c r="N453" s="524" t="s">
        <v>369</v>
      </c>
      <c r="O453" s="412"/>
      <c r="P453" s="412"/>
      <c r="Q453" s="412"/>
      <c r="R453" s="413">
        <f t="shared" si="86"/>
        <v>0</v>
      </c>
      <c r="S453" s="412"/>
      <c r="T453" s="412"/>
      <c r="U453" s="439"/>
      <c r="V453" s="439"/>
      <c r="W453" s="439"/>
      <c r="X453" s="439"/>
      <c r="Y453" s="439"/>
      <c r="Z453" s="439"/>
      <c r="AA453" s="439"/>
      <c r="AB453" s="439"/>
      <c r="AC453" s="439"/>
      <c r="AD453" s="412"/>
      <c r="AE453" s="439"/>
      <c r="AF453" s="439"/>
      <c r="AG453" s="439"/>
      <c r="AH453" s="439"/>
      <c r="AI453" s="439"/>
      <c r="AJ453" s="439"/>
      <c r="AK453" s="439"/>
      <c r="AL453" s="439"/>
      <c r="AM453" s="439"/>
      <c r="AN453" s="413">
        <f t="shared" si="89"/>
        <v>0</v>
      </c>
      <c r="AO453" s="439"/>
      <c r="AP453" s="439"/>
      <c r="AQ453" s="439"/>
      <c r="AR453" s="439"/>
      <c r="AS453" s="439"/>
      <c r="AT453" s="439"/>
      <c r="AU453" s="439"/>
      <c r="AV453" s="439"/>
      <c r="AW453" s="439"/>
      <c r="AX453" s="195"/>
      <c r="AY453" s="195"/>
      <c r="AZ453" s="195"/>
    </row>
    <row r="454" spans="1:52" s="108" customFormat="1" outlineLevel="1">
      <c r="A454" s="642" t="str">
        <f t="shared" si="85"/>
        <v>1</v>
      </c>
      <c r="L454" s="409" t="s">
        <v>549</v>
      </c>
      <c r="M454" s="422" t="s">
        <v>550</v>
      </c>
      <c r="N454" s="411" t="s">
        <v>369</v>
      </c>
      <c r="O454" s="418">
        <f>SUM(O455:O461)</f>
        <v>0</v>
      </c>
      <c r="P454" s="418">
        <f>SUM(P455:P461)</f>
        <v>0</v>
      </c>
      <c r="Q454" s="418">
        <f>SUM(Q455:Q461)</f>
        <v>0</v>
      </c>
      <c r="R454" s="413">
        <f t="shared" si="86"/>
        <v>0</v>
      </c>
      <c r="S454" s="418">
        <f>SUM(S455:S461)</f>
        <v>0</v>
      </c>
      <c r="T454" s="418">
        <f>SUM(T455:T461)</f>
        <v>0</v>
      </c>
      <c r="U454" s="439"/>
      <c r="V454" s="439"/>
      <c r="W454" s="439"/>
      <c r="X454" s="439"/>
      <c r="Y454" s="439"/>
      <c r="Z454" s="439"/>
      <c r="AA454" s="439"/>
      <c r="AB454" s="439"/>
      <c r="AC454" s="439"/>
      <c r="AD454" s="418">
        <f>SUM(AD455:AD461)</f>
        <v>0</v>
      </c>
      <c r="AE454" s="439"/>
      <c r="AF454" s="439"/>
      <c r="AG454" s="439"/>
      <c r="AH454" s="439"/>
      <c r="AI454" s="439"/>
      <c r="AJ454" s="439"/>
      <c r="AK454" s="439"/>
      <c r="AL454" s="439"/>
      <c r="AM454" s="439"/>
      <c r="AN454" s="413">
        <f t="shared" si="89"/>
        <v>0</v>
      </c>
      <c r="AO454" s="439"/>
      <c r="AP454" s="439"/>
      <c r="AQ454" s="439"/>
      <c r="AR454" s="439"/>
      <c r="AS454" s="439"/>
      <c r="AT454" s="439"/>
      <c r="AU454" s="439"/>
      <c r="AV454" s="439"/>
      <c r="AW454" s="439"/>
      <c r="AX454" s="195"/>
      <c r="AY454" s="195"/>
      <c r="AZ454" s="195"/>
    </row>
    <row r="455" spans="1:52" s="108" customFormat="1" outlineLevel="1">
      <c r="A455" s="642" t="str">
        <f t="shared" si="85"/>
        <v>1</v>
      </c>
      <c r="L455" s="409" t="s">
        <v>551</v>
      </c>
      <c r="M455" s="420" t="s">
        <v>552</v>
      </c>
      <c r="N455" s="411" t="s">
        <v>369</v>
      </c>
      <c r="O455" s="412"/>
      <c r="P455" s="412"/>
      <c r="Q455" s="412"/>
      <c r="R455" s="413">
        <f t="shared" si="86"/>
        <v>0</v>
      </c>
      <c r="S455" s="412"/>
      <c r="T455" s="412"/>
      <c r="U455" s="439"/>
      <c r="V455" s="439"/>
      <c r="W455" s="439"/>
      <c r="X455" s="439"/>
      <c r="Y455" s="439"/>
      <c r="Z455" s="439"/>
      <c r="AA455" s="439"/>
      <c r="AB455" s="439"/>
      <c r="AC455" s="439"/>
      <c r="AD455" s="412"/>
      <c r="AE455" s="439"/>
      <c r="AF455" s="439"/>
      <c r="AG455" s="439"/>
      <c r="AH455" s="439"/>
      <c r="AI455" s="439"/>
      <c r="AJ455" s="439"/>
      <c r="AK455" s="439"/>
      <c r="AL455" s="439"/>
      <c r="AM455" s="439"/>
      <c r="AN455" s="413">
        <f t="shared" si="89"/>
        <v>0</v>
      </c>
      <c r="AO455" s="439"/>
      <c r="AP455" s="439"/>
      <c r="AQ455" s="439"/>
      <c r="AR455" s="439"/>
      <c r="AS455" s="439"/>
      <c r="AT455" s="439"/>
      <c r="AU455" s="439"/>
      <c r="AV455" s="439"/>
      <c r="AW455" s="439"/>
      <c r="AX455" s="195"/>
      <c r="AY455" s="195"/>
      <c r="AZ455" s="195"/>
    </row>
    <row r="456" spans="1:52" s="108" customFormat="1" ht="22.8" outlineLevel="1">
      <c r="A456" s="642" t="str">
        <f t="shared" si="85"/>
        <v>1</v>
      </c>
      <c r="L456" s="409" t="s">
        <v>553</v>
      </c>
      <c r="M456" s="420" t="s">
        <v>554</v>
      </c>
      <c r="N456" s="411" t="s">
        <v>369</v>
      </c>
      <c r="O456" s="412"/>
      <c r="P456" s="412"/>
      <c r="Q456" s="412"/>
      <c r="R456" s="413">
        <f t="shared" si="86"/>
        <v>0</v>
      </c>
      <c r="S456" s="412"/>
      <c r="T456" s="412"/>
      <c r="U456" s="439"/>
      <c r="V456" s="439"/>
      <c r="W456" s="439"/>
      <c r="X456" s="439"/>
      <c r="Y456" s="439"/>
      <c r="Z456" s="439"/>
      <c r="AA456" s="439"/>
      <c r="AB456" s="439"/>
      <c r="AC456" s="439"/>
      <c r="AD456" s="412"/>
      <c r="AE456" s="439"/>
      <c r="AF456" s="439"/>
      <c r="AG456" s="439"/>
      <c r="AH456" s="439"/>
      <c r="AI456" s="439"/>
      <c r="AJ456" s="439"/>
      <c r="AK456" s="439"/>
      <c r="AL456" s="439"/>
      <c r="AM456" s="439"/>
      <c r="AN456" s="413">
        <f t="shared" si="89"/>
        <v>0</v>
      </c>
      <c r="AO456" s="439"/>
      <c r="AP456" s="439"/>
      <c r="AQ456" s="439"/>
      <c r="AR456" s="439"/>
      <c r="AS456" s="439"/>
      <c r="AT456" s="439"/>
      <c r="AU456" s="439"/>
      <c r="AV456" s="439"/>
      <c r="AW456" s="439"/>
      <c r="AX456" s="195"/>
      <c r="AY456" s="195"/>
      <c r="AZ456" s="195"/>
    </row>
    <row r="457" spans="1:52" s="108" customFormat="1" ht="22.8" outlineLevel="1">
      <c r="A457" s="642" t="str">
        <f t="shared" si="85"/>
        <v>1</v>
      </c>
      <c r="L457" s="409" t="s">
        <v>555</v>
      </c>
      <c r="M457" s="423" t="s">
        <v>556</v>
      </c>
      <c r="N457" s="411" t="s">
        <v>369</v>
      </c>
      <c r="O457" s="412"/>
      <c r="P457" s="412"/>
      <c r="Q457" s="412"/>
      <c r="R457" s="413">
        <f t="shared" si="86"/>
        <v>0</v>
      </c>
      <c r="S457" s="412"/>
      <c r="T457" s="412"/>
      <c r="U457" s="439"/>
      <c r="V457" s="439"/>
      <c r="W457" s="439"/>
      <c r="X457" s="439"/>
      <c r="Y457" s="439"/>
      <c r="Z457" s="439"/>
      <c r="AA457" s="439"/>
      <c r="AB457" s="439"/>
      <c r="AC457" s="439"/>
      <c r="AD457" s="412"/>
      <c r="AE457" s="439"/>
      <c r="AF457" s="439"/>
      <c r="AG457" s="439"/>
      <c r="AH457" s="439"/>
      <c r="AI457" s="439"/>
      <c r="AJ457" s="439"/>
      <c r="AK457" s="439"/>
      <c r="AL457" s="439"/>
      <c r="AM457" s="439"/>
      <c r="AN457" s="413">
        <f t="shared" si="89"/>
        <v>0</v>
      </c>
      <c r="AO457" s="439"/>
      <c r="AP457" s="439"/>
      <c r="AQ457" s="439"/>
      <c r="AR457" s="439"/>
      <c r="AS457" s="439"/>
      <c r="AT457" s="439"/>
      <c r="AU457" s="439"/>
      <c r="AV457" s="439"/>
      <c r="AW457" s="439"/>
      <c r="AX457" s="195"/>
      <c r="AY457" s="195"/>
      <c r="AZ457" s="195"/>
    </row>
    <row r="458" spans="1:52" s="108" customFormat="1" ht="22.8" outlineLevel="1">
      <c r="A458" s="642" t="str">
        <f t="shared" si="85"/>
        <v>1</v>
      </c>
      <c r="L458" s="409" t="s">
        <v>557</v>
      </c>
      <c r="M458" s="423" t="s">
        <v>558</v>
      </c>
      <c r="N458" s="411" t="s">
        <v>369</v>
      </c>
      <c r="O458" s="412"/>
      <c r="P458" s="412"/>
      <c r="Q458" s="412"/>
      <c r="R458" s="413">
        <f t="shared" si="86"/>
        <v>0</v>
      </c>
      <c r="S458" s="412"/>
      <c r="T458" s="412"/>
      <c r="U458" s="439"/>
      <c r="V458" s="439"/>
      <c r="W458" s="439"/>
      <c r="X458" s="439"/>
      <c r="Y458" s="439"/>
      <c r="Z458" s="439"/>
      <c r="AA458" s="439"/>
      <c r="AB458" s="439"/>
      <c r="AC458" s="439"/>
      <c r="AD458" s="412"/>
      <c r="AE458" s="439"/>
      <c r="AF458" s="439"/>
      <c r="AG458" s="439"/>
      <c r="AH458" s="439"/>
      <c r="AI458" s="439"/>
      <c r="AJ458" s="439"/>
      <c r="AK458" s="439"/>
      <c r="AL458" s="439"/>
      <c r="AM458" s="439"/>
      <c r="AN458" s="413">
        <f t="shared" si="89"/>
        <v>0</v>
      </c>
      <c r="AO458" s="439"/>
      <c r="AP458" s="439"/>
      <c r="AQ458" s="439"/>
      <c r="AR458" s="439"/>
      <c r="AS458" s="439"/>
      <c r="AT458" s="439"/>
      <c r="AU458" s="439"/>
      <c r="AV458" s="439"/>
      <c r="AW458" s="439"/>
      <c r="AX458" s="195"/>
      <c r="AY458" s="195"/>
      <c r="AZ458" s="195"/>
    </row>
    <row r="459" spans="1:52" s="108" customFormat="1" ht="68.400000000000006" outlineLevel="1">
      <c r="A459" s="642" t="str">
        <f t="shared" si="85"/>
        <v>1</v>
      </c>
      <c r="L459" s="409" t="s">
        <v>559</v>
      </c>
      <c r="M459" s="420" t="s">
        <v>560</v>
      </c>
      <c r="N459" s="411" t="s">
        <v>369</v>
      </c>
      <c r="O459" s="412"/>
      <c r="P459" s="412"/>
      <c r="Q459" s="412"/>
      <c r="R459" s="413">
        <f t="shared" si="86"/>
        <v>0</v>
      </c>
      <c r="S459" s="412"/>
      <c r="T459" s="412"/>
      <c r="U459" s="439"/>
      <c r="V459" s="439"/>
      <c r="W459" s="439"/>
      <c r="X459" s="439"/>
      <c r="Y459" s="439"/>
      <c r="Z459" s="439"/>
      <c r="AA459" s="439"/>
      <c r="AB459" s="439"/>
      <c r="AC459" s="439"/>
      <c r="AD459" s="412"/>
      <c r="AE459" s="439"/>
      <c r="AF459" s="439"/>
      <c r="AG459" s="439"/>
      <c r="AH459" s="439"/>
      <c r="AI459" s="439"/>
      <c r="AJ459" s="439"/>
      <c r="AK459" s="439"/>
      <c r="AL459" s="439"/>
      <c r="AM459" s="439"/>
      <c r="AN459" s="413">
        <f t="shared" si="89"/>
        <v>0</v>
      </c>
      <c r="AO459" s="439"/>
      <c r="AP459" s="439"/>
      <c r="AQ459" s="439"/>
      <c r="AR459" s="439"/>
      <c r="AS459" s="439"/>
      <c r="AT459" s="439"/>
      <c r="AU459" s="439"/>
      <c r="AV459" s="439"/>
      <c r="AW459" s="439"/>
      <c r="AX459" s="195"/>
      <c r="AY459" s="195"/>
      <c r="AZ459" s="195"/>
    </row>
    <row r="460" spans="1:52" s="108" customFormat="1" outlineLevel="1">
      <c r="A460" s="642" t="str">
        <f t="shared" si="85"/>
        <v>1</v>
      </c>
      <c r="L460" s="409" t="s">
        <v>561</v>
      </c>
      <c r="M460" s="420" t="s">
        <v>562</v>
      </c>
      <c r="N460" s="411" t="s">
        <v>369</v>
      </c>
      <c r="O460" s="412"/>
      <c r="P460" s="412"/>
      <c r="Q460" s="412"/>
      <c r="R460" s="413">
        <f t="shared" si="86"/>
        <v>0</v>
      </c>
      <c r="S460" s="412"/>
      <c r="T460" s="412"/>
      <c r="U460" s="439"/>
      <c r="V460" s="439"/>
      <c r="W460" s="439"/>
      <c r="X460" s="439"/>
      <c r="Y460" s="439"/>
      <c r="Z460" s="439"/>
      <c r="AA460" s="439"/>
      <c r="AB460" s="439"/>
      <c r="AC460" s="439"/>
      <c r="AD460" s="412"/>
      <c r="AE460" s="439"/>
      <c r="AF460" s="439"/>
      <c r="AG460" s="439"/>
      <c r="AH460" s="439"/>
      <c r="AI460" s="439"/>
      <c r="AJ460" s="439"/>
      <c r="AK460" s="439"/>
      <c r="AL460" s="439"/>
      <c r="AM460" s="439"/>
      <c r="AN460" s="413">
        <f t="shared" si="89"/>
        <v>0</v>
      </c>
      <c r="AO460" s="439"/>
      <c r="AP460" s="439"/>
      <c r="AQ460" s="439"/>
      <c r="AR460" s="439"/>
      <c r="AS460" s="439"/>
      <c r="AT460" s="439"/>
      <c r="AU460" s="439"/>
      <c r="AV460" s="439"/>
      <c r="AW460" s="439"/>
      <c r="AX460" s="195"/>
      <c r="AY460" s="195"/>
      <c r="AZ460" s="195"/>
    </row>
    <row r="461" spans="1:52" s="108" customFormat="1" outlineLevel="1">
      <c r="A461" s="642" t="str">
        <f t="shared" si="85"/>
        <v>1</v>
      </c>
      <c r="L461" s="409" t="s">
        <v>1508</v>
      </c>
      <c r="M461" s="420" t="s">
        <v>1509</v>
      </c>
      <c r="N461" s="411" t="s">
        <v>369</v>
      </c>
      <c r="O461" s="412"/>
      <c r="P461" s="412"/>
      <c r="Q461" s="412"/>
      <c r="R461" s="413">
        <f>Q461-P461</f>
        <v>0</v>
      </c>
      <c r="S461" s="412"/>
      <c r="T461" s="412"/>
      <c r="U461" s="439"/>
      <c r="V461" s="439"/>
      <c r="W461" s="439"/>
      <c r="X461" s="439"/>
      <c r="Y461" s="439"/>
      <c r="Z461" s="439"/>
      <c r="AA461" s="439"/>
      <c r="AB461" s="439"/>
      <c r="AC461" s="439"/>
      <c r="AD461" s="412"/>
      <c r="AE461" s="439"/>
      <c r="AF461" s="439"/>
      <c r="AG461" s="439"/>
      <c r="AH461" s="439"/>
      <c r="AI461" s="439"/>
      <c r="AJ461" s="439"/>
      <c r="AK461" s="439"/>
      <c r="AL461" s="439"/>
      <c r="AM461" s="439"/>
      <c r="AN461" s="413">
        <f>IF(S461=0,0,(AD461-S461)/S461*100)</f>
        <v>0</v>
      </c>
      <c r="AO461" s="439"/>
      <c r="AP461" s="439"/>
      <c r="AQ461" s="439"/>
      <c r="AR461" s="439"/>
      <c r="AS461" s="439"/>
      <c r="AT461" s="439"/>
      <c r="AU461" s="439"/>
      <c r="AV461" s="439"/>
      <c r="AW461" s="439"/>
      <c r="AX461" s="195"/>
      <c r="AY461" s="195"/>
      <c r="AZ461" s="195"/>
    </row>
    <row r="462" spans="1:52" s="113" customFormat="1" outlineLevel="1">
      <c r="A462" s="643" t="str">
        <f>A460</f>
        <v>1</v>
      </c>
      <c r="L462" s="429" t="s">
        <v>378</v>
      </c>
      <c r="M462" s="607" t="s">
        <v>563</v>
      </c>
      <c r="N462" s="430" t="s">
        <v>369</v>
      </c>
      <c r="O462" s="433">
        <f>O463+O464+O465</f>
        <v>0</v>
      </c>
      <c r="P462" s="433">
        <f>P463+P464+P465</f>
        <v>0</v>
      </c>
      <c r="Q462" s="433">
        <f>Q463+Q464+Q465</f>
        <v>0</v>
      </c>
      <c r="R462" s="407">
        <f t="shared" si="86"/>
        <v>0</v>
      </c>
      <c r="S462" s="433">
        <f>S463+S464+S465</f>
        <v>0</v>
      </c>
      <c r="T462" s="433">
        <f>T463+T464+T465</f>
        <v>0</v>
      </c>
      <c r="U462" s="605"/>
      <c r="V462" s="605"/>
      <c r="W462" s="605"/>
      <c r="X462" s="605"/>
      <c r="Y462" s="605"/>
      <c r="Z462" s="605"/>
      <c r="AA462" s="605"/>
      <c r="AB462" s="605"/>
      <c r="AC462" s="605"/>
      <c r="AD462" s="433">
        <f>AD463+AD464+AD465</f>
        <v>0</v>
      </c>
      <c r="AE462" s="605"/>
      <c r="AF462" s="605"/>
      <c r="AG462" s="605"/>
      <c r="AH462" s="605"/>
      <c r="AI462" s="605"/>
      <c r="AJ462" s="605"/>
      <c r="AK462" s="605"/>
      <c r="AL462" s="605"/>
      <c r="AM462" s="605"/>
      <c r="AN462" s="407">
        <f t="shared" si="89"/>
        <v>0</v>
      </c>
      <c r="AO462" s="605"/>
      <c r="AP462" s="605"/>
      <c r="AQ462" s="605"/>
      <c r="AR462" s="605"/>
      <c r="AS462" s="605"/>
      <c r="AT462" s="605"/>
      <c r="AU462" s="605"/>
      <c r="AV462" s="605"/>
      <c r="AW462" s="605"/>
      <c r="AX462" s="606"/>
      <c r="AY462" s="606"/>
      <c r="AZ462" s="606"/>
    </row>
    <row r="463" spans="1:52" s="108" customFormat="1" ht="34.200000000000003" outlineLevel="1">
      <c r="A463" s="642" t="str">
        <f t="shared" si="85"/>
        <v>1</v>
      </c>
      <c r="L463" s="409" t="s">
        <v>564</v>
      </c>
      <c r="M463" s="417" t="s">
        <v>565</v>
      </c>
      <c r="N463" s="411" t="s">
        <v>369</v>
      </c>
      <c r="O463" s="412"/>
      <c r="P463" s="412"/>
      <c r="Q463" s="412"/>
      <c r="R463" s="413">
        <f t="shared" si="86"/>
        <v>0</v>
      </c>
      <c r="S463" s="412"/>
      <c r="T463" s="412"/>
      <c r="U463" s="439"/>
      <c r="V463" s="439"/>
      <c r="W463" s="439"/>
      <c r="X463" s="439"/>
      <c r="Y463" s="439"/>
      <c r="Z463" s="439"/>
      <c r="AA463" s="439"/>
      <c r="AB463" s="439"/>
      <c r="AC463" s="439"/>
      <c r="AD463" s="412"/>
      <c r="AE463" s="439"/>
      <c r="AF463" s="439"/>
      <c r="AG463" s="439"/>
      <c r="AH463" s="439"/>
      <c r="AI463" s="439"/>
      <c r="AJ463" s="439"/>
      <c r="AK463" s="439"/>
      <c r="AL463" s="439"/>
      <c r="AM463" s="439"/>
      <c r="AN463" s="413">
        <f t="shared" si="89"/>
        <v>0</v>
      </c>
      <c r="AO463" s="439"/>
      <c r="AP463" s="439"/>
      <c r="AQ463" s="439"/>
      <c r="AR463" s="439"/>
      <c r="AS463" s="439"/>
      <c r="AT463" s="439"/>
      <c r="AU463" s="439"/>
      <c r="AV463" s="439"/>
      <c r="AW463" s="439"/>
      <c r="AX463" s="195"/>
      <c r="AY463" s="195"/>
      <c r="AZ463" s="195"/>
    </row>
    <row r="464" spans="1:52" s="108" customFormat="1" ht="34.200000000000003" outlineLevel="1">
      <c r="A464" s="642" t="str">
        <f t="shared" si="85"/>
        <v>1</v>
      </c>
      <c r="L464" s="409" t="s">
        <v>566</v>
      </c>
      <c r="M464" s="422" t="s">
        <v>567</v>
      </c>
      <c r="N464" s="411" t="s">
        <v>369</v>
      </c>
      <c r="O464" s="412"/>
      <c r="P464" s="412"/>
      <c r="Q464" s="412"/>
      <c r="R464" s="413">
        <f t="shared" si="86"/>
        <v>0</v>
      </c>
      <c r="S464" s="412"/>
      <c r="T464" s="412"/>
      <c r="U464" s="439"/>
      <c r="V464" s="439"/>
      <c r="W464" s="439"/>
      <c r="X464" s="439"/>
      <c r="Y464" s="439"/>
      <c r="Z464" s="439"/>
      <c r="AA464" s="439"/>
      <c r="AB464" s="439"/>
      <c r="AC464" s="439"/>
      <c r="AD464" s="412"/>
      <c r="AE464" s="439"/>
      <c r="AF464" s="439"/>
      <c r="AG464" s="439"/>
      <c r="AH464" s="439"/>
      <c r="AI464" s="439"/>
      <c r="AJ464" s="439"/>
      <c r="AK464" s="439"/>
      <c r="AL464" s="439"/>
      <c r="AM464" s="439"/>
      <c r="AN464" s="413">
        <f t="shared" si="89"/>
        <v>0</v>
      </c>
      <c r="AO464" s="439"/>
      <c r="AP464" s="439"/>
      <c r="AQ464" s="439"/>
      <c r="AR464" s="439"/>
      <c r="AS464" s="439"/>
      <c r="AT464" s="439"/>
      <c r="AU464" s="439"/>
      <c r="AV464" s="439"/>
      <c r="AW464" s="439"/>
      <c r="AX464" s="195"/>
      <c r="AY464" s="195"/>
      <c r="AZ464" s="195"/>
    </row>
    <row r="465" spans="1:52" s="108" customFormat="1" ht="22.8" outlineLevel="1">
      <c r="A465" s="642" t="str">
        <f t="shared" si="85"/>
        <v>1</v>
      </c>
      <c r="L465" s="409" t="s">
        <v>568</v>
      </c>
      <c r="M465" s="422" t="s">
        <v>569</v>
      </c>
      <c r="N465" s="411" t="s">
        <v>369</v>
      </c>
      <c r="O465" s="421">
        <f>O466+O467</f>
        <v>0</v>
      </c>
      <c r="P465" s="421">
        <f>P466+P467</f>
        <v>0</v>
      </c>
      <c r="Q465" s="421">
        <f>Q466+Q467</f>
        <v>0</v>
      </c>
      <c r="R465" s="413">
        <f t="shared" si="86"/>
        <v>0</v>
      </c>
      <c r="S465" s="421">
        <f>S466+S467</f>
        <v>0</v>
      </c>
      <c r="T465" s="421">
        <f>T466+T467</f>
        <v>0</v>
      </c>
      <c r="U465" s="439"/>
      <c r="V465" s="439"/>
      <c r="W465" s="439"/>
      <c r="X465" s="439"/>
      <c r="Y465" s="439"/>
      <c r="Z465" s="439"/>
      <c r="AA465" s="439"/>
      <c r="AB465" s="439"/>
      <c r="AC465" s="439"/>
      <c r="AD465" s="421">
        <f>AD466+AD467</f>
        <v>0</v>
      </c>
      <c r="AE465" s="439"/>
      <c r="AF465" s="439"/>
      <c r="AG465" s="439"/>
      <c r="AH465" s="439"/>
      <c r="AI465" s="439"/>
      <c r="AJ465" s="439"/>
      <c r="AK465" s="439"/>
      <c r="AL465" s="439"/>
      <c r="AM465" s="439"/>
      <c r="AN465" s="413">
        <f t="shared" si="89"/>
        <v>0</v>
      </c>
      <c r="AO465" s="439"/>
      <c r="AP465" s="439"/>
      <c r="AQ465" s="439"/>
      <c r="AR465" s="439"/>
      <c r="AS465" s="439"/>
      <c r="AT465" s="439"/>
      <c r="AU465" s="439"/>
      <c r="AV465" s="439"/>
      <c r="AW465" s="439"/>
      <c r="AX465" s="195"/>
      <c r="AY465" s="195"/>
      <c r="AZ465" s="195"/>
    </row>
    <row r="466" spans="1:52" s="108" customFormat="1" ht="14.4" outlineLevel="1">
      <c r="A466" s="642" t="str">
        <f t="shared" si="85"/>
        <v>1</v>
      </c>
      <c r="B466" s="577" t="s">
        <v>1325</v>
      </c>
      <c r="L466" s="409" t="s">
        <v>1179</v>
      </c>
      <c r="M466" s="419" t="s">
        <v>570</v>
      </c>
      <c r="N466" s="411" t="s">
        <v>369</v>
      </c>
      <c r="O466" s="576">
        <f>SUMIFS(ФОТ!O$15:O$32,ФОТ!$A$15:$A$32,$A466,ФОТ!$B$15:$B$32,$B466)</f>
        <v>0</v>
      </c>
      <c r="P466" s="576">
        <f>SUMIFS(ФОТ!P$15:P$32,ФОТ!$A$15:$A$32,$A466,ФОТ!$B$15:$B$32,$B466)</f>
        <v>0</v>
      </c>
      <c r="Q466" s="576">
        <f>SUMIFS(ФОТ!Q$15:Q$32,ФОТ!$A$15:$A$32,$A466,ФОТ!$B$15:$B$32,$B466)</f>
        <v>0</v>
      </c>
      <c r="R466" s="413">
        <f t="shared" si="86"/>
        <v>0</v>
      </c>
      <c r="S466" s="576">
        <f>SUMIFS(ФОТ!R$15:R$32,ФОТ!$A$15:$A$32,$A466,ФОТ!$B$15:$B$32,$B466)</f>
        <v>0</v>
      </c>
      <c r="T466" s="576">
        <f>SUMIFS(ФОТ!S$15:S$32,ФОТ!$A$15:$A$32,$A466,ФОТ!$B$15:$B$32,$B466)</f>
        <v>0</v>
      </c>
      <c r="U466" s="439"/>
      <c r="V466" s="439"/>
      <c r="W466" s="439"/>
      <c r="X466" s="439"/>
      <c r="Y466" s="439"/>
      <c r="Z466" s="439"/>
      <c r="AA466" s="439"/>
      <c r="AB466" s="439"/>
      <c r="AC466" s="439"/>
      <c r="AD466" s="576">
        <f>SUMIFS(ФОТ!T$15:T$32,ФОТ!$A$15:$A$32,$A466,ФОТ!$B$15:$B$32,$B466)</f>
        <v>0</v>
      </c>
      <c r="AE466" s="439"/>
      <c r="AF466" s="439"/>
      <c r="AG466" s="439"/>
      <c r="AH466" s="439"/>
      <c r="AI466" s="439"/>
      <c r="AJ466" s="439"/>
      <c r="AK466" s="439"/>
      <c r="AL466" s="439"/>
      <c r="AM466" s="439"/>
      <c r="AN466" s="413">
        <f t="shared" si="89"/>
        <v>0</v>
      </c>
      <c r="AO466" s="439"/>
      <c r="AP466" s="439"/>
      <c r="AQ466" s="439"/>
      <c r="AR466" s="439"/>
      <c r="AS466" s="439"/>
      <c r="AT466" s="439"/>
      <c r="AU466" s="439"/>
      <c r="AV466" s="439"/>
      <c r="AW466" s="439"/>
      <c r="AX466" s="195"/>
      <c r="AY466" s="195"/>
      <c r="AZ466" s="195"/>
    </row>
    <row r="467" spans="1:52" s="108" customFormat="1" ht="14.4" outlineLevel="1">
      <c r="A467" s="642" t="str">
        <f t="shared" si="85"/>
        <v>1</v>
      </c>
      <c r="B467" s="577" t="s">
        <v>1327</v>
      </c>
      <c r="L467" s="409" t="s">
        <v>1180</v>
      </c>
      <c r="M467" s="419" t="s">
        <v>571</v>
      </c>
      <c r="N467" s="411" t="s">
        <v>369</v>
      </c>
      <c r="O467" s="576">
        <f>SUMIFS(ФОТ!O$15:O$32,ФОТ!$A$15:$A$32,$A467,ФОТ!$B$15:$B$32,$B467)</f>
        <v>0</v>
      </c>
      <c r="P467" s="576">
        <f>SUMIFS(ФОТ!P$15:P$32,ФОТ!$A$15:$A$32,$A467,ФОТ!$B$15:$B$32,$B467)</f>
        <v>0</v>
      </c>
      <c r="Q467" s="576">
        <f>SUMIFS(ФОТ!Q$15:Q$32,ФОТ!$A$15:$A$32,$A467,ФОТ!$B$15:$B$32,$B467)</f>
        <v>0</v>
      </c>
      <c r="R467" s="413">
        <f t="shared" si="86"/>
        <v>0</v>
      </c>
      <c r="S467" s="576">
        <f>SUMIFS(ФОТ!R$15:R$32,ФОТ!$A$15:$A$32,$A467,ФОТ!$B$15:$B$32,$B467)</f>
        <v>0</v>
      </c>
      <c r="T467" s="576">
        <f>SUMIFS(ФОТ!S$15:S$32,ФОТ!$A$15:$A$32,$A467,ФОТ!$B$15:$B$32,$B467)</f>
        <v>0</v>
      </c>
      <c r="U467" s="439"/>
      <c r="V467" s="439"/>
      <c r="W467" s="439"/>
      <c r="X467" s="439"/>
      <c r="Y467" s="439"/>
      <c r="Z467" s="439"/>
      <c r="AA467" s="439"/>
      <c r="AB467" s="439"/>
      <c r="AC467" s="439"/>
      <c r="AD467" s="576">
        <f>SUMIFS(ФОТ!T$15:T$32,ФОТ!$A$15:$A$32,$A467,ФОТ!$B$15:$B$32,$B467)</f>
        <v>0</v>
      </c>
      <c r="AE467" s="439"/>
      <c r="AF467" s="439"/>
      <c r="AG467" s="439"/>
      <c r="AH467" s="439"/>
      <c r="AI467" s="439"/>
      <c r="AJ467" s="439"/>
      <c r="AK467" s="439"/>
      <c r="AL467" s="439"/>
      <c r="AM467" s="439"/>
      <c r="AN467" s="413">
        <f t="shared" si="89"/>
        <v>0</v>
      </c>
      <c r="AO467" s="439"/>
      <c r="AP467" s="439"/>
      <c r="AQ467" s="439"/>
      <c r="AR467" s="439"/>
      <c r="AS467" s="439"/>
      <c r="AT467" s="439"/>
      <c r="AU467" s="439"/>
      <c r="AV467" s="439"/>
      <c r="AW467" s="439"/>
      <c r="AX467" s="195"/>
      <c r="AY467" s="195"/>
      <c r="AZ467" s="195"/>
    </row>
    <row r="468" spans="1:52" s="113" customFormat="1" outlineLevel="1">
      <c r="A468" s="643" t="str">
        <f t="shared" si="85"/>
        <v>1</v>
      </c>
      <c r="L468" s="429" t="s">
        <v>380</v>
      </c>
      <c r="M468" s="607" t="s">
        <v>572</v>
      </c>
      <c r="N468" s="430" t="s">
        <v>369</v>
      </c>
      <c r="O468" s="433">
        <f>O469+O477+O480+O481+O482+O483+O484</f>
        <v>0</v>
      </c>
      <c r="P468" s="433">
        <f>P469+P477+P480+P481+P482+P483+P484</f>
        <v>0</v>
      </c>
      <c r="Q468" s="433">
        <f>Q469+Q477+Q480+Q481+Q482+Q483+Q484</f>
        <v>0</v>
      </c>
      <c r="R468" s="407">
        <f t="shared" si="86"/>
        <v>0</v>
      </c>
      <c r="S468" s="433">
        <f>S469+S477+S480+S481+S482+S483+S484</f>
        <v>0</v>
      </c>
      <c r="T468" s="433">
        <f>T469+T477+T480+T481+T482+T483+T484</f>
        <v>0</v>
      </c>
      <c r="U468" s="605"/>
      <c r="V468" s="605"/>
      <c r="W468" s="605"/>
      <c r="X468" s="605"/>
      <c r="Y468" s="605"/>
      <c r="Z468" s="605"/>
      <c r="AA468" s="605"/>
      <c r="AB468" s="605"/>
      <c r="AC468" s="605"/>
      <c r="AD468" s="433">
        <f>AD469+AD477+AD480+AD481+AD482+AD483+AD484</f>
        <v>0</v>
      </c>
      <c r="AE468" s="605"/>
      <c r="AF468" s="605"/>
      <c r="AG468" s="605"/>
      <c r="AH468" s="605"/>
      <c r="AI468" s="605"/>
      <c r="AJ468" s="605"/>
      <c r="AK468" s="605"/>
      <c r="AL468" s="605"/>
      <c r="AM468" s="605"/>
      <c r="AN468" s="407">
        <f t="shared" si="89"/>
        <v>0</v>
      </c>
      <c r="AO468" s="605"/>
      <c r="AP468" s="605"/>
      <c r="AQ468" s="605"/>
      <c r="AR468" s="605"/>
      <c r="AS468" s="605"/>
      <c r="AT468" s="605"/>
      <c r="AU468" s="605"/>
      <c r="AV468" s="605"/>
      <c r="AW468" s="605"/>
      <c r="AX468" s="606"/>
      <c r="AY468" s="606"/>
      <c r="AZ468" s="606"/>
    </row>
    <row r="469" spans="1:52" s="108" customFormat="1" ht="22.8" outlineLevel="1">
      <c r="A469" s="642" t="str">
        <f t="shared" si="85"/>
        <v>1</v>
      </c>
      <c r="B469" s="108" t="s">
        <v>1339</v>
      </c>
      <c r="L469" s="409" t="s">
        <v>573</v>
      </c>
      <c r="M469" s="417" t="s">
        <v>574</v>
      </c>
      <c r="N469" s="411" t="s">
        <v>369</v>
      </c>
      <c r="O469" s="576">
        <f>SUMIFS(Административные!O$15:O$35,Административные!$A$15:$A$35,$A469,Административные!$B$15:$B$35,$B469)</f>
        <v>0</v>
      </c>
      <c r="P469" s="576">
        <f>SUMIFS(Административные!P$15:P$35,Административные!$A$15:$A$35,$A469,Административные!$B$15:$B$35,$B469)</f>
        <v>0</v>
      </c>
      <c r="Q469" s="576">
        <f>SUMIFS(Административные!Q$15:Q$35,Административные!$A$15:$A$35,$A469,Административные!$B$15:$B$35,$B469)</f>
        <v>0</v>
      </c>
      <c r="R469" s="413">
        <f t="shared" si="86"/>
        <v>0</v>
      </c>
      <c r="S469" s="576">
        <f>SUMIFS(Административные!R$15:R$35,Административные!$A$15:$A$35,$A469,Административные!$B$15:$B$35,$B469)</f>
        <v>0</v>
      </c>
      <c r="T469" s="576">
        <f>SUMIFS(Административные!S$15:S$35,Административные!$A$15:$A$35,$A469,Административные!$B$15:$B$35,$B469)</f>
        <v>0</v>
      </c>
      <c r="U469" s="439"/>
      <c r="V469" s="439"/>
      <c r="W469" s="439"/>
      <c r="X469" s="439"/>
      <c r="Y469" s="439"/>
      <c r="Z469" s="439"/>
      <c r="AA469" s="439"/>
      <c r="AB469" s="439"/>
      <c r="AC469" s="439"/>
      <c r="AD469" s="576">
        <f>SUMIFS(Административные!T$15:T$35,Административные!$A$15:$A$35,$A469,Административные!$B$15:$B$35,$B469)</f>
        <v>0</v>
      </c>
      <c r="AE469" s="439"/>
      <c r="AF469" s="439"/>
      <c r="AG469" s="439"/>
      <c r="AH469" s="439"/>
      <c r="AI469" s="439"/>
      <c r="AJ469" s="439"/>
      <c r="AK469" s="439"/>
      <c r="AL469" s="439"/>
      <c r="AM469" s="439"/>
      <c r="AN469" s="413">
        <f t="shared" si="89"/>
        <v>0</v>
      </c>
      <c r="AO469" s="439"/>
      <c r="AP469" s="439"/>
      <c r="AQ469" s="439"/>
      <c r="AR469" s="439"/>
      <c r="AS469" s="439"/>
      <c r="AT469" s="439"/>
      <c r="AU469" s="439"/>
      <c r="AV469" s="439"/>
      <c r="AW469" s="439"/>
      <c r="AX469" s="195"/>
      <c r="AY469" s="195"/>
      <c r="AZ469" s="195"/>
    </row>
    <row r="470" spans="1:52" s="108" customFormat="1" outlineLevel="1">
      <c r="A470" s="642" t="str">
        <f t="shared" si="85"/>
        <v>1</v>
      </c>
      <c r="B470" s="108" t="s">
        <v>1389</v>
      </c>
      <c r="L470" s="409" t="s">
        <v>575</v>
      </c>
      <c r="M470" s="419" t="s">
        <v>576</v>
      </c>
      <c r="N470" s="411" t="s">
        <v>369</v>
      </c>
      <c r="O470" s="576">
        <f>SUMIFS(Административные!O$15:O$35,Административные!$A$15:$A$35,$A470,Административные!$B$15:$B$35,$B470)</f>
        <v>0</v>
      </c>
      <c r="P470" s="576">
        <f>SUMIFS(Административные!P$15:P$35,Административные!$A$15:$A$35,$A470,Административные!$B$15:$B$35,$B470)</f>
        <v>0</v>
      </c>
      <c r="Q470" s="576">
        <f>SUMIFS(Административные!Q$15:Q$35,Административные!$A$15:$A$35,$A470,Административные!$B$15:$B$35,$B470)</f>
        <v>0</v>
      </c>
      <c r="R470" s="413">
        <f t="shared" si="86"/>
        <v>0</v>
      </c>
      <c r="S470" s="576">
        <f>SUMIFS(Административные!R$15:R$35,Административные!$A$15:$A$35,$A470,Административные!$B$15:$B$35,$B470)</f>
        <v>0</v>
      </c>
      <c r="T470" s="576">
        <f>SUMIFS(Административные!S$15:S$35,Административные!$A$15:$A$35,$A470,Административные!$B$15:$B$35,$B470)</f>
        <v>0</v>
      </c>
      <c r="U470" s="439"/>
      <c r="V470" s="439"/>
      <c r="W470" s="439"/>
      <c r="X470" s="439"/>
      <c r="Y470" s="439"/>
      <c r="Z470" s="439"/>
      <c r="AA470" s="439"/>
      <c r="AB470" s="439"/>
      <c r="AC470" s="439"/>
      <c r="AD470" s="576">
        <f>SUMIFS(Административные!T$15:T$35,Административные!$A$15:$A$35,$A470,Административные!$B$15:$B$35,$B470)</f>
        <v>0</v>
      </c>
      <c r="AE470" s="439"/>
      <c r="AF470" s="439"/>
      <c r="AG470" s="439"/>
      <c r="AH470" s="439"/>
      <c r="AI470" s="439"/>
      <c r="AJ470" s="439"/>
      <c r="AK470" s="439"/>
      <c r="AL470" s="439"/>
      <c r="AM470" s="439"/>
      <c r="AN470" s="413">
        <f t="shared" si="89"/>
        <v>0</v>
      </c>
      <c r="AO470" s="439"/>
      <c r="AP470" s="439"/>
      <c r="AQ470" s="439"/>
      <c r="AR470" s="439"/>
      <c r="AS470" s="439"/>
      <c r="AT470" s="439"/>
      <c r="AU470" s="439"/>
      <c r="AV470" s="439"/>
      <c r="AW470" s="439"/>
      <c r="AX470" s="195"/>
      <c r="AY470" s="195"/>
      <c r="AZ470" s="195"/>
    </row>
    <row r="471" spans="1:52" s="108" customFormat="1" outlineLevel="1">
      <c r="A471" s="642" t="str">
        <f t="shared" si="85"/>
        <v>1</v>
      </c>
      <c r="B471" s="108" t="s">
        <v>1388</v>
      </c>
      <c r="L471" s="409" t="s">
        <v>577</v>
      </c>
      <c r="M471" s="419" t="s">
        <v>578</v>
      </c>
      <c r="N471" s="411" t="s">
        <v>369</v>
      </c>
      <c r="O471" s="576">
        <f>SUMIFS(Административные!O$15:O$35,Административные!$A$15:$A$35,$A471,Административные!$B$15:$B$35,$B471)</f>
        <v>0</v>
      </c>
      <c r="P471" s="576">
        <f>SUMIFS(Административные!P$15:P$35,Административные!$A$15:$A$35,$A471,Административные!$B$15:$B$35,$B471)</f>
        <v>0</v>
      </c>
      <c r="Q471" s="576">
        <f>SUMIFS(Административные!Q$15:Q$35,Административные!$A$15:$A$35,$A471,Административные!$B$15:$B$35,$B471)</f>
        <v>0</v>
      </c>
      <c r="R471" s="413">
        <f t="shared" si="86"/>
        <v>0</v>
      </c>
      <c r="S471" s="576">
        <f>SUMIFS(Административные!R$15:R$35,Административные!$A$15:$A$35,$A471,Административные!$B$15:$B$35,$B471)</f>
        <v>0</v>
      </c>
      <c r="T471" s="576">
        <f>SUMIFS(Административные!S$15:S$35,Административные!$A$15:$A$35,$A471,Административные!$B$15:$B$35,$B471)</f>
        <v>0</v>
      </c>
      <c r="U471" s="439"/>
      <c r="V471" s="439"/>
      <c r="W471" s="439"/>
      <c r="X471" s="439"/>
      <c r="Y471" s="439"/>
      <c r="Z471" s="439"/>
      <c r="AA471" s="439"/>
      <c r="AB471" s="439"/>
      <c r="AC471" s="439"/>
      <c r="AD471" s="576">
        <f>SUMIFS(Административные!T$15:T$35,Административные!$A$15:$A$35,$A471,Административные!$B$15:$B$35,$B471)</f>
        <v>0</v>
      </c>
      <c r="AE471" s="439"/>
      <c r="AF471" s="439"/>
      <c r="AG471" s="439"/>
      <c r="AH471" s="439"/>
      <c r="AI471" s="439"/>
      <c r="AJ471" s="439"/>
      <c r="AK471" s="439"/>
      <c r="AL471" s="439"/>
      <c r="AM471" s="439"/>
      <c r="AN471" s="413">
        <f t="shared" si="89"/>
        <v>0</v>
      </c>
      <c r="AO471" s="439"/>
      <c r="AP471" s="439"/>
      <c r="AQ471" s="439"/>
      <c r="AR471" s="439"/>
      <c r="AS471" s="439"/>
      <c r="AT471" s="439"/>
      <c r="AU471" s="439"/>
      <c r="AV471" s="439"/>
      <c r="AW471" s="439"/>
      <c r="AX471" s="195"/>
      <c r="AY471" s="195"/>
      <c r="AZ471" s="195"/>
    </row>
    <row r="472" spans="1:52" s="108" customFormat="1" outlineLevel="1">
      <c r="A472" s="642" t="str">
        <f t="shared" si="85"/>
        <v>1</v>
      </c>
      <c r="B472" s="108" t="s">
        <v>1390</v>
      </c>
      <c r="L472" s="409" t="s">
        <v>579</v>
      </c>
      <c r="M472" s="419" t="s">
        <v>580</v>
      </c>
      <c r="N472" s="411" t="s">
        <v>369</v>
      </c>
      <c r="O472" s="576">
        <f>SUMIFS(Административные!O$15:O$35,Административные!$A$15:$A$35,$A472,Административные!$B$15:$B$35,$B472)</f>
        <v>0</v>
      </c>
      <c r="P472" s="576">
        <f>SUMIFS(Административные!P$15:P$35,Административные!$A$15:$A$35,$A472,Административные!$B$15:$B$35,$B472)</f>
        <v>0</v>
      </c>
      <c r="Q472" s="576">
        <f>SUMIFS(Административные!Q$15:Q$35,Административные!$A$15:$A$35,$A472,Административные!$B$15:$B$35,$B472)</f>
        <v>0</v>
      </c>
      <c r="R472" s="413">
        <f t="shared" si="86"/>
        <v>0</v>
      </c>
      <c r="S472" s="576">
        <f>SUMIFS(Административные!R$15:R$35,Административные!$A$15:$A$35,$A472,Административные!$B$15:$B$35,$B472)</f>
        <v>0</v>
      </c>
      <c r="T472" s="576">
        <f>SUMIFS(Административные!S$15:S$35,Административные!$A$15:$A$35,$A472,Административные!$B$15:$B$35,$B472)</f>
        <v>0</v>
      </c>
      <c r="U472" s="439"/>
      <c r="V472" s="439"/>
      <c r="W472" s="439"/>
      <c r="X472" s="439"/>
      <c r="Y472" s="439"/>
      <c r="Z472" s="439"/>
      <c r="AA472" s="439"/>
      <c r="AB472" s="439"/>
      <c r="AC472" s="439"/>
      <c r="AD472" s="576">
        <f>SUMIFS(Административные!T$15:T$35,Административные!$A$15:$A$35,$A472,Административные!$B$15:$B$35,$B472)</f>
        <v>0</v>
      </c>
      <c r="AE472" s="439"/>
      <c r="AF472" s="439"/>
      <c r="AG472" s="439"/>
      <c r="AH472" s="439"/>
      <c r="AI472" s="439"/>
      <c r="AJ472" s="439"/>
      <c r="AK472" s="439"/>
      <c r="AL472" s="439"/>
      <c r="AM472" s="439"/>
      <c r="AN472" s="413">
        <f t="shared" si="89"/>
        <v>0</v>
      </c>
      <c r="AO472" s="439"/>
      <c r="AP472" s="439"/>
      <c r="AQ472" s="439"/>
      <c r="AR472" s="439"/>
      <c r="AS472" s="439"/>
      <c r="AT472" s="439"/>
      <c r="AU472" s="439"/>
      <c r="AV472" s="439"/>
      <c r="AW472" s="439"/>
      <c r="AX472" s="195"/>
      <c r="AY472" s="195"/>
      <c r="AZ472" s="195"/>
    </row>
    <row r="473" spans="1:52" s="108" customFormat="1" outlineLevel="1">
      <c r="A473" s="642" t="str">
        <f t="shared" si="85"/>
        <v>1</v>
      </c>
      <c r="B473" s="108" t="s">
        <v>1391</v>
      </c>
      <c r="L473" s="409" t="s">
        <v>581</v>
      </c>
      <c r="M473" s="419" t="s">
        <v>582</v>
      </c>
      <c r="N473" s="411" t="s">
        <v>369</v>
      </c>
      <c r="O473" s="576">
        <f>SUMIFS(Административные!O$15:O$35,Административные!$A$15:$A$35,$A473,Административные!$B$15:$B$35,$B473)</f>
        <v>0</v>
      </c>
      <c r="P473" s="576">
        <f>SUMIFS(Административные!P$15:P$35,Административные!$A$15:$A$35,$A473,Административные!$B$15:$B$35,$B473)</f>
        <v>0</v>
      </c>
      <c r="Q473" s="576">
        <f>SUMIFS(Административные!Q$15:Q$35,Административные!$A$15:$A$35,$A473,Административные!$B$15:$B$35,$B473)</f>
        <v>0</v>
      </c>
      <c r="R473" s="413">
        <f t="shared" si="86"/>
        <v>0</v>
      </c>
      <c r="S473" s="576">
        <f>SUMIFS(Административные!R$15:R$35,Административные!$A$15:$A$35,$A473,Административные!$B$15:$B$35,$B473)</f>
        <v>0</v>
      </c>
      <c r="T473" s="576">
        <f>SUMIFS(Административные!S$15:S$35,Административные!$A$15:$A$35,$A473,Административные!$B$15:$B$35,$B473)</f>
        <v>0</v>
      </c>
      <c r="U473" s="439"/>
      <c r="V473" s="439"/>
      <c r="W473" s="439"/>
      <c r="X473" s="439"/>
      <c r="Y473" s="439"/>
      <c r="Z473" s="439"/>
      <c r="AA473" s="439"/>
      <c r="AB473" s="439"/>
      <c r="AC473" s="439"/>
      <c r="AD473" s="576">
        <f>SUMIFS(Административные!T$15:T$35,Административные!$A$15:$A$35,$A473,Административные!$B$15:$B$35,$B473)</f>
        <v>0</v>
      </c>
      <c r="AE473" s="439"/>
      <c r="AF473" s="439"/>
      <c r="AG473" s="439"/>
      <c r="AH473" s="439"/>
      <c r="AI473" s="439"/>
      <c r="AJ473" s="439"/>
      <c r="AK473" s="439"/>
      <c r="AL473" s="439"/>
      <c r="AM473" s="439"/>
      <c r="AN473" s="413">
        <f t="shared" si="89"/>
        <v>0</v>
      </c>
      <c r="AO473" s="439"/>
      <c r="AP473" s="439"/>
      <c r="AQ473" s="439"/>
      <c r="AR473" s="439"/>
      <c r="AS473" s="439"/>
      <c r="AT473" s="439"/>
      <c r="AU473" s="439"/>
      <c r="AV473" s="439"/>
      <c r="AW473" s="439"/>
      <c r="AX473" s="195"/>
      <c r="AY473" s="195"/>
      <c r="AZ473" s="195"/>
    </row>
    <row r="474" spans="1:52" s="108" customFormat="1" ht="22.8" outlineLevel="1">
      <c r="A474" s="642" t="str">
        <f t="shared" si="85"/>
        <v>1</v>
      </c>
      <c r="B474" s="108" t="s">
        <v>1392</v>
      </c>
      <c r="L474" s="409" t="s">
        <v>583</v>
      </c>
      <c r="M474" s="419" t="s">
        <v>584</v>
      </c>
      <c r="N474" s="411" t="s">
        <v>369</v>
      </c>
      <c r="O474" s="576">
        <f>SUMIFS(Административные!O$15:O$35,Административные!$A$15:$A$35,$A474,Административные!$B$15:$B$35,$B474)</f>
        <v>0</v>
      </c>
      <c r="P474" s="576">
        <f>SUMIFS(Административные!P$15:P$35,Административные!$A$15:$A$35,$A474,Административные!$B$15:$B$35,$B474)</f>
        <v>0</v>
      </c>
      <c r="Q474" s="576">
        <f>SUMIFS(Административные!Q$15:Q$35,Административные!$A$15:$A$35,$A474,Административные!$B$15:$B$35,$B474)</f>
        <v>0</v>
      </c>
      <c r="R474" s="413">
        <f t="shared" si="86"/>
        <v>0</v>
      </c>
      <c r="S474" s="576">
        <f>SUMIFS(Административные!R$15:R$35,Административные!$A$15:$A$35,$A474,Административные!$B$15:$B$35,$B474)</f>
        <v>0</v>
      </c>
      <c r="T474" s="576">
        <f>SUMIFS(Административные!S$15:S$35,Административные!$A$15:$A$35,$A474,Административные!$B$15:$B$35,$B474)</f>
        <v>0</v>
      </c>
      <c r="U474" s="439"/>
      <c r="V474" s="439"/>
      <c r="W474" s="439"/>
      <c r="X474" s="439"/>
      <c r="Y474" s="439"/>
      <c r="Z474" s="439"/>
      <c r="AA474" s="439"/>
      <c r="AB474" s="439"/>
      <c r="AC474" s="439"/>
      <c r="AD474" s="576">
        <f>SUMIFS(Административные!T$15:T$35,Административные!$A$15:$A$35,$A474,Административные!$B$15:$B$35,$B474)</f>
        <v>0</v>
      </c>
      <c r="AE474" s="439"/>
      <c r="AF474" s="439"/>
      <c r="AG474" s="439"/>
      <c r="AH474" s="439"/>
      <c r="AI474" s="439"/>
      <c r="AJ474" s="439"/>
      <c r="AK474" s="439"/>
      <c r="AL474" s="439"/>
      <c r="AM474" s="439"/>
      <c r="AN474" s="413">
        <f t="shared" si="89"/>
        <v>0</v>
      </c>
      <c r="AO474" s="439"/>
      <c r="AP474" s="439"/>
      <c r="AQ474" s="439"/>
      <c r="AR474" s="439"/>
      <c r="AS474" s="439"/>
      <c r="AT474" s="439"/>
      <c r="AU474" s="439"/>
      <c r="AV474" s="439"/>
      <c r="AW474" s="439"/>
      <c r="AX474" s="195"/>
      <c r="AY474" s="195"/>
      <c r="AZ474" s="195"/>
    </row>
    <row r="475" spans="1:52" s="108" customFormat="1" outlineLevel="1">
      <c r="A475" s="642" t="str">
        <f t="shared" si="85"/>
        <v>1</v>
      </c>
      <c r="B475" s="108" t="s">
        <v>1393</v>
      </c>
      <c r="L475" s="409" t="s">
        <v>585</v>
      </c>
      <c r="M475" s="419" t="s">
        <v>586</v>
      </c>
      <c r="N475" s="411" t="s">
        <v>369</v>
      </c>
      <c r="O475" s="576">
        <f>SUMIFS(Административные!O$15:O$35,Административные!$A$15:$A$35,$A475,Административные!$B$15:$B$35,$B475)</f>
        <v>0</v>
      </c>
      <c r="P475" s="576">
        <f>SUMIFS(Административные!P$15:P$35,Административные!$A$15:$A$35,$A475,Административные!$B$15:$B$35,$B475)</f>
        <v>0</v>
      </c>
      <c r="Q475" s="576">
        <f>SUMIFS(Административные!Q$15:Q$35,Административные!$A$15:$A$35,$A475,Административные!$B$15:$B$35,$B475)</f>
        <v>0</v>
      </c>
      <c r="R475" s="413">
        <f t="shared" si="86"/>
        <v>0</v>
      </c>
      <c r="S475" s="576">
        <f>SUMIFS(Административные!R$15:R$35,Административные!$A$15:$A$35,$A475,Административные!$B$15:$B$35,$B475)</f>
        <v>0</v>
      </c>
      <c r="T475" s="576">
        <f>SUMIFS(Административные!S$15:S$35,Административные!$A$15:$A$35,$A475,Административные!$B$15:$B$35,$B475)</f>
        <v>0</v>
      </c>
      <c r="U475" s="439"/>
      <c r="V475" s="439"/>
      <c r="W475" s="439"/>
      <c r="X475" s="439"/>
      <c r="Y475" s="439"/>
      <c r="Z475" s="439"/>
      <c r="AA475" s="439"/>
      <c r="AB475" s="439"/>
      <c r="AC475" s="439"/>
      <c r="AD475" s="576">
        <f>SUMIFS(Административные!T$15:T$35,Административные!$A$15:$A$35,$A475,Административные!$B$15:$B$35,$B475)</f>
        <v>0</v>
      </c>
      <c r="AE475" s="439"/>
      <c r="AF475" s="439"/>
      <c r="AG475" s="439"/>
      <c r="AH475" s="439"/>
      <c r="AI475" s="439"/>
      <c r="AJ475" s="439"/>
      <c r="AK475" s="439"/>
      <c r="AL475" s="439"/>
      <c r="AM475" s="439"/>
      <c r="AN475" s="413">
        <f t="shared" si="89"/>
        <v>0</v>
      </c>
      <c r="AO475" s="439"/>
      <c r="AP475" s="439"/>
      <c r="AQ475" s="439"/>
      <c r="AR475" s="439"/>
      <c r="AS475" s="439"/>
      <c r="AT475" s="439"/>
      <c r="AU475" s="439"/>
      <c r="AV475" s="439"/>
      <c r="AW475" s="439"/>
      <c r="AX475" s="195"/>
      <c r="AY475" s="195"/>
      <c r="AZ475" s="195"/>
    </row>
    <row r="476" spans="1:52" s="108" customFormat="1" outlineLevel="1">
      <c r="A476" s="642" t="str">
        <f t="shared" si="85"/>
        <v>1</v>
      </c>
      <c r="B476" s="108" t="s">
        <v>1501</v>
      </c>
      <c r="L476" s="409" t="s">
        <v>1507</v>
      </c>
      <c r="M476" s="419" t="s">
        <v>1503</v>
      </c>
      <c r="N476" s="411" t="s">
        <v>369</v>
      </c>
      <c r="O476" s="576">
        <f>SUMIFS(Административные!O$15:O$35,Административные!$A$15:$A$35,$A476,Административные!$B$15:$B$35,$B476)</f>
        <v>0</v>
      </c>
      <c r="P476" s="576">
        <f>SUMIFS(Административные!P$15:P$35,Административные!$A$15:$A$35,$A476,Административные!$B$15:$B$35,$B476)</f>
        <v>0</v>
      </c>
      <c r="Q476" s="576">
        <f>SUMIFS(Административные!Q$15:Q$35,Административные!$A$15:$A$35,$A476,Административные!$B$15:$B$35,$B476)</f>
        <v>0</v>
      </c>
      <c r="R476" s="413">
        <f>Q476-P476</f>
        <v>0</v>
      </c>
      <c r="S476" s="576">
        <f>SUMIFS(Административные!R$15:R$35,Административные!$A$15:$A$35,$A476,Административные!$B$15:$B$35,$B476)</f>
        <v>0</v>
      </c>
      <c r="T476" s="576">
        <f>SUMIFS(Административные!S$15:S$35,Административные!$A$15:$A$35,$A476,Административные!$B$15:$B$35,$B476)</f>
        <v>0</v>
      </c>
      <c r="U476" s="439"/>
      <c r="V476" s="439"/>
      <c r="W476" s="439"/>
      <c r="X476" s="439"/>
      <c r="Y476" s="439"/>
      <c r="Z476" s="439"/>
      <c r="AA476" s="439"/>
      <c r="AB476" s="439"/>
      <c r="AC476" s="439"/>
      <c r="AD476" s="576">
        <f>SUMIFS(Административные!T$15:T$35,Административные!$A$15:$A$35,$A476,Административные!$B$15:$B$35,$B476)</f>
        <v>0</v>
      </c>
      <c r="AE476" s="439"/>
      <c r="AF476" s="439"/>
      <c r="AG476" s="439"/>
      <c r="AH476" s="439"/>
      <c r="AI476" s="439"/>
      <c r="AJ476" s="439"/>
      <c r="AK476" s="439"/>
      <c r="AL476" s="439"/>
      <c r="AM476" s="439"/>
      <c r="AN476" s="413">
        <f>IF(S476=0,0,(AD476-S476)/S476*100)</f>
        <v>0</v>
      </c>
      <c r="AO476" s="439"/>
      <c r="AP476" s="439"/>
      <c r="AQ476" s="439"/>
      <c r="AR476" s="439"/>
      <c r="AS476" s="439"/>
      <c r="AT476" s="439"/>
      <c r="AU476" s="439"/>
      <c r="AV476" s="439"/>
      <c r="AW476" s="439"/>
      <c r="AX476" s="195"/>
      <c r="AY476" s="195"/>
      <c r="AZ476" s="195"/>
    </row>
    <row r="477" spans="1:52" s="108" customFormat="1" ht="34.200000000000003" outlineLevel="1">
      <c r="A477" s="642" t="str">
        <f>A475</f>
        <v>1</v>
      </c>
      <c r="L477" s="409" t="s">
        <v>587</v>
      </c>
      <c r="M477" s="417" t="s">
        <v>588</v>
      </c>
      <c r="N477" s="411" t="s">
        <v>369</v>
      </c>
      <c r="O477" s="421">
        <f>O478+O479</f>
        <v>0</v>
      </c>
      <c r="P477" s="421">
        <f>P478+P479</f>
        <v>0</v>
      </c>
      <c r="Q477" s="421">
        <f>Q478+Q479</f>
        <v>0</v>
      </c>
      <c r="R477" s="413">
        <f t="shared" si="86"/>
        <v>0</v>
      </c>
      <c r="S477" s="421">
        <f>S478+S479</f>
        <v>0</v>
      </c>
      <c r="T477" s="421">
        <f>T478+T479</f>
        <v>0</v>
      </c>
      <c r="U477" s="439"/>
      <c r="V477" s="439"/>
      <c r="W477" s="439"/>
      <c r="X477" s="439"/>
      <c r="Y477" s="439"/>
      <c r="Z477" s="439"/>
      <c r="AA477" s="439"/>
      <c r="AB477" s="439"/>
      <c r="AC477" s="439"/>
      <c r="AD477" s="421">
        <f>AD478+AD479</f>
        <v>0</v>
      </c>
      <c r="AE477" s="439"/>
      <c r="AF477" s="439"/>
      <c r="AG477" s="439"/>
      <c r="AH477" s="439"/>
      <c r="AI477" s="439"/>
      <c r="AJ477" s="439"/>
      <c r="AK477" s="439"/>
      <c r="AL477" s="439"/>
      <c r="AM477" s="439"/>
      <c r="AN477" s="413">
        <f t="shared" si="89"/>
        <v>0</v>
      </c>
      <c r="AO477" s="439"/>
      <c r="AP477" s="439"/>
      <c r="AQ477" s="439"/>
      <c r="AR477" s="439"/>
      <c r="AS477" s="439"/>
      <c r="AT477" s="439"/>
      <c r="AU477" s="439"/>
      <c r="AV477" s="439"/>
      <c r="AW477" s="439"/>
      <c r="AX477" s="195"/>
      <c r="AY477" s="195"/>
      <c r="AZ477" s="195"/>
    </row>
    <row r="478" spans="1:52" s="108" customFormat="1" ht="22.8" outlineLevel="1">
      <c r="A478" s="642" t="str">
        <f t="shared" si="85"/>
        <v>1</v>
      </c>
      <c r="B478" s="108" t="s">
        <v>1329</v>
      </c>
      <c r="L478" s="409" t="s">
        <v>589</v>
      </c>
      <c r="M478" s="419" t="s">
        <v>590</v>
      </c>
      <c r="N478" s="424" t="s">
        <v>369</v>
      </c>
      <c r="O478" s="576">
        <f>SUMIFS(ФОТ!O$15:O$32,ФОТ!$A$15:$A$32,$A478,ФОТ!$B$15:$B$32,$B478)</f>
        <v>0</v>
      </c>
      <c r="P478" s="576">
        <f>SUMIFS(ФОТ!P$15:P$32,ФОТ!$A$15:$A$32,$A478,ФОТ!$B$15:$B$32,$B478)</f>
        <v>0</v>
      </c>
      <c r="Q478" s="576">
        <f>SUMIFS(ФОТ!Q$15:Q$32,ФОТ!$A$15:$A$32,$A478,ФОТ!$B$15:$B$32,$B478)</f>
        <v>0</v>
      </c>
      <c r="R478" s="413">
        <f t="shared" si="86"/>
        <v>0</v>
      </c>
      <c r="S478" s="576">
        <f>SUMIFS(ФОТ!R$15:R$32,ФОТ!$A$15:$A$32,$A478,ФОТ!$B$15:$B$32,$B478)</f>
        <v>0</v>
      </c>
      <c r="T478" s="576">
        <f>SUMIFS(ФОТ!S$15:S$32,ФОТ!$A$15:$A$32,$A478,ФОТ!$B$15:$B$32,$B478)</f>
        <v>0</v>
      </c>
      <c r="U478" s="439"/>
      <c r="V478" s="439"/>
      <c r="W478" s="439"/>
      <c r="X478" s="439"/>
      <c r="Y478" s="439"/>
      <c r="Z478" s="439"/>
      <c r="AA478" s="439"/>
      <c r="AB478" s="439"/>
      <c r="AC478" s="439"/>
      <c r="AD478" s="576">
        <f>SUMIFS(ФОТ!T$15:T$32,ФОТ!$A$15:$A$32,$A478,ФОТ!$B$15:$B$32,$B478)</f>
        <v>0</v>
      </c>
      <c r="AE478" s="439"/>
      <c r="AF478" s="439"/>
      <c r="AG478" s="439"/>
      <c r="AH478" s="439"/>
      <c r="AI478" s="439"/>
      <c r="AJ478" s="439"/>
      <c r="AK478" s="439"/>
      <c r="AL478" s="439"/>
      <c r="AM478" s="439"/>
      <c r="AN478" s="413">
        <f t="shared" si="89"/>
        <v>0</v>
      </c>
      <c r="AO478" s="439"/>
      <c r="AP478" s="439"/>
      <c r="AQ478" s="439"/>
      <c r="AR478" s="439"/>
      <c r="AS478" s="439"/>
      <c r="AT478" s="439"/>
      <c r="AU478" s="439"/>
      <c r="AV478" s="439"/>
      <c r="AW478" s="439"/>
      <c r="AX478" s="195"/>
      <c r="AY478" s="195"/>
      <c r="AZ478" s="195"/>
    </row>
    <row r="479" spans="1:52" s="108" customFormat="1" ht="22.8" outlineLevel="1">
      <c r="A479" s="642" t="str">
        <f t="shared" si="85"/>
        <v>1</v>
      </c>
      <c r="B479" s="108" t="s">
        <v>1332</v>
      </c>
      <c r="L479" s="409" t="s">
        <v>591</v>
      </c>
      <c r="M479" s="419" t="s">
        <v>592</v>
      </c>
      <c r="N479" s="411" t="s">
        <v>369</v>
      </c>
      <c r="O479" s="576">
        <f>SUMIFS(ФОТ!O$15:O$32,ФОТ!$A$15:$A$32,$A479,ФОТ!$B$15:$B$32,$B479)</f>
        <v>0</v>
      </c>
      <c r="P479" s="576">
        <f>SUMIFS(ФОТ!P$15:P$32,ФОТ!$A$15:$A$32,$A479,ФОТ!$B$15:$B$32,$B479)</f>
        <v>0</v>
      </c>
      <c r="Q479" s="576">
        <f>SUMIFS(ФОТ!Q$15:Q$32,ФОТ!$A$15:$A$32,$A479,ФОТ!$B$15:$B$32,$B479)</f>
        <v>0</v>
      </c>
      <c r="R479" s="413">
        <f t="shared" si="86"/>
        <v>0</v>
      </c>
      <c r="S479" s="576">
        <f>SUMIFS(ФОТ!R$15:R$32,ФОТ!$A$15:$A$32,$A479,ФОТ!$B$15:$B$32,$B479)</f>
        <v>0</v>
      </c>
      <c r="T479" s="576">
        <f>SUMIFS(ФОТ!S$15:S$32,ФОТ!$A$15:$A$32,$A479,ФОТ!$B$15:$B$32,$B479)</f>
        <v>0</v>
      </c>
      <c r="U479" s="439"/>
      <c r="V479" s="439"/>
      <c r="W479" s="439"/>
      <c r="X479" s="439"/>
      <c r="Y479" s="439"/>
      <c r="Z479" s="439"/>
      <c r="AA479" s="439"/>
      <c r="AB479" s="439"/>
      <c r="AC479" s="439"/>
      <c r="AD479" s="576">
        <f>SUMIFS(ФОТ!T$15:T$32,ФОТ!$A$15:$A$32,$A479,ФОТ!$B$15:$B$32,$B479)</f>
        <v>0</v>
      </c>
      <c r="AE479" s="439"/>
      <c r="AF479" s="439"/>
      <c r="AG479" s="439"/>
      <c r="AH479" s="439"/>
      <c r="AI479" s="439"/>
      <c r="AJ479" s="439"/>
      <c r="AK479" s="439"/>
      <c r="AL479" s="439"/>
      <c r="AM479" s="439"/>
      <c r="AN479" s="413">
        <f t="shared" si="89"/>
        <v>0</v>
      </c>
      <c r="AO479" s="439"/>
      <c r="AP479" s="439"/>
      <c r="AQ479" s="439"/>
      <c r="AR479" s="439"/>
      <c r="AS479" s="439"/>
      <c r="AT479" s="439"/>
      <c r="AU479" s="439"/>
      <c r="AV479" s="439"/>
      <c r="AW479" s="439"/>
      <c r="AX479" s="195"/>
      <c r="AY479" s="195"/>
      <c r="AZ479" s="195"/>
    </row>
    <row r="480" spans="1:52" s="108" customFormat="1" ht="45.6" outlineLevel="1">
      <c r="A480" s="642" t="str">
        <f t="shared" si="85"/>
        <v>1</v>
      </c>
      <c r="B480" s="577" t="s">
        <v>1342</v>
      </c>
      <c r="L480" s="409" t="s">
        <v>593</v>
      </c>
      <c r="M480" s="417" t="s">
        <v>594</v>
      </c>
      <c r="N480" s="411" t="s">
        <v>369</v>
      </c>
      <c r="O480" s="576">
        <f>SUMIFS(Административные!O$15:O$35,Административные!$A$15:$A$35,$A480,Административные!$B$15:$B$35,$B480)</f>
        <v>0</v>
      </c>
      <c r="P480" s="576">
        <f>SUMIFS(Административные!P$15:P$35,Административные!$A$15:$A$35,$A480,Административные!$B$15:$B$35,$B480)</f>
        <v>0</v>
      </c>
      <c r="Q480" s="576">
        <f>SUMIFS(Административные!Q$15:Q$35,Административные!$A$15:$A$35,$A480,Административные!$B$15:$B$35,$B480)</f>
        <v>0</v>
      </c>
      <c r="R480" s="413">
        <f t="shared" si="86"/>
        <v>0</v>
      </c>
      <c r="S480" s="576">
        <f>SUMIFS(Административные!R$15:R$35,Административные!$A$15:$A$35,$A480,Административные!$B$15:$B$35,$B480)</f>
        <v>0</v>
      </c>
      <c r="T480" s="576">
        <f>SUMIFS(Административные!S$15:S$35,Административные!$A$15:$A$35,$A480,Административные!$B$15:$B$35,$B480)</f>
        <v>0</v>
      </c>
      <c r="U480" s="439"/>
      <c r="V480" s="439"/>
      <c r="W480" s="439"/>
      <c r="X480" s="439"/>
      <c r="Y480" s="439"/>
      <c r="Z480" s="439"/>
      <c r="AA480" s="439"/>
      <c r="AB480" s="439"/>
      <c r="AC480" s="439"/>
      <c r="AD480" s="576">
        <f>SUMIFS(Административные!T$15:T$35,Административные!$A$15:$A$35,$A480,Административные!$B$15:$B$35,$B480)</f>
        <v>0</v>
      </c>
      <c r="AE480" s="439"/>
      <c r="AF480" s="439"/>
      <c r="AG480" s="439"/>
      <c r="AH480" s="439"/>
      <c r="AI480" s="439"/>
      <c r="AJ480" s="439"/>
      <c r="AK480" s="439"/>
      <c r="AL480" s="439"/>
      <c r="AM480" s="439"/>
      <c r="AN480" s="413">
        <f t="shared" si="89"/>
        <v>0</v>
      </c>
      <c r="AO480" s="439"/>
      <c r="AP480" s="439"/>
      <c r="AQ480" s="439"/>
      <c r="AR480" s="439"/>
      <c r="AS480" s="439"/>
      <c r="AT480" s="439"/>
      <c r="AU480" s="439"/>
      <c r="AV480" s="439"/>
      <c r="AW480" s="439"/>
      <c r="AX480" s="195"/>
      <c r="AY480" s="195"/>
      <c r="AZ480" s="195"/>
    </row>
    <row r="481" spans="1:53" s="108" customFormat="1" ht="14.4" outlineLevel="1">
      <c r="A481" s="642" t="str">
        <f t="shared" si="85"/>
        <v>1</v>
      </c>
      <c r="B481" s="577" t="s">
        <v>1344</v>
      </c>
      <c r="L481" s="409" t="s">
        <v>595</v>
      </c>
      <c r="M481" s="417" t="s">
        <v>596</v>
      </c>
      <c r="N481" s="411" t="s">
        <v>369</v>
      </c>
      <c r="O481" s="576">
        <f>SUMIFS(Административные!O$15:O$35,Административные!$A$15:$A$35,$A481,Административные!$B$15:$B$35,$B481)</f>
        <v>0</v>
      </c>
      <c r="P481" s="576">
        <f>SUMIFS(Административные!P$15:P$35,Административные!$A$15:$A$35,$A481,Административные!$B$15:$B$35,$B481)</f>
        <v>0</v>
      </c>
      <c r="Q481" s="576">
        <f>SUMIFS(Административные!Q$15:Q$35,Административные!$A$15:$A$35,$A481,Административные!$B$15:$B$35,$B481)</f>
        <v>0</v>
      </c>
      <c r="R481" s="413">
        <f t="shared" si="86"/>
        <v>0</v>
      </c>
      <c r="S481" s="576">
        <f>SUMIFS(Административные!R$15:R$35,Административные!$A$15:$A$35,$A481,Административные!$B$15:$B$35,$B481)</f>
        <v>0</v>
      </c>
      <c r="T481" s="576">
        <f>SUMIFS(Административные!S$15:S$35,Административные!$A$15:$A$35,$A481,Административные!$B$15:$B$35,$B481)</f>
        <v>0</v>
      </c>
      <c r="U481" s="439"/>
      <c r="V481" s="439"/>
      <c r="W481" s="439"/>
      <c r="X481" s="439"/>
      <c r="Y481" s="439"/>
      <c r="Z481" s="439"/>
      <c r="AA481" s="439"/>
      <c r="AB481" s="439"/>
      <c r="AC481" s="439"/>
      <c r="AD481" s="576">
        <f>SUMIFS(Административные!T$15:T$35,Административные!$A$15:$A$35,$A481,Административные!$B$15:$B$35,$B481)</f>
        <v>0</v>
      </c>
      <c r="AE481" s="439"/>
      <c r="AF481" s="439"/>
      <c r="AG481" s="439"/>
      <c r="AH481" s="439"/>
      <c r="AI481" s="439"/>
      <c r="AJ481" s="439"/>
      <c r="AK481" s="439"/>
      <c r="AL481" s="439"/>
      <c r="AM481" s="439"/>
      <c r="AN481" s="413">
        <f t="shared" si="89"/>
        <v>0</v>
      </c>
      <c r="AO481" s="439"/>
      <c r="AP481" s="439"/>
      <c r="AQ481" s="439"/>
      <c r="AR481" s="439"/>
      <c r="AS481" s="439"/>
      <c r="AT481" s="439"/>
      <c r="AU481" s="439"/>
      <c r="AV481" s="439"/>
      <c r="AW481" s="439"/>
      <c r="AX481" s="195"/>
      <c r="AY481" s="195"/>
      <c r="AZ481" s="195"/>
    </row>
    <row r="482" spans="1:53" s="108" customFormat="1" ht="14.4" outlineLevel="1">
      <c r="A482" s="642" t="str">
        <f t="shared" si="85"/>
        <v>1</v>
      </c>
      <c r="B482" s="577" t="s">
        <v>1346</v>
      </c>
      <c r="L482" s="409" t="s">
        <v>597</v>
      </c>
      <c r="M482" s="417" t="s">
        <v>598</v>
      </c>
      <c r="N482" s="411" t="s">
        <v>369</v>
      </c>
      <c r="O482" s="576">
        <f>SUMIFS(Административные!O$15:O$35,Административные!$A$15:$A$35,$A482,Административные!$B$15:$B$35,$B482)</f>
        <v>0</v>
      </c>
      <c r="P482" s="576">
        <f>SUMIFS(Административные!P$15:P$35,Административные!$A$15:$A$35,$A482,Административные!$B$15:$B$35,$B482)</f>
        <v>0</v>
      </c>
      <c r="Q482" s="576">
        <f>SUMIFS(Административные!Q$15:Q$35,Административные!$A$15:$A$35,$A482,Административные!$B$15:$B$35,$B482)</f>
        <v>0</v>
      </c>
      <c r="R482" s="413">
        <f t="shared" si="86"/>
        <v>0</v>
      </c>
      <c r="S482" s="576">
        <f>SUMIFS(Административные!R$15:R$35,Административные!$A$15:$A$35,$A482,Административные!$B$15:$B$35,$B482)</f>
        <v>0</v>
      </c>
      <c r="T482" s="576">
        <f>SUMIFS(Административные!S$15:S$35,Административные!$A$15:$A$35,$A482,Административные!$B$15:$B$35,$B482)</f>
        <v>0</v>
      </c>
      <c r="U482" s="439"/>
      <c r="V482" s="439"/>
      <c r="W482" s="439"/>
      <c r="X482" s="439"/>
      <c r="Y482" s="439"/>
      <c r="Z482" s="439"/>
      <c r="AA482" s="439"/>
      <c r="AB482" s="439"/>
      <c r="AC482" s="439"/>
      <c r="AD482" s="576">
        <f>SUMIFS(Административные!T$15:T$35,Административные!$A$15:$A$35,$A482,Административные!$B$15:$B$35,$B482)</f>
        <v>0</v>
      </c>
      <c r="AE482" s="439"/>
      <c r="AF482" s="439"/>
      <c r="AG482" s="439"/>
      <c r="AH482" s="439"/>
      <c r="AI482" s="439"/>
      <c r="AJ482" s="439"/>
      <c r="AK482" s="439"/>
      <c r="AL482" s="439"/>
      <c r="AM482" s="439"/>
      <c r="AN482" s="413">
        <f t="shared" si="89"/>
        <v>0</v>
      </c>
      <c r="AO482" s="439"/>
      <c r="AP482" s="439"/>
      <c r="AQ482" s="439"/>
      <c r="AR482" s="439"/>
      <c r="AS482" s="439"/>
      <c r="AT482" s="439"/>
      <c r="AU482" s="439"/>
      <c r="AV482" s="439"/>
      <c r="AW482" s="439"/>
      <c r="AX482" s="195"/>
      <c r="AY482" s="195"/>
      <c r="AZ482" s="195"/>
    </row>
    <row r="483" spans="1:53" s="108" customFormat="1" ht="14.4" outlineLevel="1">
      <c r="A483" s="642" t="str">
        <f t="shared" si="85"/>
        <v>1</v>
      </c>
      <c r="B483" s="577" t="s">
        <v>1348</v>
      </c>
      <c r="L483" s="409" t="s">
        <v>599</v>
      </c>
      <c r="M483" s="417" t="s">
        <v>600</v>
      </c>
      <c r="N483" s="411" t="s">
        <v>369</v>
      </c>
      <c r="O483" s="576">
        <f>SUMIFS(Административные!O$15:O$35,Административные!$A$15:$A$35,$A483,Административные!$B$15:$B$35,$B483)</f>
        <v>0</v>
      </c>
      <c r="P483" s="576">
        <f>SUMIFS(Административные!P$15:P$35,Административные!$A$15:$A$35,$A483,Административные!$B$15:$B$35,$B483)</f>
        <v>0</v>
      </c>
      <c r="Q483" s="576">
        <f>SUMIFS(Административные!Q$15:Q$35,Административные!$A$15:$A$35,$A483,Административные!$B$15:$B$35,$B483)</f>
        <v>0</v>
      </c>
      <c r="R483" s="413">
        <f t="shared" si="86"/>
        <v>0</v>
      </c>
      <c r="S483" s="576">
        <f>SUMIFS(Административные!R$15:R$35,Административные!$A$15:$A$35,$A483,Административные!$B$15:$B$35,$B483)</f>
        <v>0</v>
      </c>
      <c r="T483" s="576">
        <f>SUMIFS(Административные!S$15:S$35,Административные!$A$15:$A$35,$A483,Административные!$B$15:$B$35,$B483)</f>
        <v>0</v>
      </c>
      <c r="U483" s="439"/>
      <c r="V483" s="439"/>
      <c r="W483" s="439"/>
      <c r="X483" s="439"/>
      <c r="Y483" s="439"/>
      <c r="Z483" s="439"/>
      <c r="AA483" s="439"/>
      <c r="AB483" s="439"/>
      <c r="AC483" s="439"/>
      <c r="AD483" s="576">
        <f>SUMIFS(Административные!T$15:T$35,Административные!$A$15:$A$35,$A483,Административные!$B$15:$B$35,$B483)</f>
        <v>0</v>
      </c>
      <c r="AE483" s="439"/>
      <c r="AF483" s="439"/>
      <c r="AG483" s="439"/>
      <c r="AH483" s="439"/>
      <c r="AI483" s="439"/>
      <c r="AJ483" s="439"/>
      <c r="AK483" s="439"/>
      <c r="AL483" s="439"/>
      <c r="AM483" s="439"/>
      <c r="AN483" s="413">
        <f t="shared" si="89"/>
        <v>0</v>
      </c>
      <c r="AO483" s="439"/>
      <c r="AP483" s="439"/>
      <c r="AQ483" s="439"/>
      <c r="AR483" s="439"/>
      <c r="AS483" s="439"/>
      <c r="AT483" s="439"/>
      <c r="AU483" s="439"/>
      <c r="AV483" s="439"/>
      <c r="AW483" s="439"/>
      <c r="AX483" s="195"/>
      <c r="AY483" s="195"/>
      <c r="AZ483" s="195"/>
    </row>
    <row r="484" spans="1:53" s="108" customFormat="1" ht="14.4" outlineLevel="1">
      <c r="A484" s="642" t="str">
        <f t="shared" si="85"/>
        <v>1</v>
      </c>
      <c r="B484" s="577" t="s">
        <v>1350</v>
      </c>
      <c r="L484" s="409" t="s">
        <v>601</v>
      </c>
      <c r="M484" s="417" t="s">
        <v>602</v>
      </c>
      <c r="N484" s="411" t="s">
        <v>369</v>
      </c>
      <c r="O484" s="576">
        <f>SUMIFS(Административные!O$15:O$35,Административные!$A$15:$A$35,$A484,Административные!$B$15:$B$35,$B484)</f>
        <v>0</v>
      </c>
      <c r="P484" s="576">
        <f>SUMIFS(Административные!P$15:P$35,Административные!$A$15:$A$35,$A484,Административные!$B$15:$B$35,$B484)</f>
        <v>0</v>
      </c>
      <c r="Q484" s="576">
        <f>SUMIFS(Административные!Q$15:Q$35,Административные!$A$15:$A$35,$A484,Административные!$B$15:$B$35,$B484)</f>
        <v>0</v>
      </c>
      <c r="R484" s="413">
        <f t="shared" si="86"/>
        <v>0</v>
      </c>
      <c r="S484" s="576">
        <f>SUMIFS(Административные!R$15:R$35,Административные!$A$15:$A$35,$A484,Административные!$B$15:$B$35,$B484)</f>
        <v>0</v>
      </c>
      <c r="T484" s="576">
        <f>SUMIFS(Административные!S$15:S$35,Административные!$A$15:$A$35,$A484,Административные!$B$15:$B$35,$B484)</f>
        <v>0</v>
      </c>
      <c r="U484" s="439"/>
      <c r="V484" s="439"/>
      <c r="W484" s="439"/>
      <c r="X484" s="439"/>
      <c r="Y484" s="439"/>
      <c r="Z484" s="439"/>
      <c r="AA484" s="439"/>
      <c r="AB484" s="439"/>
      <c r="AC484" s="439"/>
      <c r="AD484" s="576">
        <f>SUMIFS(Административные!T$15:T$35,Административные!$A$15:$A$35,$A484,Административные!$B$15:$B$35,$B484)</f>
        <v>0</v>
      </c>
      <c r="AE484" s="439"/>
      <c r="AF484" s="439"/>
      <c r="AG484" s="439"/>
      <c r="AH484" s="439"/>
      <c r="AI484" s="439"/>
      <c r="AJ484" s="439"/>
      <c r="AK484" s="439"/>
      <c r="AL484" s="439"/>
      <c r="AM484" s="439"/>
      <c r="AN484" s="413">
        <f t="shared" si="89"/>
        <v>0</v>
      </c>
      <c r="AO484" s="439"/>
      <c r="AP484" s="439"/>
      <c r="AQ484" s="439"/>
      <c r="AR484" s="439"/>
      <c r="AS484" s="439"/>
      <c r="AT484" s="439"/>
      <c r="AU484" s="439"/>
      <c r="AV484" s="439"/>
      <c r="AW484" s="439"/>
      <c r="AX484" s="195"/>
      <c r="AY484" s="195"/>
      <c r="AZ484" s="195"/>
    </row>
    <row r="485" spans="1:53" s="108" customFormat="1" ht="14.4" outlineLevel="1">
      <c r="A485" s="642" t="str">
        <f t="shared" si="85"/>
        <v>1</v>
      </c>
      <c r="B485" s="577" t="s">
        <v>1352</v>
      </c>
      <c r="L485" s="409" t="s">
        <v>1410</v>
      </c>
      <c r="M485" s="420" t="s">
        <v>603</v>
      </c>
      <c r="N485" s="411" t="s">
        <v>369</v>
      </c>
      <c r="O485" s="576">
        <f>SUMIFS(Административные!O$15:O$35,Административные!$A$15:$A$35,$A485,Административные!$B$15:$B$35,$B485)</f>
        <v>0</v>
      </c>
      <c r="P485" s="576">
        <f>SUMIFS(Административные!P$15:P$35,Административные!$A$15:$A$35,$A485,Административные!$B$15:$B$35,$B485)</f>
        <v>0</v>
      </c>
      <c r="Q485" s="576">
        <f>SUMIFS(Административные!Q$15:Q$35,Административные!$A$15:$A$35,$A485,Административные!$B$15:$B$35,$B485)</f>
        <v>0</v>
      </c>
      <c r="R485" s="413">
        <f t="shared" si="86"/>
        <v>0</v>
      </c>
      <c r="S485" s="576">
        <f>SUMIFS(Административные!R$15:R$35,Административные!$A$15:$A$35,$A485,Административные!$B$15:$B$35,$B485)</f>
        <v>0</v>
      </c>
      <c r="T485" s="576">
        <f>SUMIFS(Административные!S$15:S$35,Административные!$A$15:$A$35,$A485,Административные!$B$15:$B$35,$B485)</f>
        <v>0</v>
      </c>
      <c r="U485" s="439"/>
      <c r="V485" s="439"/>
      <c r="W485" s="439"/>
      <c r="X485" s="439"/>
      <c r="Y485" s="439"/>
      <c r="Z485" s="439"/>
      <c r="AA485" s="439"/>
      <c r="AB485" s="439"/>
      <c r="AC485" s="439"/>
      <c r="AD485" s="576">
        <f>SUMIFS(Административные!T$15:T$35,Административные!$A$15:$A$35,$A485,Административные!$B$15:$B$35,$B485)</f>
        <v>0</v>
      </c>
      <c r="AE485" s="439"/>
      <c r="AF485" s="439"/>
      <c r="AG485" s="439"/>
      <c r="AH485" s="439"/>
      <c r="AI485" s="439"/>
      <c r="AJ485" s="439"/>
      <c r="AK485" s="439"/>
      <c r="AL485" s="439"/>
      <c r="AM485" s="439"/>
      <c r="AN485" s="413">
        <f t="shared" si="89"/>
        <v>0</v>
      </c>
      <c r="AO485" s="439"/>
      <c r="AP485" s="439"/>
      <c r="AQ485" s="439"/>
      <c r="AR485" s="439"/>
      <c r="AS485" s="439"/>
      <c r="AT485" s="439"/>
      <c r="AU485" s="439"/>
      <c r="AV485" s="439"/>
      <c r="AW485" s="439"/>
      <c r="AX485" s="195"/>
      <c r="AY485" s="195"/>
      <c r="AZ485" s="195"/>
    </row>
    <row r="486" spans="1:53" s="108" customFormat="1" ht="14.4" outlineLevel="1">
      <c r="A486" s="642" t="str">
        <f t="shared" si="85"/>
        <v>1</v>
      </c>
      <c r="B486" s="577" t="s">
        <v>1354</v>
      </c>
      <c r="L486" s="409" t="s">
        <v>1411</v>
      </c>
      <c r="M486" s="420" t="s">
        <v>604</v>
      </c>
      <c r="N486" s="411" t="s">
        <v>369</v>
      </c>
      <c r="O486" s="576">
        <f>SUMIFS(Административные!O$15:O$35,Административные!$A$15:$A$35,$A486,Административные!$B$15:$B$35,$B486)</f>
        <v>0</v>
      </c>
      <c r="P486" s="576">
        <f>SUMIFS(Административные!P$15:P$35,Административные!$A$15:$A$35,$A486,Административные!$B$15:$B$35,$B486)</f>
        <v>0</v>
      </c>
      <c r="Q486" s="576">
        <f>SUMIFS(Административные!Q$15:Q$35,Административные!$A$15:$A$35,$A486,Административные!$B$15:$B$35,$B486)</f>
        <v>0</v>
      </c>
      <c r="R486" s="413">
        <f t="shared" si="86"/>
        <v>0</v>
      </c>
      <c r="S486" s="576">
        <f>SUMIFS(Административные!R$15:R$35,Административные!$A$15:$A$35,$A486,Административные!$B$15:$B$35,$B486)</f>
        <v>0</v>
      </c>
      <c r="T486" s="576">
        <f>SUMIFS(Административные!S$15:S$35,Административные!$A$15:$A$35,$A486,Административные!$B$15:$B$35,$B486)</f>
        <v>0</v>
      </c>
      <c r="U486" s="439"/>
      <c r="V486" s="439"/>
      <c r="W486" s="439"/>
      <c r="X486" s="439"/>
      <c r="Y486" s="439"/>
      <c r="Z486" s="439"/>
      <c r="AA486" s="439"/>
      <c r="AB486" s="439"/>
      <c r="AC486" s="439"/>
      <c r="AD486" s="576">
        <f>SUMIFS(Административные!T$15:T$35,Административные!$A$15:$A$35,$A486,Административные!$B$15:$B$35,$B486)</f>
        <v>0</v>
      </c>
      <c r="AE486" s="439"/>
      <c r="AF486" s="439"/>
      <c r="AG486" s="439"/>
      <c r="AH486" s="439"/>
      <c r="AI486" s="439"/>
      <c r="AJ486" s="439"/>
      <c r="AK486" s="439"/>
      <c r="AL486" s="439"/>
      <c r="AM486" s="439"/>
      <c r="AN486" s="413">
        <f t="shared" si="89"/>
        <v>0</v>
      </c>
      <c r="AO486" s="439"/>
      <c r="AP486" s="439"/>
      <c r="AQ486" s="439"/>
      <c r="AR486" s="439"/>
      <c r="AS486" s="439"/>
      <c r="AT486" s="439"/>
      <c r="AU486" s="439"/>
      <c r="AV486" s="439"/>
      <c r="AW486" s="439"/>
      <c r="AX486" s="195"/>
      <c r="AY486" s="195"/>
      <c r="AZ486" s="195"/>
    </row>
    <row r="487" spans="1:53" s="108" customFormat="1" outlineLevel="1">
      <c r="A487" s="642" t="str">
        <f t="shared" si="85"/>
        <v>1</v>
      </c>
      <c r="B487" s="108" t="s">
        <v>1504</v>
      </c>
      <c r="L487" s="409" t="s">
        <v>1506</v>
      </c>
      <c r="M487" s="419" t="s">
        <v>1505</v>
      </c>
      <c r="N487" s="411" t="s">
        <v>369</v>
      </c>
      <c r="O487" s="576">
        <f>SUMIFS(Административные!O$15:O$35,Административные!$A$15:$A$35,$A487,Административные!$B$15:$B$35,$B487)</f>
        <v>0</v>
      </c>
      <c r="P487" s="576">
        <f>SUMIFS(Административные!P$15:P$35,Административные!$A$15:$A$35,$A487,Административные!$B$15:$B$35,$B487)</f>
        <v>0</v>
      </c>
      <c r="Q487" s="576">
        <f>SUMIFS(Административные!Q$15:Q$35,Административные!$A$15:$A$35,$A487,Административные!$B$15:$B$35,$B487)</f>
        <v>0</v>
      </c>
      <c r="R487" s="413">
        <f>Q487-P487</f>
        <v>0</v>
      </c>
      <c r="S487" s="576">
        <f>SUMIFS(Административные!R$15:R$35,Административные!$A$15:$A$35,$A487,Административные!$B$15:$B$35,$B487)</f>
        <v>0</v>
      </c>
      <c r="T487" s="576">
        <f>SUMIFS(Административные!S$15:S$35,Административные!$A$15:$A$35,$A487,Административные!$B$15:$B$35,$B487)</f>
        <v>0</v>
      </c>
      <c r="U487" s="439"/>
      <c r="V487" s="439"/>
      <c r="W487" s="439"/>
      <c r="X487" s="439"/>
      <c r="Y487" s="439"/>
      <c r="Z487" s="439"/>
      <c r="AA487" s="439"/>
      <c r="AB487" s="439"/>
      <c r="AC487" s="439"/>
      <c r="AD487" s="576">
        <f>SUMIFS(Административные!T$15:T$35,Административные!$A$15:$A$35,$A487,Административные!$B$15:$B$35,$B487)</f>
        <v>0</v>
      </c>
      <c r="AE487" s="439"/>
      <c r="AF487" s="439"/>
      <c r="AG487" s="439"/>
      <c r="AH487" s="439"/>
      <c r="AI487" s="439"/>
      <c r="AJ487" s="439"/>
      <c r="AK487" s="439"/>
      <c r="AL487" s="439"/>
      <c r="AM487" s="439"/>
      <c r="AN487" s="413">
        <f>IF(S487=0,0,(AD487-S487)/S487*100)</f>
        <v>0</v>
      </c>
      <c r="AO487" s="439"/>
      <c r="AP487" s="439"/>
      <c r="AQ487" s="439"/>
      <c r="AR487" s="439"/>
      <c r="AS487" s="439"/>
      <c r="AT487" s="439"/>
      <c r="AU487" s="439"/>
      <c r="AV487" s="439"/>
      <c r="AW487" s="439"/>
      <c r="AX487" s="195"/>
      <c r="AY487" s="195"/>
      <c r="AZ487" s="195"/>
    </row>
    <row r="488" spans="1:53" s="108" customFormat="1" ht="22.8" outlineLevel="1">
      <c r="A488" s="642" t="str">
        <f>A486</f>
        <v>1</v>
      </c>
      <c r="L488" s="409" t="s">
        <v>382</v>
      </c>
      <c r="M488" s="410" t="s">
        <v>1423</v>
      </c>
      <c r="N488" s="411" t="s">
        <v>369</v>
      </c>
      <c r="O488" s="576">
        <f>SUMIFS('Сбытовые расходы ГО'!O$15:O$27,'Сбытовые расходы ГО'!$A$15:$A$27,$A488,'Сбытовые расходы ГО'!$B$15:$B$27,"ITOG")</f>
        <v>0</v>
      </c>
      <c r="P488" s="576">
        <f>SUMIFS('Сбытовые расходы ГО'!P$15:P$27,'Сбытовые расходы ГО'!$A$15:$A$27,$A488,'Сбытовые расходы ГО'!$B$15:$B$27,"ITOG")</f>
        <v>0</v>
      </c>
      <c r="Q488" s="576">
        <f>SUMIFS('Сбытовые расходы ГО'!Q$15:Q$27,'Сбытовые расходы ГО'!$A$15:$A$27,$A488,'Сбытовые расходы ГО'!$B$15:$B$27,"ITOG")</f>
        <v>0</v>
      </c>
      <c r="R488" s="413">
        <f t="shared" si="86"/>
        <v>0</v>
      </c>
      <c r="S488" s="576">
        <f>SUMIFS('Сбытовые расходы ГО'!R$15:R$27,'Сбытовые расходы ГО'!$A$15:$A$27,$A488,'Сбытовые расходы ГО'!$B$15:$B$27,"ITOG")</f>
        <v>0</v>
      </c>
      <c r="T488" s="576">
        <f>SUMIFS('Сбытовые расходы ГО'!S$15:S$27,'Сбытовые расходы ГО'!$A$15:$A$27,$A488,'Сбытовые расходы ГО'!$B$15:$B$27,"ITOG")</f>
        <v>0</v>
      </c>
      <c r="U488" s="439"/>
      <c r="V488" s="439"/>
      <c r="W488" s="439"/>
      <c r="X488" s="439"/>
      <c r="Y488" s="439"/>
      <c r="Z488" s="439"/>
      <c r="AA488" s="439"/>
      <c r="AB488" s="439"/>
      <c r="AC488" s="439"/>
      <c r="AD488" s="576">
        <f>SUMIFS('Сбытовые расходы ГО'!T$15:T$27,'Сбытовые расходы ГО'!$A$15:$A$27,$A488,'Сбытовые расходы ГО'!$B$15:$B$27,"ITOG")</f>
        <v>0</v>
      </c>
      <c r="AE488" s="439"/>
      <c r="AF488" s="439"/>
      <c r="AG488" s="439"/>
      <c r="AH488" s="439"/>
      <c r="AI488" s="439"/>
      <c r="AJ488" s="439"/>
      <c r="AK488" s="439"/>
      <c r="AL488" s="439"/>
      <c r="AM488" s="439"/>
      <c r="AN488" s="413">
        <f t="shared" si="89"/>
        <v>0</v>
      </c>
      <c r="AO488" s="439"/>
      <c r="AP488" s="439"/>
      <c r="AQ488" s="439"/>
      <c r="AR488" s="439"/>
      <c r="AS488" s="439"/>
      <c r="AT488" s="439"/>
      <c r="AU488" s="439"/>
      <c r="AV488" s="439"/>
      <c r="AW488" s="439"/>
      <c r="AX488" s="195"/>
      <c r="AY488" s="195"/>
      <c r="AZ488" s="195"/>
    </row>
    <row r="489" spans="1:53" s="108" customFormat="1" outlineLevel="1">
      <c r="A489" s="642" t="str">
        <f t="shared" si="85"/>
        <v>1</v>
      </c>
      <c r="L489" s="409" t="s">
        <v>1237</v>
      </c>
      <c r="M489" s="410" t="s">
        <v>1238</v>
      </c>
      <c r="N489" s="411" t="s">
        <v>369</v>
      </c>
      <c r="O489" s="412"/>
      <c r="P489" s="412"/>
      <c r="Q489" s="412"/>
      <c r="R489" s="413">
        <f>Q489-P489</f>
        <v>0</v>
      </c>
      <c r="S489" s="412"/>
      <c r="T489" s="412"/>
      <c r="U489" s="439"/>
      <c r="V489" s="439"/>
      <c r="W489" s="439"/>
      <c r="X489" s="439"/>
      <c r="Y489" s="439"/>
      <c r="Z489" s="439"/>
      <c r="AA489" s="439"/>
      <c r="AB489" s="439"/>
      <c r="AC489" s="439"/>
      <c r="AD489" s="412"/>
      <c r="AE489" s="439"/>
      <c r="AF489" s="439"/>
      <c r="AG489" s="439"/>
      <c r="AH489" s="439"/>
      <c r="AI489" s="439"/>
      <c r="AJ489" s="439"/>
      <c r="AK489" s="439"/>
      <c r="AL489" s="439"/>
      <c r="AM489" s="439"/>
      <c r="AN489" s="413">
        <f t="shared" si="89"/>
        <v>0</v>
      </c>
      <c r="AO489" s="439"/>
      <c r="AP489" s="439"/>
      <c r="AQ489" s="439"/>
      <c r="AR489" s="439"/>
      <c r="AS489" s="439"/>
      <c r="AT489" s="439"/>
      <c r="AU489" s="439"/>
      <c r="AV489" s="439"/>
      <c r="AW489" s="439"/>
      <c r="AX489" s="195"/>
      <c r="AY489" s="195"/>
      <c r="AZ489" s="195"/>
    </row>
    <row r="490" spans="1:53" s="113" customFormat="1" ht="22.8" outlineLevel="1">
      <c r="A490" s="642" t="str">
        <f t="shared" si="85"/>
        <v>1</v>
      </c>
      <c r="L490" s="429" t="s">
        <v>1426</v>
      </c>
      <c r="M490" s="607" t="s">
        <v>1428</v>
      </c>
      <c r="N490" s="430" t="s">
        <v>369</v>
      </c>
      <c r="O490" s="433">
        <f>SUM(O491:O492)</f>
        <v>0</v>
      </c>
      <c r="P490" s="433">
        <f>SUM(P491:P492)</f>
        <v>0</v>
      </c>
      <c r="Q490" s="433">
        <f>SUM(Q491:Q492)</f>
        <v>0</v>
      </c>
      <c r="R490" s="407">
        <f>Q490-P490</f>
        <v>0</v>
      </c>
      <c r="S490" s="433">
        <f>SUM(S491:S492)</f>
        <v>0</v>
      </c>
      <c r="T490" s="433">
        <f>SUM(T491:T492)</f>
        <v>0</v>
      </c>
      <c r="U490" s="605"/>
      <c r="V490" s="605"/>
      <c r="W490" s="605"/>
      <c r="X490" s="605"/>
      <c r="Y490" s="605"/>
      <c r="Z490" s="605"/>
      <c r="AA490" s="605"/>
      <c r="AB490" s="605"/>
      <c r="AC490" s="605"/>
      <c r="AD490" s="433">
        <f>SUM(AD491:AD492)</f>
        <v>0</v>
      </c>
      <c r="AE490" s="605"/>
      <c r="AF490" s="605"/>
      <c r="AG490" s="605"/>
      <c r="AH490" s="605"/>
      <c r="AI490" s="605"/>
      <c r="AJ490" s="605"/>
      <c r="AK490" s="605"/>
      <c r="AL490" s="605"/>
      <c r="AM490" s="605"/>
      <c r="AN490" s="407">
        <f>IF(S490=0,0,(AD490-S490)/S490*100)</f>
        <v>0</v>
      </c>
      <c r="AO490" s="605"/>
      <c r="AP490" s="605"/>
      <c r="AQ490" s="605"/>
      <c r="AR490" s="605"/>
      <c r="AS490" s="605"/>
      <c r="AT490" s="605"/>
      <c r="AU490" s="605"/>
      <c r="AV490" s="605"/>
      <c r="AW490" s="605"/>
      <c r="AX490" s="606"/>
      <c r="AY490" s="606"/>
      <c r="AZ490" s="606"/>
    </row>
    <row r="491" spans="1:53" s="613" customFormat="1" hidden="1" outlineLevel="1">
      <c r="A491" s="642" t="str">
        <f t="shared" si="85"/>
        <v>1</v>
      </c>
      <c r="L491" s="614" t="s">
        <v>1427</v>
      </c>
      <c r="M491" s="615"/>
      <c r="N491" s="616"/>
      <c r="O491" s="439"/>
      <c r="P491" s="439"/>
      <c r="Q491" s="439"/>
      <c r="R491" s="439"/>
      <c r="S491" s="439"/>
      <c r="T491" s="439"/>
      <c r="U491" s="439"/>
      <c r="V491" s="439"/>
      <c r="W491" s="439"/>
      <c r="X491" s="439"/>
      <c r="Y491" s="439"/>
      <c r="Z491" s="439"/>
      <c r="AA491" s="439"/>
      <c r="AB491" s="439"/>
      <c r="AC491" s="439"/>
      <c r="AD491" s="439"/>
      <c r="AE491" s="439"/>
      <c r="AF491" s="439"/>
      <c r="AG491" s="439"/>
      <c r="AH491" s="439"/>
      <c r="AI491" s="439"/>
      <c r="AJ491" s="439"/>
      <c r="AK491" s="439"/>
      <c r="AL491" s="439"/>
      <c r="AM491" s="439"/>
      <c r="AN491" s="439"/>
      <c r="AO491" s="439"/>
      <c r="AP491" s="439"/>
      <c r="AQ491" s="439"/>
      <c r="AR491" s="439"/>
      <c r="AS491" s="439"/>
      <c r="AT491" s="439"/>
      <c r="AU491" s="439"/>
      <c r="AV491" s="439"/>
      <c r="AW491" s="439"/>
      <c r="AX491" s="617"/>
      <c r="AY491" s="617"/>
      <c r="AZ491" s="617"/>
    </row>
    <row r="492" spans="1:53" s="613" customFormat="1" ht="15" outlineLevel="1">
      <c r="A492" s="642" t="str">
        <f t="shared" si="85"/>
        <v>1</v>
      </c>
      <c r="B492" s="619"/>
      <c r="L492" s="258"/>
      <c r="M492" s="618" t="s">
        <v>370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60"/>
    </row>
    <row r="493" spans="1:53" s="113" customFormat="1" outlineLevel="1">
      <c r="A493" s="642" t="str">
        <f t="shared" si="85"/>
        <v>1</v>
      </c>
      <c r="L493" s="404" t="s">
        <v>102</v>
      </c>
      <c r="M493" s="405" t="s">
        <v>605</v>
      </c>
      <c r="N493" s="406" t="s">
        <v>369</v>
      </c>
      <c r="O493" s="408">
        <f>O494+O505+O506++O516+O517+O518+O520+O521+O522+O523+O526</f>
        <v>0</v>
      </c>
      <c r="P493" s="408">
        <f>P494+P505+P506++P516+P517+P518+P520+P521+P522+P523+P526</f>
        <v>36.730000000000004</v>
      </c>
      <c r="Q493" s="408">
        <f>Q494+Q505+Q506++Q516+Q517+Q518+Q520+Q521+Q522+Q523+Q526</f>
        <v>0.73</v>
      </c>
      <c r="R493" s="407">
        <f t="shared" ref="R493:R503" si="90">Q493-P493</f>
        <v>-36.000000000000007</v>
      </c>
      <c r="S493" s="408">
        <f>S494+S505+S506++S516+S517+S518+S520+S521+S522+S523+S526</f>
        <v>0</v>
      </c>
      <c r="T493" s="408">
        <f t="shared" ref="T493:AM493" si="91">T494+T505+T506++T516+T517+T518+T520+T521+T522+T523+T526</f>
        <v>44.9</v>
      </c>
      <c r="U493" s="408">
        <f t="shared" si="91"/>
        <v>49.1</v>
      </c>
      <c r="V493" s="408">
        <f t="shared" si="91"/>
        <v>53.300000000000004</v>
      </c>
      <c r="W493" s="408">
        <f t="shared" si="91"/>
        <v>57.5</v>
      </c>
      <c r="X493" s="408">
        <f t="shared" si="91"/>
        <v>61.699999999999996</v>
      </c>
      <c r="Y493" s="408">
        <f t="shared" si="91"/>
        <v>0</v>
      </c>
      <c r="Z493" s="408">
        <f t="shared" si="91"/>
        <v>0</v>
      </c>
      <c r="AA493" s="408">
        <f t="shared" si="91"/>
        <v>0</v>
      </c>
      <c r="AB493" s="408">
        <f t="shared" si="91"/>
        <v>0</v>
      </c>
      <c r="AC493" s="408">
        <f t="shared" si="91"/>
        <v>0</v>
      </c>
      <c r="AD493" s="408">
        <f t="shared" si="91"/>
        <v>0</v>
      </c>
      <c r="AE493" s="408">
        <f t="shared" si="91"/>
        <v>0</v>
      </c>
      <c r="AF493" s="408">
        <f t="shared" si="91"/>
        <v>0</v>
      </c>
      <c r="AG493" s="408">
        <f t="shared" si="91"/>
        <v>0</v>
      </c>
      <c r="AH493" s="408">
        <f t="shared" si="91"/>
        <v>0</v>
      </c>
      <c r="AI493" s="408">
        <f t="shared" si="91"/>
        <v>0</v>
      </c>
      <c r="AJ493" s="408">
        <f t="shared" si="91"/>
        <v>0</v>
      </c>
      <c r="AK493" s="408">
        <f t="shared" si="91"/>
        <v>0</v>
      </c>
      <c r="AL493" s="408">
        <f t="shared" si="91"/>
        <v>0</v>
      </c>
      <c r="AM493" s="408">
        <f t="shared" si="91"/>
        <v>0</v>
      </c>
      <c r="AN493" s="407">
        <f t="shared" si="89"/>
        <v>0</v>
      </c>
      <c r="AO493" s="407">
        <f t="shared" ref="AO493:AW494" si="92">IF(AD493=0,0,(AE493-AD493)/AD493*100)</f>
        <v>0</v>
      </c>
      <c r="AP493" s="407">
        <f t="shared" si="92"/>
        <v>0</v>
      </c>
      <c r="AQ493" s="407">
        <f t="shared" si="92"/>
        <v>0</v>
      </c>
      <c r="AR493" s="407">
        <f t="shared" si="92"/>
        <v>0</v>
      </c>
      <c r="AS493" s="407">
        <f t="shared" si="92"/>
        <v>0</v>
      </c>
      <c r="AT493" s="407">
        <f t="shared" si="92"/>
        <v>0</v>
      </c>
      <c r="AU493" s="407">
        <f t="shared" si="92"/>
        <v>0</v>
      </c>
      <c r="AV493" s="407">
        <f t="shared" si="92"/>
        <v>0</v>
      </c>
      <c r="AW493" s="407">
        <f t="shared" si="92"/>
        <v>0</v>
      </c>
      <c r="AX493" s="195"/>
      <c r="AY493" s="195"/>
      <c r="AZ493" s="195"/>
      <c r="BA493" s="110"/>
    </row>
    <row r="494" spans="1:53" s="113" customFormat="1" ht="22.8" outlineLevel="1">
      <c r="A494" s="642" t="str">
        <f t="shared" si="85"/>
        <v>1</v>
      </c>
      <c r="L494" s="429" t="s">
        <v>17</v>
      </c>
      <c r="M494" s="607" t="s">
        <v>606</v>
      </c>
      <c r="N494" s="430" t="s">
        <v>369</v>
      </c>
      <c r="O494" s="408">
        <f>SUM(O495:O504)</f>
        <v>0</v>
      </c>
      <c r="P494" s="407">
        <f>SUM(P495:P504)</f>
        <v>0</v>
      </c>
      <c r="Q494" s="407">
        <f>SUM(Q495:Q504)</f>
        <v>0</v>
      </c>
      <c r="R494" s="407">
        <f t="shared" si="90"/>
        <v>0</v>
      </c>
      <c r="S494" s="407">
        <f t="shared" ref="S494:AM494" si="93">SUM(S495:S504)</f>
        <v>0</v>
      </c>
      <c r="T494" s="408">
        <f t="shared" si="93"/>
        <v>0</v>
      </c>
      <c r="U494" s="407">
        <f t="shared" si="93"/>
        <v>0</v>
      </c>
      <c r="V494" s="407">
        <f t="shared" si="93"/>
        <v>0</v>
      </c>
      <c r="W494" s="407">
        <f t="shared" si="93"/>
        <v>0</v>
      </c>
      <c r="X494" s="407">
        <f t="shared" si="93"/>
        <v>0</v>
      </c>
      <c r="Y494" s="407">
        <f t="shared" si="93"/>
        <v>0</v>
      </c>
      <c r="Z494" s="407">
        <f t="shared" si="93"/>
        <v>0</v>
      </c>
      <c r="AA494" s="407">
        <f t="shared" si="93"/>
        <v>0</v>
      </c>
      <c r="AB494" s="407">
        <f t="shared" si="93"/>
        <v>0</v>
      </c>
      <c r="AC494" s="407">
        <f t="shared" si="93"/>
        <v>0</v>
      </c>
      <c r="AD494" s="408">
        <f t="shared" si="93"/>
        <v>0</v>
      </c>
      <c r="AE494" s="407">
        <f t="shared" si="93"/>
        <v>0</v>
      </c>
      <c r="AF494" s="407">
        <f t="shared" si="93"/>
        <v>0</v>
      </c>
      <c r="AG494" s="407">
        <f t="shared" si="93"/>
        <v>0</v>
      </c>
      <c r="AH494" s="407">
        <f t="shared" si="93"/>
        <v>0</v>
      </c>
      <c r="AI494" s="407">
        <f t="shared" si="93"/>
        <v>0</v>
      </c>
      <c r="AJ494" s="407">
        <f t="shared" si="93"/>
        <v>0</v>
      </c>
      <c r="AK494" s="407">
        <f t="shared" si="93"/>
        <v>0</v>
      </c>
      <c r="AL494" s="407">
        <f t="shared" si="93"/>
        <v>0</v>
      </c>
      <c r="AM494" s="407">
        <f t="shared" si="93"/>
        <v>0</v>
      </c>
      <c r="AN494" s="407">
        <f t="shared" si="89"/>
        <v>0</v>
      </c>
      <c r="AO494" s="407">
        <f t="shared" si="92"/>
        <v>0</v>
      </c>
      <c r="AP494" s="407">
        <f t="shared" si="92"/>
        <v>0</v>
      </c>
      <c r="AQ494" s="407">
        <f t="shared" si="92"/>
        <v>0</v>
      </c>
      <c r="AR494" s="407">
        <f t="shared" si="92"/>
        <v>0</v>
      </c>
      <c r="AS494" s="407">
        <f t="shared" si="92"/>
        <v>0</v>
      </c>
      <c r="AT494" s="407">
        <f t="shared" si="92"/>
        <v>0</v>
      </c>
      <c r="AU494" s="407">
        <f t="shared" si="92"/>
        <v>0</v>
      </c>
      <c r="AV494" s="407">
        <f t="shared" si="92"/>
        <v>0</v>
      </c>
      <c r="AW494" s="407">
        <f t="shared" si="92"/>
        <v>0</v>
      </c>
      <c r="AX494" s="606"/>
      <c r="AY494" s="606"/>
      <c r="AZ494" s="606"/>
    </row>
    <row r="495" spans="1:53" s="108" customFormat="1" outlineLevel="1">
      <c r="A495" s="642" t="str">
        <f t="shared" si="85"/>
        <v>1</v>
      </c>
      <c r="B495" s="108" t="s">
        <v>426</v>
      </c>
      <c r="L495" s="409" t="s">
        <v>144</v>
      </c>
      <c r="M495" s="417" t="s">
        <v>607</v>
      </c>
      <c r="N495" s="411" t="s">
        <v>369</v>
      </c>
      <c r="O495" s="425">
        <f>SUMIFS(Покупка!O$15:O$30,Покупка!$A$15:$A$30,$A495,Покупка!$M$15:$M$30,$B495)</f>
        <v>0</v>
      </c>
      <c r="P495" s="425">
        <f>SUMIFS(Покупка!P$15:P$30,Покупка!$A$15:$A$30,$A495,Покупка!$M$15:$M$30,$B495)</f>
        <v>0</v>
      </c>
      <c r="Q495" s="425">
        <f>SUMIFS(Покупка!Q$15:Q$30,Покупка!$A$15:$A$30,$A495,Покупка!$M$15:$M$30,$B495)</f>
        <v>0</v>
      </c>
      <c r="R495" s="413">
        <f t="shared" si="90"/>
        <v>0</v>
      </c>
      <c r="S495" s="425">
        <f>SUMIFS(Покупка!R$15:R$30,Покупка!$A$15:$A$30,$A495,Покупка!$M$15:$M$30,$B495)</f>
        <v>0</v>
      </c>
      <c r="T495" s="425">
        <f>SUMIFS(Покупка!S$15:S$30,Покупка!$A$15:$A$30,$A495,Покупка!$M$15:$M$30,$B495)</f>
        <v>0</v>
      </c>
      <c r="U495" s="425">
        <f>SUMIFS(Покупка!T$15:T$30,Покупка!$A$15:$A$30,$A495,Покупка!$M$15:$M$30,$B495)</f>
        <v>0</v>
      </c>
      <c r="V495" s="425">
        <f>SUMIFS(Покупка!U$15:U$30,Покупка!$A$15:$A$30,$A495,Покупка!$M$15:$M$30,$B495)</f>
        <v>0</v>
      </c>
      <c r="W495" s="425">
        <f>SUMIFS(Покупка!V$15:V$30,Покупка!$A$15:$A$30,$A495,Покупка!$M$15:$M$30,$B495)</f>
        <v>0</v>
      </c>
      <c r="X495" s="425">
        <f>SUMIFS(Покупка!W$15:W$30,Покупка!$A$15:$A$30,$A495,Покупка!$M$15:$M$30,$B495)</f>
        <v>0</v>
      </c>
      <c r="Y495" s="425">
        <f>SUMIFS(Покупка!X$15:X$30,Покупка!$A$15:$A$30,$A495,Покупка!$M$15:$M$30,$B495)</f>
        <v>0</v>
      </c>
      <c r="Z495" s="425">
        <f>SUMIFS(Покупка!Y$15:Y$30,Покупка!$A$15:$A$30,$A495,Покупка!$M$15:$M$30,$B495)</f>
        <v>0</v>
      </c>
      <c r="AA495" s="425">
        <f>SUMIFS(Покупка!Z$15:Z$30,Покупка!$A$15:$A$30,$A495,Покупка!$M$15:$M$30,$B495)</f>
        <v>0</v>
      </c>
      <c r="AB495" s="425">
        <f>SUMIFS(Покупка!AA$15:AA$30,Покупка!$A$15:$A$30,$A495,Покупка!$M$15:$M$30,$B495)</f>
        <v>0</v>
      </c>
      <c r="AC495" s="425">
        <f>SUMIFS(Покупка!AB$15:AB$30,Покупка!$A$15:$A$30,$A495,Покупка!$M$15:$M$30,$B495)</f>
        <v>0</v>
      </c>
      <c r="AD495" s="425">
        <f>SUMIFS(Покупка!AC$15:AC$30,Покупка!$A$15:$A$30,$A495,Покупка!$M$15:$M$30,$B495)</f>
        <v>0</v>
      </c>
      <c r="AE495" s="425">
        <f>SUMIFS(Покупка!AD$15:AD$30,Покупка!$A$15:$A$30,$A495,Покупка!$M$15:$M$30,$B495)</f>
        <v>0</v>
      </c>
      <c r="AF495" s="425">
        <f>SUMIFS(Покупка!AE$15:AE$30,Покупка!$A$15:$A$30,$A495,Покупка!$M$15:$M$30,$B495)</f>
        <v>0</v>
      </c>
      <c r="AG495" s="425">
        <f>SUMIFS(Покупка!AF$15:AF$30,Покупка!$A$15:$A$30,$A495,Покупка!$M$15:$M$30,$B495)</f>
        <v>0</v>
      </c>
      <c r="AH495" s="425">
        <f>SUMIFS(Покупка!AG$15:AG$30,Покупка!$A$15:$A$30,$A495,Покупка!$M$15:$M$30,$B495)</f>
        <v>0</v>
      </c>
      <c r="AI495" s="425">
        <f>SUMIFS(Покупка!AH$15:AH$30,Покупка!$A$15:$A$30,$A495,Покупка!$M$15:$M$30,$B495)</f>
        <v>0</v>
      </c>
      <c r="AJ495" s="425">
        <f>SUMIFS(Покупка!AI$15:AI$30,Покупка!$A$15:$A$30,$A495,Покупка!$M$15:$M$30,$B495)</f>
        <v>0</v>
      </c>
      <c r="AK495" s="425">
        <f>SUMIFS(Покупка!AJ$15:AJ$30,Покупка!$A$15:$A$30,$A495,Покупка!$M$15:$M$30,$B495)</f>
        <v>0</v>
      </c>
      <c r="AL495" s="425">
        <f>SUMIFS(Покупка!AK$15:AK$30,Покупка!$A$15:$A$30,$A495,Покупка!$M$15:$M$30,$B495)</f>
        <v>0</v>
      </c>
      <c r="AM495" s="425">
        <f>SUMIFS(Покупка!AL$15:AL$30,Покупка!$A$15:$A$30,$A495,Покупка!$M$15:$M$30,$B495)</f>
        <v>0</v>
      </c>
      <c r="AN495" s="413">
        <f t="shared" si="89"/>
        <v>0</v>
      </c>
      <c r="AO495" s="413">
        <f t="shared" ref="AO495:AO535" si="94">IF(AD495=0,0,(AE495-AD495)/AD495*100)</f>
        <v>0</v>
      </c>
      <c r="AP495" s="413">
        <f t="shared" ref="AP495:AP535" si="95">IF(AE495=0,0,(AF495-AE495)/AE495*100)</f>
        <v>0</v>
      </c>
      <c r="AQ495" s="413">
        <f t="shared" ref="AQ495:AQ535" si="96">IF(AF495=0,0,(AG495-AF495)/AF495*100)</f>
        <v>0</v>
      </c>
      <c r="AR495" s="413">
        <f t="shared" ref="AR495:AR535" si="97">IF(AG495=0,0,(AH495-AG495)/AG495*100)</f>
        <v>0</v>
      </c>
      <c r="AS495" s="413">
        <f t="shared" ref="AS495:AS535" si="98">IF(AH495=0,0,(AI495-AH495)/AH495*100)</f>
        <v>0</v>
      </c>
      <c r="AT495" s="413">
        <f t="shared" ref="AT495:AT535" si="99">IF(AI495=0,0,(AJ495-AI495)/AI495*100)</f>
        <v>0</v>
      </c>
      <c r="AU495" s="413">
        <f t="shared" ref="AU495:AU535" si="100">IF(AJ495=0,0,(AK495-AJ495)/AJ495*100)</f>
        <v>0</v>
      </c>
      <c r="AV495" s="413">
        <f t="shared" ref="AV495:AV535" si="101">IF(AK495=0,0,(AL495-AK495)/AK495*100)</f>
        <v>0</v>
      </c>
      <c r="AW495" s="413">
        <f t="shared" ref="AW495:AW535" si="102">IF(AL495=0,0,(AM495-AL495)/AL495*100)</f>
        <v>0</v>
      </c>
      <c r="AX495" s="195"/>
      <c r="AY495" s="195"/>
      <c r="AZ495" s="195"/>
    </row>
    <row r="496" spans="1:53" s="108" customFormat="1" outlineLevel="1">
      <c r="A496" s="642" t="str">
        <f t="shared" si="85"/>
        <v>1</v>
      </c>
      <c r="B496" s="108" t="s">
        <v>427</v>
      </c>
      <c r="L496" s="409" t="s">
        <v>608</v>
      </c>
      <c r="M496" s="417" t="s">
        <v>609</v>
      </c>
      <c r="N496" s="411" t="s">
        <v>369</v>
      </c>
      <c r="O496" s="425">
        <f>SUMIFS(Покупка!O$15:O$30,Покупка!$A$15:$A$30,$A496,Покупка!$M$15:$M$30,$B496)</f>
        <v>0</v>
      </c>
      <c r="P496" s="425">
        <f>SUMIFS(Покупка!P$15:P$30,Покупка!$A$15:$A$30,$A496,Покупка!$M$15:$M$30,$B496)</f>
        <v>0</v>
      </c>
      <c r="Q496" s="425">
        <f>SUMIFS(Покупка!Q$15:Q$30,Покупка!$A$15:$A$30,$A496,Покупка!$M$15:$M$30,$B496)</f>
        <v>0</v>
      </c>
      <c r="R496" s="413">
        <f t="shared" si="90"/>
        <v>0</v>
      </c>
      <c r="S496" s="425">
        <f>SUMIFS(Покупка!R$15:R$30,Покупка!$A$15:$A$30,$A496,Покупка!$M$15:$M$30,$B496)</f>
        <v>0</v>
      </c>
      <c r="T496" s="425">
        <f>SUMIFS(Покупка!S$15:S$30,Покупка!$A$15:$A$30,$A496,Покупка!$M$15:$M$30,$B496)</f>
        <v>0</v>
      </c>
      <c r="U496" s="425">
        <f>SUMIFS(Покупка!T$15:T$30,Покупка!$A$15:$A$30,$A496,Покупка!$M$15:$M$30,$B496)</f>
        <v>0</v>
      </c>
      <c r="V496" s="425">
        <f>SUMIFS(Покупка!U$15:U$30,Покупка!$A$15:$A$30,$A496,Покупка!$M$15:$M$30,$B496)</f>
        <v>0</v>
      </c>
      <c r="W496" s="425">
        <f>SUMIFS(Покупка!V$15:V$30,Покупка!$A$15:$A$30,$A496,Покупка!$M$15:$M$30,$B496)</f>
        <v>0</v>
      </c>
      <c r="X496" s="425">
        <f>SUMIFS(Покупка!W$15:W$30,Покупка!$A$15:$A$30,$A496,Покупка!$M$15:$M$30,$B496)</f>
        <v>0</v>
      </c>
      <c r="Y496" s="425">
        <f>SUMIFS(Покупка!X$15:X$30,Покупка!$A$15:$A$30,$A496,Покупка!$M$15:$M$30,$B496)</f>
        <v>0</v>
      </c>
      <c r="Z496" s="425">
        <f>SUMIFS(Покупка!Y$15:Y$30,Покупка!$A$15:$A$30,$A496,Покупка!$M$15:$M$30,$B496)</f>
        <v>0</v>
      </c>
      <c r="AA496" s="425">
        <f>SUMIFS(Покупка!Z$15:Z$30,Покупка!$A$15:$A$30,$A496,Покупка!$M$15:$M$30,$B496)</f>
        <v>0</v>
      </c>
      <c r="AB496" s="425">
        <f>SUMIFS(Покупка!AA$15:AA$30,Покупка!$A$15:$A$30,$A496,Покупка!$M$15:$M$30,$B496)</f>
        <v>0</v>
      </c>
      <c r="AC496" s="425">
        <f>SUMIFS(Покупка!AB$15:AB$30,Покупка!$A$15:$A$30,$A496,Покупка!$M$15:$M$30,$B496)</f>
        <v>0</v>
      </c>
      <c r="AD496" s="425">
        <f>SUMIFS(Покупка!AC$15:AC$30,Покупка!$A$15:$A$30,$A496,Покупка!$M$15:$M$30,$B496)</f>
        <v>0</v>
      </c>
      <c r="AE496" s="425">
        <f>SUMIFS(Покупка!AD$15:AD$30,Покупка!$A$15:$A$30,$A496,Покупка!$M$15:$M$30,$B496)</f>
        <v>0</v>
      </c>
      <c r="AF496" s="425">
        <f>SUMIFS(Покупка!AE$15:AE$30,Покупка!$A$15:$A$30,$A496,Покупка!$M$15:$M$30,$B496)</f>
        <v>0</v>
      </c>
      <c r="AG496" s="425">
        <f>SUMIFS(Покупка!AF$15:AF$30,Покупка!$A$15:$A$30,$A496,Покупка!$M$15:$M$30,$B496)</f>
        <v>0</v>
      </c>
      <c r="AH496" s="425">
        <f>SUMIFS(Покупка!AG$15:AG$30,Покупка!$A$15:$A$30,$A496,Покупка!$M$15:$M$30,$B496)</f>
        <v>0</v>
      </c>
      <c r="AI496" s="425">
        <f>SUMIFS(Покупка!AH$15:AH$30,Покупка!$A$15:$A$30,$A496,Покупка!$M$15:$M$30,$B496)</f>
        <v>0</v>
      </c>
      <c r="AJ496" s="425">
        <f>SUMIFS(Покупка!AI$15:AI$30,Покупка!$A$15:$A$30,$A496,Покупка!$M$15:$M$30,$B496)</f>
        <v>0</v>
      </c>
      <c r="AK496" s="425">
        <f>SUMIFS(Покупка!AJ$15:AJ$30,Покупка!$A$15:$A$30,$A496,Покупка!$M$15:$M$30,$B496)</f>
        <v>0</v>
      </c>
      <c r="AL496" s="425">
        <f>SUMIFS(Покупка!AK$15:AK$30,Покупка!$A$15:$A$30,$A496,Покупка!$M$15:$M$30,$B496)</f>
        <v>0</v>
      </c>
      <c r="AM496" s="425">
        <f>SUMIFS(Покупка!AL$15:AL$30,Покупка!$A$15:$A$30,$A496,Покупка!$M$15:$M$30,$B496)</f>
        <v>0</v>
      </c>
      <c r="AN496" s="413">
        <f t="shared" si="89"/>
        <v>0</v>
      </c>
      <c r="AO496" s="413">
        <f t="shared" si="94"/>
        <v>0</v>
      </c>
      <c r="AP496" s="413">
        <f t="shared" si="95"/>
        <v>0</v>
      </c>
      <c r="AQ496" s="413">
        <f t="shared" si="96"/>
        <v>0</v>
      </c>
      <c r="AR496" s="413">
        <f t="shared" si="97"/>
        <v>0</v>
      </c>
      <c r="AS496" s="413">
        <f t="shared" si="98"/>
        <v>0</v>
      </c>
      <c r="AT496" s="413">
        <f t="shared" si="99"/>
        <v>0</v>
      </c>
      <c r="AU496" s="413">
        <f t="shared" si="100"/>
        <v>0</v>
      </c>
      <c r="AV496" s="413">
        <f t="shared" si="101"/>
        <v>0</v>
      </c>
      <c r="AW496" s="413">
        <f t="shared" si="102"/>
        <v>0</v>
      </c>
      <c r="AX496" s="195"/>
      <c r="AY496" s="195"/>
      <c r="AZ496" s="195"/>
    </row>
    <row r="497" spans="1:52" s="108" customFormat="1" outlineLevel="1">
      <c r="A497" s="642" t="str">
        <f t="shared" si="85"/>
        <v>1</v>
      </c>
      <c r="B497" s="108" t="s">
        <v>422</v>
      </c>
      <c r="L497" s="409" t="s">
        <v>610</v>
      </c>
      <c r="M497" s="417" t="s">
        <v>611</v>
      </c>
      <c r="N497" s="411" t="s">
        <v>369</v>
      </c>
      <c r="O497" s="425">
        <f>SUMIFS(Покупка!O$15:O$30,Покупка!$A$15:$A$30,$A497,Покупка!$M$15:$M$30,$B497)</f>
        <v>0</v>
      </c>
      <c r="P497" s="425">
        <f>SUMIFS(Покупка!P$15:P$30,Покупка!$A$15:$A$30,$A497,Покупка!$M$15:$M$30,$B497)</f>
        <v>0</v>
      </c>
      <c r="Q497" s="425">
        <f>SUMIFS(Покупка!Q$15:Q$30,Покупка!$A$15:$A$30,$A497,Покупка!$M$15:$M$30,$B497)</f>
        <v>0</v>
      </c>
      <c r="R497" s="413">
        <f t="shared" si="90"/>
        <v>0</v>
      </c>
      <c r="S497" s="425">
        <f>SUMIFS(Покупка!R$15:R$30,Покупка!$A$15:$A$30,$A497,Покупка!$M$15:$M$30,$B497)</f>
        <v>0</v>
      </c>
      <c r="T497" s="425">
        <f>SUMIFS(Покупка!S$15:S$30,Покупка!$A$15:$A$30,$A497,Покупка!$M$15:$M$30,$B497)</f>
        <v>0</v>
      </c>
      <c r="U497" s="425">
        <f>SUMIFS(Покупка!T$15:T$30,Покупка!$A$15:$A$30,$A497,Покупка!$M$15:$M$30,$B497)</f>
        <v>0</v>
      </c>
      <c r="V497" s="425">
        <f>SUMIFS(Покупка!U$15:U$30,Покупка!$A$15:$A$30,$A497,Покупка!$M$15:$M$30,$B497)</f>
        <v>0</v>
      </c>
      <c r="W497" s="425">
        <f>SUMIFS(Покупка!V$15:V$30,Покупка!$A$15:$A$30,$A497,Покупка!$M$15:$M$30,$B497)</f>
        <v>0</v>
      </c>
      <c r="X497" s="425">
        <f>SUMIFS(Покупка!W$15:W$30,Покупка!$A$15:$A$30,$A497,Покупка!$M$15:$M$30,$B497)</f>
        <v>0</v>
      </c>
      <c r="Y497" s="425">
        <f>SUMIFS(Покупка!X$15:X$30,Покупка!$A$15:$A$30,$A497,Покупка!$M$15:$M$30,$B497)</f>
        <v>0</v>
      </c>
      <c r="Z497" s="425">
        <f>SUMIFS(Покупка!Y$15:Y$30,Покупка!$A$15:$A$30,$A497,Покупка!$M$15:$M$30,$B497)</f>
        <v>0</v>
      </c>
      <c r="AA497" s="425">
        <f>SUMIFS(Покупка!Z$15:Z$30,Покупка!$A$15:$A$30,$A497,Покупка!$M$15:$M$30,$B497)</f>
        <v>0</v>
      </c>
      <c r="AB497" s="425">
        <f>SUMIFS(Покупка!AA$15:AA$30,Покупка!$A$15:$A$30,$A497,Покупка!$M$15:$M$30,$B497)</f>
        <v>0</v>
      </c>
      <c r="AC497" s="425">
        <f>SUMIFS(Покупка!AB$15:AB$30,Покупка!$A$15:$A$30,$A497,Покупка!$M$15:$M$30,$B497)</f>
        <v>0</v>
      </c>
      <c r="AD497" s="425">
        <f>SUMIFS(Покупка!AC$15:AC$30,Покупка!$A$15:$A$30,$A497,Покупка!$M$15:$M$30,$B497)</f>
        <v>0</v>
      </c>
      <c r="AE497" s="425">
        <f>SUMIFS(Покупка!AD$15:AD$30,Покупка!$A$15:$A$30,$A497,Покупка!$M$15:$M$30,$B497)</f>
        <v>0</v>
      </c>
      <c r="AF497" s="425">
        <f>SUMIFS(Покупка!AE$15:AE$30,Покупка!$A$15:$A$30,$A497,Покупка!$M$15:$M$30,$B497)</f>
        <v>0</v>
      </c>
      <c r="AG497" s="425">
        <f>SUMIFS(Покупка!AF$15:AF$30,Покупка!$A$15:$A$30,$A497,Покупка!$M$15:$M$30,$B497)</f>
        <v>0</v>
      </c>
      <c r="AH497" s="425">
        <f>SUMIFS(Покупка!AG$15:AG$30,Покупка!$A$15:$A$30,$A497,Покупка!$M$15:$M$30,$B497)</f>
        <v>0</v>
      </c>
      <c r="AI497" s="425">
        <f>SUMIFS(Покупка!AH$15:AH$30,Покупка!$A$15:$A$30,$A497,Покупка!$M$15:$M$30,$B497)</f>
        <v>0</v>
      </c>
      <c r="AJ497" s="425">
        <f>SUMIFS(Покупка!AI$15:AI$30,Покупка!$A$15:$A$30,$A497,Покупка!$M$15:$M$30,$B497)</f>
        <v>0</v>
      </c>
      <c r="AK497" s="425">
        <f>SUMIFS(Покупка!AJ$15:AJ$30,Покупка!$A$15:$A$30,$A497,Покупка!$M$15:$M$30,$B497)</f>
        <v>0</v>
      </c>
      <c r="AL497" s="425">
        <f>SUMIFS(Покупка!AK$15:AK$30,Покупка!$A$15:$A$30,$A497,Покупка!$M$15:$M$30,$B497)</f>
        <v>0</v>
      </c>
      <c r="AM497" s="425">
        <f>SUMIFS(Покупка!AL$15:AL$30,Покупка!$A$15:$A$30,$A497,Покупка!$M$15:$M$30,$B497)</f>
        <v>0</v>
      </c>
      <c r="AN497" s="413">
        <f t="shared" si="89"/>
        <v>0</v>
      </c>
      <c r="AO497" s="413">
        <f t="shared" si="94"/>
        <v>0</v>
      </c>
      <c r="AP497" s="413">
        <f t="shared" si="95"/>
        <v>0</v>
      </c>
      <c r="AQ497" s="413">
        <f t="shared" si="96"/>
        <v>0</v>
      </c>
      <c r="AR497" s="413">
        <f t="shared" si="97"/>
        <v>0</v>
      </c>
      <c r="AS497" s="413">
        <f t="shared" si="98"/>
        <v>0</v>
      </c>
      <c r="AT497" s="413">
        <f t="shared" si="99"/>
        <v>0</v>
      </c>
      <c r="AU497" s="413">
        <f t="shared" si="100"/>
        <v>0</v>
      </c>
      <c r="AV497" s="413">
        <f t="shared" si="101"/>
        <v>0</v>
      </c>
      <c r="AW497" s="413">
        <f t="shared" si="102"/>
        <v>0</v>
      </c>
      <c r="AX497" s="195"/>
      <c r="AY497" s="195"/>
      <c r="AZ497" s="195"/>
    </row>
    <row r="498" spans="1:52" s="108" customFormat="1" outlineLevel="1">
      <c r="A498" s="642" t="str">
        <f t="shared" si="85"/>
        <v>1</v>
      </c>
      <c r="B498" s="108" t="s">
        <v>420</v>
      </c>
      <c r="L498" s="409" t="s">
        <v>612</v>
      </c>
      <c r="M498" s="417" t="s">
        <v>613</v>
      </c>
      <c r="N498" s="411" t="s">
        <v>369</v>
      </c>
      <c r="O498" s="425">
        <f>SUMIFS(Покупка!O$15:O$30,Покупка!$A$15:$A$30,$A498,Покупка!$M$15:$M$30,$B498)</f>
        <v>0</v>
      </c>
      <c r="P498" s="425">
        <f>SUMIFS(Покупка!P$15:P$30,Покупка!$A$15:$A$30,$A498,Покупка!$M$15:$M$30,$B498)</f>
        <v>0</v>
      </c>
      <c r="Q498" s="425">
        <f>SUMIFS(Покупка!Q$15:Q$30,Покупка!$A$15:$A$30,$A498,Покупка!$M$15:$M$30,$B498)</f>
        <v>0</v>
      </c>
      <c r="R498" s="413">
        <f t="shared" si="90"/>
        <v>0</v>
      </c>
      <c r="S498" s="425">
        <f>SUMIFS(Покупка!R$15:R$30,Покупка!$A$15:$A$30,$A498,Покупка!$M$15:$M$30,$B498)</f>
        <v>0</v>
      </c>
      <c r="T498" s="425">
        <f>SUMIFS(Покупка!S$15:S$30,Покупка!$A$15:$A$30,$A498,Покупка!$M$15:$M$30,$B498)</f>
        <v>0</v>
      </c>
      <c r="U498" s="425">
        <f>SUMIFS(Покупка!T$15:T$30,Покупка!$A$15:$A$30,$A498,Покупка!$M$15:$M$30,$B498)</f>
        <v>0</v>
      </c>
      <c r="V498" s="425">
        <f>SUMIFS(Покупка!U$15:U$30,Покупка!$A$15:$A$30,$A498,Покупка!$M$15:$M$30,$B498)</f>
        <v>0</v>
      </c>
      <c r="W498" s="425">
        <f>SUMIFS(Покупка!V$15:V$30,Покупка!$A$15:$A$30,$A498,Покупка!$M$15:$M$30,$B498)</f>
        <v>0</v>
      </c>
      <c r="X498" s="425">
        <f>SUMIFS(Покупка!W$15:W$30,Покупка!$A$15:$A$30,$A498,Покупка!$M$15:$M$30,$B498)</f>
        <v>0</v>
      </c>
      <c r="Y498" s="425">
        <f>SUMIFS(Покупка!X$15:X$30,Покупка!$A$15:$A$30,$A498,Покупка!$M$15:$M$30,$B498)</f>
        <v>0</v>
      </c>
      <c r="Z498" s="425">
        <f>SUMIFS(Покупка!Y$15:Y$30,Покупка!$A$15:$A$30,$A498,Покупка!$M$15:$M$30,$B498)</f>
        <v>0</v>
      </c>
      <c r="AA498" s="425">
        <f>SUMIFS(Покупка!Z$15:Z$30,Покупка!$A$15:$A$30,$A498,Покупка!$M$15:$M$30,$B498)</f>
        <v>0</v>
      </c>
      <c r="AB498" s="425">
        <f>SUMIFS(Покупка!AA$15:AA$30,Покупка!$A$15:$A$30,$A498,Покупка!$M$15:$M$30,$B498)</f>
        <v>0</v>
      </c>
      <c r="AC498" s="425">
        <f>SUMIFS(Покупка!AB$15:AB$30,Покупка!$A$15:$A$30,$A498,Покупка!$M$15:$M$30,$B498)</f>
        <v>0</v>
      </c>
      <c r="AD498" s="425">
        <f>SUMIFS(Покупка!AC$15:AC$30,Покупка!$A$15:$A$30,$A498,Покупка!$M$15:$M$30,$B498)</f>
        <v>0</v>
      </c>
      <c r="AE498" s="425">
        <f>SUMIFS(Покупка!AD$15:AD$30,Покупка!$A$15:$A$30,$A498,Покупка!$M$15:$M$30,$B498)</f>
        <v>0</v>
      </c>
      <c r="AF498" s="425">
        <f>SUMIFS(Покупка!AE$15:AE$30,Покупка!$A$15:$A$30,$A498,Покупка!$M$15:$M$30,$B498)</f>
        <v>0</v>
      </c>
      <c r="AG498" s="425">
        <f>SUMIFS(Покупка!AF$15:AF$30,Покупка!$A$15:$A$30,$A498,Покупка!$M$15:$M$30,$B498)</f>
        <v>0</v>
      </c>
      <c r="AH498" s="425">
        <f>SUMIFS(Покупка!AG$15:AG$30,Покупка!$A$15:$A$30,$A498,Покупка!$M$15:$M$30,$B498)</f>
        <v>0</v>
      </c>
      <c r="AI498" s="425">
        <f>SUMIFS(Покупка!AH$15:AH$30,Покупка!$A$15:$A$30,$A498,Покупка!$M$15:$M$30,$B498)</f>
        <v>0</v>
      </c>
      <c r="AJ498" s="425">
        <f>SUMIFS(Покупка!AI$15:AI$30,Покупка!$A$15:$A$30,$A498,Покупка!$M$15:$M$30,$B498)</f>
        <v>0</v>
      </c>
      <c r="AK498" s="425">
        <f>SUMIFS(Покупка!AJ$15:AJ$30,Покупка!$A$15:$A$30,$A498,Покупка!$M$15:$M$30,$B498)</f>
        <v>0</v>
      </c>
      <c r="AL498" s="425">
        <f>SUMIFS(Покупка!AK$15:AK$30,Покупка!$A$15:$A$30,$A498,Покупка!$M$15:$M$30,$B498)</f>
        <v>0</v>
      </c>
      <c r="AM498" s="425">
        <f>SUMIFS(Покупка!AL$15:AL$30,Покупка!$A$15:$A$30,$A498,Покупка!$M$15:$M$30,$B498)</f>
        <v>0</v>
      </c>
      <c r="AN498" s="413">
        <f t="shared" si="89"/>
        <v>0</v>
      </c>
      <c r="AO498" s="413">
        <f t="shared" si="94"/>
        <v>0</v>
      </c>
      <c r="AP498" s="413">
        <f t="shared" si="95"/>
        <v>0</v>
      </c>
      <c r="AQ498" s="413">
        <f t="shared" si="96"/>
        <v>0</v>
      </c>
      <c r="AR498" s="413">
        <f t="shared" si="97"/>
        <v>0</v>
      </c>
      <c r="AS498" s="413">
        <f t="shared" si="98"/>
        <v>0</v>
      </c>
      <c r="AT498" s="413">
        <f t="shared" si="99"/>
        <v>0</v>
      </c>
      <c r="AU498" s="413">
        <f t="shared" si="100"/>
        <v>0</v>
      </c>
      <c r="AV498" s="413">
        <f t="shared" si="101"/>
        <v>0</v>
      </c>
      <c r="AW498" s="413">
        <f t="shared" si="102"/>
        <v>0</v>
      </c>
      <c r="AX498" s="195"/>
      <c r="AY498" s="195"/>
      <c r="AZ498" s="195"/>
    </row>
    <row r="499" spans="1:52" s="108" customFormat="1" outlineLevel="1">
      <c r="A499" s="642" t="str">
        <f t="shared" si="85"/>
        <v>1</v>
      </c>
      <c r="B499" s="108" t="s">
        <v>428</v>
      </c>
      <c r="L499" s="409" t="s">
        <v>614</v>
      </c>
      <c r="M499" s="417" t="s">
        <v>615</v>
      </c>
      <c r="N499" s="411" t="s">
        <v>369</v>
      </c>
      <c r="O499" s="425">
        <f>SUMIFS(Покупка!O$15:O$30,Покупка!$A$15:$A$30,$A499,Покупка!$M$15:$M$30,$B499)</f>
        <v>0</v>
      </c>
      <c r="P499" s="425">
        <f>SUMIFS(Покупка!P$15:P$30,Покупка!$A$15:$A$30,$A499,Покупка!$M$15:$M$30,$B499)</f>
        <v>0</v>
      </c>
      <c r="Q499" s="425">
        <f>SUMIFS(Покупка!Q$15:Q$30,Покупка!$A$15:$A$30,$A499,Покупка!$M$15:$M$30,$B499)</f>
        <v>0</v>
      </c>
      <c r="R499" s="413">
        <f t="shared" si="90"/>
        <v>0</v>
      </c>
      <c r="S499" s="425">
        <f>SUMIFS(Покупка!R$15:R$30,Покупка!$A$15:$A$30,$A499,Покупка!$M$15:$M$30,$B499)</f>
        <v>0</v>
      </c>
      <c r="T499" s="425">
        <f>SUMIFS(Покупка!S$15:S$30,Покупка!$A$15:$A$30,$A499,Покупка!$M$15:$M$30,$B499)</f>
        <v>0</v>
      </c>
      <c r="U499" s="425">
        <f>SUMIFS(Покупка!T$15:T$30,Покупка!$A$15:$A$30,$A499,Покупка!$M$15:$M$30,$B499)</f>
        <v>0</v>
      </c>
      <c r="V499" s="425">
        <f>SUMIFS(Покупка!U$15:U$30,Покупка!$A$15:$A$30,$A499,Покупка!$M$15:$M$30,$B499)</f>
        <v>0</v>
      </c>
      <c r="W499" s="425">
        <f>SUMIFS(Покупка!V$15:V$30,Покупка!$A$15:$A$30,$A499,Покупка!$M$15:$M$30,$B499)</f>
        <v>0</v>
      </c>
      <c r="X499" s="425">
        <f>SUMIFS(Покупка!W$15:W$30,Покупка!$A$15:$A$30,$A499,Покупка!$M$15:$M$30,$B499)</f>
        <v>0</v>
      </c>
      <c r="Y499" s="425">
        <f>SUMIFS(Покупка!X$15:X$30,Покупка!$A$15:$A$30,$A499,Покупка!$M$15:$M$30,$B499)</f>
        <v>0</v>
      </c>
      <c r="Z499" s="425">
        <f>SUMIFS(Покупка!Y$15:Y$30,Покупка!$A$15:$A$30,$A499,Покупка!$M$15:$M$30,$B499)</f>
        <v>0</v>
      </c>
      <c r="AA499" s="425">
        <f>SUMIFS(Покупка!Z$15:Z$30,Покупка!$A$15:$A$30,$A499,Покупка!$M$15:$M$30,$B499)</f>
        <v>0</v>
      </c>
      <c r="AB499" s="425">
        <f>SUMIFS(Покупка!AA$15:AA$30,Покупка!$A$15:$A$30,$A499,Покупка!$M$15:$M$30,$B499)</f>
        <v>0</v>
      </c>
      <c r="AC499" s="425">
        <f>SUMIFS(Покупка!AB$15:AB$30,Покупка!$A$15:$A$30,$A499,Покупка!$M$15:$M$30,$B499)</f>
        <v>0</v>
      </c>
      <c r="AD499" s="425">
        <f>SUMIFS(Покупка!AC$15:AC$30,Покупка!$A$15:$A$30,$A499,Покупка!$M$15:$M$30,$B499)</f>
        <v>0</v>
      </c>
      <c r="AE499" s="425">
        <f>SUMIFS(Покупка!AD$15:AD$30,Покупка!$A$15:$A$30,$A499,Покупка!$M$15:$M$30,$B499)</f>
        <v>0</v>
      </c>
      <c r="AF499" s="425">
        <f>SUMIFS(Покупка!AE$15:AE$30,Покупка!$A$15:$A$30,$A499,Покупка!$M$15:$M$30,$B499)</f>
        <v>0</v>
      </c>
      <c r="AG499" s="425">
        <f>SUMIFS(Покупка!AF$15:AF$30,Покупка!$A$15:$A$30,$A499,Покупка!$M$15:$M$30,$B499)</f>
        <v>0</v>
      </c>
      <c r="AH499" s="425">
        <f>SUMIFS(Покупка!AG$15:AG$30,Покупка!$A$15:$A$30,$A499,Покупка!$M$15:$M$30,$B499)</f>
        <v>0</v>
      </c>
      <c r="AI499" s="425">
        <f>SUMIFS(Покупка!AH$15:AH$30,Покупка!$A$15:$A$30,$A499,Покупка!$M$15:$M$30,$B499)</f>
        <v>0</v>
      </c>
      <c r="AJ499" s="425">
        <f>SUMIFS(Покупка!AI$15:AI$30,Покупка!$A$15:$A$30,$A499,Покупка!$M$15:$M$30,$B499)</f>
        <v>0</v>
      </c>
      <c r="AK499" s="425">
        <f>SUMIFS(Покупка!AJ$15:AJ$30,Покупка!$A$15:$A$30,$A499,Покупка!$M$15:$M$30,$B499)</f>
        <v>0</v>
      </c>
      <c r="AL499" s="425">
        <f>SUMIFS(Покупка!AK$15:AK$30,Покупка!$A$15:$A$30,$A499,Покупка!$M$15:$M$30,$B499)</f>
        <v>0</v>
      </c>
      <c r="AM499" s="425">
        <f>SUMIFS(Покупка!AL$15:AL$30,Покупка!$A$15:$A$30,$A499,Покупка!$M$15:$M$30,$B499)</f>
        <v>0</v>
      </c>
      <c r="AN499" s="413">
        <f t="shared" si="89"/>
        <v>0</v>
      </c>
      <c r="AO499" s="413">
        <f t="shared" si="94"/>
        <v>0</v>
      </c>
      <c r="AP499" s="413">
        <f t="shared" si="95"/>
        <v>0</v>
      </c>
      <c r="AQ499" s="413">
        <f t="shared" si="96"/>
        <v>0</v>
      </c>
      <c r="AR499" s="413">
        <f t="shared" si="97"/>
        <v>0</v>
      </c>
      <c r="AS499" s="413">
        <f t="shared" si="98"/>
        <v>0</v>
      </c>
      <c r="AT499" s="413">
        <f t="shared" si="99"/>
        <v>0</v>
      </c>
      <c r="AU499" s="413">
        <f t="shared" si="100"/>
        <v>0</v>
      </c>
      <c r="AV499" s="413">
        <f t="shared" si="101"/>
        <v>0</v>
      </c>
      <c r="AW499" s="413">
        <f t="shared" si="102"/>
        <v>0</v>
      </c>
      <c r="AX499" s="195"/>
      <c r="AY499" s="195"/>
      <c r="AZ499" s="195"/>
    </row>
    <row r="500" spans="1:52" s="108" customFormat="1" ht="22.8" outlineLevel="1">
      <c r="A500" s="642" t="str">
        <f t="shared" si="85"/>
        <v>1</v>
      </c>
      <c r="L500" s="409" t="s">
        <v>616</v>
      </c>
      <c r="M500" s="417" t="s">
        <v>617</v>
      </c>
      <c r="N500" s="411" t="s">
        <v>369</v>
      </c>
      <c r="O500" s="412"/>
      <c r="P500" s="412"/>
      <c r="Q500" s="412"/>
      <c r="R500" s="413">
        <f t="shared" si="90"/>
        <v>0</v>
      </c>
      <c r="S500" s="412"/>
      <c r="T500" s="412"/>
      <c r="U500" s="412"/>
      <c r="V500" s="412"/>
      <c r="W500" s="412"/>
      <c r="X500" s="412"/>
      <c r="Y500" s="412"/>
      <c r="Z500" s="412"/>
      <c r="AA500" s="412"/>
      <c r="AB500" s="412"/>
      <c r="AC500" s="412"/>
      <c r="AD500" s="412"/>
      <c r="AE500" s="412"/>
      <c r="AF500" s="412"/>
      <c r="AG500" s="412"/>
      <c r="AH500" s="412"/>
      <c r="AI500" s="412"/>
      <c r="AJ500" s="412"/>
      <c r="AK500" s="412"/>
      <c r="AL500" s="412"/>
      <c r="AM500" s="412"/>
      <c r="AN500" s="413">
        <f t="shared" si="89"/>
        <v>0</v>
      </c>
      <c r="AO500" s="413">
        <f t="shared" si="94"/>
        <v>0</v>
      </c>
      <c r="AP500" s="413">
        <f t="shared" si="95"/>
        <v>0</v>
      </c>
      <c r="AQ500" s="413">
        <f t="shared" si="96"/>
        <v>0</v>
      </c>
      <c r="AR500" s="413">
        <f t="shared" si="97"/>
        <v>0</v>
      </c>
      <c r="AS500" s="413">
        <f t="shared" si="98"/>
        <v>0</v>
      </c>
      <c r="AT500" s="413">
        <f t="shared" si="99"/>
        <v>0</v>
      </c>
      <c r="AU500" s="413">
        <f t="shared" si="100"/>
        <v>0</v>
      </c>
      <c r="AV500" s="413">
        <f t="shared" si="101"/>
        <v>0</v>
      </c>
      <c r="AW500" s="413">
        <f t="shared" si="102"/>
        <v>0</v>
      </c>
      <c r="AX500" s="195"/>
      <c r="AY500" s="195"/>
      <c r="AZ500" s="195"/>
    </row>
    <row r="501" spans="1:52" s="108" customFormat="1" outlineLevel="1">
      <c r="A501" s="642" t="str">
        <f t="shared" si="85"/>
        <v>1</v>
      </c>
      <c r="L501" s="409" t="s">
        <v>618</v>
      </c>
      <c r="M501" s="417" t="s">
        <v>619</v>
      </c>
      <c r="N501" s="411" t="s">
        <v>369</v>
      </c>
      <c r="O501" s="412"/>
      <c r="P501" s="412"/>
      <c r="Q501" s="412"/>
      <c r="R501" s="413">
        <f t="shared" si="90"/>
        <v>0</v>
      </c>
      <c r="S501" s="412"/>
      <c r="T501" s="412"/>
      <c r="U501" s="412"/>
      <c r="V501" s="412"/>
      <c r="W501" s="412"/>
      <c r="X501" s="412"/>
      <c r="Y501" s="412"/>
      <c r="Z501" s="412"/>
      <c r="AA501" s="412"/>
      <c r="AB501" s="412"/>
      <c r="AC501" s="412"/>
      <c r="AD501" s="412"/>
      <c r="AE501" s="412"/>
      <c r="AF501" s="412"/>
      <c r="AG501" s="412"/>
      <c r="AH501" s="412"/>
      <c r="AI501" s="412"/>
      <c r="AJ501" s="412"/>
      <c r="AK501" s="412"/>
      <c r="AL501" s="412"/>
      <c r="AM501" s="412"/>
      <c r="AN501" s="413">
        <f t="shared" si="89"/>
        <v>0</v>
      </c>
      <c r="AO501" s="413">
        <f t="shared" si="94"/>
        <v>0</v>
      </c>
      <c r="AP501" s="413">
        <f t="shared" si="95"/>
        <v>0</v>
      </c>
      <c r="AQ501" s="413">
        <f t="shared" si="96"/>
        <v>0</v>
      </c>
      <c r="AR501" s="413">
        <f t="shared" si="97"/>
        <v>0</v>
      </c>
      <c r="AS501" s="413">
        <f t="shared" si="98"/>
        <v>0</v>
      </c>
      <c r="AT501" s="413">
        <f t="shared" si="99"/>
        <v>0</v>
      </c>
      <c r="AU501" s="413">
        <f t="shared" si="100"/>
        <v>0</v>
      </c>
      <c r="AV501" s="413">
        <f t="shared" si="101"/>
        <v>0</v>
      </c>
      <c r="AW501" s="413">
        <f t="shared" si="102"/>
        <v>0</v>
      </c>
      <c r="AX501" s="195"/>
      <c r="AY501" s="195"/>
      <c r="AZ501" s="195"/>
    </row>
    <row r="502" spans="1:52" s="108" customFormat="1" outlineLevel="1">
      <c r="A502" s="642" t="str">
        <f t="shared" si="85"/>
        <v>1</v>
      </c>
      <c r="B502" s="108" t="s">
        <v>424</v>
      </c>
      <c r="L502" s="409" t="s">
        <v>620</v>
      </c>
      <c r="M502" s="417" t="s">
        <v>621</v>
      </c>
      <c r="N502" s="411" t="s">
        <v>369</v>
      </c>
      <c r="O502" s="425">
        <f>SUMIFS(Покупка!O$15:O$30,Покупка!$A$15:$A$30,$A502,Покупка!$M$15:$M$30,$B502)</f>
        <v>0</v>
      </c>
      <c r="P502" s="425">
        <f>SUMIFS(Покупка!P$15:P$30,Покупка!$A$15:$A$30,$A502,Покупка!$M$15:$M$30,$B502)</f>
        <v>0</v>
      </c>
      <c r="Q502" s="425">
        <f>SUMIFS(Покупка!Q$15:Q$30,Покупка!$A$15:$A$30,$A502,Покупка!$M$15:$M$30,$B502)</f>
        <v>0</v>
      </c>
      <c r="R502" s="413">
        <f t="shared" si="90"/>
        <v>0</v>
      </c>
      <c r="S502" s="425">
        <f>SUMIFS(Покупка!R$15:R$30,Покупка!$A$15:$A$30,$A502,Покупка!$M$15:$M$30,$B502)</f>
        <v>0</v>
      </c>
      <c r="T502" s="425">
        <f>SUMIFS(Покупка!S$15:S$30,Покупка!$A$15:$A$30,$A502,Покупка!$M$15:$M$30,$B502)</f>
        <v>0</v>
      </c>
      <c r="U502" s="425">
        <f>SUMIFS(Покупка!T$15:T$30,Покупка!$A$15:$A$30,$A502,Покупка!$M$15:$M$30,$B502)</f>
        <v>0</v>
      </c>
      <c r="V502" s="425">
        <f>SUMIFS(Покупка!U$15:U$30,Покупка!$A$15:$A$30,$A502,Покупка!$M$15:$M$30,$B502)</f>
        <v>0</v>
      </c>
      <c r="W502" s="425">
        <f>SUMIFS(Покупка!V$15:V$30,Покупка!$A$15:$A$30,$A502,Покупка!$M$15:$M$30,$B502)</f>
        <v>0</v>
      </c>
      <c r="X502" s="425">
        <f>SUMIFS(Покупка!W$15:W$30,Покупка!$A$15:$A$30,$A502,Покупка!$M$15:$M$30,$B502)</f>
        <v>0</v>
      </c>
      <c r="Y502" s="425">
        <f>SUMIFS(Покупка!X$15:X$30,Покупка!$A$15:$A$30,$A502,Покупка!$M$15:$M$30,$B502)</f>
        <v>0</v>
      </c>
      <c r="Z502" s="425">
        <f>SUMIFS(Покупка!Y$15:Y$30,Покупка!$A$15:$A$30,$A502,Покупка!$M$15:$M$30,$B502)</f>
        <v>0</v>
      </c>
      <c r="AA502" s="425">
        <f>SUMIFS(Покупка!Z$15:Z$30,Покупка!$A$15:$A$30,$A502,Покупка!$M$15:$M$30,$B502)</f>
        <v>0</v>
      </c>
      <c r="AB502" s="425">
        <f>SUMIFS(Покупка!AA$15:AA$30,Покупка!$A$15:$A$30,$A502,Покупка!$M$15:$M$30,$B502)</f>
        <v>0</v>
      </c>
      <c r="AC502" s="425">
        <f>SUMIFS(Покупка!AB$15:AB$30,Покупка!$A$15:$A$30,$A502,Покупка!$M$15:$M$30,$B502)</f>
        <v>0</v>
      </c>
      <c r="AD502" s="425">
        <f>SUMIFS(Покупка!AC$15:AC$30,Покупка!$A$15:$A$30,$A502,Покупка!$M$15:$M$30,$B502)</f>
        <v>0</v>
      </c>
      <c r="AE502" s="425">
        <f>SUMIFS(Покупка!AD$15:AD$30,Покупка!$A$15:$A$30,$A502,Покупка!$M$15:$M$30,$B502)</f>
        <v>0</v>
      </c>
      <c r="AF502" s="425">
        <f>SUMIFS(Покупка!AE$15:AE$30,Покупка!$A$15:$A$30,$A502,Покупка!$M$15:$M$30,$B502)</f>
        <v>0</v>
      </c>
      <c r="AG502" s="425">
        <f>SUMIFS(Покупка!AF$15:AF$30,Покупка!$A$15:$A$30,$A502,Покупка!$M$15:$M$30,$B502)</f>
        <v>0</v>
      </c>
      <c r="AH502" s="425">
        <f>SUMIFS(Покупка!AG$15:AG$30,Покупка!$A$15:$A$30,$A502,Покупка!$M$15:$M$30,$B502)</f>
        <v>0</v>
      </c>
      <c r="AI502" s="425">
        <f>SUMIFS(Покупка!AH$15:AH$30,Покупка!$A$15:$A$30,$A502,Покупка!$M$15:$M$30,$B502)</f>
        <v>0</v>
      </c>
      <c r="AJ502" s="425">
        <f>SUMIFS(Покупка!AI$15:AI$30,Покупка!$A$15:$A$30,$A502,Покупка!$M$15:$M$30,$B502)</f>
        <v>0</v>
      </c>
      <c r="AK502" s="425">
        <f>SUMIFS(Покупка!AJ$15:AJ$30,Покупка!$A$15:$A$30,$A502,Покупка!$M$15:$M$30,$B502)</f>
        <v>0</v>
      </c>
      <c r="AL502" s="425">
        <f>SUMIFS(Покупка!AK$15:AK$30,Покупка!$A$15:$A$30,$A502,Покупка!$M$15:$M$30,$B502)</f>
        <v>0</v>
      </c>
      <c r="AM502" s="425">
        <f>SUMIFS(Покупка!AL$15:AL$30,Покупка!$A$15:$A$30,$A502,Покупка!$M$15:$M$30,$B502)</f>
        <v>0</v>
      </c>
      <c r="AN502" s="413">
        <f t="shared" si="89"/>
        <v>0</v>
      </c>
      <c r="AO502" s="413">
        <f t="shared" si="94"/>
        <v>0</v>
      </c>
      <c r="AP502" s="413">
        <f t="shared" si="95"/>
        <v>0</v>
      </c>
      <c r="AQ502" s="413">
        <f t="shared" si="96"/>
        <v>0</v>
      </c>
      <c r="AR502" s="413">
        <f t="shared" si="97"/>
        <v>0</v>
      </c>
      <c r="AS502" s="413">
        <f t="shared" si="98"/>
        <v>0</v>
      </c>
      <c r="AT502" s="413">
        <f t="shared" si="99"/>
        <v>0</v>
      </c>
      <c r="AU502" s="413">
        <f t="shared" si="100"/>
        <v>0</v>
      </c>
      <c r="AV502" s="413">
        <f t="shared" si="101"/>
        <v>0</v>
      </c>
      <c r="AW502" s="413">
        <f t="shared" si="102"/>
        <v>0</v>
      </c>
      <c r="AX502" s="195"/>
      <c r="AY502" s="195"/>
      <c r="AZ502" s="195"/>
    </row>
    <row r="503" spans="1:52" s="108" customFormat="1" outlineLevel="1">
      <c r="A503" s="642" t="str">
        <f t="shared" si="85"/>
        <v>1</v>
      </c>
      <c r="B503" s="108" t="s">
        <v>425</v>
      </c>
      <c r="L503" s="409" t="s">
        <v>622</v>
      </c>
      <c r="M503" s="417" t="s">
        <v>623</v>
      </c>
      <c r="N503" s="411" t="s">
        <v>369</v>
      </c>
      <c r="O503" s="425">
        <f>SUMIFS(Покупка!O$15:O$30,Покупка!$A$15:$A$30,$A503,Покупка!$M$15:$M$30,$B503)</f>
        <v>0</v>
      </c>
      <c r="P503" s="425">
        <f>SUMIFS(Покупка!P$15:P$30,Покупка!$A$15:$A$30,$A503,Покупка!$M$15:$M$30,$B503)</f>
        <v>0</v>
      </c>
      <c r="Q503" s="425">
        <f>SUMIFS(Покупка!Q$15:Q$30,Покупка!$A$15:$A$30,$A503,Покупка!$M$15:$M$30,$B503)</f>
        <v>0</v>
      </c>
      <c r="R503" s="413">
        <f t="shared" si="90"/>
        <v>0</v>
      </c>
      <c r="S503" s="425">
        <f>SUMIFS(Покупка!R$15:R$30,Покупка!$A$15:$A$30,$A503,Покупка!$M$15:$M$30,$B503)</f>
        <v>0</v>
      </c>
      <c r="T503" s="425">
        <f>SUMIFS(Покупка!S$15:S$30,Покупка!$A$15:$A$30,$A503,Покупка!$M$15:$M$30,$B503)</f>
        <v>0</v>
      </c>
      <c r="U503" s="425">
        <f>SUMIFS(Покупка!T$15:T$30,Покупка!$A$15:$A$30,$A503,Покупка!$M$15:$M$30,$B503)</f>
        <v>0</v>
      </c>
      <c r="V503" s="425">
        <f>SUMIFS(Покупка!U$15:U$30,Покупка!$A$15:$A$30,$A503,Покупка!$M$15:$M$30,$B503)</f>
        <v>0</v>
      </c>
      <c r="W503" s="425">
        <f>SUMIFS(Покупка!V$15:V$30,Покупка!$A$15:$A$30,$A503,Покупка!$M$15:$M$30,$B503)</f>
        <v>0</v>
      </c>
      <c r="X503" s="425">
        <f>SUMIFS(Покупка!W$15:W$30,Покупка!$A$15:$A$30,$A503,Покупка!$M$15:$M$30,$B503)</f>
        <v>0</v>
      </c>
      <c r="Y503" s="425">
        <f>SUMIFS(Покупка!X$15:X$30,Покупка!$A$15:$A$30,$A503,Покупка!$M$15:$M$30,$B503)</f>
        <v>0</v>
      </c>
      <c r="Z503" s="425">
        <f>SUMIFS(Покупка!Y$15:Y$30,Покупка!$A$15:$A$30,$A503,Покупка!$M$15:$M$30,$B503)</f>
        <v>0</v>
      </c>
      <c r="AA503" s="425">
        <f>SUMIFS(Покупка!Z$15:Z$30,Покупка!$A$15:$A$30,$A503,Покупка!$M$15:$M$30,$B503)</f>
        <v>0</v>
      </c>
      <c r="AB503" s="425">
        <f>SUMIFS(Покупка!AA$15:AA$30,Покупка!$A$15:$A$30,$A503,Покупка!$M$15:$M$30,$B503)</f>
        <v>0</v>
      </c>
      <c r="AC503" s="425">
        <f>SUMIFS(Покупка!AB$15:AB$30,Покупка!$A$15:$A$30,$A503,Покупка!$M$15:$M$30,$B503)</f>
        <v>0</v>
      </c>
      <c r="AD503" s="425">
        <f>SUMIFS(Покупка!AC$15:AC$30,Покупка!$A$15:$A$30,$A503,Покупка!$M$15:$M$30,$B503)</f>
        <v>0</v>
      </c>
      <c r="AE503" s="425">
        <f>SUMIFS(Покупка!AD$15:AD$30,Покупка!$A$15:$A$30,$A503,Покупка!$M$15:$M$30,$B503)</f>
        <v>0</v>
      </c>
      <c r="AF503" s="425">
        <f>SUMIFS(Покупка!AE$15:AE$30,Покупка!$A$15:$A$30,$A503,Покупка!$M$15:$M$30,$B503)</f>
        <v>0</v>
      </c>
      <c r="AG503" s="425">
        <f>SUMIFS(Покупка!AF$15:AF$30,Покупка!$A$15:$A$30,$A503,Покупка!$M$15:$M$30,$B503)</f>
        <v>0</v>
      </c>
      <c r="AH503" s="425">
        <f>SUMIFS(Покупка!AG$15:AG$30,Покупка!$A$15:$A$30,$A503,Покупка!$M$15:$M$30,$B503)</f>
        <v>0</v>
      </c>
      <c r="AI503" s="425">
        <f>SUMIFS(Покупка!AH$15:AH$30,Покупка!$A$15:$A$30,$A503,Покупка!$M$15:$M$30,$B503)</f>
        <v>0</v>
      </c>
      <c r="AJ503" s="425">
        <f>SUMIFS(Покупка!AI$15:AI$30,Покупка!$A$15:$A$30,$A503,Покупка!$M$15:$M$30,$B503)</f>
        <v>0</v>
      </c>
      <c r="AK503" s="425">
        <f>SUMIFS(Покупка!AJ$15:AJ$30,Покупка!$A$15:$A$30,$A503,Покупка!$M$15:$M$30,$B503)</f>
        <v>0</v>
      </c>
      <c r="AL503" s="425">
        <f>SUMIFS(Покупка!AK$15:AK$30,Покупка!$A$15:$A$30,$A503,Покупка!$M$15:$M$30,$B503)</f>
        <v>0</v>
      </c>
      <c r="AM503" s="425">
        <f>SUMIFS(Покупка!AL$15:AL$30,Покупка!$A$15:$A$30,$A503,Покупка!$M$15:$M$30,$B503)</f>
        <v>0</v>
      </c>
      <c r="AN503" s="413">
        <f t="shared" si="89"/>
        <v>0</v>
      </c>
      <c r="AO503" s="413">
        <f t="shared" si="94"/>
        <v>0</v>
      </c>
      <c r="AP503" s="413">
        <f t="shared" si="95"/>
        <v>0</v>
      </c>
      <c r="AQ503" s="413">
        <f t="shared" si="96"/>
        <v>0</v>
      </c>
      <c r="AR503" s="413">
        <f t="shared" si="97"/>
        <v>0</v>
      </c>
      <c r="AS503" s="413">
        <f t="shared" si="98"/>
        <v>0</v>
      </c>
      <c r="AT503" s="413">
        <f t="shared" si="99"/>
        <v>0</v>
      </c>
      <c r="AU503" s="413">
        <f t="shared" si="100"/>
        <v>0</v>
      </c>
      <c r="AV503" s="413">
        <f t="shared" si="101"/>
        <v>0</v>
      </c>
      <c r="AW503" s="413">
        <f t="shared" si="102"/>
        <v>0</v>
      </c>
      <c r="AX503" s="195"/>
      <c r="AY503" s="195"/>
      <c r="AZ503" s="195"/>
    </row>
    <row r="504" spans="1:52" s="108" customFormat="1" outlineLevel="1">
      <c r="A504" s="642" t="str">
        <f t="shared" si="85"/>
        <v>1</v>
      </c>
      <c r="B504" s="108" t="s">
        <v>1314</v>
      </c>
      <c r="L504" s="409" t="s">
        <v>1408</v>
      </c>
      <c r="M504" s="417" t="s">
        <v>1409</v>
      </c>
      <c r="N504" s="411" t="s">
        <v>369</v>
      </c>
      <c r="O504" s="425">
        <f>SUMIFS(Покупка!O$15:O$30,Покупка!$A$15:$A$30,$A504,Покупка!$M$15:$M$30,$B504)</f>
        <v>0</v>
      </c>
      <c r="P504" s="425">
        <f>SUMIFS(Покупка!P$15:P$30,Покупка!$A$15:$A$30,$A504,Покупка!$M$15:$M$30,$B504)</f>
        <v>0</v>
      </c>
      <c r="Q504" s="425">
        <f>SUMIFS(Покупка!Q$15:Q$30,Покупка!$A$15:$A$30,$A504,Покупка!$M$15:$M$30,$B504)</f>
        <v>0</v>
      </c>
      <c r="R504" s="413">
        <f>Q504-P504</f>
        <v>0</v>
      </c>
      <c r="S504" s="425">
        <f>SUMIFS(Покупка!R$15:R$30,Покупка!$A$15:$A$30,$A504,Покупка!$M$15:$M$30,$B504)</f>
        <v>0</v>
      </c>
      <c r="T504" s="425">
        <f>SUMIFS(Покупка!S$15:S$30,Покупка!$A$15:$A$30,$A504,Покупка!$M$15:$M$30,$B504)</f>
        <v>0</v>
      </c>
      <c r="U504" s="425">
        <f>SUMIFS(Покупка!T$15:T$30,Покупка!$A$15:$A$30,$A504,Покупка!$M$15:$M$30,$B504)</f>
        <v>0</v>
      </c>
      <c r="V504" s="425">
        <f>SUMIFS(Покупка!U$15:U$30,Покупка!$A$15:$A$30,$A504,Покупка!$M$15:$M$30,$B504)</f>
        <v>0</v>
      </c>
      <c r="W504" s="425">
        <f>SUMIFS(Покупка!V$15:V$30,Покупка!$A$15:$A$30,$A504,Покупка!$M$15:$M$30,$B504)</f>
        <v>0</v>
      </c>
      <c r="X504" s="425">
        <f>SUMIFS(Покупка!W$15:W$30,Покупка!$A$15:$A$30,$A504,Покупка!$M$15:$M$30,$B504)</f>
        <v>0</v>
      </c>
      <c r="Y504" s="425">
        <f>SUMIFS(Покупка!X$15:X$30,Покупка!$A$15:$A$30,$A504,Покупка!$M$15:$M$30,$B504)</f>
        <v>0</v>
      </c>
      <c r="Z504" s="425">
        <f>SUMIFS(Покупка!Y$15:Y$30,Покупка!$A$15:$A$30,$A504,Покупка!$M$15:$M$30,$B504)</f>
        <v>0</v>
      </c>
      <c r="AA504" s="425">
        <f>SUMIFS(Покупка!Z$15:Z$30,Покупка!$A$15:$A$30,$A504,Покупка!$M$15:$M$30,$B504)</f>
        <v>0</v>
      </c>
      <c r="AB504" s="425">
        <f>SUMIFS(Покупка!AA$15:AA$30,Покупка!$A$15:$A$30,$A504,Покупка!$M$15:$M$30,$B504)</f>
        <v>0</v>
      </c>
      <c r="AC504" s="425">
        <f>SUMIFS(Покупка!AB$15:AB$30,Покупка!$A$15:$A$30,$A504,Покупка!$M$15:$M$30,$B504)</f>
        <v>0</v>
      </c>
      <c r="AD504" s="425">
        <f>SUMIFS(Покупка!AC$15:AC$30,Покупка!$A$15:$A$30,$A504,Покупка!$M$15:$M$30,$B504)</f>
        <v>0</v>
      </c>
      <c r="AE504" s="425">
        <f>SUMIFS(Покупка!AD$15:AD$30,Покупка!$A$15:$A$30,$A504,Покупка!$M$15:$M$30,$B504)</f>
        <v>0</v>
      </c>
      <c r="AF504" s="425">
        <f>SUMIFS(Покупка!AE$15:AE$30,Покупка!$A$15:$A$30,$A504,Покупка!$M$15:$M$30,$B504)</f>
        <v>0</v>
      </c>
      <c r="AG504" s="425">
        <f>SUMIFS(Покупка!AF$15:AF$30,Покупка!$A$15:$A$30,$A504,Покупка!$M$15:$M$30,$B504)</f>
        <v>0</v>
      </c>
      <c r="AH504" s="425">
        <f>SUMIFS(Покупка!AG$15:AG$30,Покупка!$A$15:$A$30,$A504,Покупка!$M$15:$M$30,$B504)</f>
        <v>0</v>
      </c>
      <c r="AI504" s="425">
        <f>SUMIFS(Покупка!AH$15:AH$30,Покупка!$A$15:$A$30,$A504,Покупка!$M$15:$M$30,$B504)</f>
        <v>0</v>
      </c>
      <c r="AJ504" s="425">
        <f>SUMIFS(Покупка!AI$15:AI$30,Покупка!$A$15:$A$30,$A504,Покупка!$M$15:$M$30,$B504)</f>
        <v>0</v>
      </c>
      <c r="AK504" s="425">
        <f>SUMIFS(Покупка!AJ$15:AJ$30,Покупка!$A$15:$A$30,$A504,Покупка!$M$15:$M$30,$B504)</f>
        <v>0</v>
      </c>
      <c r="AL504" s="425">
        <f>SUMIFS(Покупка!AK$15:AK$30,Покупка!$A$15:$A$30,$A504,Покупка!$M$15:$M$30,$B504)</f>
        <v>0</v>
      </c>
      <c r="AM504" s="425">
        <f>SUMIFS(Покупка!AL$15:AL$30,Покупка!$A$15:$A$30,$A504,Покупка!$M$15:$M$30,$B504)</f>
        <v>0</v>
      </c>
      <c r="AN504" s="413">
        <f>IF(S504=0,0,(AD504-S504)/S504*100)</f>
        <v>0</v>
      </c>
      <c r="AO504" s="413">
        <f t="shared" ref="AO504:AW504" si="103">IF(AD504=0,0,(AE504-AD504)/AD504*100)</f>
        <v>0</v>
      </c>
      <c r="AP504" s="413">
        <f t="shared" si="103"/>
        <v>0</v>
      </c>
      <c r="AQ504" s="413">
        <f t="shared" si="103"/>
        <v>0</v>
      </c>
      <c r="AR504" s="413">
        <f t="shared" si="103"/>
        <v>0</v>
      </c>
      <c r="AS504" s="413">
        <f t="shared" si="103"/>
        <v>0</v>
      </c>
      <c r="AT504" s="413">
        <f t="shared" si="103"/>
        <v>0</v>
      </c>
      <c r="AU504" s="413">
        <f t="shared" si="103"/>
        <v>0</v>
      </c>
      <c r="AV504" s="413">
        <f t="shared" si="103"/>
        <v>0</v>
      </c>
      <c r="AW504" s="413">
        <f t="shared" si="103"/>
        <v>0</v>
      </c>
      <c r="AX504" s="195"/>
      <c r="AY504" s="195"/>
      <c r="AZ504" s="195"/>
    </row>
    <row r="505" spans="1:52" s="108" customFormat="1" outlineLevel="1">
      <c r="A505" s="642" t="str">
        <f>A503</f>
        <v>1</v>
      </c>
      <c r="L505" s="409" t="s">
        <v>146</v>
      </c>
      <c r="M505" s="410" t="s">
        <v>624</v>
      </c>
      <c r="N505" s="525" t="s">
        <v>369</v>
      </c>
      <c r="O505" s="425">
        <f>SUMIFS(Реагенты!O$15:O$20,Реагенты!$A$15:$A$20,$A505,Реагенты!$M$15:$M$20,"Всего по тарифу")</f>
        <v>0</v>
      </c>
      <c r="P505" s="425">
        <f>SUMIFS(Реагенты!P$15:P$20,Реагенты!$A$15:$A$20,$A505,Реагенты!$M$15:$M$20,"Всего по тарифу")</f>
        <v>35.700000000000003</v>
      </c>
      <c r="Q505" s="425">
        <f>SUMIFS(Реагенты!Q$15:Q$20,Реагенты!$A$15:$A$20,$A505,Реагенты!$M$15:$M$20,"Всего по тарифу")</f>
        <v>0</v>
      </c>
      <c r="R505" s="413">
        <f>Q505-P505</f>
        <v>-35.700000000000003</v>
      </c>
      <c r="S505" s="425">
        <f>SUMIFS(Реагенты!R$15:R$20,Реагенты!$A$15:$A$20,$A505,Реагенты!$M$15:$M$20,"Всего по тарифу")</f>
        <v>0</v>
      </c>
      <c r="T505" s="425">
        <f>SUMIFS(Реагенты!S$15:S$20,Реагенты!$A$15:$A$20,$A505,Реагенты!$M$15:$M$20,"Всего по тарифу")</f>
        <v>43.9</v>
      </c>
      <c r="U505" s="425">
        <f>SUMIFS(Реагенты!T$15:T$20,Реагенты!$A$15:$A$20,$A505,Реагенты!$M$15:$M$20,"Всего по тарифу")</f>
        <v>48</v>
      </c>
      <c r="V505" s="425">
        <f>SUMIFS(Реагенты!U$15:U$20,Реагенты!$A$15:$A$20,$A505,Реагенты!$M$15:$M$20,"Всего по тарифу")</f>
        <v>52.1</v>
      </c>
      <c r="W505" s="425">
        <f>SUMIFS(Реагенты!V$15:V$20,Реагенты!$A$15:$A$20,$A505,Реагенты!$M$15:$M$20,"Всего по тарифу")</f>
        <v>56.2</v>
      </c>
      <c r="X505" s="425">
        <f>SUMIFS(Реагенты!W$15:W$20,Реагенты!$A$15:$A$20,$A505,Реагенты!$M$15:$M$20,"Всего по тарифу")</f>
        <v>60.3</v>
      </c>
      <c r="Y505" s="425">
        <f>SUMIFS(Реагенты!X$15:X$20,Реагенты!$A$15:$A$20,$A505,Реагенты!$M$15:$M$20,"Всего по тарифу")</f>
        <v>0</v>
      </c>
      <c r="Z505" s="425">
        <f>SUMIFS(Реагенты!Y$15:Y$20,Реагенты!$A$15:$A$20,$A505,Реагенты!$M$15:$M$20,"Всего по тарифу")</f>
        <v>0</v>
      </c>
      <c r="AA505" s="425">
        <f>SUMIFS(Реагенты!Z$15:Z$20,Реагенты!$A$15:$A$20,$A505,Реагенты!$M$15:$M$20,"Всего по тарифу")</f>
        <v>0</v>
      </c>
      <c r="AB505" s="425">
        <f>SUMIFS(Реагенты!AA$15:AA$20,Реагенты!$A$15:$A$20,$A505,Реагенты!$M$15:$M$20,"Всего по тарифу")</f>
        <v>0</v>
      </c>
      <c r="AC505" s="425">
        <f>SUMIFS(Реагенты!AB$15:AB$20,Реагенты!$A$15:$A$20,$A505,Реагенты!$M$15:$M$20,"Всего по тарифу")</f>
        <v>0</v>
      </c>
      <c r="AD505" s="425">
        <f>SUMIFS(Реагенты!AC$15:AC$20,Реагенты!$A$15:$A$20,$A505,Реагенты!$M$15:$M$20,"Всего по тарифу")</f>
        <v>0</v>
      </c>
      <c r="AE505" s="425">
        <f>SUMIFS(Реагенты!AD$15:AD$20,Реагенты!$A$15:$A$20,$A505,Реагенты!$M$15:$M$20,"Всего по тарифу")</f>
        <v>0</v>
      </c>
      <c r="AF505" s="425">
        <f>SUMIFS(Реагенты!AE$15:AE$20,Реагенты!$A$15:$A$20,$A505,Реагенты!$M$15:$M$20,"Всего по тарифу")</f>
        <v>0</v>
      </c>
      <c r="AG505" s="425">
        <f>SUMIFS(Реагенты!AF$15:AF$20,Реагенты!$A$15:$A$20,$A505,Реагенты!$M$15:$M$20,"Всего по тарифу")</f>
        <v>0</v>
      </c>
      <c r="AH505" s="425">
        <f>SUMIFS(Реагенты!AG$15:AG$20,Реагенты!$A$15:$A$20,$A505,Реагенты!$M$15:$M$20,"Всего по тарифу")</f>
        <v>0</v>
      </c>
      <c r="AI505" s="425">
        <f>SUMIFS(Реагенты!AH$15:AH$20,Реагенты!$A$15:$A$20,$A505,Реагенты!$M$15:$M$20,"Всего по тарифу")</f>
        <v>0</v>
      </c>
      <c r="AJ505" s="425">
        <f>SUMIFS(Реагенты!AI$15:AI$20,Реагенты!$A$15:$A$20,$A505,Реагенты!$M$15:$M$20,"Всего по тарифу")</f>
        <v>0</v>
      </c>
      <c r="AK505" s="425">
        <f>SUMIFS(Реагенты!AJ$15:AJ$20,Реагенты!$A$15:$A$20,$A505,Реагенты!$M$15:$M$20,"Всего по тарифу")</f>
        <v>0</v>
      </c>
      <c r="AL505" s="425">
        <f>SUMIFS(Реагенты!AK$15:AK$20,Реагенты!$A$15:$A$20,$A505,Реагенты!$M$15:$M$20,"Всего по тарифу")</f>
        <v>0</v>
      </c>
      <c r="AM505" s="425">
        <f>SUMIFS(Реагенты!AL$15:AL$20,Реагенты!$A$15:$A$20,$A505,Реагенты!$M$15:$M$20,"Всего по тарифу")</f>
        <v>0</v>
      </c>
      <c r="AN505" s="413">
        <f t="shared" si="89"/>
        <v>0</v>
      </c>
      <c r="AO505" s="413">
        <f t="shared" si="94"/>
        <v>0</v>
      </c>
      <c r="AP505" s="413">
        <f t="shared" si="95"/>
        <v>0</v>
      </c>
      <c r="AQ505" s="413">
        <f t="shared" si="96"/>
        <v>0</v>
      </c>
      <c r="AR505" s="413">
        <f t="shared" si="97"/>
        <v>0</v>
      </c>
      <c r="AS505" s="413">
        <f t="shared" si="98"/>
        <v>0</v>
      </c>
      <c r="AT505" s="413">
        <f t="shared" si="99"/>
        <v>0</v>
      </c>
      <c r="AU505" s="413">
        <f t="shared" si="100"/>
        <v>0</v>
      </c>
      <c r="AV505" s="413">
        <f t="shared" si="101"/>
        <v>0</v>
      </c>
      <c r="AW505" s="413">
        <f t="shared" si="102"/>
        <v>0</v>
      </c>
      <c r="AX505" s="195"/>
      <c r="AY505" s="195"/>
      <c r="AZ505" s="195"/>
    </row>
    <row r="506" spans="1:52" s="113" customFormat="1" outlineLevel="1">
      <c r="A506" s="643" t="str">
        <f t="shared" si="85"/>
        <v>1</v>
      </c>
      <c r="L506" s="429" t="s">
        <v>167</v>
      </c>
      <c r="M506" s="607" t="s">
        <v>625</v>
      </c>
      <c r="N506" s="430" t="s">
        <v>369</v>
      </c>
      <c r="O506" s="407">
        <f>SUM(O507:O515)</f>
        <v>0</v>
      </c>
      <c r="P506" s="407">
        <f t="shared" ref="P506:AM506" si="104">SUM(P507:P515)</f>
        <v>1.03</v>
      </c>
      <c r="Q506" s="407">
        <f t="shared" si="104"/>
        <v>0.73</v>
      </c>
      <c r="R506" s="407">
        <f t="shared" ref="R506:R559" si="105">Q506-P506</f>
        <v>-0.30000000000000004</v>
      </c>
      <c r="S506" s="407">
        <f t="shared" si="104"/>
        <v>0</v>
      </c>
      <c r="T506" s="408">
        <f t="shared" si="104"/>
        <v>1</v>
      </c>
      <c r="U506" s="407">
        <f t="shared" si="104"/>
        <v>1.1000000000000001</v>
      </c>
      <c r="V506" s="407">
        <f t="shared" si="104"/>
        <v>1.2</v>
      </c>
      <c r="W506" s="407">
        <f t="shared" si="104"/>
        <v>1.3</v>
      </c>
      <c r="X506" s="407">
        <f t="shared" si="104"/>
        <v>1.4</v>
      </c>
      <c r="Y506" s="407">
        <f t="shared" si="104"/>
        <v>0</v>
      </c>
      <c r="Z506" s="407">
        <f t="shared" si="104"/>
        <v>0</v>
      </c>
      <c r="AA506" s="407">
        <f t="shared" si="104"/>
        <v>0</v>
      </c>
      <c r="AB506" s="407">
        <f t="shared" si="104"/>
        <v>0</v>
      </c>
      <c r="AC506" s="407">
        <f t="shared" si="104"/>
        <v>0</v>
      </c>
      <c r="AD506" s="408">
        <f t="shared" si="104"/>
        <v>0</v>
      </c>
      <c r="AE506" s="407">
        <f t="shared" si="104"/>
        <v>0</v>
      </c>
      <c r="AF506" s="407">
        <f t="shared" si="104"/>
        <v>0</v>
      </c>
      <c r="AG506" s="407">
        <f t="shared" si="104"/>
        <v>0</v>
      </c>
      <c r="AH506" s="407">
        <f t="shared" si="104"/>
        <v>0</v>
      </c>
      <c r="AI506" s="407">
        <f t="shared" si="104"/>
        <v>0</v>
      </c>
      <c r="AJ506" s="407">
        <f t="shared" si="104"/>
        <v>0</v>
      </c>
      <c r="AK506" s="407">
        <f t="shared" si="104"/>
        <v>0</v>
      </c>
      <c r="AL506" s="407">
        <f t="shared" si="104"/>
        <v>0</v>
      </c>
      <c r="AM506" s="407">
        <f t="shared" si="104"/>
        <v>0</v>
      </c>
      <c r="AN506" s="407">
        <f t="shared" si="89"/>
        <v>0</v>
      </c>
      <c r="AO506" s="407">
        <f t="shared" si="94"/>
        <v>0</v>
      </c>
      <c r="AP506" s="407">
        <f t="shared" si="95"/>
        <v>0</v>
      </c>
      <c r="AQ506" s="407">
        <f t="shared" si="96"/>
        <v>0</v>
      </c>
      <c r="AR506" s="407">
        <f t="shared" si="97"/>
        <v>0</v>
      </c>
      <c r="AS506" s="407">
        <f t="shared" si="98"/>
        <v>0</v>
      </c>
      <c r="AT506" s="407">
        <f t="shared" si="99"/>
        <v>0</v>
      </c>
      <c r="AU506" s="407">
        <f t="shared" si="100"/>
        <v>0</v>
      </c>
      <c r="AV506" s="407">
        <f t="shared" si="101"/>
        <v>0</v>
      </c>
      <c r="AW506" s="407">
        <f t="shared" si="102"/>
        <v>0</v>
      </c>
      <c r="AX506" s="606"/>
      <c r="AY506" s="606"/>
      <c r="AZ506" s="606"/>
    </row>
    <row r="507" spans="1:52" s="108" customFormat="1" outlineLevel="1">
      <c r="A507" s="642" t="str">
        <f t="shared" si="85"/>
        <v>1</v>
      </c>
      <c r="B507" s="108" t="s">
        <v>136</v>
      </c>
      <c r="L507" s="409" t="s">
        <v>168</v>
      </c>
      <c r="M507" s="417" t="s">
        <v>626</v>
      </c>
      <c r="N507" s="411" t="s">
        <v>369</v>
      </c>
      <c r="O507" s="425">
        <f>SUMIFS(Налоги!O$15:O$28,Налоги!$A$15:$A$28,$A507,Налоги!$M$15:$M$28,$B507)</f>
        <v>0</v>
      </c>
      <c r="P507" s="425">
        <f>SUMIFS(Налоги!P$15:P$28,Налоги!$A$15:$A$28,$A507,Налоги!$M$15:$M$28,$B507)</f>
        <v>0</v>
      </c>
      <c r="Q507" s="425">
        <f>SUMIFS(Налоги!Q$15:Q$28,Налоги!$A$15:$A$28,$A507,Налоги!$M$15:$M$28,$B507)</f>
        <v>0</v>
      </c>
      <c r="R507" s="413">
        <f t="shared" si="105"/>
        <v>0</v>
      </c>
      <c r="S507" s="425">
        <f>SUMIFS(Налоги!R$15:R$28,Налоги!$A$15:$A$28,$A507,Налоги!$M$15:$M$28,$B507)</f>
        <v>0</v>
      </c>
      <c r="T507" s="425">
        <f>SUMIFS(Налоги!S$15:S$28,Налоги!$A$15:$A$28,$A507,Налоги!$M$15:$M$28,$B507)</f>
        <v>0</v>
      </c>
      <c r="U507" s="425">
        <f>SUMIFS(Налоги!T$15:T$28,Налоги!$A$15:$A$28,$A507,Налоги!$M$15:$M$28,$B507)</f>
        <v>0</v>
      </c>
      <c r="V507" s="425">
        <f>SUMIFS(Налоги!U$15:U$28,Налоги!$A$15:$A$28,$A507,Налоги!$M$15:$M$28,$B507)</f>
        <v>0</v>
      </c>
      <c r="W507" s="425">
        <f>SUMIFS(Налоги!V$15:V$28,Налоги!$A$15:$A$28,$A507,Налоги!$M$15:$M$28,$B507)</f>
        <v>0</v>
      </c>
      <c r="X507" s="425">
        <f>SUMIFS(Налоги!W$15:W$28,Налоги!$A$15:$A$28,$A507,Налоги!$M$15:$M$28,$B507)</f>
        <v>0</v>
      </c>
      <c r="Y507" s="425">
        <f>SUMIFS(Налоги!X$15:X$28,Налоги!$A$15:$A$28,$A507,Налоги!$M$15:$M$28,$B507)</f>
        <v>0</v>
      </c>
      <c r="Z507" s="425">
        <f>SUMIFS(Налоги!Y$15:Y$28,Налоги!$A$15:$A$28,$A507,Налоги!$M$15:$M$28,$B507)</f>
        <v>0</v>
      </c>
      <c r="AA507" s="425">
        <f>SUMIFS(Налоги!Z$15:Z$28,Налоги!$A$15:$A$28,$A507,Налоги!$M$15:$M$28,$B507)</f>
        <v>0</v>
      </c>
      <c r="AB507" s="425">
        <f>SUMIFS(Налоги!AA$15:AA$28,Налоги!$A$15:$A$28,$A507,Налоги!$M$15:$M$28,$B507)</f>
        <v>0</v>
      </c>
      <c r="AC507" s="425">
        <f>SUMIFS(Налоги!AB$15:AB$28,Налоги!$A$15:$A$28,$A507,Налоги!$M$15:$M$28,$B507)</f>
        <v>0</v>
      </c>
      <c r="AD507" s="425">
        <f>SUMIFS(Налоги!AC$15:AC$28,Налоги!$A$15:$A$28,$A507,Налоги!$M$15:$M$28,$B507)</f>
        <v>0</v>
      </c>
      <c r="AE507" s="425">
        <f>SUMIFS(Налоги!AD$15:AD$28,Налоги!$A$15:$A$28,$A507,Налоги!$M$15:$M$28,$B507)</f>
        <v>0</v>
      </c>
      <c r="AF507" s="425">
        <f>SUMIFS(Налоги!AE$15:AE$28,Налоги!$A$15:$A$28,$A507,Налоги!$M$15:$M$28,$B507)</f>
        <v>0</v>
      </c>
      <c r="AG507" s="425">
        <f>SUMIFS(Налоги!AF$15:AF$28,Налоги!$A$15:$A$28,$A507,Налоги!$M$15:$M$28,$B507)</f>
        <v>0</v>
      </c>
      <c r="AH507" s="425">
        <f>SUMIFS(Налоги!AG$15:AG$28,Налоги!$A$15:$A$28,$A507,Налоги!$M$15:$M$28,$B507)</f>
        <v>0</v>
      </c>
      <c r="AI507" s="425">
        <f>SUMIFS(Налоги!AH$15:AH$28,Налоги!$A$15:$A$28,$A507,Налоги!$M$15:$M$28,$B507)</f>
        <v>0</v>
      </c>
      <c r="AJ507" s="425">
        <f>SUMIFS(Налоги!AI$15:AI$28,Налоги!$A$15:$A$28,$A507,Налоги!$M$15:$M$28,$B507)</f>
        <v>0</v>
      </c>
      <c r="AK507" s="425">
        <f>SUMIFS(Налоги!AJ$15:AJ$28,Налоги!$A$15:$A$28,$A507,Налоги!$M$15:$M$28,$B507)</f>
        <v>0</v>
      </c>
      <c r="AL507" s="425">
        <f>SUMIFS(Налоги!AK$15:AK$28,Налоги!$A$15:$A$28,$A507,Налоги!$M$15:$M$28,$B507)</f>
        <v>0</v>
      </c>
      <c r="AM507" s="425">
        <f>SUMIFS(Налоги!AL$15:AL$28,Налоги!$A$15:$A$28,$A507,Налоги!$M$15:$M$28,$B507)</f>
        <v>0</v>
      </c>
      <c r="AN507" s="413">
        <f t="shared" si="89"/>
        <v>0</v>
      </c>
      <c r="AO507" s="413">
        <f t="shared" si="94"/>
        <v>0</v>
      </c>
      <c r="AP507" s="413">
        <f t="shared" si="95"/>
        <v>0</v>
      </c>
      <c r="AQ507" s="413">
        <f t="shared" si="96"/>
        <v>0</v>
      </c>
      <c r="AR507" s="413">
        <f t="shared" si="97"/>
        <v>0</v>
      </c>
      <c r="AS507" s="413">
        <f t="shared" si="98"/>
        <v>0</v>
      </c>
      <c r="AT507" s="413">
        <f t="shared" si="99"/>
        <v>0</v>
      </c>
      <c r="AU507" s="413">
        <f t="shared" si="100"/>
        <v>0</v>
      </c>
      <c r="AV507" s="413">
        <f t="shared" si="101"/>
        <v>0</v>
      </c>
      <c r="AW507" s="413">
        <f t="shared" si="102"/>
        <v>0</v>
      </c>
      <c r="AX507" s="195"/>
      <c r="AY507" s="195"/>
      <c r="AZ507" s="195"/>
    </row>
    <row r="508" spans="1:52" s="108" customFormat="1" outlineLevel="1">
      <c r="A508" s="642" t="str">
        <f t="shared" si="85"/>
        <v>1</v>
      </c>
      <c r="B508" s="108" t="s">
        <v>137</v>
      </c>
      <c r="L508" s="409" t="s">
        <v>627</v>
      </c>
      <c r="M508" s="417" t="s">
        <v>628</v>
      </c>
      <c r="N508" s="411" t="s">
        <v>369</v>
      </c>
      <c r="O508" s="425">
        <f>SUMIFS(Налоги!O$15:O$28,Налоги!$A$15:$A$28,$A508,Налоги!$M$15:$M$28,$B508)</f>
        <v>0</v>
      </c>
      <c r="P508" s="425">
        <f>SUMIFS(Налоги!P$15:P$28,Налоги!$A$15:$A$28,$A508,Налоги!$M$15:$M$28,$B508)</f>
        <v>0.3</v>
      </c>
      <c r="Q508" s="425">
        <f>SUMIFS(Налоги!Q$15:Q$28,Налоги!$A$15:$A$28,$A508,Налоги!$M$15:$M$28,$B508)</f>
        <v>0</v>
      </c>
      <c r="R508" s="413">
        <f t="shared" si="105"/>
        <v>-0.3</v>
      </c>
      <c r="S508" s="425">
        <f>SUMIFS(Налоги!R$15:R$28,Налоги!$A$15:$A$28,$A508,Налоги!$M$15:$M$28,$B508)</f>
        <v>0</v>
      </c>
      <c r="T508" s="425">
        <f>SUMIFS(Налоги!S$15:S$28,Налоги!$A$15:$A$28,$A508,Налоги!$M$15:$M$28,$B508)</f>
        <v>0</v>
      </c>
      <c r="U508" s="425">
        <f>SUMIFS(Налоги!T$15:T$28,Налоги!$A$15:$A$28,$A508,Налоги!$M$15:$M$28,$B508)</f>
        <v>0</v>
      </c>
      <c r="V508" s="425">
        <f>SUMIFS(Налоги!U$15:U$28,Налоги!$A$15:$A$28,$A508,Налоги!$M$15:$M$28,$B508)</f>
        <v>0</v>
      </c>
      <c r="W508" s="425">
        <f>SUMIFS(Налоги!V$15:V$28,Налоги!$A$15:$A$28,$A508,Налоги!$M$15:$M$28,$B508)</f>
        <v>0</v>
      </c>
      <c r="X508" s="425">
        <f>SUMIFS(Налоги!W$15:W$28,Налоги!$A$15:$A$28,$A508,Налоги!$M$15:$M$28,$B508)</f>
        <v>0</v>
      </c>
      <c r="Y508" s="425">
        <f>SUMIFS(Налоги!X$15:X$28,Налоги!$A$15:$A$28,$A508,Налоги!$M$15:$M$28,$B508)</f>
        <v>0</v>
      </c>
      <c r="Z508" s="425">
        <f>SUMIFS(Налоги!Y$15:Y$28,Налоги!$A$15:$A$28,$A508,Налоги!$M$15:$M$28,$B508)</f>
        <v>0</v>
      </c>
      <c r="AA508" s="425">
        <f>SUMIFS(Налоги!Z$15:Z$28,Налоги!$A$15:$A$28,$A508,Налоги!$M$15:$M$28,$B508)</f>
        <v>0</v>
      </c>
      <c r="AB508" s="425">
        <f>SUMIFS(Налоги!AA$15:AA$28,Налоги!$A$15:$A$28,$A508,Налоги!$M$15:$M$28,$B508)</f>
        <v>0</v>
      </c>
      <c r="AC508" s="425">
        <f>SUMIFS(Налоги!AB$15:AB$28,Налоги!$A$15:$A$28,$A508,Налоги!$M$15:$M$28,$B508)</f>
        <v>0</v>
      </c>
      <c r="AD508" s="425">
        <f>SUMIFS(Налоги!AC$15:AC$28,Налоги!$A$15:$A$28,$A508,Налоги!$M$15:$M$28,$B508)</f>
        <v>0</v>
      </c>
      <c r="AE508" s="425">
        <f>SUMIFS(Налоги!AD$15:AD$28,Налоги!$A$15:$A$28,$A508,Налоги!$M$15:$M$28,$B508)</f>
        <v>0</v>
      </c>
      <c r="AF508" s="425">
        <f>SUMIFS(Налоги!AE$15:AE$28,Налоги!$A$15:$A$28,$A508,Налоги!$M$15:$M$28,$B508)</f>
        <v>0</v>
      </c>
      <c r="AG508" s="425">
        <f>SUMIFS(Налоги!AF$15:AF$28,Налоги!$A$15:$A$28,$A508,Налоги!$M$15:$M$28,$B508)</f>
        <v>0</v>
      </c>
      <c r="AH508" s="425">
        <f>SUMIFS(Налоги!AG$15:AG$28,Налоги!$A$15:$A$28,$A508,Налоги!$M$15:$M$28,$B508)</f>
        <v>0</v>
      </c>
      <c r="AI508" s="425">
        <f>SUMIFS(Налоги!AH$15:AH$28,Налоги!$A$15:$A$28,$A508,Налоги!$M$15:$M$28,$B508)</f>
        <v>0</v>
      </c>
      <c r="AJ508" s="425">
        <f>SUMIFS(Налоги!AI$15:AI$28,Налоги!$A$15:$A$28,$A508,Налоги!$M$15:$M$28,$B508)</f>
        <v>0</v>
      </c>
      <c r="AK508" s="425">
        <f>SUMIFS(Налоги!AJ$15:AJ$28,Налоги!$A$15:$A$28,$A508,Налоги!$M$15:$M$28,$B508)</f>
        <v>0</v>
      </c>
      <c r="AL508" s="425">
        <f>SUMIFS(Налоги!AK$15:AK$28,Налоги!$A$15:$A$28,$A508,Налоги!$M$15:$M$28,$B508)</f>
        <v>0</v>
      </c>
      <c r="AM508" s="425">
        <f>SUMIFS(Налоги!AL$15:AL$28,Налоги!$A$15:$A$28,$A508,Налоги!$M$15:$M$28,$B508)</f>
        <v>0</v>
      </c>
      <c r="AN508" s="413">
        <f t="shared" si="89"/>
        <v>0</v>
      </c>
      <c r="AO508" s="413">
        <f t="shared" si="94"/>
        <v>0</v>
      </c>
      <c r="AP508" s="413">
        <f t="shared" si="95"/>
        <v>0</v>
      </c>
      <c r="AQ508" s="413">
        <f t="shared" si="96"/>
        <v>0</v>
      </c>
      <c r="AR508" s="413">
        <f t="shared" si="97"/>
        <v>0</v>
      </c>
      <c r="AS508" s="413">
        <f t="shared" si="98"/>
        <v>0</v>
      </c>
      <c r="AT508" s="413">
        <f t="shared" si="99"/>
        <v>0</v>
      </c>
      <c r="AU508" s="413">
        <f t="shared" si="100"/>
        <v>0</v>
      </c>
      <c r="AV508" s="413">
        <f t="shared" si="101"/>
        <v>0</v>
      </c>
      <c r="AW508" s="413">
        <f t="shared" si="102"/>
        <v>0</v>
      </c>
      <c r="AX508" s="195"/>
      <c r="AY508" s="195"/>
      <c r="AZ508" s="195"/>
    </row>
    <row r="509" spans="1:52" s="108" customFormat="1" outlineLevel="1">
      <c r="A509" s="642" t="str">
        <f t="shared" si="85"/>
        <v>1</v>
      </c>
      <c r="B509" s="108" t="s">
        <v>431</v>
      </c>
      <c r="L509" s="409" t="s">
        <v>629</v>
      </c>
      <c r="M509" s="417" t="s">
        <v>630</v>
      </c>
      <c r="N509" s="411" t="s">
        <v>369</v>
      </c>
      <c r="O509" s="425">
        <f>SUMIFS(Налоги!O$15:O$28,Налоги!$A$15:$A$28,$A509,Налоги!$M$15:$M$28,$B509)</f>
        <v>0</v>
      </c>
      <c r="P509" s="425">
        <f>SUMIFS(Налоги!P$15:P$28,Налоги!$A$15:$A$28,$A509,Налоги!$M$15:$M$28,$B509)</f>
        <v>0</v>
      </c>
      <c r="Q509" s="425">
        <f>SUMIFS(Налоги!Q$15:Q$28,Налоги!$A$15:$A$28,$A509,Налоги!$M$15:$M$28,$B509)</f>
        <v>0</v>
      </c>
      <c r="R509" s="413">
        <f t="shared" si="105"/>
        <v>0</v>
      </c>
      <c r="S509" s="425">
        <f>SUMIFS(Налоги!R$15:R$28,Налоги!$A$15:$A$28,$A509,Налоги!$M$15:$M$28,$B509)</f>
        <v>0</v>
      </c>
      <c r="T509" s="425">
        <f>SUMIFS(Налоги!S$15:S$28,Налоги!$A$15:$A$28,$A509,Налоги!$M$15:$M$28,$B509)</f>
        <v>0</v>
      </c>
      <c r="U509" s="425">
        <f>SUMIFS(Налоги!T$15:T$28,Налоги!$A$15:$A$28,$A509,Налоги!$M$15:$M$28,$B509)</f>
        <v>0</v>
      </c>
      <c r="V509" s="425">
        <f>SUMIFS(Налоги!U$15:U$28,Налоги!$A$15:$A$28,$A509,Налоги!$M$15:$M$28,$B509)</f>
        <v>0</v>
      </c>
      <c r="W509" s="425">
        <f>SUMIFS(Налоги!V$15:V$28,Налоги!$A$15:$A$28,$A509,Налоги!$M$15:$M$28,$B509)</f>
        <v>0</v>
      </c>
      <c r="X509" s="425">
        <f>SUMIFS(Налоги!W$15:W$28,Налоги!$A$15:$A$28,$A509,Налоги!$M$15:$M$28,$B509)</f>
        <v>0</v>
      </c>
      <c r="Y509" s="425">
        <f>SUMIFS(Налоги!X$15:X$28,Налоги!$A$15:$A$28,$A509,Налоги!$M$15:$M$28,$B509)</f>
        <v>0</v>
      </c>
      <c r="Z509" s="425">
        <f>SUMIFS(Налоги!Y$15:Y$28,Налоги!$A$15:$A$28,$A509,Налоги!$M$15:$M$28,$B509)</f>
        <v>0</v>
      </c>
      <c r="AA509" s="425">
        <f>SUMIFS(Налоги!Z$15:Z$28,Налоги!$A$15:$A$28,$A509,Налоги!$M$15:$M$28,$B509)</f>
        <v>0</v>
      </c>
      <c r="AB509" s="425">
        <f>SUMIFS(Налоги!AA$15:AA$28,Налоги!$A$15:$A$28,$A509,Налоги!$M$15:$M$28,$B509)</f>
        <v>0</v>
      </c>
      <c r="AC509" s="425">
        <f>SUMIFS(Налоги!AB$15:AB$28,Налоги!$A$15:$A$28,$A509,Налоги!$M$15:$M$28,$B509)</f>
        <v>0</v>
      </c>
      <c r="AD509" s="425">
        <f>SUMIFS(Налоги!AC$15:AC$28,Налоги!$A$15:$A$28,$A509,Налоги!$M$15:$M$28,$B509)</f>
        <v>0</v>
      </c>
      <c r="AE509" s="425">
        <f>SUMIFS(Налоги!AD$15:AD$28,Налоги!$A$15:$A$28,$A509,Налоги!$M$15:$M$28,$B509)</f>
        <v>0</v>
      </c>
      <c r="AF509" s="425">
        <f>SUMIFS(Налоги!AE$15:AE$28,Налоги!$A$15:$A$28,$A509,Налоги!$M$15:$M$28,$B509)</f>
        <v>0</v>
      </c>
      <c r="AG509" s="425">
        <f>SUMIFS(Налоги!AF$15:AF$28,Налоги!$A$15:$A$28,$A509,Налоги!$M$15:$M$28,$B509)</f>
        <v>0</v>
      </c>
      <c r="AH509" s="425">
        <f>SUMIFS(Налоги!AG$15:AG$28,Налоги!$A$15:$A$28,$A509,Налоги!$M$15:$M$28,$B509)</f>
        <v>0</v>
      </c>
      <c r="AI509" s="425">
        <f>SUMIFS(Налоги!AH$15:AH$28,Налоги!$A$15:$A$28,$A509,Налоги!$M$15:$M$28,$B509)</f>
        <v>0</v>
      </c>
      <c r="AJ509" s="425">
        <f>SUMIFS(Налоги!AI$15:AI$28,Налоги!$A$15:$A$28,$A509,Налоги!$M$15:$M$28,$B509)</f>
        <v>0</v>
      </c>
      <c r="AK509" s="425">
        <f>SUMIFS(Налоги!AJ$15:AJ$28,Налоги!$A$15:$A$28,$A509,Налоги!$M$15:$M$28,$B509)</f>
        <v>0</v>
      </c>
      <c r="AL509" s="425">
        <f>SUMIFS(Налоги!AK$15:AK$28,Налоги!$A$15:$A$28,$A509,Налоги!$M$15:$M$28,$B509)</f>
        <v>0</v>
      </c>
      <c r="AM509" s="425">
        <f>SUMIFS(Налоги!AL$15:AL$28,Налоги!$A$15:$A$28,$A509,Налоги!$M$15:$M$28,$B509)</f>
        <v>0</v>
      </c>
      <c r="AN509" s="413">
        <f t="shared" si="89"/>
        <v>0</v>
      </c>
      <c r="AO509" s="413">
        <f t="shared" si="94"/>
        <v>0</v>
      </c>
      <c r="AP509" s="413">
        <f t="shared" si="95"/>
        <v>0</v>
      </c>
      <c r="AQ509" s="413">
        <f t="shared" si="96"/>
        <v>0</v>
      </c>
      <c r="AR509" s="413">
        <f t="shared" si="97"/>
        <v>0</v>
      </c>
      <c r="AS509" s="413">
        <f t="shared" si="98"/>
        <v>0</v>
      </c>
      <c r="AT509" s="413">
        <f t="shared" si="99"/>
        <v>0</v>
      </c>
      <c r="AU509" s="413">
        <f t="shared" si="100"/>
        <v>0</v>
      </c>
      <c r="AV509" s="413">
        <f t="shared" si="101"/>
        <v>0</v>
      </c>
      <c r="AW509" s="413">
        <f t="shared" si="102"/>
        <v>0</v>
      </c>
      <c r="AX509" s="195"/>
      <c r="AY509" s="195"/>
      <c r="AZ509" s="195"/>
    </row>
    <row r="510" spans="1:52" s="108" customFormat="1" outlineLevel="1">
      <c r="A510" s="642" t="str">
        <f t="shared" si="85"/>
        <v>1</v>
      </c>
      <c r="B510" s="108" t="s">
        <v>432</v>
      </c>
      <c r="L510" s="409" t="s">
        <v>631</v>
      </c>
      <c r="M510" s="417" t="s">
        <v>632</v>
      </c>
      <c r="N510" s="411" t="s">
        <v>369</v>
      </c>
      <c r="O510" s="425">
        <f>SUMIFS(Налоги!O$15:O$28,Налоги!$A$15:$A$28,$A510,Налоги!$M$15:$M$28,$B510)</f>
        <v>0</v>
      </c>
      <c r="P510" s="425">
        <f>SUMIFS(Налоги!P$15:P$28,Налоги!$A$15:$A$28,$A510,Налоги!$M$15:$M$28,$B510)</f>
        <v>0</v>
      </c>
      <c r="Q510" s="425">
        <f>SUMIFS(Налоги!Q$15:Q$28,Налоги!$A$15:$A$28,$A510,Налоги!$M$15:$M$28,$B510)</f>
        <v>0</v>
      </c>
      <c r="R510" s="413">
        <f t="shared" si="105"/>
        <v>0</v>
      </c>
      <c r="S510" s="425">
        <f>SUMIFS(Налоги!R$15:R$28,Налоги!$A$15:$A$28,$A510,Налоги!$M$15:$M$28,$B510)</f>
        <v>0</v>
      </c>
      <c r="T510" s="425">
        <f>SUMIFS(Налоги!S$15:S$28,Налоги!$A$15:$A$28,$A510,Налоги!$M$15:$M$28,$B510)</f>
        <v>0</v>
      </c>
      <c r="U510" s="425">
        <f>SUMIFS(Налоги!T$15:T$28,Налоги!$A$15:$A$28,$A510,Налоги!$M$15:$M$28,$B510)</f>
        <v>0</v>
      </c>
      <c r="V510" s="425">
        <f>SUMIFS(Налоги!U$15:U$28,Налоги!$A$15:$A$28,$A510,Налоги!$M$15:$M$28,$B510)</f>
        <v>0</v>
      </c>
      <c r="W510" s="425">
        <f>SUMIFS(Налоги!V$15:V$28,Налоги!$A$15:$A$28,$A510,Налоги!$M$15:$M$28,$B510)</f>
        <v>0</v>
      </c>
      <c r="X510" s="425">
        <f>SUMIFS(Налоги!W$15:W$28,Налоги!$A$15:$A$28,$A510,Налоги!$M$15:$M$28,$B510)</f>
        <v>0</v>
      </c>
      <c r="Y510" s="425">
        <f>SUMIFS(Налоги!X$15:X$28,Налоги!$A$15:$A$28,$A510,Налоги!$M$15:$M$28,$B510)</f>
        <v>0</v>
      </c>
      <c r="Z510" s="425">
        <f>SUMIFS(Налоги!Y$15:Y$28,Налоги!$A$15:$A$28,$A510,Налоги!$M$15:$M$28,$B510)</f>
        <v>0</v>
      </c>
      <c r="AA510" s="425">
        <f>SUMIFS(Налоги!Z$15:Z$28,Налоги!$A$15:$A$28,$A510,Налоги!$M$15:$M$28,$B510)</f>
        <v>0</v>
      </c>
      <c r="AB510" s="425">
        <f>SUMIFS(Налоги!AA$15:AA$28,Налоги!$A$15:$A$28,$A510,Налоги!$M$15:$M$28,$B510)</f>
        <v>0</v>
      </c>
      <c r="AC510" s="425">
        <f>SUMIFS(Налоги!AB$15:AB$28,Налоги!$A$15:$A$28,$A510,Налоги!$M$15:$M$28,$B510)</f>
        <v>0</v>
      </c>
      <c r="AD510" s="425">
        <f>SUMIFS(Налоги!AC$15:AC$28,Налоги!$A$15:$A$28,$A510,Налоги!$M$15:$M$28,$B510)</f>
        <v>0</v>
      </c>
      <c r="AE510" s="425">
        <f>SUMIFS(Налоги!AD$15:AD$28,Налоги!$A$15:$A$28,$A510,Налоги!$M$15:$M$28,$B510)</f>
        <v>0</v>
      </c>
      <c r="AF510" s="425">
        <f>SUMIFS(Налоги!AE$15:AE$28,Налоги!$A$15:$A$28,$A510,Налоги!$M$15:$M$28,$B510)</f>
        <v>0</v>
      </c>
      <c r="AG510" s="425">
        <f>SUMIFS(Налоги!AF$15:AF$28,Налоги!$A$15:$A$28,$A510,Налоги!$M$15:$M$28,$B510)</f>
        <v>0</v>
      </c>
      <c r="AH510" s="425">
        <f>SUMIFS(Налоги!AG$15:AG$28,Налоги!$A$15:$A$28,$A510,Налоги!$M$15:$M$28,$B510)</f>
        <v>0</v>
      </c>
      <c r="AI510" s="425">
        <f>SUMIFS(Налоги!AH$15:AH$28,Налоги!$A$15:$A$28,$A510,Налоги!$M$15:$M$28,$B510)</f>
        <v>0</v>
      </c>
      <c r="AJ510" s="425">
        <f>SUMIFS(Налоги!AI$15:AI$28,Налоги!$A$15:$A$28,$A510,Налоги!$M$15:$M$28,$B510)</f>
        <v>0</v>
      </c>
      <c r="AK510" s="425">
        <f>SUMIFS(Налоги!AJ$15:AJ$28,Налоги!$A$15:$A$28,$A510,Налоги!$M$15:$M$28,$B510)</f>
        <v>0</v>
      </c>
      <c r="AL510" s="425">
        <f>SUMIFS(Налоги!AK$15:AK$28,Налоги!$A$15:$A$28,$A510,Налоги!$M$15:$M$28,$B510)</f>
        <v>0</v>
      </c>
      <c r="AM510" s="425">
        <f>SUMIFS(Налоги!AL$15:AL$28,Налоги!$A$15:$A$28,$A510,Налоги!$M$15:$M$28,$B510)</f>
        <v>0</v>
      </c>
      <c r="AN510" s="413">
        <f t="shared" si="89"/>
        <v>0</v>
      </c>
      <c r="AO510" s="413">
        <f t="shared" si="94"/>
        <v>0</v>
      </c>
      <c r="AP510" s="413">
        <f t="shared" si="95"/>
        <v>0</v>
      </c>
      <c r="AQ510" s="413">
        <f t="shared" si="96"/>
        <v>0</v>
      </c>
      <c r="AR510" s="413">
        <f t="shared" si="97"/>
        <v>0</v>
      </c>
      <c r="AS510" s="413">
        <f t="shared" si="98"/>
        <v>0</v>
      </c>
      <c r="AT510" s="413">
        <f t="shared" si="99"/>
        <v>0</v>
      </c>
      <c r="AU510" s="413">
        <f t="shared" si="100"/>
        <v>0</v>
      </c>
      <c r="AV510" s="413">
        <f t="shared" si="101"/>
        <v>0</v>
      </c>
      <c r="AW510" s="413">
        <f t="shared" si="102"/>
        <v>0</v>
      </c>
      <c r="AX510" s="195"/>
      <c r="AY510" s="195"/>
      <c r="AZ510" s="195"/>
    </row>
    <row r="511" spans="1:52" s="108" customFormat="1" outlineLevel="1">
      <c r="A511" s="642" t="str">
        <f t="shared" si="85"/>
        <v>1</v>
      </c>
      <c r="B511" s="108" t="s">
        <v>433</v>
      </c>
      <c r="L511" s="409" t="s">
        <v>633</v>
      </c>
      <c r="M511" s="417" t="s">
        <v>634</v>
      </c>
      <c r="N511" s="411" t="s">
        <v>369</v>
      </c>
      <c r="O511" s="425">
        <f>SUMIFS(Налоги!O$15:O$28,Налоги!$A$15:$A$28,$A511,Налоги!$M$15:$M$28,$B511)</f>
        <v>0</v>
      </c>
      <c r="P511" s="425">
        <f>SUMIFS(Налоги!P$15:P$28,Налоги!$A$15:$A$28,$A511,Налоги!$M$15:$M$28,$B511)</f>
        <v>0</v>
      </c>
      <c r="Q511" s="425">
        <f>SUMIFS(Налоги!Q$15:Q$28,Налоги!$A$15:$A$28,$A511,Налоги!$M$15:$M$28,$B511)</f>
        <v>0</v>
      </c>
      <c r="R511" s="413">
        <f t="shared" si="105"/>
        <v>0</v>
      </c>
      <c r="S511" s="425">
        <f>SUMIFS(Налоги!R$15:R$28,Налоги!$A$15:$A$28,$A511,Налоги!$M$15:$M$28,$B511)</f>
        <v>0</v>
      </c>
      <c r="T511" s="425">
        <f>SUMIFS(Налоги!S$15:S$28,Налоги!$A$15:$A$28,$A511,Налоги!$M$15:$M$28,$B511)</f>
        <v>0</v>
      </c>
      <c r="U511" s="425">
        <f>SUMIFS(Налоги!T$15:T$28,Налоги!$A$15:$A$28,$A511,Налоги!$M$15:$M$28,$B511)</f>
        <v>0</v>
      </c>
      <c r="V511" s="425">
        <f>SUMIFS(Налоги!U$15:U$28,Налоги!$A$15:$A$28,$A511,Налоги!$M$15:$M$28,$B511)</f>
        <v>0</v>
      </c>
      <c r="W511" s="425">
        <f>SUMIFS(Налоги!V$15:V$28,Налоги!$A$15:$A$28,$A511,Налоги!$M$15:$M$28,$B511)</f>
        <v>0</v>
      </c>
      <c r="X511" s="425">
        <f>SUMIFS(Налоги!W$15:W$28,Налоги!$A$15:$A$28,$A511,Налоги!$M$15:$M$28,$B511)</f>
        <v>0</v>
      </c>
      <c r="Y511" s="425">
        <f>SUMIFS(Налоги!X$15:X$28,Налоги!$A$15:$A$28,$A511,Налоги!$M$15:$M$28,$B511)</f>
        <v>0</v>
      </c>
      <c r="Z511" s="425">
        <f>SUMIFS(Налоги!Y$15:Y$28,Налоги!$A$15:$A$28,$A511,Налоги!$M$15:$M$28,$B511)</f>
        <v>0</v>
      </c>
      <c r="AA511" s="425">
        <f>SUMIFS(Налоги!Z$15:Z$28,Налоги!$A$15:$A$28,$A511,Налоги!$M$15:$M$28,$B511)</f>
        <v>0</v>
      </c>
      <c r="AB511" s="425">
        <f>SUMIFS(Налоги!AA$15:AA$28,Налоги!$A$15:$A$28,$A511,Налоги!$M$15:$M$28,$B511)</f>
        <v>0</v>
      </c>
      <c r="AC511" s="425">
        <f>SUMIFS(Налоги!AB$15:AB$28,Налоги!$A$15:$A$28,$A511,Налоги!$M$15:$M$28,$B511)</f>
        <v>0</v>
      </c>
      <c r="AD511" s="425">
        <f>SUMIFS(Налоги!AC$15:AC$28,Налоги!$A$15:$A$28,$A511,Налоги!$M$15:$M$28,$B511)</f>
        <v>0</v>
      </c>
      <c r="AE511" s="425">
        <f>SUMIFS(Налоги!AD$15:AD$28,Налоги!$A$15:$A$28,$A511,Налоги!$M$15:$M$28,$B511)</f>
        <v>0</v>
      </c>
      <c r="AF511" s="425">
        <f>SUMIFS(Налоги!AE$15:AE$28,Налоги!$A$15:$A$28,$A511,Налоги!$M$15:$M$28,$B511)</f>
        <v>0</v>
      </c>
      <c r="AG511" s="425">
        <f>SUMIFS(Налоги!AF$15:AF$28,Налоги!$A$15:$A$28,$A511,Налоги!$M$15:$M$28,$B511)</f>
        <v>0</v>
      </c>
      <c r="AH511" s="425">
        <f>SUMIFS(Налоги!AG$15:AG$28,Налоги!$A$15:$A$28,$A511,Налоги!$M$15:$M$28,$B511)</f>
        <v>0</v>
      </c>
      <c r="AI511" s="425">
        <f>SUMIFS(Налоги!AH$15:AH$28,Налоги!$A$15:$A$28,$A511,Налоги!$M$15:$M$28,$B511)</f>
        <v>0</v>
      </c>
      <c r="AJ511" s="425">
        <f>SUMIFS(Налоги!AI$15:AI$28,Налоги!$A$15:$A$28,$A511,Налоги!$M$15:$M$28,$B511)</f>
        <v>0</v>
      </c>
      <c r="AK511" s="425">
        <f>SUMIFS(Налоги!AJ$15:AJ$28,Налоги!$A$15:$A$28,$A511,Налоги!$M$15:$M$28,$B511)</f>
        <v>0</v>
      </c>
      <c r="AL511" s="425">
        <f>SUMIFS(Налоги!AK$15:AK$28,Налоги!$A$15:$A$28,$A511,Налоги!$M$15:$M$28,$B511)</f>
        <v>0</v>
      </c>
      <c r="AM511" s="425">
        <f>SUMIFS(Налоги!AL$15:AL$28,Налоги!$A$15:$A$28,$A511,Налоги!$M$15:$M$28,$B511)</f>
        <v>0</v>
      </c>
      <c r="AN511" s="413">
        <f t="shared" si="89"/>
        <v>0</v>
      </c>
      <c r="AO511" s="413">
        <f t="shared" si="94"/>
        <v>0</v>
      </c>
      <c r="AP511" s="413">
        <f t="shared" si="95"/>
        <v>0</v>
      </c>
      <c r="AQ511" s="413">
        <f t="shared" si="96"/>
        <v>0</v>
      </c>
      <c r="AR511" s="413">
        <f t="shared" si="97"/>
        <v>0</v>
      </c>
      <c r="AS511" s="413">
        <f t="shared" si="98"/>
        <v>0</v>
      </c>
      <c r="AT511" s="413">
        <f t="shared" si="99"/>
        <v>0</v>
      </c>
      <c r="AU511" s="413">
        <f t="shared" si="100"/>
        <v>0</v>
      </c>
      <c r="AV511" s="413">
        <f t="shared" si="101"/>
        <v>0</v>
      </c>
      <c r="AW511" s="413">
        <f t="shared" si="102"/>
        <v>0</v>
      </c>
      <c r="AX511" s="195"/>
      <c r="AY511" s="195"/>
      <c r="AZ511" s="195"/>
    </row>
    <row r="512" spans="1:52" s="108" customFormat="1" outlineLevel="1">
      <c r="A512" s="642" t="str">
        <f t="shared" si="85"/>
        <v>1</v>
      </c>
      <c r="B512" s="108" t="s">
        <v>430</v>
      </c>
      <c r="L512" s="409" t="s">
        <v>635</v>
      </c>
      <c r="M512" s="417" t="s">
        <v>636</v>
      </c>
      <c r="N512" s="411" t="s">
        <v>369</v>
      </c>
      <c r="O512" s="425">
        <f>SUMIFS(Налоги!O$15:O$28,Налоги!$A$15:$A$28,$A512,Налоги!$M$15:$M$28,$B512)</f>
        <v>0</v>
      </c>
      <c r="P512" s="425">
        <f>SUMIFS(Налоги!P$15:P$28,Налоги!$A$15:$A$28,$A512,Налоги!$M$15:$M$28,$B512)</f>
        <v>0</v>
      </c>
      <c r="Q512" s="425">
        <f>SUMIFS(Налоги!Q$15:Q$28,Налоги!$A$15:$A$28,$A512,Налоги!$M$15:$M$28,$B512)</f>
        <v>0</v>
      </c>
      <c r="R512" s="413">
        <f t="shared" si="105"/>
        <v>0</v>
      </c>
      <c r="S512" s="425">
        <f>SUMIFS(Налоги!R$15:R$28,Налоги!$A$15:$A$28,$A512,Налоги!$M$15:$M$28,$B512)</f>
        <v>0</v>
      </c>
      <c r="T512" s="425">
        <f>SUMIFS(Налоги!S$15:S$28,Налоги!$A$15:$A$28,$A512,Налоги!$M$15:$M$28,$B512)</f>
        <v>0</v>
      </c>
      <c r="U512" s="425">
        <f>SUMIFS(Налоги!T$15:T$28,Налоги!$A$15:$A$28,$A512,Налоги!$M$15:$M$28,$B512)</f>
        <v>0</v>
      </c>
      <c r="V512" s="425">
        <f>SUMIFS(Налоги!U$15:U$28,Налоги!$A$15:$A$28,$A512,Налоги!$M$15:$M$28,$B512)</f>
        <v>0</v>
      </c>
      <c r="W512" s="425">
        <f>SUMIFS(Налоги!V$15:V$28,Налоги!$A$15:$A$28,$A512,Налоги!$M$15:$M$28,$B512)</f>
        <v>0</v>
      </c>
      <c r="X512" s="425">
        <f>SUMIFS(Налоги!W$15:W$28,Налоги!$A$15:$A$28,$A512,Налоги!$M$15:$M$28,$B512)</f>
        <v>0</v>
      </c>
      <c r="Y512" s="425">
        <f>SUMIFS(Налоги!X$15:X$28,Налоги!$A$15:$A$28,$A512,Налоги!$M$15:$M$28,$B512)</f>
        <v>0</v>
      </c>
      <c r="Z512" s="425">
        <f>SUMIFS(Налоги!Y$15:Y$28,Налоги!$A$15:$A$28,$A512,Налоги!$M$15:$M$28,$B512)</f>
        <v>0</v>
      </c>
      <c r="AA512" s="425">
        <f>SUMIFS(Налоги!Z$15:Z$28,Налоги!$A$15:$A$28,$A512,Налоги!$M$15:$M$28,$B512)</f>
        <v>0</v>
      </c>
      <c r="AB512" s="425">
        <f>SUMIFS(Налоги!AA$15:AA$28,Налоги!$A$15:$A$28,$A512,Налоги!$M$15:$M$28,$B512)</f>
        <v>0</v>
      </c>
      <c r="AC512" s="425">
        <f>SUMIFS(Налоги!AB$15:AB$28,Налоги!$A$15:$A$28,$A512,Налоги!$M$15:$M$28,$B512)</f>
        <v>0</v>
      </c>
      <c r="AD512" s="425">
        <f>SUMIFS(Налоги!AC$15:AC$28,Налоги!$A$15:$A$28,$A512,Налоги!$M$15:$M$28,$B512)</f>
        <v>0</v>
      </c>
      <c r="AE512" s="425">
        <f>SUMIFS(Налоги!AD$15:AD$28,Налоги!$A$15:$A$28,$A512,Налоги!$M$15:$M$28,$B512)</f>
        <v>0</v>
      </c>
      <c r="AF512" s="425">
        <f>SUMIFS(Налоги!AE$15:AE$28,Налоги!$A$15:$A$28,$A512,Налоги!$M$15:$M$28,$B512)</f>
        <v>0</v>
      </c>
      <c r="AG512" s="425">
        <f>SUMIFS(Налоги!AF$15:AF$28,Налоги!$A$15:$A$28,$A512,Налоги!$M$15:$M$28,$B512)</f>
        <v>0</v>
      </c>
      <c r="AH512" s="425">
        <f>SUMIFS(Налоги!AG$15:AG$28,Налоги!$A$15:$A$28,$A512,Налоги!$M$15:$M$28,$B512)</f>
        <v>0</v>
      </c>
      <c r="AI512" s="425">
        <f>SUMIFS(Налоги!AH$15:AH$28,Налоги!$A$15:$A$28,$A512,Налоги!$M$15:$M$28,$B512)</f>
        <v>0</v>
      </c>
      <c r="AJ512" s="425">
        <f>SUMIFS(Налоги!AI$15:AI$28,Налоги!$A$15:$A$28,$A512,Налоги!$M$15:$M$28,$B512)</f>
        <v>0</v>
      </c>
      <c r="AK512" s="425">
        <f>SUMIFS(Налоги!AJ$15:AJ$28,Налоги!$A$15:$A$28,$A512,Налоги!$M$15:$M$28,$B512)</f>
        <v>0</v>
      </c>
      <c r="AL512" s="425">
        <f>SUMIFS(Налоги!AK$15:AK$28,Налоги!$A$15:$A$28,$A512,Налоги!$M$15:$M$28,$B512)</f>
        <v>0</v>
      </c>
      <c r="AM512" s="425">
        <f>SUMIFS(Налоги!AL$15:AL$28,Налоги!$A$15:$A$28,$A512,Налоги!$M$15:$M$28,$B512)</f>
        <v>0</v>
      </c>
      <c r="AN512" s="413">
        <f t="shared" si="89"/>
        <v>0</v>
      </c>
      <c r="AO512" s="413">
        <f t="shared" si="94"/>
        <v>0</v>
      </c>
      <c r="AP512" s="413">
        <f t="shared" si="95"/>
        <v>0</v>
      </c>
      <c r="AQ512" s="413">
        <f t="shared" si="96"/>
        <v>0</v>
      </c>
      <c r="AR512" s="413">
        <f t="shared" si="97"/>
        <v>0</v>
      </c>
      <c r="AS512" s="413">
        <f t="shared" si="98"/>
        <v>0</v>
      </c>
      <c r="AT512" s="413">
        <f t="shared" si="99"/>
        <v>0</v>
      </c>
      <c r="AU512" s="413">
        <f t="shared" si="100"/>
        <v>0</v>
      </c>
      <c r="AV512" s="413">
        <f t="shared" si="101"/>
        <v>0</v>
      </c>
      <c r="AW512" s="413">
        <f t="shared" si="102"/>
        <v>0</v>
      </c>
      <c r="AX512" s="195"/>
      <c r="AY512" s="195"/>
      <c r="AZ512" s="195"/>
    </row>
    <row r="513" spans="1:52" s="108" customFormat="1" outlineLevel="1">
      <c r="A513" s="642" t="str">
        <f t="shared" si="85"/>
        <v>1</v>
      </c>
      <c r="B513" s="108" t="s">
        <v>1434</v>
      </c>
      <c r="L513" s="409" t="s">
        <v>637</v>
      </c>
      <c r="M513" s="417" t="s">
        <v>638</v>
      </c>
      <c r="N513" s="411" t="s">
        <v>369</v>
      </c>
      <c r="O513" s="412">
        <f>SUMIFS(Налоги!O$15:O$28,Налоги!$A$15:$A$28,$A513,Налоги!$M$15:$M$28,$B513)</f>
        <v>0</v>
      </c>
      <c r="P513" s="412">
        <f>SUMIFS(Налоги!P$15:P$28,Налоги!$A$15:$A$28,$A513,Налоги!$M$15:$M$28,$B513)</f>
        <v>0.73</v>
      </c>
      <c r="Q513" s="412">
        <f>SUMIFS(Налоги!Q$15:Q$28,Налоги!$A$15:$A$28,$A513,Налоги!$M$15:$M$28,$B513)</f>
        <v>0.73</v>
      </c>
      <c r="R513" s="413">
        <f t="shared" si="105"/>
        <v>0</v>
      </c>
      <c r="S513" s="412">
        <f>SUMIFS(Налоги!R$15:R$28,Налоги!$A$15:$A$28,$A513,Налоги!$M$15:$M$28,$B513)</f>
        <v>0</v>
      </c>
      <c r="T513" s="412">
        <f>SUMIFS(Налоги!S$15:S$28,Налоги!$A$15:$A$28,$A513,Налоги!$M$15:$M$28,$B513)</f>
        <v>1</v>
      </c>
      <c r="U513" s="412">
        <f>SUMIFS(Налоги!T$15:T$28,Налоги!$A$15:$A$28,$A513,Налоги!$M$15:$M$28,$B513)</f>
        <v>1.1000000000000001</v>
      </c>
      <c r="V513" s="412">
        <f>SUMIFS(Налоги!U$15:U$28,Налоги!$A$15:$A$28,$A513,Налоги!$M$15:$M$28,$B513)</f>
        <v>1.2</v>
      </c>
      <c r="W513" s="412">
        <f>SUMIFS(Налоги!V$15:V$28,Налоги!$A$15:$A$28,$A513,Налоги!$M$15:$M$28,$B513)</f>
        <v>1.3</v>
      </c>
      <c r="X513" s="412">
        <f>SUMIFS(Налоги!W$15:W$28,Налоги!$A$15:$A$28,$A513,Налоги!$M$15:$M$28,$B513)</f>
        <v>1.4</v>
      </c>
      <c r="Y513" s="412">
        <f>SUMIFS(Налоги!X$15:X$28,Налоги!$A$15:$A$28,$A513,Налоги!$M$15:$M$28,$B513)</f>
        <v>0</v>
      </c>
      <c r="Z513" s="412">
        <f>SUMIFS(Налоги!Y$15:Y$28,Налоги!$A$15:$A$28,$A513,Налоги!$M$15:$M$28,$B513)</f>
        <v>0</v>
      </c>
      <c r="AA513" s="412">
        <f>SUMIFS(Налоги!Z$15:Z$28,Налоги!$A$15:$A$28,$A513,Налоги!$M$15:$M$28,$B513)</f>
        <v>0</v>
      </c>
      <c r="AB513" s="412">
        <f>SUMIFS(Налоги!AA$15:AA$28,Налоги!$A$15:$A$28,$A513,Налоги!$M$15:$M$28,$B513)</f>
        <v>0</v>
      </c>
      <c r="AC513" s="412">
        <f>SUMIFS(Налоги!AB$15:AB$28,Налоги!$A$15:$A$28,$A513,Налоги!$M$15:$M$28,$B513)</f>
        <v>0</v>
      </c>
      <c r="AD513" s="412">
        <f>SUMIFS(Налоги!AC$15:AC$28,Налоги!$A$15:$A$28,$A513,Налоги!$M$15:$M$28,$B513)</f>
        <v>0</v>
      </c>
      <c r="AE513" s="412">
        <f>SUMIFS(Налоги!AD$15:AD$28,Налоги!$A$15:$A$28,$A513,Налоги!$M$15:$M$28,$B513)</f>
        <v>0</v>
      </c>
      <c r="AF513" s="412">
        <f>SUMIFS(Налоги!AE$15:AE$28,Налоги!$A$15:$A$28,$A513,Налоги!$M$15:$M$28,$B513)</f>
        <v>0</v>
      </c>
      <c r="AG513" s="412">
        <f>SUMIFS(Налоги!AF$15:AF$28,Налоги!$A$15:$A$28,$A513,Налоги!$M$15:$M$28,$B513)</f>
        <v>0</v>
      </c>
      <c r="AH513" s="412">
        <f>SUMIFS(Налоги!AG$15:AG$28,Налоги!$A$15:$A$28,$A513,Налоги!$M$15:$M$28,$B513)</f>
        <v>0</v>
      </c>
      <c r="AI513" s="412">
        <f>SUMIFS(Налоги!AH$15:AH$28,Налоги!$A$15:$A$28,$A513,Налоги!$M$15:$M$28,$B513)</f>
        <v>0</v>
      </c>
      <c r="AJ513" s="412">
        <f>SUMIFS(Налоги!AI$15:AI$28,Налоги!$A$15:$A$28,$A513,Налоги!$M$15:$M$28,$B513)</f>
        <v>0</v>
      </c>
      <c r="AK513" s="412">
        <f>SUMIFS(Налоги!AJ$15:AJ$28,Налоги!$A$15:$A$28,$A513,Налоги!$M$15:$M$28,$B513)</f>
        <v>0</v>
      </c>
      <c r="AL513" s="412">
        <f>SUMIFS(Налоги!AK$15:AK$28,Налоги!$A$15:$A$28,$A513,Налоги!$M$15:$M$28,$B513)</f>
        <v>0</v>
      </c>
      <c r="AM513" s="412">
        <f>SUMIFS(Налоги!AL$15:AL$28,Налоги!$A$15:$A$28,$A513,Налоги!$M$15:$M$28,$B513)</f>
        <v>0</v>
      </c>
      <c r="AN513" s="413">
        <f t="shared" si="89"/>
        <v>0</v>
      </c>
      <c r="AO513" s="413">
        <f t="shared" si="94"/>
        <v>0</v>
      </c>
      <c r="AP513" s="413">
        <f t="shared" si="95"/>
        <v>0</v>
      </c>
      <c r="AQ513" s="413">
        <f t="shared" si="96"/>
        <v>0</v>
      </c>
      <c r="AR513" s="413">
        <f t="shared" si="97"/>
        <v>0</v>
      </c>
      <c r="AS513" s="413">
        <f t="shared" si="98"/>
        <v>0</v>
      </c>
      <c r="AT513" s="413">
        <f t="shared" si="99"/>
        <v>0</v>
      </c>
      <c r="AU513" s="413">
        <f t="shared" si="100"/>
        <v>0</v>
      </c>
      <c r="AV513" s="413">
        <f t="shared" si="101"/>
        <v>0</v>
      </c>
      <c r="AW513" s="413">
        <f t="shared" si="102"/>
        <v>0</v>
      </c>
      <c r="AX513" s="195"/>
      <c r="AY513" s="195"/>
      <c r="AZ513" s="195"/>
    </row>
    <row r="514" spans="1:52" s="108" customFormat="1" outlineLevel="1">
      <c r="A514" s="642" t="str">
        <f>A513</f>
        <v>1</v>
      </c>
      <c r="B514" s="108" t="s">
        <v>1435</v>
      </c>
      <c r="L514" s="409" t="s">
        <v>639</v>
      </c>
      <c r="M514" s="417" t="s">
        <v>640</v>
      </c>
      <c r="N514" s="411" t="s">
        <v>369</v>
      </c>
      <c r="O514" s="425">
        <f>SUMIFS(Налоги!O$15:O$28,Налоги!$A$15:$A$28,$A514,Налоги!$M$15:$M$28,$B514)</f>
        <v>0</v>
      </c>
      <c r="P514" s="425">
        <f>SUMIFS(Налоги!P$15:P$28,Налоги!$A$15:$A$28,$A514,Налоги!$M$15:$M$28,$B514)</f>
        <v>0</v>
      </c>
      <c r="Q514" s="425">
        <f>SUMIFS(Налоги!Q$15:Q$28,Налоги!$A$15:$A$28,$A514,Налоги!$M$15:$M$28,$B514)</f>
        <v>0</v>
      </c>
      <c r="R514" s="413">
        <f>Q514-P514</f>
        <v>0</v>
      </c>
      <c r="S514" s="425">
        <f>SUMIFS(Налоги!R$15:R$28,Налоги!$A$15:$A$28,$A514,Налоги!$M$15:$M$28,$B514)</f>
        <v>0</v>
      </c>
      <c r="T514" s="425">
        <f>SUMIFS(Налоги!S$15:S$28,Налоги!$A$15:$A$28,$A514,Налоги!$M$15:$M$28,$B514)</f>
        <v>0</v>
      </c>
      <c r="U514" s="425">
        <f>SUMIFS(Налоги!T$15:T$28,Налоги!$A$15:$A$28,$A514,Налоги!$M$15:$M$28,$B514)</f>
        <v>0</v>
      </c>
      <c r="V514" s="425">
        <f>SUMIFS(Налоги!U$15:U$28,Налоги!$A$15:$A$28,$A514,Налоги!$M$15:$M$28,$B514)</f>
        <v>0</v>
      </c>
      <c r="W514" s="425">
        <f>SUMIFS(Налоги!V$15:V$28,Налоги!$A$15:$A$28,$A514,Налоги!$M$15:$M$28,$B514)</f>
        <v>0</v>
      </c>
      <c r="X514" s="425">
        <f>SUMIFS(Налоги!W$15:W$28,Налоги!$A$15:$A$28,$A514,Налоги!$M$15:$M$28,$B514)</f>
        <v>0</v>
      </c>
      <c r="Y514" s="425">
        <f>SUMIFS(Налоги!X$15:X$28,Налоги!$A$15:$A$28,$A514,Налоги!$M$15:$M$28,$B514)</f>
        <v>0</v>
      </c>
      <c r="Z514" s="425">
        <f>SUMIFS(Налоги!Y$15:Y$28,Налоги!$A$15:$A$28,$A514,Налоги!$M$15:$M$28,$B514)</f>
        <v>0</v>
      </c>
      <c r="AA514" s="425">
        <f>SUMIFS(Налоги!Z$15:Z$28,Налоги!$A$15:$A$28,$A514,Налоги!$M$15:$M$28,$B514)</f>
        <v>0</v>
      </c>
      <c r="AB514" s="425">
        <f>SUMIFS(Налоги!AA$15:AA$28,Налоги!$A$15:$A$28,$A514,Налоги!$M$15:$M$28,$B514)</f>
        <v>0</v>
      </c>
      <c r="AC514" s="425">
        <f>SUMIFS(Налоги!AB$15:AB$28,Налоги!$A$15:$A$28,$A514,Налоги!$M$15:$M$28,$B514)</f>
        <v>0</v>
      </c>
      <c r="AD514" s="425">
        <f>SUMIFS(Налоги!AC$15:AC$28,Налоги!$A$15:$A$28,$A514,Налоги!$M$15:$M$28,$B514)</f>
        <v>0</v>
      </c>
      <c r="AE514" s="425">
        <f>SUMIFS(Налоги!AD$15:AD$28,Налоги!$A$15:$A$28,$A514,Налоги!$M$15:$M$28,$B514)</f>
        <v>0</v>
      </c>
      <c r="AF514" s="425">
        <f>SUMIFS(Налоги!AE$15:AE$28,Налоги!$A$15:$A$28,$A514,Налоги!$M$15:$M$28,$B514)</f>
        <v>0</v>
      </c>
      <c r="AG514" s="425">
        <f>SUMIFS(Налоги!AF$15:AF$28,Налоги!$A$15:$A$28,$A514,Налоги!$M$15:$M$28,$B514)</f>
        <v>0</v>
      </c>
      <c r="AH514" s="425">
        <f>SUMIFS(Налоги!AG$15:AG$28,Налоги!$A$15:$A$28,$A514,Налоги!$M$15:$M$28,$B514)</f>
        <v>0</v>
      </c>
      <c r="AI514" s="425">
        <f>SUMIFS(Налоги!AH$15:AH$28,Налоги!$A$15:$A$28,$A514,Налоги!$M$15:$M$28,$B514)</f>
        <v>0</v>
      </c>
      <c r="AJ514" s="425">
        <f>SUMIFS(Налоги!AI$15:AI$28,Налоги!$A$15:$A$28,$A514,Налоги!$M$15:$M$28,$B514)</f>
        <v>0</v>
      </c>
      <c r="AK514" s="425">
        <f>SUMIFS(Налоги!AJ$15:AJ$28,Налоги!$A$15:$A$28,$A514,Налоги!$M$15:$M$28,$B514)</f>
        <v>0</v>
      </c>
      <c r="AL514" s="425">
        <f>SUMIFS(Налоги!AK$15:AK$28,Налоги!$A$15:$A$28,$A514,Налоги!$M$15:$M$28,$B514)</f>
        <v>0</v>
      </c>
      <c r="AM514" s="425">
        <f>SUMIFS(Налоги!AL$15:AL$28,Налоги!$A$15:$A$28,$A514,Налоги!$M$15:$M$28,$B514)</f>
        <v>0</v>
      </c>
      <c r="AN514" s="413">
        <f t="shared" si="89"/>
        <v>0</v>
      </c>
      <c r="AO514" s="413">
        <f t="shared" si="94"/>
        <v>0</v>
      </c>
      <c r="AP514" s="413">
        <f t="shared" si="95"/>
        <v>0</v>
      </c>
      <c r="AQ514" s="413">
        <f t="shared" si="96"/>
        <v>0</v>
      </c>
      <c r="AR514" s="413">
        <f t="shared" si="97"/>
        <v>0</v>
      </c>
      <c r="AS514" s="413">
        <f t="shared" si="98"/>
        <v>0</v>
      </c>
      <c r="AT514" s="413">
        <f t="shared" si="99"/>
        <v>0</v>
      </c>
      <c r="AU514" s="413">
        <f t="shared" si="100"/>
        <v>0</v>
      </c>
      <c r="AV514" s="413">
        <f t="shared" si="101"/>
        <v>0</v>
      </c>
      <c r="AW514" s="413">
        <f t="shared" si="102"/>
        <v>0</v>
      </c>
      <c r="AX514" s="195"/>
      <c r="AY514" s="195"/>
      <c r="AZ514" s="195"/>
    </row>
    <row r="515" spans="1:52" s="108" customFormat="1" outlineLevel="1">
      <c r="A515" s="642" t="str">
        <f>A514</f>
        <v>1</v>
      </c>
      <c r="B515" s="108" t="s">
        <v>434</v>
      </c>
      <c r="L515" s="409" t="s">
        <v>641</v>
      </c>
      <c r="M515" s="426" t="s">
        <v>1159</v>
      </c>
      <c r="N515" s="411" t="s">
        <v>369</v>
      </c>
      <c r="O515" s="425">
        <f>SUMIFS(Налоги!O$15:O$28,Налоги!$A$15:$A$28,$A515,Налоги!$M$15:$M$28,$B515)</f>
        <v>0</v>
      </c>
      <c r="P515" s="425">
        <f>SUMIFS(Налоги!P$15:P$28,Налоги!$A$15:$A$28,$A515,Налоги!$M$15:$M$28,$B515)</f>
        <v>0</v>
      </c>
      <c r="Q515" s="425">
        <f>SUMIFS(Налоги!Q$15:Q$28,Налоги!$A$15:$A$28,$A515,Налоги!$M$15:$M$28,$B515)</f>
        <v>0</v>
      </c>
      <c r="R515" s="413">
        <f t="shared" si="105"/>
        <v>0</v>
      </c>
      <c r="S515" s="425">
        <f>SUMIFS(Налоги!R$15:R$28,Налоги!$A$15:$A$28,$A515,Налоги!$M$15:$M$28,$B515)</f>
        <v>0</v>
      </c>
      <c r="T515" s="425">
        <f>SUMIFS(Налоги!S$15:S$28,Налоги!$A$15:$A$28,$A515,Налоги!$M$15:$M$28,$B515)</f>
        <v>0</v>
      </c>
      <c r="U515" s="425">
        <f>SUMIFS(Налоги!T$15:T$28,Налоги!$A$15:$A$28,$A515,Налоги!$M$15:$M$28,$B515)</f>
        <v>0</v>
      </c>
      <c r="V515" s="425">
        <f>SUMIFS(Налоги!U$15:U$28,Налоги!$A$15:$A$28,$A515,Налоги!$M$15:$M$28,$B515)</f>
        <v>0</v>
      </c>
      <c r="W515" s="425">
        <f>SUMIFS(Налоги!V$15:V$28,Налоги!$A$15:$A$28,$A515,Налоги!$M$15:$M$28,$B515)</f>
        <v>0</v>
      </c>
      <c r="X515" s="425">
        <f>SUMIFS(Налоги!W$15:W$28,Налоги!$A$15:$A$28,$A515,Налоги!$M$15:$M$28,$B515)</f>
        <v>0</v>
      </c>
      <c r="Y515" s="425">
        <f>SUMIFS(Налоги!X$15:X$28,Налоги!$A$15:$A$28,$A515,Налоги!$M$15:$M$28,$B515)</f>
        <v>0</v>
      </c>
      <c r="Z515" s="425">
        <f>SUMIFS(Налоги!Y$15:Y$28,Налоги!$A$15:$A$28,$A515,Налоги!$M$15:$M$28,$B515)</f>
        <v>0</v>
      </c>
      <c r="AA515" s="425">
        <f>SUMIFS(Налоги!Z$15:Z$28,Налоги!$A$15:$A$28,$A515,Налоги!$M$15:$M$28,$B515)</f>
        <v>0</v>
      </c>
      <c r="AB515" s="425">
        <f>SUMIFS(Налоги!AA$15:AA$28,Налоги!$A$15:$A$28,$A515,Налоги!$M$15:$M$28,$B515)</f>
        <v>0</v>
      </c>
      <c r="AC515" s="425">
        <f>SUMIFS(Налоги!AB$15:AB$28,Налоги!$A$15:$A$28,$A515,Налоги!$M$15:$M$28,$B515)</f>
        <v>0</v>
      </c>
      <c r="AD515" s="425">
        <f>SUMIFS(Налоги!AC$15:AC$28,Налоги!$A$15:$A$28,$A515,Налоги!$M$15:$M$28,$B515)</f>
        <v>0</v>
      </c>
      <c r="AE515" s="425">
        <f>SUMIFS(Налоги!AD$15:AD$28,Налоги!$A$15:$A$28,$A515,Налоги!$M$15:$M$28,$B515)</f>
        <v>0</v>
      </c>
      <c r="AF515" s="425">
        <f>SUMIFS(Налоги!AE$15:AE$28,Налоги!$A$15:$A$28,$A515,Налоги!$M$15:$M$28,$B515)</f>
        <v>0</v>
      </c>
      <c r="AG515" s="425">
        <f>SUMIFS(Налоги!AF$15:AF$28,Налоги!$A$15:$A$28,$A515,Налоги!$M$15:$M$28,$B515)</f>
        <v>0</v>
      </c>
      <c r="AH515" s="425">
        <f>SUMIFS(Налоги!AG$15:AG$28,Налоги!$A$15:$A$28,$A515,Налоги!$M$15:$M$28,$B515)</f>
        <v>0</v>
      </c>
      <c r="AI515" s="425">
        <f>SUMIFS(Налоги!AH$15:AH$28,Налоги!$A$15:$A$28,$A515,Налоги!$M$15:$M$28,$B515)</f>
        <v>0</v>
      </c>
      <c r="AJ515" s="425">
        <f>SUMIFS(Налоги!AI$15:AI$28,Налоги!$A$15:$A$28,$A515,Налоги!$M$15:$M$28,$B515)</f>
        <v>0</v>
      </c>
      <c r="AK515" s="425">
        <f>SUMIFS(Налоги!AJ$15:AJ$28,Налоги!$A$15:$A$28,$A515,Налоги!$M$15:$M$28,$B515)</f>
        <v>0</v>
      </c>
      <c r="AL515" s="425">
        <f>SUMIFS(Налоги!AK$15:AK$28,Налоги!$A$15:$A$28,$A515,Налоги!$M$15:$M$28,$B515)</f>
        <v>0</v>
      </c>
      <c r="AM515" s="425">
        <f>SUMIFS(Налоги!AL$15:AL$28,Налоги!$A$15:$A$28,$A515,Налоги!$M$15:$M$28,$B515)</f>
        <v>0</v>
      </c>
      <c r="AN515" s="413">
        <f t="shared" si="89"/>
        <v>0</v>
      </c>
      <c r="AO515" s="413">
        <f t="shared" si="94"/>
        <v>0</v>
      </c>
      <c r="AP515" s="413">
        <f t="shared" si="95"/>
        <v>0</v>
      </c>
      <c r="AQ515" s="413">
        <f t="shared" si="96"/>
        <v>0</v>
      </c>
      <c r="AR515" s="413">
        <f t="shared" si="97"/>
        <v>0</v>
      </c>
      <c r="AS515" s="413">
        <f t="shared" si="98"/>
        <v>0</v>
      </c>
      <c r="AT515" s="413">
        <f t="shared" si="99"/>
        <v>0</v>
      </c>
      <c r="AU515" s="413">
        <f t="shared" si="100"/>
        <v>0</v>
      </c>
      <c r="AV515" s="413">
        <f t="shared" si="101"/>
        <v>0</v>
      </c>
      <c r="AW515" s="413">
        <f t="shared" si="102"/>
        <v>0</v>
      </c>
      <c r="AX515" s="195"/>
      <c r="AY515" s="195"/>
      <c r="AZ515" s="195"/>
    </row>
    <row r="516" spans="1:52" s="108" customFormat="1" ht="79.8" outlineLevel="1">
      <c r="A516" s="642" t="str">
        <f t="shared" ref="A516:A565" si="106">A515</f>
        <v>1</v>
      </c>
      <c r="B516" s="108" t="s">
        <v>1466</v>
      </c>
      <c r="L516" s="409" t="s">
        <v>169</v>
      </c>
      <c r="M516" s="427" t="s">
        <v>485</v>
      </c>
      <c r="N516" s="411" t="s">
        <v>369</v>
      </c>
      <c r="O516" s="428"/>
      <c r="P516" s="428"/>
      <c r="Q516" s="428"/>
      <c r="R516" s="413">
        <f t="shared" si="105"/>
        <v>0</v>
      </c>
      <c r="S516" s="428"/>
      <c r="T516" s="428"/>
      <c r="U516" s="428"/>
      <c r="V516" s="428"/>
      <c r="W516" s="428"/>
      <c r="X516" s="428"/>
      <c r="Y516" s="428"/>
      <c r="Z516" s="428"/>
      <c r="AA516" s="428"/>
      <c r="AB516" s="428"/>
      <c r="AC516" s="428"/>
      <c r="AD516" s="428"/>
      <c r="AE516" s="428"/>
      <c r="AF516" s="428"/>
      <c r="AG516" s="428"/>
      <c r="AH516" s="428"/>
      <c r="AI516" s="428"/>
      <c r="AJ516" s="428"/>
      <c r="AK516" s="428"/>
      <c r="AL516" s="428"/>
      <c r="AM516" s="428"/>
      <c r="AN516" s="413">
        <f t="shared" ref="AN516:AN535" si="107">IF(S516=0,0,(AD516-S516)/S516*100)</f>
        <v>0</v>
      </c>
      <c r="AO516" s="413">
        <f t="shared" si="94"/>
        <v>0</v>
      </c>
      <c r="AP516" s="413">
        <f t="shared" si="95"/>
        <v>0</v>
      </c>
      <c r="AQ516" s="413">
        <f t="shared" si="96"/>
        <v>0</v>
      </c>
      <c r="AR516" s="413">
        <f t="shared" si="97"/>
        <v>0</v>
      </c>
      <c r="AS516" s="413">
        <f t="shared" si="98"/>
        <v>0</v>
      </c>
      <c r="AT516" s="413">
        <f t="shared" si="99"/>
        <v>0</v>
      </c>
      <c r="AU516" s="413">
        <f t="shared" si="100"/>
        <v>0</v>
      </c>
      <c r="AV516" s="413">
        <f t="shared" si="101"/>
        <v>0</v>
      </c>
      <c r="AW516" s="413">
        <f t="shared" si="102"/>
        <v>0</v>
      </c>
      <c r="AX516" s="195"/>
      <c r="AY516" s="195"/>
      <c r="AZ516" s="195"/>
    </row>
    <row r="517" spans="1:52" s="108" customFormat="1" outlineLevel="1">
      <c r="A517" s="642" t="str">
        <f t="shared" si="106"/>
        <v>1</v>
      </c>
      <c r="B517" s="108" t="s">
        <v>642</v>
      </c>
      <c r="L517" s="409" t="s">
        <v>385</v>
      </c>
      <c r="M517" s="410" t="s">
        <v>642</v>
      </c>
      <c r="N517" s="411" t="s">
        <v>369</v>
      </c>
      <c r="O517" s="425">
        <f>SUMIFS(Аренда!O$15:O$24,Аренда!$A$15:$A$24,$A517,Аренда!$M$15:$M$24,"Арендная и концессионная плата. Лизинговые платежи")</f>
        <v>0</v>
      </c>
      <c r="P517" s="425">
        <f>SUMIFS(Аренда!P$15:P$24,Аренда!$A$15:$A$24,$A517,Аренда!$M$15:$M$24,"Арендная и концессионная плата. Лизинговые платежи")</f>
        <v>0</v>
      </c>
      <c r="Q517" s="425">
        <f>SUMIFS(Аренда!Q$15:Q$24,Аренда!$A$15:$A$24,$A517,Аренда!$M$15:$M$24,"Арендная и концессионная плата. Лизинговые платежи")</f>
        <v>0</v>
      </c>
      <c r="R517" s="413">
        <f t="shared" si="105"/>
        <v>0</v>
      </c>
      <c r="S517" s="425">
        <f>SUMIFS(Аренда!R$15:R$24,Аренда!$A$15:$A$24,$A517,Аренда!$M$15:$M$24,"Арендная и концессионная плата. Лизинговые платежи")</f>
        <v>0</v>
      </c>
      <c r="T517" s="425">
        <f>SUMIFS(Аренда!S$15:S$24,Аренда!$A$15:$A$24,$A517,Аренда!$M$15:$M$24,"Арендная и концессионная плата. Лизинговые платежи")</f>
        <v>0</v>
      </c>
      <c r="U517" s="425">
        <f>SUMIFS(Аренда!T$15:T$24,Аренда!$A$15:$A$24,$A517,Аренда!$M$15:$M$24,"Арендная и концессионная плата. Лизинговые платежи")</f>
        <v>0</v>
      </c>
      <c r="V517" s="425">
        <f>SUMIFS(Аренда!U$15:U$24,Аренда!$A$15:$A$24,$A517,Аренда!$M$15:$M$24,"Арендная и концессионная плата. Лизинговые платежи")</f>
        <v>0</v>
      </c>
      <c r="W517" s="425">
        <f>SUMIFS(Аренда!V$15:V$24,Аренда!$A$15:$A$24,$A517,Аренда!$M$15:$M$24,"Арендная и концессионная плата. Лизинговые платежи")</f>
        <v>0</v>
      </c>
      <c r="X517" s="425">
        <f>SUMIFS(Аренда!W$15:W$24,Аренда!$A$15:$A$24,$A517,Аренда!$M$15:$M$24,"Арендная и концессионная плата. Лизинговые платежи")</f>
        <v>0</v>
      </c>
      <c r="Y517" s="425">
        <f>SUMIFS(Аренда!X$15:X$24,Аренда!$A$15:$A$24,$A517,Аренда!$M$15:$M$24,"Арендная и концессионная плата. Лизинговые платежи")</f>
        <v>0</v>
      </c>
      <c r="Z517" s="425">
        <f>SUMIFS(Аренда!Y$15:Y$24,Аренда!$A$15:$A$24,$A517,Аренда!$M$15:$M$24,"Арендная и концессионная плата. Лизинговые платежи")</f>
        <v>0</v>
      </c>
      <c r="AA517" s="425">
        <f>SUMIFS(Аренда!Z$15:Z$24,Аренда!$A$15:$A$24,$A517,Аренда!$M$15:$M$24,"Арендная и концессионная плата. Лизинговые платежи")</f>
        <v>0</v>
      </c>
      <c r="AB517" s="425">
        <f>SUMIFS(Аренда!AA$15:AA$24,Аренда!$A$15:$A$24,$A517,Аренда!$M$15:$M$24,"Арендная и концессионная плата. Лизинговые платежи")</f>
        <v>0</v>
      </c>
      <c r="AC517" s="425">
        <f>SUMIFS(Аренда!AB$15:AB$24,Аренда!$A$15:$A$24,$A517,Аренда!$M$15:$M$24,"Арендная и концессионная плата. Лизинговые платежи")</f>
        <v>0</v>
      </c>
      <c r="AD517" s="425">
        <f>SUMIFS(Аренда!AC$15:AC$24,Аренда!$A$15:$A$24,$A517,Аренда!$M$15:$M$24,"Арендная и концессионная плата. Лизинговые платежи")</f>
        <v>0</v>
      </c>
      <c r="AE517" s="425">
        <f>SUMIFS(Аренда!AD$15:AD$24,Аренда!$A$15:$A$24,$A517,Аренда!$M$15:$M$24,"Арендная и концессионная плата. Лизинговые платежи")</f>
        <v>0</v>
      </c>
      <c r="AF517" s="425">
        <f>SUMIFS(Аренда!AE$15:AE$24,Аренда!$A$15:$A$24,$A517,Аренда!$M$15:$M$24,"Арендная и концессионная плата. Лизинговые платежи")</f>
        <v>0</v>
      </c>
      <c r="AG517" s="425">
        <f>SUMIFS(Аренда!AF$15:AF$24,Аренда!$A$15:$A$24,$A517,Аренда!$M$15:$M$24,"Арендная и концессионная плата. Лизинговые платежи")</f>
        <v>0</v>
      </c>
      <c r="AH517" s="425">
        <f>SUMIFS(Аренда!AG$15:AG$24,Аренда!$A$15:$A$24,$A517,Аренда!$M$15:$M$24,"Арендная и концессионная плата. Лизинговые платежи")</f>
        <v>0</v>
      </c>
      <c r="AI517" s="425">
        <f>SUMIFS(Аренда!AH$15:AH$24,Аренда!$A$15:$A$24,$A517,Аренда!$M$15:$M$24,"Арендная и концессионная плата. Лизинговые платежи")</f>
        <v>0</v>
      </c>
      <c r="AJ517" s="425">
        <f>SUMIFS(Аренда!AI$15:AI$24,Аренда!$A$15:$A$24,$A517,Аренда!$M$15:$M$24,"Арендная и концессионная плата. Лизинговые платежи")</f>
        <v>0</v>
      </c>
      <c r="AK517" s="425">
        <f>SUMIFS(Аренда!AJ$15:AJ$24,Аренда!$A$15:$A$24,$A517,Аренда!$M$15:$M$24,"Арендная и концессионная плата. Лизинговые платежи")</f>
        <v>0</v>
      </c>
      <c r="AL517" s="425">
        <f>SUMIFS(Аренда!AK$15:AK$24,Аренда!$A$15:$A$24,$A517,Аренда!$M$15:$M$24,"Арендная и концессионная плата. Лизинговые платежи")</f>
        <v>0</v>
      </c>
      <c r="AM517" s="425">
        <f>SUMIFS(Аренда!AL$15:AL$24,Аренда!$A$15:$A$24,$A517,Аренда!$M$15:$M$24,"Арендная и концессионная плата. Лизинговые платежи")</f>
        <v>0</v>
      </c>
      <c r="AN517" s="413">
        <f t="shared" si="107"/>
        <v>0</v>
      </c>
      <c r="AO517" s="413">
        <f t="shared" si="94"/>
        <v>0</v>
      </c>
      <c r="AP517" s="413">
        <f t="shared" si="95"/>
        <v>0</v>
      </c>
      <c r="AQ517" s="413">
        <f t="shared" si="96"/>
        <v>0</v>
      </c>
      <c r="AR517" s="413">
        <f t="shared" si="97"/>
        <v>0</v>
      </c>
      <c r="AS517" s="413">
        <f t="shared" si="98"/>
        <v>0</v>
      </c>
      <c r="AT517" s="413">
        <f t="shared" si="99"/>
        <v>0</v>
      </c>
      <c r="AU517" s="413">
        <f t="shared" si="100"/>
        <v>0</v>
      </c>
      <c r="AV517" s="413">
        <f t="shared" si="101"/>
        <v>0</v>
      </c>
      <c r="AW517" s="413">
        <f t="shared" si="102"/>
        <v>0</v>
      </c>
      <c r="AX517" s="195"/>
      <c r="AY517" s="195"/>
      <c r="AZ517" s="195"/>
    </row>
    <row r="518" spans="1:52" s="108" customFormat="1" outlineLevel="1">
      <c r="A518" s="642" t="str">
        <f t="shared" si="106"/>
        <v>1</v>
      </c>
      <c r="L518" s="409" t="s">
        <v>511</v>
      </c>
      <c r="M518" s="410" t="s">
        <v>643</v>
      </c>
      <c r="N518" s="411" t="s">
        <v>369</v>
      </c>
      <c r="O518" s="412"/>
      <c r="P518" s="412"/>
      <c r="Q518" s="412"/>
      <c r="R518" s="413">
        <f t="shared" si="105"/>
        <v>0</v>
      </c>
      <c r="S518" s="412"/>
      <c r="T518" s="412"/>
      <c r="U518" s="412"/>
      <c r="V518" s="412"/>
      <c r="W518" s="412"/>
      <c r="X518" s="412"/>
      <c r="Y518" s="412"/>
      <c r="Z518" s="412"/>
      <c r="AA518" s="412"/>
      <c r="AB518" s="412"/>
      <c r="AC518" s="412"/>
      <c r="AD518" s="412"/>
      <c r="AE518" s="412"/>
      <c r="AF518" s="412"/>
      <c r="AG518" s="412"/>
      <c r="AH518" s="412"/>
      <c r="AI518" s="412"/>
      <c r="AJ518" s="412"/>
      <c r="AK518" s="412"/>
      <c r="AL518" s="412"/>
      <c r="AM518" s="412"/>
      <c r="AN518" s="413">
        <f t="shared" si="107"/>
        <v>0</v>
      </c>
      <c r="AO518" s="413">
        <f t="shared" si="94"/>
        <v>0</v>
      </c>
      <c r="AP518" s="413">
        <f t="shared" si="95"/>
        <v>0</v>
      </c>
      <c r="AQ518" s="413">
        <f t="shared" si="96"/>
        <v>0</v>
      </c>
      <c r="AR518" s="413">
        <f t="shared" si="97"/>
        <v>0</v>
      </c>
      <c r="AS518" s="413">
        <f t="shared" si="98"/>
        <v>0</v>
      </c>
      <c r="AT518" s="413">
        <f t="shared" si="99"/>
        <v>0</v>
      </c>
      <c r="AU518" s="413">
        <f t="shared" si="100"/>
        <v>0</v>
      </c>
      <c r="AV518" s="413">
        <f t="shared" si="101"/>
        <v>0</v>
      </c>
      <c r="AW518" s="413">
        <f t="shared" si="102"/>
        <v>0</v>
      </c>
      <c r="AX518" s="195"/>
      <c r="AY518" s="195"/>
      <c r="AZ518" s="195"/>
    </row>
    <row r="519" spans="1:52" s="108" customFormat="1" ht="22.8" outlineLevel="1">
      <c r="A519" s="642" t="str">
        <f t="shared" si="106"/>
        <v>1</v>
      </c>
      <c r="B519" s="108" t="s">
        <v>645</v>
      </c>
      <c r="L519" s="409" t="s">
        <v>644</v>
      </c>
      <c r="M519" s="417" t="s">
        <v>645</v>
      </c>
      <c r="N519" s="411" t="s">
        <v>369</v>
      </c>
      <c r="O519" s="412"/>
      <c r="P519" s="412"/>
      <c r="Q519" s="412"/>
      <c r="R519" s="413">
        <f t="shared" si="105"/>
        <v>0</v>
      </c>
      <c r="S519" s="412"/>
      <c r="T519" s="412"/>
      <c r="U519" s="412"/>
      <c r="V519" s="412"/>
      <c r="W519" s="412"/>
      <c r="X519" s="412"/>
      <c r="Y519" s="412"/>
      <c r="Z519" s="412"/>
      <c r="AA519" s="412"/>
      <c r="AB519" s="412"/>
      <c r="AC519" s="412"/>
      <c r="AD519" s="412"/>
      <c r="AE519" s="412"/>
      <c r="AF519" s="412"/>
      <c r="AG519" s="412"/>
      <c r="AH519" s="412"/>
      <c r="AI519" s="412"/>
      <c r="AJ519" s="412"/>
      <c r="AK519" s="412"/>
      <c r="AL519" s="412"/>
      <c r="AM519" s="412"/>
      <c r="AN519" s="413">
        <f t="shared" si="107"/>
        <v>0</v>
      </c>
      <c r="AO519" s="413">
        <f t="shared" si="94"/>
        <v>0</v>
      </c>
      <c r="AP519" s="413">
        <f t="shared" si="95"/>
        <v>0</v>
      </c>
      <c r="AQ519" s="413">
        <f t="shared" si="96"/>
        <v>0</v>
      </c>
      <c r="AR519" s="413">
        <f t="shared" si="97"/>
        <v>0</v>
      </c>
      <c r="AS519" s="413">
        <f t="shared" si="98"/>
        <v>0</v>
      </c>
      <c r="AT519" s="413">
        <f t="shared" si="99"/>
        <v>0</v>
      </c>
      <c r="AU519" s="413">
        <f t="shared" si="100"/>
        <v>0</v>
      </c>
      <c r="AV519" s="413">
        <f t="shared" si="101"/>
        <v>0</v>
      </c>
      <c r="AW519" s="413">
        <f t="shared" si="102"/>
        <v>0</v>
      </c>
      <c r="AX519" s="195"/>
      <c r="AY519" s="195"/>
      <c r="AZ519" s="195"/>
    </row>
    <row r="520" spans="1:52" s="108" customFormat="1" outlineLevel="1">
      <c r="A520" s="642" t="str">
        <f t="shared" si="106"/>
        <v>1</v>
      </c>
      <c r="B520" s="108" t="s">
        <v>646</v>
      </c>
      <c r="L520" s="409" t="s">
        <v>513</v>
      </c>
      <c r="M520" s="410" t="s">
        <v>646</v>
      </c>
      <c r="N520" s="411" t="s">
        <v>369</v>
      </c>
      <c r="O520" s="412"/>
      <c r="P520" s="412"/>
      <c r="Q520" s="412"/>
      <c r="R520" s="413">
        <f t="shared" si="105"/>
        <v>0</v>
      </c>
      <c r="S520" s="412"/>
      <c r="T520" s="412">
        <f>SUMIFS(Экономия_корр!O$15:O$24,Экономия_корр!$A$15:$A$24,$A520,Экономия_корр!$M$15:$M$24,"Экономия расходов с учетом ИПЦ")</f>
        <v>0</v>
      </c>
      <c r="U520" s="412">
        <f>SUMIFS(Экономия_корр!P$15:P$24,Экономия_корр!$A$15:$A$24,$A520,Экономия_корр!$M$15:$M$24,"Экономия расходов с учетом ИПЦ")</f>
        <v>0</v>
      </c>
      <c r="V520" s="412">
        <f>SUMIFS(Экономия_корр!Q$15:Q$24,Экономия_корр!$A$15:$A$24,$A520,Экономия_корр!$M$15:$M$24,"Экономия расходов с учетом ИПЦ")</f>
        <v>0</v>
      </c>
      <c r="W520" s="412">
        <f>SUMIFS(Экономия_корр!R$15:R$24,Экономия_корр!$A$15:$A$24,$A520,Экономия_корр!$M$15:$M$24,"Экономия расходов с учетом ИПЦ")</f>
        <v>0</v>
      </c>
      <c r="X520" s="412">
        <f>SUMIFS(Экономия_корр!S$15:S$24,Экономия_корр!$A$15:$A$24,$A520,Экономия_корр!$M$15:$M$24,"Экономия расходов с учетом ИПЦ")</f>
        <v>0</v>
      </c>
      <c r="Y520" s="412">
        <f>SUMIFS(Экономия_корр!T$15:T$24,Экономия_корр!$A$15:$A$24,$A520,Экономия_корр!$M$15:$M$24,"Экономия расходов с учетом ИПЦ")</f>
        <v>0</v>
      </c>
      <c r="Z520" s="412">
        <f>SUMIFS(Экономия_корр!U$15:U$24,Экономия_корр!$A$15:$A$24,$A520,Экономия_корр!$M$15:$M$24,"Экономия расходов с учетом ИПЦ")</f>
        <v>0</v>
      </c>
      <c r="AA520" s="412">
        <f>SUMIFS(Экономия_корр!V$15:V$24,Экономия_корр!$A$15:$A$24,$A520,Экономия_корр!$M$15:$M$24,"Экономия расходов с учетом ИПЦ")</f>
        <v>0</v>
      </c>
      <c r="AB520" s="412">
        <f>SUMIFS(Экономия_корр!W$15:W$24,Экономия_корр!$A$15:$A$24,$A520,Экономия_корр!$M$15:$M$24,"Экономия расходов с учетом ИПЦ")</f>
        <v>0</v>
      </c>
      <c r="AC520" s="412">
        <f>SUMIFS(Экономия_корр!X$15:X$24,Экономия_корр!$A$15:$A$24,$A520,Экономия_корр!$M$15:$M$24,"Экономия расходов с учетом ИПЦ")</f>
        <v>0</v>
      </c>
      <c r="AD520" s="412">
        <f>SUMIFS(Экономия_корр!Y$15:Y$24,Экономия_корр!$A$15:$A$24,$A520,Экономия_корр!$M$15:$M$24,"Экономия расходов с учетом ИПЦ")</f>
        <v>0</v>
      </c>
      <c r="AE520" s="412">
        <f>SUMIFS(Экономия_корр!Z$15:Z$24,Экономия_корр!$A$15:$A$24,$A520,Экономия_корр!$M$15:$M$24,"Экономия расходов с учетом ИПЦ")</f>
        <v>0</v>
      </c>
      <c r="AF520" s="412">
        <f>SUMIFS(Экономия_корр!AA$15:AA$24,Экономия_корр!$A$15:$A$24,$A520,Экономия_корр!$M$15:$M$24,"Экономия расходов с учетом ИПЦ")</f>
        <v>0</v>
      </c>
      <c r="AG520" s="412">
        <f>SUMIFS(Экономия_корр!AB$15:AB$24,Экономия_корр!$A$15:$A$24,$A520,Экономия_корр!$M$15:$M$24,"Экономия расходов с учетом ИПЦ")</f>
        <v>0</v>
      </c>
      <c r="AH520" s="412">
        <f>SUMIFS(Экономия_корр!AC$15:AC$24,Экономия_корр!$A$15:$A$24,$A520,Экономия_корр!$M$15:$M$24,"Экономия расходов с учетом ИПЦ")</f>
        <v>0</v>
      </c>
      <c r="AI520" s="412">
        <f>SUMIFS(Экономия_корр!AD$15:AD$24,Экономия_корр!$A$15:$A$24,$A520,Экономия_корр!$M$15:$M$24,"Экономия расходов с учетом ИПЦ")</f>
        <v>0</v>
      </c>
      <c r="AJ520" s="412">
        <f>SUMIFS(Экономия_корр!AE$15:AE$24,Экономия_корр!$A$15:$A$24,$A520,Экономия_корр!$M$15:$M$24,"Экономия расходов с учетом ИПЦ")</f>
        <v>0</v>
      </c>
      <c r="AK520" s="412">
        <f>SUMIFS(Экономия_корр!AF$15:AF$24,Экономия_корр!$A$15:$A$24,$A520,Экономия_корр!$M$15:$M$24,"Экономия расходов с учетом ИПЦ")</f>
        <v>0</v>
      </c>
      <c r="AL520" s="412">
        <f>SUMIFS(Экономия_корр!AG$15:AG$24,Экономия_корр!$A$15:$A$24,$A520,Экономия_корр!$M$15:$M$24,"Экономия расходов с учетом ИПЦ")</f>
        <v>0</v>
      </c>
      <c r="AM520" s="412">
        <f>SUMIFS(Экономия_корр!AH$15:AH$24,Экономия_корр!$A$15:$A$24,$A520,Экономия_корр!$M$15:$M$24,"Экономия расходов с учетом ИПЦ")</f>
        <v>0</v>
      </c>
      <c r="AN520" s="413">
        <f t="shared" si="107"/>
        <v>0</v>
      </c>
      <c r="AO520" s="413">
        <f t="shared" si="94"/>
        <v>0</v>
      </c>
      <c r="AP520" s="413">
        <f t="shared" si="95"/>
        <v>0</v>
      </c>
      <c r="AQ520" s="413">
        <f t="shared" si="96"/>
        <v>0</v>
      </c>
      <c r="AR520" s="413">
        <f t="shared" si="97"/>
        <v>0</v>
      </c>
      <c r="AS520" s="413">
        <f t="shared" si="98"/>
        <v>0</v>
      </c>
      <c r="AT520" s="413">
        <f t="shared" si="99"/>
        <v>0</v>
      </c>
      <c r="AU520" s="413">
        <f t="shared" si="100"/>
        <v>0</v>
      </c>
      <c r="AV520" s="413">
        <f t="shared" si="101"/>
        <v>0</v>
      </c>
      <c r="AW520" s="413">
        <f t="shared" si="102"/>
        <v>0</v>
      </c>
      <c r="AX520" s="195"/>
      <c r="AY520" s="195"/>
      <c r="AZ520" s="195"/>
    </row>
    <row r="521" spans="1:52" s="108" customFormat="1" outlineLevel="1">
      <c r="A521" s="642" t="str">
        <f t="shared" si="106"/>
        <v>1</v>
      </c>
      <c r="B521" s="108" t="s">
        <v>647</v>
      </c>
      <c r="L521" s="409" t="s">
        <v>516</v>
      </c>
      <c r="M521" s="410" t="s">
        <v>647</v>
      </c>
      <c r="N521" s="411" t="s">
        <v>369</v>
      </c>
      <c r="O521" s="412"/>
      <c r="P521" s="412"/>
      <c r="Q521" s="412"/>
      <c r="R521" s="413">
        <f t="shared" si="105"/>
        <v>0</v>
      </c>
      <c r="S521" s="412"/>
      <c r="T521" s="412"/>
      <c r="U521" s="412"/>
      <c r="V521" s="412"/>
      <c r="W521" s="412"/>
      <c r="X521" s="412"/>
      <c r="Y521" s="412"/>
      <c r="Z521" s="412"/>
      <c r="AA521" s="412"/>
      <c r="AB521" s="412"/>
      <c r="AC521" s="412"/>
      <c r="AD521" s="412"/>
      <c r="AE521" s="412"/>
      <c r="AF521" s="412"/>
      <c r="AG521" s="412"/>
      <c r="AH521" s="412"/>
      <c r="AI521" s="412"/>
      <c r="AJ521" s="412"/>
      <c r="AK521" s="412"/>
      <c r="AL521" s="412"/>
      <c r="AM521" s="412"/>
      <c r="AN521" s="413">
        <f t="shared" si="107"/>
        <v>0</v>
      </c>
      <c r="AO521" s="413">
        <f t="shared" si="94"/>
        <v>0</v>
      </c>
      <c r="AP521" s="413">
        <f t="shared" si="95"/>
        <v>0</v>
      </c>
      <c r="AQ521" s="413">
        <f t="shared" si="96"/>
        <v>0</v>
      </c>
      <c r="AR521" s="413">
        <f t="shared" si="97"/>
        <v>0</v>
      </c>
      <c r="AS521" s="413">
        <f t="shared" si="98"/>
        <v>0</v>
      </c>
      <c r="AT521" s="413">
        <f t="shared" si="99"/>
        <v>0</v>
      </c>
      <c r="AU521" s="413">
        <f t="shared" si="100"/>
        <v>0</v>
      </c>
      <c r="AV521" s="413">
        <f t="shared" si="101"/>
        <v>0</v>
      </c>
      <c r="AW521" s="413">
        <f t="shared" si="102"/>
        <v>0</v>
      </c>
      <c r="AX521" s="195"/>
      <c r="AY521" s="195"/>
      <c r="AZ521" s="195"/>
    </row>
    <row r="522" spans="1:52" s="108" customFormat="1" ht="22.8" outlineLevel="1">
      <c r="A522" s="642" t="str">
        <f t="shared" si="106"/>
        <v>1</v>
      </c>
      <c r="B522" s="108" t="s">
        <v>648</v>
      </c>
      <c r="L522" s="409" t="s">
        <v>519</v>
      </c>
      <c r="M522" s="410" t="s">
        <v>648</v>
      </c>
      <c r="N522" s="411" t="s">
        <v>369</v>
      </c>
      <c r="O522" s="412"/>
      <c r="P522" s="412"/>
      <c r="Q522" s="412"/>
      <c r="R522" s="413">
        <f t="shared" si="105"/>
        <v>0</v>
      </c>
      <c r="S522" s="412"/>
      <c r="T522" s="412"/>
      <c r="U522" s="412"/>
      <c r="V522" s="412"/>
      <c r="W522" s="412"/>
      <c r="X522" s="412"/>
      <c r="Y522" s="412"/>
      <c r="Z522" s="412"/>
      <c r="AA522" s="412"/>
      <c r="AB522" s="412"/>
      <c r="AC522" s="412"/>
      <c r="AD522" s="412"/>
      <c r="AE522" s="412"/>
      <c r="AF522" s="412"/>
      <c r="AG522" s="412"/>
      <c r="AH522" s="412"/>
      <c r="AI522" s="412"/>
      <c r="AJ522" s="412"/>
      <c r="AK522" s="412"/>
      <c r="AL522" s="412"/>
      <c r="AM522" s="412"/>
      <c r="AN522" s="413">
        <f t="shared" si="107"/>
        <v>0</v>
      </c>
      <c r="AO522" s="413">
        <f t="shared" si="94"/>
        <v>0</v>
      </c>
      <c r="AP522" s="413">
        <f t="shared" si="95"/>
        <v>0</v>
      </c>
      <c r="AQ522" s="413">
        <f t="shared" si="96"/>
        <v>0</v>
      </c>
      <c r="AR522" s="413">
        <f t="shared" si="97"/>
        <v>0</v>
      </c>
      <c r="AS522" s="413">
        <f t="shared" si="98"/>
        <v>0</v>
      </c>
      <c r="AT522" s="413">
        <f t="shared" si="99"/>
        <v>0</v>
      </c>
      <c r="AU522" s="413">
        <f t="shared" si="100"/>
        <v>0</v>
      </c>
      <c r="AV522" s="413">
        <f t="shared" si="101"/>
        <v>0</v>
      </c>
      <c r="AW522" s="413">
        <f t="shared" si="102"/>
        <v>0</v>
      </c>
      <c r="AX522" s="195"/>
      <c r="AY522" s="195"/>
      <c r="AZ522" s="195"/>
    </row>
    <row r="523" spans="1:52" s="108" customFormat="1" outlineLevel="1">
      <c r="A523" s="642" t="str">
        <f t="shared" si="106"/>
        <v>1</v>
      </c>
      <c r="B523" s="108" t="s">
        <v>650</v>
      </c>
      <c r="L523" s="409" t="s">
        <v>649</v>
      </c>
      <c r="M523" s="410" t="s">
        <v>650</v>
      </c>
      <c r="N523" s="411" t="s">
        <v>369</v>
      </c>
      <c r="O523" s="418">
        <f>SUM(O524,O525)</f>
        <v>0</v>
      </c>
      <c r="P523" s="413">
        <f t="shared" ref="P523:AM523" si="108">SUM(P524,P525)</f>
        <v>0</v>
      </c>
      <c r="Q523" s="413">
        <f t="shared" si="108"/>
        <v>0</v>
      </c>
      <c r="R523" s="413">
        <f t="shared" si="105"/>
        <v>0</v>
      </c>
      <c r="S523" s="413">
        <f t="shared" si="108"/>
        <v>0</v>
      </c>
      <c r="T523" s="418">
        <f t="shared" si="108"/>
        <v>0</v>
      </c>
      <c r="U523" s="413">
        <f t="shared" si="108"/>
        <v>0</v>
      </c>
      <c r="V523" s="413">
        <f t="shared" si="108"/>
        <v>0</v>
      </c>
      <c r="W523" s="413">
        <f t="shared" si="108"/>
        <v>0</v>
      </c>
      <c r="X523" s="413">
        <f t="shared" si="108"/>
        <v>0</v>
      </c>
      <c r="Y523" s="413">
        <f t="shared" si="108"/>
        <v>0</v>
      </c>
      <c r="Z523" s="413">
        <f t="shared" si="108"/>
        <v>0</v>
      </c>
      <c r="AA523" s="413">
        <f t="shared" si="108"/>
        <v>0</v>
      </c>
      <c r="AB523" s="413">
        <f t="shared" si="108"/>
        <v>0</v>
      </c>
      <c r="AC523" s="413">
        <f t="shared" si="108"/>
        <v>0</v>
      </c>
      <c r="AD523" s="418">
        <f t="shared" si="108"/>
        <v>0</v>
      </c>
      <c r="AE523" s="413">
        <f t="shared" si="108"/>
        <v>0</v>
      </c>
      <c r="AF523" s="413">
        <f t="shared" si="108"/>
        <v>0</v>
      </c>
      <c r="AG523" s="413">
        <f t="shared" si="108"/>
        <v>0</v>
      </c>
      <c r="AH523" s="413">
        <f t="shared" si="108"/>
        <v>0</v>
      </c>
      <c r="AI523" s="413">
        <f t="shared" si="108"/>
        <v>0</v>
      </c>
      <c r="AJ523" s="413">
        <f t="shared" si="108"/>
        <v>0</v>
      </c>
      <c r="AK523" s="413">
        <f t="shared" si="108"/>
        <v>0</v>
      </c>
      <c r="AL523" s="413">
        <f t="shared" si="108"/>
        <v>0</v>
      </c>
      <c r="AM523" s="413">
        <f t="shared" si="108"/>
        <v>0</v>
      </c>
      <c r="AN523" s="413">
        <f t="shared" si="107"/>
        <v>0</v>
      </c>
      <c r="AO523" s="413">
        <f t="shared" si="94"/>
        <v>0</v>
      </c>
      <c r="AP523" s="413">
        <f t="shared" si="95"/>
        <v>0</v>
      </c>
      <c r="AQ523" s="413">
        <f t="shared" si="96"/>
        <v>0</v>
      </c>
      <c r="AR523" s="413">
        <f t="shared" si="97"/>
        <v>0</v>
      </c>
      <c r="AS523" s="413">
        <f t="shared" si="98"/>
        <v>0</v>
      </c>
      <c r="AT523" s="413">
        <f t="shared" si="99"/>
        <v>0</v>
      </c>
      <c r="AU523" s="413">
        <f t="shared" si="100"/>
        <v>0</v>
      </c>
      <c r="AV523" s="413">
        <f t="shared" si="101"/>
        <v>0</v>
      </c>
      <c r="AW523" s="413">
        <f t="shared" si="102"/>
        <v>0</v>
      </c>
      <c r="AX523" s="195"/>
      <c r="AY523" s="195"/>
      <c r="AZ523" s="195"/>
    </row>
    <row r="524" spans="1:52" s="108" customFormat="1" outlineLevel="1">
      <c r="A524" s="642" t="str">
        <f t="shared" si="106"/>
        <v>1</v>
      </c>
      <c r="L524" s="409" t="s">
        <v>651</v>
      </c>
      <c r="M524" s="417" t="s">
        <v>652</v>
      </c>
      <c r="N524" s="411" t="s">
        <v>369</v>
      </c>
      <c r="O524" s="412"/>
      <c r="P524" s="412"/>
      <c r="Q524" s="412"/>
      <c r="R524" s="413">
        <f t="shared" si="105"/>
        <v>0</v>
      </c>
      <c r="S524" s="412"/>
      <c r="T524" s="412"/>
      <c r="U524" s="412"/>
      <c r="V524" s="412"/>
      <c r="W524" s="412"/>
      <c r="X524" s="412"/>
      <c r="Y524" s="412"/>
      <c r="Z524" s="412"/>
      <c r="AA524" s="412"/>
      <c r="AB524" s="412"/>
      <c r="AC524" s="412"/>
      <c r="AD524" s="412"/>
      <c r="AE524" s="412"/>
      <c r="AF524" s="412"/>
      <c r="AG524" s="412"/>
      <c r="AH524" s="412"/>
      <c r="AI524" s="412"/>
      <c r="AJ524" s="412"/>
      <c r="AK524" s="412"/>
      <c r="AL524" s="412"/>
      <c r="AM524" s="412"/>
      <c r="AN524" s="413">
        <f t="shared" si="107"/>
        <v>0</v>
      </c>
      <c r="AO524" s="413">
        <f t="shared" si="94"/>
        <v>0</v>
      </c>
      <c r="AP524" s="413">
        <f t="shared" si="95"/>
        <v>0</v>
      </c>
      <c r="AQ524" s="413">
        <f t="shared" si="96"/>
        <v>0</v>
      </c>
      <c r="AR524" s="413">
        <f t="shared" si="97"/>
        <v>0</v>
      </c>
      <c r="AS524" s="413">
        <f t="shared" si="98"/>
        <v>0</v>
      </c>
      <c r="AT524" s="413">
        <f t="shared" si="99"/>
        <v>0</v>
      </c>
      <c r="AU524" s="413">
        <f t="shared" si="100"/>
        <v>0</v>
      </c>
      <c r="AV524" s="413">
        <f t="shared" si="101"/>
        <v>0</v>
      </c>
      <c r="AW524" s="413">
        <f t="shared" si="102"/>
        <v>0</v>
      </c>
      <c r="AX524" s="195"/>
      <c r="AY524" s="195"/>
      <c r="AZ524" s="195"/>
    </row>
    <row r="525" spans="1:52" s="108" customFormat="1" outlineLevel="1">
      <c r="A525" s="642" t="str">
        <f t="shared" si="106"/>
        <v>1</v>
      </c>
      <c r="L525" s="409" t="s">
        <v>653</v>
      </c>
      <c r="M525" s="417" t="s">
        <v>654</v>
      </c>
      <c r="N525" s="411" t="s">
        <v>369</v>
      </c>
      <c r="O525" s="412"/>
      <c r="P525" s="412"/>
      <c r="Q525" s="412"/>
      <c r="R525" s="413">
        <f t="shared" si="105"/>
        <v>0</v>
      </c>
      <c r="S525" s="412"/>
      <c r="T525" s="412"/>
      <c r="U525" s="412"/>
      <c r="V525" s="412"/>
      <c r="W525" s="412"/>
      <c r="X525" s="412"/>
      <c r="Y525" s="412"/>
      <c r="Z525" s="412"/>
      <c r="AA525" s="412"/>
      <c r="AB525" s="412"/>
      <c r="AC525" s="412"/>
      <c r="AD525" s="412"/>
      <c r="AE525" s="412"/>
      <c r="AF525" s="412"/>
      <c r="AG525" s="412"/>
      <c r="AH525" s="412"/>
      <c r="AI525" s="412"/>
      <c r="AJ525" s="412"/>
      <c r="AK525" s="412"/>
      <c r="AL525" s="412"/>
      <c r="AM525" s="412"/>
      <c r="AN525" s="413">
        <f t="shared" si="107"/>
        <v>0</v>
      </c>
      <c r="AO525" s="413">
        <f t="shared" si="94"/>
        <v>0</v>
      </c>
      <c r="AP525" s="413">
        <f t="shared" si="95"/>
        <v>0</v>
      </c>
      <c r="AQ525" s="413">
        <f t="shared" si="96"/>
        <v>0</v>
      </c>
      <c r="AR525" s="413">
        <f t="shared" si="97"/>
        <v>0</v>
      </c>
      <c r="AS525" s="413">
        <f t="shared" si="98"/>
        <v>0</v>
      </c>
      <c r="AT525" s="413">
        <f t="shared" si="99"/>
        <v>0</v>
      </c>
      <c r="AU525" s="413">
        <f t="shared" si="100"/>
        <v>0</v>
      </c>
      <c r="AV525" s="413">
        <f t="shared" si="101"/>
        <v>0</v>
      </c>
      <c r="AW525" s="413">
        <f t="shared" si="102"/>
        <v>0</v>
      </c>
      <c r="AX525" s="195"/>
      <c r="AY525" s="195"/>
      <c r="AZ525" s="195"/>
    </row>
    <row r="526" spans="1:52" s="108" customFormat="1" ht="34.200000000000003" outlineLevel="1">
      <c r="A526" s="642" t="str">
        <f t="shared" si="106"/>
        <v>1</v>
      </c>
      <c r="B526" s="108" t="s">
        <v>1467</v>
      </c>
      <c r="L526" s="409" t="s">
        <v>655</v>
      </c>
      <c r="M526" s="410" t="s">
        <v>656</v>
      </c>
      <c r="N526" s="411" t="s">
        <v>369</v>
      </c>
      <c r="O526" s="412"/>
      <c r="P526" s="412"/>
      <c r="Q526" s="412"/>
      <c r="R526" s="413">
        <f t="shared" si="105"/>
        <v>0</v>
      </c>
      <c r="S526" s="412"/>
      <c r="T526" s="412"/>
      <c r="U526" s="412"/>
      <c r="V526" s="412"/>
      <c r="W526" s="412"/>
      <c r="X526" s="412"/>
      <c r="Y526" s="412"/>
      <c r="Z526" s="412"/>
      <c r="AA526" s="412"/>
      <c r="AB526" s="412"/>
      <c r="AC526" s="412"/>
      <c r="AD526" s="412"/>
      <c r="AE526" s="412"/>
      <c r="AF526" s="412"/>
      <c r="AG526" s="412"/>
      <c r="AH526" s="412"/>
      <c r="AI526" s="412"/>
      <c r="AJ526" s="412"/>
      <c r="AK526" s="412"/>
      <c r="AL526" s="412"/>
      <c r="AM526" s="412"/>
      <c r="AN526" s="413">
        <f t="shared" si="107"/>
        <v>0</v>
      </c>
      <c r="AO526" s="413">
        <f t="shared" si="94"/>
        <v>0</v>
      </c>
      <c r="AP526" s="413">
        <f t="shared" si="95"/>
        <v>0</v>
      </c>
      <c r="AQ526" s="413">
        <f t="shared" si="96"/>
        <v>0</v>
      </c>
      <c r="AR526" s="413">
        <f t="shared" si="97"/>
        <v>0</v>
      </c>
      <c r="AS526" s="413">
        <f t="shared" si="98"/>
        <v>0</v>
      </c>
      <c r="AT526" s="413">
        <f t="shared" si="99"/>
        <v>0</v>
      </c>
      <c r="AU526" s="413">
        <f t="shared" si="100"/>
        <v>0</v>
      </c>
      <c r="AV526" s="413">
        <f t="shared" si="101"/>
        <v>0</v>
      </c>
      <c r="AW526" s="413">
        <f t="shared" si="102"/>
        <v>0</v>
      </c>
      <c r="AX526" s="195"/>
      <c r="AY526" s="195"/>
      <c r="AZ526" s="195"/>
    </row>
    <row r="527" spans="1:52" s="113" customFormat="1" outlineLevel="1">
      <c r="A527" s="642" t="str">
        <f t="shared" si="106"/>
        <v>1</v>
      </c>
      <c r="B527" s="108" t="s">
        <v>1102</v>
      </c>
      <c r="L527" s="429" t="s">
        <v>103</v>
      </c>
      <c r="M527" s="405" t="s">
        <v>657</v>
      </c>
      <c r="N527" s="430" t="s">
        <v>369</v>
      </c>
      <c r="O527" s="431">
        <f>SUMIFS(ЭЭ!O$15:O$27,ЭЭ!$A$15:$A$27,$A527,ЭЭ!$M$15:$M$27,"Всего по тарифу")</f>
        <v>0</v>
      </c>
      <c r="P527" s="431">
        <f>SUMIFS(ЭЭ!P$15:P$27,ЭЭ!$A$15:$A$27,$A527,ЭЭ!$M$15:$M$27,"Всего по тарифу")</f>
        <v>355.64</v>
      </c>
      <c r="Q527" s="431">
        <f>SUMIFS(ЭЭ!Q$15:Q$27,ЭЭ!$A$15:$A$27,$A527,ЭЭ!$M$15:$M$27,"Всего по тарифу")</f>
        <v>355.5</v>
      </c>
      <c r="R527" s="407">
        <f t="shared" si="105"/>
        <v>-0.13999999999998636</v>
      </c>
      <c r="S527" s="431">
        <f>SUMIFS(ЭЭ!R$15:R$27,ЭЭ!$A$15:$A$27,$A527,ЭЭ!$M$15:$M$27,"Всего по тарифу")</f>
        <v>0</v>
      </c>
      <c r="T527" s="431">
        <f>SUMIFS(ЭЭ!S$15:S$27,ЭЭ!$A$15:$A$27,$A527,ЭЭ!$M$15:$M$27,"Всего по тарифу")</f>
        <v>403.2</v>
      </c>
      <c r="U527" s="431">
        <f>SUMIFS(ЭЭ!T$15:T$27,ЭЭ!$A$15:$A$27,$A527,ЭЭ!$M$15:$M$27,"Всего по тарифу")</f>
        <v>414.4</v>
      </c>
      <c r="V527" s="431">
        <f>SUMIFS(ЭЭ!U$15:U$27,ЭЭ!$A$15:$A$27,$A527,ЭЭ!$M$15:$M$27,"Всего по тарифу")</f>
        <v>425.6</v>
      </c>
      <c r="W527" s="431">
        <f>SUMIFS(ЭЭ!V$15:V$27,ЭЭ!$A$15:$A$27,$A527,ЭЭ!$M$15:$M$27,"Всего по тарифу")</f>
        <v>436.8</v>
      </c>
      <c r="X527" s="431">
        <f>SUMIFS(ЭЭ!W$15:W$27,ЭЭ!$A$15:$A$27,$A527,ЭЭ!$M$15:$M$27,"Всего по тарифу")</f>
        <v>448</v>
      </c>
      <c r="Y527" s="431">
        <f>SUMIFS(ЭЭ!X$15:X$27,ЭЭ!$A$15:$A$27,$A527,ЭЭ!$M$15:$M$27,"Всего по тарифу")</f>
        <v>0</v>
      </c>
      <c r="Z527" s="431">
        <f>SUMIFS(ЭЭ!Y$15:Y$27,ЭЭ!$A$15:$A$27,$A527,ЭЭ!$M$15:$M$27,"Всего по тарифу")</f>
        <v>0</v>
      </c>
      <c r="AA527" s="431">
        <f>SUMIFS(ЭЭ!Z$15:Z$27,ЭЭ!$A$15:$A$27,$A527,ЭЭ!$M$15:$M$27,"Всего по тарифу")</f>
        <v>0</v>
      </c>
      <c r="AB527" s="431">
        <f>SUMIFS(ЭЭ!AA$15:AA$27,ЭЭ!$A$15:$A$27,$A527,ЭЭ!$M$15:$M$27,"Всего по тарифу")</f>
        <v>0</v>
      </c>
      <c r="AC527" s="431">
        <f>SUMIFS(ЭЭ!AB$15:AB$27,ЭЭ!$A$15:$A$27,$A527,ЭЭ!$M$15:$M$27,"Всего по тарифу")</f>
        <v>0</v>
      </c>
      <c r="AD527" s="431">
        <f>SUMIFS(ЭЭ!AC$15:AC$27,ЭЭ!$A$15:$A$27,$A527,ЭЭ!$M$15:$M$27,"Всего по тарифу")</f>
        <v>403.2</v>
      </c>
      <c r="AE527" s="431">
        <f>SUMIFS(ЭЭ!AD$15:AD$27,ЭЭ!$A$15:$A$27,$A527,ЭЭ!$M$15:$M$27,"Всего по тарифу")</f>
        <v>414.4</v>
      </c>
      <c r="AF527" s="431">
        <f>SUMIFS(ЭЭ!AE$15:AE$27,ЭЭ!$A$15:$A$27,$A527,ЭЭ!$M$15:$M$27,"Всего по тарифу")</f>
        <v>425.6</v>
      </c>
      <c r="AG527" s="431">
        <f>SUMIFS(ЭЭ!AF$15:AF$27,ЭЭ!$A$15:$A$27,$A527,ЭЭ!$M$15:$M$27,"Всего по тарифу")</f>
        <v>436.8</v>
      </c>
      <c r="AH527" s="431">
        <f>SUMIFS(ЭЭ!AG$15:AG$27,ЭЭ!$A$15:$A$27,$A527,ЭЭ!$M$15:$M$27,"Всего по тарифу")</f>
        <v>448</v>
      </c>
      <c r="AI527" s="431">
        <f>SUMIFS(ЭЭ!AH$15:AH$27,ЭЭ!$A$15:$A$27,$A527,ЭЭ!$M$15:$M$27,"Всего по тарифу")</f>
        <v>0</v>
      </c>
      <c r="AJ527" s="431">
        <f>SUMIFS(ЭЭ!AI$15:AI$27,ЭЭ!$A$15:$A$27,$A527,ЭЭ!$M$15:$M$27,"Всего по тарифу")</f>
        <v>0</v>
      </c>
      <c r="AK527" s="431">
        <f>SUMIFS(ЭЭ!AJ$15:AJ$27,ЭЭ!$A$15:$A$27,$A527,ЭЭ!$M$15:$M$27,"Всего по тарифу")</f>
        <v>0</v>
      </c>
      <c r="AL527" s="431">
        <f>SUMIFS(ЭЭ!AK$15:AK$27,ЭЭ!$A$15:$A$27,$A527,ЭЭ!$M$15:$M$27,"Всего по тарифу")</f>
        <v>0</v>
      </c>
      <c r="AM527" s="431">
        <f>SUMIFS(ЭЭ!AL$15:AL$27,ЭЭ!$A$15:$A$27,$A527,ЭЭ!$M$15:$M$27,"Всего по тарифу")</f>
        <v>0</v>
      </c>
      <c r="AN527" s="407">
        <f t="shared" si="107"/>
        <v>0</v>
      </c>
      <c r="AO527" s="407">
        <f t="shared" si="94"/>
        <v>2.777777777777775</v>
      </c>
      <c r="AP527" s="407">
        <f t="shared" si="95"/>
        <v>2.7027027027027142</v>
      </c>
      <c r="AQ527" s="407">
        <f t="shared" si="96"/>
        <v>2.6315789473684181</v>
      </c>
      <c r="AR527" s="407">
        <f t="shared" si="97"/>
        <v>2.5641025641025617</v>
      </c>
      <c r="AS527" s="407">
        <f t="shared" si="98"/>
        <v>-100</v>
      </c>
      <c r="AT527" s="407">
        <f t="shared" si="99"/>
        <v>0</v>
      </c>
      <c r="AU527" s="407">
        <f t="shared" si="100"/>
        <v>0</v>
      </c>
      <c r="AV527" s="407">
        <f t="shared" si="101"/>
        <v>0</v>
      </c>
      <c r="AW527" s="407">
        <f t="shared" si="102"/>
        <v>0</v>
      </c>
      <c r="AX527" s="195"/>
      <c r="AY527" s="195"/>
      <c r="AZ527" s="195"/>
    </row>
    <row r="528" spans="1:52" s="113" customFormat="1" ht="34.200000000000003" outlineLevel="1">
      <c r="A528" s="642" t="str">
        <f t="shared" si="106"/>
        <v>1</v>
      </c>
      <c r="B528" s="108" t="s">
        <v>1103</v>
      </c>
      <c r="L528" s="429" t="s">
        <v>104</v>
      </c>
      <c r="M528" s="405" t="s">
        <v>658</v>
      </c>
      <c r="N528" s="430" t="s">
        <v>369</v>
      </c>
      <c r="O528" s="431">
        <f>SUMIFS(Амортизация!O$15:O$65,Амортизация!$A$15:$A$65,$A528,Амортизация!$M$15:$M$65,"Сумма амортизационных отчислений")</f>
        <v>0</v>
      </c>
      <c r="P528" s="431">
        <f>SUMIFS(Амортизация!P$15:P$65,Амортизация!$A$15:$A$65,$A528,Амортизация!$M$15:$M$65,"Сумма амортизационных отчислений")</f>
        <v>13.74</v>
      </c>
      <c r="Q528" s="431">
        <f>SUMIFS(Амортизация!Q$15:Q$65,Амортизация!$A$15:$A$65,$A528,Амортизация!$M$15:$M$65,"Сумма амортизационных отчислений")</f>
        <v>0</v>
      </c>
      <c r="R528" s="407">
        <f t="shared" si="105"/>
        <v>-13.74</v>
      </c>
      <c r="S528" s="431">
        <f>SUMIFS(Амортизация!R$15:R$65,Амортизация!$A$15:$A$65,$A528,Амортизация!$M$15:$M$65,"Сумма амортизационных отчислений")</f>
        <v>0</v>
      </c>
      <c r="T528" s="431">
        <f>SUMIFS(Амортизация!S$15:S$65,Амортизация!$A$15:$A$65,$A528,Амортизация!$M$15:$M$65,"Сумма амортизационных отчислений")</f>
        <v>0</v>
      </c>
      <c r="U528" s="431">
        <f>SUMIFS(Амортизация!T$15:T$65,Амортизация!$A$15:$A$65,$A528,Амортизация!$M$15:$M$65,"Сумма амортизационных отчислений")</f>
        <v>0</v>
      </c>
      <c r="V528" s="431">
        <f>SUMIFS(Амортизация!U$15:U$65,Амортизация!$A$15:$A$65,$A528,Амортизация!$M$15:$M$65,"Сумма амортизационных отчислений")</f>
        <v>0</v>
      </c>
      <c r="W528" s="431">
        <f>SUMIFS(Амортизация!V$15:V$65,Амортизация!$A$15:$A$65,$A528,Амортизация!$M$15:$M$65,"Сумма амортизационных отчислений")</f>
        <v>0</v>
      </c>
      <c r="X528" s="431">
        <f>SUMIFS(Амортизация!W$15:W$65,Амортизация!$A$15:$A$65,$A528,Амортизация!$M$15:$M$65,"Сумма амортизационных отчислений")</f>
        <v>0</v>
      </c>
      <c r="Y528" s="431">
        <f>SUMIFS(Амортизация!X$15:X$65,Амортизация!$A$15:$A$65,$A528,Амортизация!$M$15:$M$65,"Сумма амортизационных отчислений")</f>
        <v>0</v>
      </c>
      <c r="Z528" s="431">
        <f>SUMIFS(Амортизация!Y$15:Y$65,Амортизация!$A$15:$A$65,$A528,Амортизация!$M$15:$M$65,"Сумма амортизационных отчислений")</f>
        <v>0</v>
      </c>
      <c r="AA528" s="431">
        <f>SUMIFS(Амортизация!Z$15:Z$65,Амортизация!$A$15:$A$65,$A528,Амортизация!$M$15:$M$65,"Сумма амортизационных отчислений")</f>
        <v>0</v>
      </c>
      <c r="AB528" s="431">
        <f>SUMIFS(Амортизация!AA$15:AA$65,Амортизация!$A$15:$A$65,$A528,Амортизация!$M$15:$M$65,"Сумма амортизационных отчислений")</f>
        <v>0</v>
      </c>
      <c r="AC528" s="431">
        <f>SUMIFS(Амортизация!AB$15:AB$65,Амортизация!$A$15:$A$65,$A528,Амортизация!$M$15:$M$65,"Сумма амортизационных отчислений")</f>
        <v>0</v>
      </c>
      <c r="AD528" s="431">
        <f>SUMIFS(Амортизация!AC$15:AC$65,Амортизация!$A$15:$A$65,$A528,Амортизация!$M$15:$M$65,"Сумма амортизационных отчислений")</f>
        <v>0</v>
      </c>
      <c r="AE528" s="431">
        <f>SUMIFS(Амортизация!AD$15:AD$65,Амортизация!$A$15:$A$65,$A528,Амортизация!$M$15:$M$65,"Сумма амортизационных отчислений")</f>
        <v>0</v>
      </c>
      <c r="AF528" s="431">
        <f>SUMIFS(Амортизация!AE$15:AE$65,Амортизация!$A$15:$A$65,$A528,Амортизация!$M$15:$M$65,"Сумма амортизационных отчислений")</f>
        <v>0</v>
      </c>
      <c r="AG528" s="431">
        <f>SUMIFS(Амортизация!AF$15:AF$65,Амортизация!$A$15:$A$65,$A528,Амортизация!$M$15:$M$65,"Сумма амортизационных отчислений")</f>
        <v>0</v>
      </c>
      <c r="AH528" s="431">
        <f>SUMIFS(Амортизация!AG$15:AG$65,Амортизация!$A$15:$A$65,$A528,Амортизация!$M$15:$M$65,"Сумма амортизационных отчислений")</f>
        <v>0</v>
      </c>
      <c r="AI528" s="431">
        <f>SUMIFS(Амортизация!AH$15:AH$65,Амортизация!$A$15:$A$65,$A528,Амортизация!$M$15:$M$65,"Сумма амортизационных отчислений")</f>
        <v>0</v>
      </c>
      <c r="AJ528" s="431">
        <f>SUMIFS(Амортизация!AI$15:AI$65,Амортизация!$A$15:$A$65,$A528,Амортизация!$M$15:$M$65,"Сумма амортизационных отчислений")</f>
        <v>0</v>
      </c>
      <c r="AK528" s="431">
        <f>SUMIFS(Амортизация!AJ$15:AJ$65,Амортизация!$A$15:$A$65,$A528,Амортизация!$M$15:$M$65,"Сумма амортизационных отчислений")</f>
        <v>0</v>
      </c>
      <c r="AL528" s="431">
        <f>SUMIFS(Амортизация!AK$15:AK$65,Амортизация!$A$15:$A$65,$A528,Амортизация!$M$15:$M$65,"Сумма амортизационных отчислений")</f>
        <v>0</v>
      </c>
      <c r="AM528" s="431">
        <f>SUMIFS(Амортизация!AL$15:AL$65,Амортизация!$A$15:$A$65,$A528,Амортизация!$M$15:$M$65,"Сумма амортизационных отчислений")</f>
        <v>0</v>
      </c>
      <c r="AN528" s="407">
        <f t="shared" si="107"/>
        <v>0</v>
      </c>
      <c r="AO528" s="407">
        <f t="shared" si="94"/>
        <v>0</v>
      </c>
      <c r="AP528" s="407">
        <f t="shared" si="95"/>
        <v>0</v>
      </c>
      <c r="AQ528" s="407">
        <f t="shared" si="96"/>
        <v>0</v>
      </c>
      <c r="AR528" s="407">
        <f t="shared" si="97"/>
        <v>0</v>
      </c>
      <c r="AS528" s="407">
        <f t="shared" si="98"/>
        <v>0</v>
      </c>
      <c r="AT528" s="407">
        <f t="shared" si="99"/>
        <v>0</v>
      </c>
      <c r="AU528" s="407">
        <f t="shared" si="100"/>
        <v>0</v>
      </c>
      <c r="AV528" s="407">
        <f t="shared" si="101"/>
        <v>0</v>
      </c>
      <c r="AW528" s="407">
        <f t="shared" si="102"/>
        <v>0</v>
      </c>
      <c r="AX528" s="195"/>
      <c r="AY528" s="195"/>
      <c r="AZ528" s="195"/>
    </row>
    <row r="529" spans="1:52" s="108" customFormat="1" outlineLevel="1">
      <c r="A529" s="642" t="str">
        <f t="shared" si="106"/>
        <v>1</v>
      </c>
      <c r="L529" s="409" t="s">
        <v>148</v>
      </c>
      <c r="M529" s="469" t="s">
        <v>1234</v>
      </c>
      <c r="N529" s="411" t="s">
        <v>369</v>
      </c>
      <c r="O529" s="412">
        <f>SUMIFS('ИП + источники'!P$17:P$65,'ИП + источники'!$A$17:$A$65,$A529,'ИП + источники'!$M$17:$M$65,"Амортизационные отчисления")+SUMIFS('ИП + источники'!P$17:P$65,'ИП + источники'!$A$17:$A$65,$A529,'ИП + источники'!$M$17:$M$65,"погашение займов и кредитов из амортизации")</f>
        <v>0</v>
      </c>
      <c r="P529" s="412">
        <f>SUMIFS('ИП + источники'!Q$17:Q$65,'ИП + источники'!$A$17:$A$65,$A529,'ИП + источники'!$M$17:$M$65,"Амортизационные отчисления")+SUMIFS('ИП + источники'!Q$17:Q$65,'ИП + источники'!$A$17:$A$65,$A529,'ИП + источники'!$M$17:$M$65,"погашение займов и кредитов из амортизации")</f>
        <v>0</v>
      </c>
      <c r="Q529" s="412">
        <f>SUMIFS('ИП + источники'!R$17:R$65,'ИП + источники'!$A$17:$A$65,$A529,'ИП + источники'!$M$17:$M$65,"Амортизационные отчисления")+SUMIFS('ИП + источники'!R$17:R$65,'ИП + источники'!$A$17:$A$65,$A529,'ИП + источники'!$M$17:$M$65,"погашение займов и кредитов из амортизации")</f>
        <v>0</v>
      </c>
      <c r="R529" s="413">
        <f t="shared" si="105"/>
        <v>0</v>
      </c>
      <c r="S529" s="412">
        <f>SUMIFS('ИП + источники'!T$17:T$65,'ИП + источники'!$A$17:$A$65,$A529,'ИП + источники'!$M$17:$M$65,"Амортизационные отчисления")+SUMIFS('ИП + источники'!T$17:T$65,'ИП + источники'!$A$17:$A$65,$A529,'ИП + источники'!$M$17:$M$65,"погашение займов и кредитов из амортизации")</f>
        <v>0</v>
      </c>
      <c r="T529" s="412">
        <f>SUMIFS('ИП + источники'!U$17:U$65,'ИП + источники'!$A$17:$A$65,$A529,'ИП + источники'!$M$17:$M$65,"Амортизационные отчисления")+SUMIFS('ИП + источники'!U$17:U$65,'ИП + источники'!$A$17:$A$65,$A529,'ИП + источники'!$M$17:$M$65,"погашение займов и кредитов из амортизации")</f>
        <v>0</v>
      </c>
      <c r="U529" s="412">
        <f>SUMIFS('ИП + источники'!V$17:V$65,'ИП + источники'!$A$17:$A$65,$A529,'ИП + источники'!$M$17:$M$65,"Амортизационные отчисления")+SUMIFS('ИП + источники'!V$17:V$65,'ИП + источники'!$A$17:$A$65,$A529,'ИП + источники'!$M$17:$M$65,"погашение займов и кредитов из амортизации")</f>
        <v>0</v>
      </c>
      <c r="V529" s="412">
        <f>SUMIFS('ИП + источники'!W$17:W$65,'ИП + источники'!$A$17:$A$65,$A529,'ИП + источники'!$M$17:$M$65,"Амортизационные отчисления")+SUMIFS('ИП + источники'!W$17:W$65,'ИП + источники'!$A$17:$A$65,$A529,'ИП + источники'!$M$17:$M$65,"погашение займов и кредитов из амортизации")</f>
        <v>0</v>
      </c>
      <c r="W529" s="412">
        <f>SUMIFS('ИП + источники'!X$17:X$65,'ИП + источники'!$A$17:$A$65,$A529,'ИП + источники'!$M$17:$M$65,"Амортизационные отчисления")+SUMIFS('ИП + источники'!X$17:X$65,'ИП + источники'!$A$17:$A$65,$A529,'ИП + источники'!$M$17:$M$65,"погашение займов и кредитов из амортизации")</f>
        <v>0</v>
      </c>
      <c r="X529" s="412">
        <f>SUMIFS('ИП + источники'!Y$17:Y$65,'ИП + источники'!$A$17:$A$65,$A529,'ИП + источники'!$M$17:$M$65,"Амортизационные отчисления")+SUMIFS('ИП + источники'!Y$17:Y$65,'ИП + источники'!$A$17:$A$65,$A529,'ИП + источники'!$M$17:$M$65,"погашение займов и кредитов из амортизации")</f>
        <v>0</v>
      </c>
      <c r="Y529" s="412">
        <f>SUMIFS('ИП + источники'!Z$17:Z$65,'ИП + источники'!$A$17:$A$65,$A529,'ИП + источники'!$M$17:$M$65,"Амортизационные отчисления")+SUMIFS('ИП + источники'!Z$17:Z$65,'ИП + источники'!$A$17:$A$65,$A529,'ИП + источники'!$M$17:$M$65,"погашение займов и кредитов из амортизации")</f>
        <v>0</v>
      </c>
      <c r="Z529" s="412">
        <f>SUMIFS('ИП + источники'!AA$17:AA$65,'ИП + источники'!$A$17:$A$65,$A529,'ИП + источники'!$M$17:$M$65,"Амортизационные отчисления")+SUMIFS('ИП + источники'!AA$17:AA$65,'ИП + источники'!$A$17:$A$65,$A529,'ИП + источники'!$M$17:$M$65,"погашение займов и кредитов из амортизации")</f>
        <v>0</v>
      </c>
      <c r="AA529" s="412">
        <f>SUMIFS('ИП + источники'!AB$17:AB$65,'ИП + источники'!$A$17:$A$65,$A529,'ИП + источники'!$M$17:$M$65,"Амортизационные отчисления")+SUMIFS('ИП + источники'!AB$17:AB$65,'ИП + источники'!$A$17:$A$65,$A529,'ИП + источники'!$M$17:$M$65,"погашение займов и кредитов из амортизации")</f>
        <v>0</v>
      </c>
      <c r="AB529" s="412">
        <f>SUMIFS('ИП + источники'!AC$17:AC$65,'ИП + источники'!$A$17:$A$65,$A529,'ИП + источники'!$M$17:$M$65,"Амортизационные отчисления")+SUMIFS('ИП + источники'!AC$17:AC$65,'ИП + источники'!$A$17:$A$65,$A529,'ИП + источники'!$M$17:$M$65,"погашение займов и кредитов из амортизации")</f>
        <v>0</v>
      </c>
      <c r="AC529" s="412">
        <f>SUMIFS('ИП + источники'!AD$17:AD$65,'ИП + источники'!$A$17:$A$65,$A529,'ИП + источники'!$M$17:$M$65,"Амортизационные отчисления")+SUMIFS('ИП + источники'!AD$17:AD$65,'ИП + источники'!$A$17:$A$65,$A529,'ИП + источники'!$M$17:$M$65,"погашение займов и кредитов из амортизации")</f>
        <v>0</v>
      </c>
      <c r="AD529" s="412">
        <f>SUMIFS('ИП + источники'!AE$17:AE$65,'ИП + источники'!$A$17:$A$65,$A529,'ИП + источники'!$M$17:$M$65,"Амортизационные отчисления")+SUMIFS('ИП + источники'!AE$17:AE$65,'ИП + источники'!$A$17:$A$65,$A529,'ИП + источники'!$M$17:$M$65,"погашение займов и кредитов из амортизации")</f>
        <v>0</v>
      </c>
      <c r="AE529" s="412">
        <f>SUMIFS('ИП + источники'!AF$17:AF$65,'ИП + источники'!$A$17:$A$65,$A529,'ИП + источники'!$M$17:$M$65,"Амортизационные отчисления")+SUMIFS('ИП + источники'!AF$17:AF$65,'ИП + источники'!$A$17:$A$65,$A529,'ИП + источники'!$M$17:$M$65,"погашение займов и кредитов из амортизации")</f>
        <v>0</v>
      </c>
      <c r="AF529" s="412">
        <f>SUMIFS('ИП + источники'!AG$17:AG$65,'ИП + источники'!$A$17:$A$65,$A529,'ИП + источники'!$M$17:$M$65,"Амортизационные отчисления")+SUMIFS('ИП + источники'!AG$17:AG$65,'ИП + источники'!$A$17:$A$65,$A529,'ИП + источники'!$M$17:$M$65,"погашение займов и кредитов из амортизации")</f>
        <v>0</v>
      </c>
      <c r="AG529" s="412">
        <f>SUMIFS('ИП + источники'!AH$17:AH$65,'ИП + источники'!$A$17:$A$65,$A529,'ИП + источники'!$M$17:$M$65,"Амортизационные отчисления")+SUMIFS('ИП + источники'!AH$17:AH$65,'ИП + источники'!$A$17:$A$65,$A529,'ИП + источники'!$M$17:$M$65,"погашение займов и кредитов из амортизации")</f>
        <v>0</v>
      </c>
      <c r="AH529" s="412">
        <f>SUMIFS('ИП + источники'!AI$17:AI$65,'ИП + источники'!$A$17:$A$65,$A529,'ИП + источники'!$M$17:$M$65,"Амортизационные отчисления")+SUMIFS('ИП + источники'!AI$17:AI$65,'ИП + источники'!$A$17:$A$65,$A529,'ИП + источники'!$M$17:$M$65,"погашение займов и кредитов из амортизации")</f>
        <v>0</v>
      </c>
      <c r="AI529" s="412">
        <f>SUMIFS('ИП + источники'!AJ$17:AJ$65,'ИП + источники'!$A$17:$A$65,$A529,'ИП + источники'!$M$17:$M$65,"Амортизационные отчисления")+SUMIFS('ИП + источники'!AJ$17:AJ$65,'ИП + источники'!$A$17:$A$65,$A529,'ИП + источники'!$M$17:$M$65,"погашение займов и кредитов из амортизации")</f>
        <v>0</v>
      </c>
      <c r="AJ529" s="412">
        <f>SUMIFS('ИП + источники'!AK$17:AK$65,'ИП + источники'!$A$17:$A$65,$A529,'ИП + источники'!$M$17:$M$65,"Амортизационные отчисления")+SUMIFS('ИП + источники'!AK$17:AK$65,'ИП + источники'!$A$17:$A$65,$A529,'ИП + источники'!$M$17:$M$65,"погашение займов и кредитов из амортизации")</f>
        <v>0</v>
      </c>
      <c r="AK529" s="412">
        <f>SUMIFS('ИП + источники'!AL$17:AL$65,'ИП + источники'!$A$17:$A$65,$A529,'ИП + источники'!$M$17:$M$65,"Амортизационные отчисления")+SUMIFS('ИП + источники'!AL$17:AL$65,'ИП + источники'!$A$17:$A$65,$A529,'ИП + источники'!$M$17:$M$65,"погашение займов и кредитов из амортизации")</f>
        <v>0</v>
      </c>
      <c r="AL529" s="412">
        <f>SUMIFS('ИП + источники'!AM$17:AM$65,'ИП + источники'!$A$17:$A$65,$A529,'ИП + источники'!$M$17:$M$65,"Амортизационные отчисления")+SUMIFS('ИП + источники'!AM$17:AM$65,'ИП + источники'!$A$17:$A$65,$A529,'ИП + источники'!$M$17:$M$65,"погашение займов и кредитов из амортизации")</f>
        <v>0</v>
      </c>
      <c r="AM529" s="412">
        <f>SUMIFS('ИП + источники'!AN$17:AN$65,'ИП + источники'!$A$17:$A$65,$A529,'ИП + источники'!$M$17:$M$65,"Амортизационные отчисления")+SUMIFS('ИП + источники'!AN$17:AN$65,'ИП + источники'!$A$17:$A$65,$A529,'ИП + источники'!$M$17:$M$65,"погашение займов и кредитов из амортизации")</f>
        <v>0</v>
      </c>
      <c r="AN529" s="413">
        <f t="shared" si="107"/>
        <v>0</v>
      </c>
      <c r="AO529" s="413">
        <f t="shared" si="94"/>
        <v>0</v>
      </c>
      <c r="AP529" s="413">
        <f t="shared" si="95"/>
        <v>0</v>
      </c>
      <c r="AQ529" s="413">
        <f t="shared" si="96"/>
        <v>0</v>
      </c>
      <c r="AR529" s="413">
        <f t="shared" si="97"/>
        <v>0</v>
      </c>
      <c r="AS529" s="413">
        <f t="shared" si="98"/>
        <v>0</v>
      </c>
      <c r="AT529" s="413">
        <f t="shared" si="99"/>
        <v>0</v>
      </c>
      <c r="AU529" s="413">
        <f t="shared" si="100"/>
        <v>0</v>
      </c>
      <c r="AV529" s="413">
        <f t="shared" si="101"/>
        <v>0</v>
      </c>
      <c r="AW529" s="413">
        <f t="shared" si="102"/>
        <v>0</v>
      </c>
      <c r="AX529" s="195"/>
      <c r="AY529" s="195"/>
      <c r="AZ529" s="195"/>
    </row>
    <row r="530" spans="1:52" s="113" customFormat="1" outlineLevel="1">
      <c r="A530" s="642" t="str">
        <f t="shared" si="106"/>
        <v>1</v>
      </c>
      <c r="B530" s="108" t="s">
        <v>659</v>
      </c>
      <c r="L530" s="429" t="s">
        <v>120</v>
      </c>
      <c r="M530" s="432" t="s">
        <v>659</v>
      </c>
      <c r="N530" s="406" t="s">
        <v>369</v>
      </c>
      <c r="O530" s="408">
        <f>O531+O532+O533+O534</f>
        <v>0</v>
      </c>
      <c r="P530" s="408">
        <f t="shared" ref="P530:AM530" si="109">P531+P532+P533+P534</f>
        <v>0</v>
      </c>
      <c r="Q530" s="408">
        <f t="shared" si="109"/>
        <v>0</v>
      </c>
      <c r="R530" s="433">
        <f t="shared" si="105"/>
        <v>0</v>
      </c>
      <c r="S530" s="408">
        <f t="shared" si="109"/>
        <v>0</v>
      </c>
      <c r="T530" s="408">
        <f t="shared" si="109"/>
        <v>0</v>
      </c>
      <c r="U530" s="408">
        <f t="shared" si="109"/>
        <v>0</v>
      </c>
      <c r="V530" s="408">
        <f t="shared" si="109"/>
        <v>0</v>
      </c>
      <c r="W530" s="408">
        <f t="shared" si="109"/>
        <v>0</v>
      </c>
      <c r="X530" s="408">
        <f t="shared" si="109"/>
        <v>0</v>
      </c>
      <c r="Y530" s="408">
        <f t="shared" si="109"/>
        <v>0</v>
      </c>
      <c r="Z530" s="408">
        <f t="shared" si="109"/>
        <v>0</v>
      </c>
      <c r="AA530" s="408">
        <f t="shared" si="109"/>
        <v>0</v>
      </c>
      <c r="AB530" s="408">
        <f t="shared" si="109"/>
        <v>0</v>
      </c>
      <c r="AC530" s="408">
        <f t="shared" si="109"/>
        <v>0</v>
      </c>
      <c r="AD530" s="408">
        <f t="shared" si="109"/>
        <v>0</v>
      </c>
      <c r="AE530" s="408">
        <f t="shared" si="109"/>
        <v>0</v>
      </c>
      <c r="AF530" s="408">
        <f t="shared" si="109"/>
        <v>0</v>
      </c>
      <c r="AG530" s="408">
        <f t="shared" si="109"/>
        <v>0</v>
      </c>
      <c r="AH530" s="408">
        <f t="shared" si="109"/>
        <v>0</v>
      </c>
      <c r="AI530" s="408">
        <f t="shared" si="109"/>
        <v>0</v>
      </c>
      <c r="AJ530" s="408">
        <f t="shared" si="109"/>
        <v>0</v>
      </c>
      <c r="AK530" s="408">
        <f t="shared" si="109"/>
        <v>0</v>
      </c>
      <c r="AL530" s="408">
        <f t="shared" si="109"/>
        <v>0</v>
      </c>
      <c r="AM530" s="408">
        <f t="shared" si="109"/>
        <v>0</v>
      </c>
      <c r="AN530" s="407">
        <f t="shared" si="107"/>
        <v>0</v>
      </c>
      <c r="AO530" s="407">
        <f t="shared" si="94"/>
        <v>0</v>
      </c>
      <c r="AP530" s="407">
        <f t="shared" si="95"/>
        <v>0</v>
      </c>
      <c r="AQ530" s="407">
        <f t="shared" si="96"/>
        <v>0</v>
      </c>
      <c r="AR530" s="407">
        <f t="shared" si="97"/>
        <v>0</v>
      </c>
      <c r="AS530" s="407">
        <f t="shared" si="98"/>
        <v>0</v>
      </c>
      <c r="AT530" s="407">
        <f t="shared" si="99"/>
        <v>0</v>
      </c>
      <c r="AU530" s="407">
        <f t="shared" si="100"/>
        <v>0</v>
      </c>
      <c r="AV530" s="407">
        <f t="shared" si="101"/>
        <v>0</v>
      </c>
      <c r="AW530" s="407">
        <f t="shared" si="102"/>
        <v>0</v>
      </c>
      <c r="AX530" s="195"/>
      <c r="AY530" s="195"/>
      <c r="AZ530" s="195"/>
    </row>
    <row r="531" spans="1:52" s="108" customFormat="1" outlineLevel="1">
      <c r="A531" s="642" t="str">
        <f t="shared" si="106"/>
        <v>1</v>
      </c>
      <c r="L531" s="409" t="s">
        <v>122</v>
      </c>
      <c r="M531" s="410" t="s">
        <v>660</v>
      </c>
      <c r="N531" s="411" t="s">
        <v>369</v>
      </c>
      <c r="O531" s="579">
        <f>SUMIFS('ИП + источники'!P$15:P$65,'ИП + источники'!$A$15:$A$65,$A531,'ИП + источники'!$M$15:$M$65,"погашение займов и кредитов из нормативной прибыли")</f>
        <v>0</v>
      </c>
      <c r="P531" s="579">
        <f>SUMIFS('ИП + источники'!Q$15:Q$65,'ИП + источники'!$A$15:$A$65,$A531,'ИП + источники'!$M$15:$M$65,"погашение займов и кредитов из нормативной прибыли")</f>
        <v>0</v>
      </c>
      <c r="Q531" s="579">
        <f>SUMIFS('ИП + источники'!R$15:R$65,'ИП + источники'!$A$15:$A$65,$A531,'ИП + источники'!$M$15:$M$65,"погашение займов и кредитов из нормативной прибыли")</f>
        <v>0</v>
      </c>
      <c r="R531" s="413">
        <f t="shared" si="105"/>
        <v>0</v>
      </c>
      <c r="S531" s="579">
        <f>SUMIFS('ИП + источники'!T$15:T$65,'ИП + источники'!$A$15:$A$65,$A531,'ИП + источники'!$M$15:$M$65,"погашение займов и кредитов из нормативной прибыли")</f>
        <v>0</v>
      </c>
      <c r="T531" s="579">
        <f>SUMIFS('ИП + источники'!U$15:U$65,'ИП + источники'!$A$15:$A$65,$A531,'ИП + источники'!$M$15:$M$65,"погашение займов и кредитов из нормативной прибыли")</f>
        <v>0</v>
      </c>
      <c r="U531" s="579">
        <f>SUMIFS('ИП + источники'!V$15:V$65,'ИП + источники'!$A$15:$A$65,$A531,'ИП + источники'!$M$15:$M$65,"погашение займов и кредитов из нормативной прибыли")</f>
        <v>0</v>
      </c>
      <c r="V531" s="579">
        <f>SUMIFS('ИП + источники'!W$15:W$65,'ИП + источники'!$A$15:$A$65,$A531,'ИП + источники'!$M$15:$M$65,"погашение займов и кредитов из нормативной прибыли")</f>
        <v>0</v>
      </c>
      <c r="W531" s="579">
        <f>SUMIFS('ИП + источники'!X$15:X$65,'ИП + источники'!$A$15:$A$65,$A531,'ИП + источники'!$M$15:$M$65,"погашение займов и кредитов из нормативной прибыли")</f>
        <v>0</v>
      </c>
      <c r="X531" s="579">
        <f>SUMIFS('ИП + источники'!Y$15:Y$65,'ИП + источники'!$A$15:$A$65,$A531,'ИП + источники'!$M$15:$M$65,"погашение займов и кредитов из нормативной прибыли")</f>
        <v>0</v>
      </c>
      <c r="Y531" s="579">
        <f>SUMIFS('ИП + источники'!Z$15:Z$65,'ИП + источники'!$A$15:$A$65,$A531,'ИП + источники'!$M$15:$M$65,"погашение займов и кредитов из нормативной прибыли")</f>
        <v>0</v>
      </c>
      <c r="Z531" s="579">
        <f>SUMIFS('ИП + источники'!AA$15:AA$65,'ИП + источники'!$A$15:$A$65,$A531,'ИП + источники'!$M$15:$M$65,"погашение займов и кредитов из нормативной прибыли")</f>
        <v>0</v>
      </c>
      <c r="AA531" s="579">
        <f>SUMIFS('ИП + источники'!AB$15:AB$65,'ИП + источники'!$A$15:$A$65,$A531,'ИП + источники'!$M$15:$M$65,"погашение займов и кредитов из нормативной прибыли")</f>
        <v>0</v>
      </c>
      <c r="AB531" s="579">
        <f>SUMIFS('ИП + источники'!AC$15:AC$65,'ИП + источники'!$A$15:$A$65,$A531,'ИП + источники'!$M$15:$M$65,"погашение займов и кредитов из нормативной прибыли")</f>
        <v>0</v>
      </c>
      <c r="AC531" s="579">
        <f>SUMIFS('ИП + источники'!AD$15:AD$65,'ИП + источники'!$A$15:$A$65,$A531,'ИП + источники'!$M$15:$M$65,"погашение займов и кредитов из нормативной прибыли")</f>
        <v>0</v>
      </c>
      <c r="AD531" s="579">
        <f>SUMIFS('ИП + источники'!AE$15:AE$65,'ИП + источники'!$A$15:$A$65,$A531,'ИП + источники'!$M$15:$M$65,"погашение займов и кредитов из нормативной прибыли")</f>
        <v>0</v>
      </c>
      <c r="AE531" s="579">
        <f>SUMIFS('ИП + источники'!AF$15:AF$65,'ИП + источники'!$A$15:$A$65,$A531,'ИП + источники'!$M$15:$M$65,"погашение займов и кредитов из нормативной прибыли")</f>
        <v>0</v>
      </c>
      <c r="AF531" s="579">
        <f>SUMIFS('ИП + источники'!AG$15:AG$65,'ИП + источники'!$A$15:$A$65,$A531,'ИП + источники'!$M$15:$M$65,"погашение займов и кредитов из нормативной прибыли")</f>
        <v>0</v>
      </c>
      <c r="AG531" s="579">
        <f>SUMIFS('ИП + источники'!AH$15:AH$65,'ИП + источники'!$A$15:$A$65,$A531,'ИП + источники'!$M$15:$M$65,"погашение займов и кредитов из нормативной прибыли")</f>
        <v>0</v>
      </c>
      <c r="AH531" s="579">
        <f>SUMIFS('ИП + источники'!AI$15:AI$65,'ИП + источники'!$A$15:$A$65,$A531,'ИП + источники'!$M$15:$M$65,"погашение займов и кредитов из нормативной прибыли")</f>
        <v>0</v>
      </c>
      <c r="AI531" s="579">
        <f>SUMIFS('ИП + источники'!AJ$15:AJ$65,'ИП + источники'!$A$15:$A$65,$A531,'ИП + источники'!$M$15:$M$65,"погашение займов и кредитов из нормативной прибыли")</f>
        <v>0</v>
      </c>
      <c r="AJ531" s="579">
        <f>SUMIFS('ИП + источники'!AK$15:AK$65,'ИП + источники'!$A$15:$A$65,$A531,'ИП + источники'!$M$15:$M$65,"погашение займов и кредитов из нормативной прибыли")</f>
        <v>0</v>
      </c>
      <c r="AK531" s="579">
        <f>SUMIFS('ИП + источники'!AL$15:AL$65,'ИП + источники'!$A$15:$A$65,$A531,'ИП + источники'!$M$15:$M$65,"погашение займов и кредитов из нормативной прибыли")</f>
        <v>0</v>
      </c>
      <c r="AL531" s="579">
        <f>SUMIFS('ИП + источники'!AM$15:AM$65,'ИП + источники'!$A$15:$A$65,$A531,'ИП + источники'!$M$15:$M$65,"погашение займов и кредитов из нормативной прибыли")</f>
        <v>0</v>
      </c>
      <c r="AM531" s="579">
        <f>SUMIFS('ИП + источники'!AN$15:AN$65,'ИП + источники'!$A$15:$A$65,$A531,'ИП + источники'!$M$15:$M$65,"погашение займов и кредитов из нормативной прибыли")</f>
        <v>0</v>
      </c>
      <c r="AN531" s="413">
        <f t="shared" si="107"/>
        <v>0</v>
      </c>
      <c r="AO531" s="413">
        <f t="shared" si="94"/>
        <v>0</v>
      </c>
      <c r="AP531" s="413">
        <f t="shared" si="95"/>
        <v>0</v>
      </c>
      <c r="AQ531" s="413">
        <f t="shared" si="96"/>
        <v>0</v>
      </c>
      <c r="AR531" s="413">
        <f t="shared" si="97"/>
        <v>0</v>
      </c>
      <c r="AS531" s="413">
        <f t="shared" si="98"/>
        <v>0</v>
      </c>
      <c r="AT531" s="413">
        <f t="shared" si="99"/>
        <v>0</v>
      </c>
      <c r="AU531" s="413">
        <f t="shared" si="100"/>
        <v>0</v>
      </c>
      <c r="AV531" s="413">
        <f t="shared" si="101"/>
        <v>0</v>
      </c>
      <c r="AW531" s="413">
        <f t="shared" si="102"/>
        <v>0</v>
      </c>
      <c r="AX531" s="195"/>
      <c r="AY531" s="195"/>
      <c r="AZ531" s="195"/>
    </row>
    <row r="532" spans="1:52" s="108" customFormat="1" outlineLevel="1">
      <c r="A532" s="642" t="str">
        <f t="shared" si="106"/>
        <v>1</v>
      </c>
      <c r="L532" s="409" t="s">
        <v>123</v>
      </c>
      <c r="M532" s="410" t="s">
        <v>661</v>
      </c>
      <c r="N532" s="411" t="s">
        <v>369</v>
      </c>
      <c r="O532" s="579">
        <f>SUMIFS('ИП + источники'!P$15:P$65,'ИП + источники'!$A$15:$A$65,$A532,'ИП + источники'!$M$15:$M$65,"уплата процентов по кредитам из нормативной прибыли")</f>
        <v>0</v>
      </c>
      <c r="P532" s="579">
        <f>SUMIFS('ИП + источники'!Q$15:Q$65,'ИП + источники'!$A$15:$A$65,$A532,'ИП + источники'!$M$15:$M$65,"уплата процентов по кредитам из нормативной прибыли")</f>
        <v>0</v>
      </c>
      <c r="Q532" s="579">
        <f>SUMIFS('ИП + источники'!R$15:R$65,'ИП + источники'!$A$15:$A$65,$A532,'ИП + источники'!$M$15:$M$65,"уплата процентов по кредитам из нормативной прибыли")</f>
        <v>0</v>
      </c>
      <c r="R532" s="413">
        <f t="shared" si="105"/>
        <v>0</v>
      </c>
      <c r="S532" s="579">
        <f>SUMIFS('ИП + источники'!T$15:T$65,'ИП + источники'!$A$15:$A$65,$A532,'ИП + источники'!$M$15:$M$65,"уплата процентов по кредитам из нормативной прибыли")</f>
        <v>0</v>
      </c>
      <c r="T532" s="579">
        <f>SUMIFS('ИП + источники'!U$15:U$65,'ИП + источники'!$A$15:$A$65,$A532,'ИП + источники'!$M$15:$M$65,"уплата процентов по кредитам из нормативной прибыли")</f>
        <v>0</v>
      </c>
      <c r="U532" s="579">
        <f>SUMIFS('ИП + источники'!V$15:V$65,'ИП + источники'!$A$15:$A$65,$A532,'ИП + источники'!$M$15:$M$65,"уплата процентов по кредитам из нормативной прибыли")</f>
        <v>0</v>
      </c>
      <c r="V532" s="579">
        <f>SUMIFS('ИП + источники'!W$15:W$65,'ИП + источники'!$A$15:$A$65,$A532,'ИП + источники'!$M$15:$M$65,"уплата процентов по кредитам из нормативной прибыли")</f>
        <v>0</v>
      </c>
      <c r="W532" s="579">
        <f>SUMIFS('ИП + источники'!X$15:X$65,'ИП + источники'!$A$15:$A$65,$A532,'ИП + источники'!$M$15:$M$65,"уплата процентов по кредитам из нормативной прибыли")</f>
        <v>0</v>
      </c>
      <c r="X532" s="579">
        <f>SUMIFS('ИП + источники'!Y$15:Y$65,'ИП + источники'!$A$15:$A$65,$A532,'ИП + источники'!$M$15:$M$65,"уплата процентов по кредитам из нормативной прибыли")</f>
        <v>0</v>
      </c>
      <c r="Y532" s="579">
        <f>SUMIFS('ИП + источники'!Z$15:Z$65,'ИП + источники'!$A$15:$A$65,$A532,'ИП + источники'!$M$15:$M$65,"уплата процентов по кредитам из нормативной прибыли")</f>
        <v>0</v>
      </c>
      <c r="Z532" s="579">
        <f>SUMIFS('ИП + источники'!AA$15:AA$65,'ИП + источники'!$A$15:$A$65,$A532,'ИП + источники'!$M$15:$M$65,"уплата процентов по кредитам из нормативной прибыли")</f>
        <v>0</v>
      </c>
      <c r="AA532" s="579">
        <f>SUMIFS('ИП + источники'!AB$15:AB$65,'ИП + источники'!$A$15:$A$65,$A532,'ИП + источники'!$M$15:$M$65,"уплата процентов по кредитам из нормативной прибыли")</f>
        <v>0</v>
      </c>
      <c r="AB532" s="579">
        <f>SUMIFS('ИП + источники'!AC$15:AC$65,'ИП + источники'!$A$15:$A$65,$A532,'ИП + источники'!$M$15:$M$65,"уплата процентов по кредитам из нормативной прибыли")</f>
        <v>0</v>
      </c>
      <c r="AC532" s="579">
        <f>SUMIFS('ИП + источники'!AD$15:AD$65,'ИП + источники'!$A$15:$A$65,$A532,'ИП + источники'!$M$15:$M$65,"уплата процентов по кредитам из нормативной прибыли")</f>
        <v>0</v>
      </c>
      <c r="AD532" s="579">
        <f>SUMIFS('ИП + источники'!AE$15:AE$65,'ИП + источники'!$A$15:$A$65,$A532,'ИП + источники'!$M$15:$M$65,"уплата процентов по кредитам из нормативной прибыли")</f>
        <v>0</v>
      </c>
      <c r="AE532" s="579">
        <f>SUMIFS('ИП + источники'!AF$15:AF$65,'ИП + источники'!$A$15:$A$65,$A532,'ИП + источники'!$M$15:$M$65,"уплата процентов по кредитам из нормативной прибыли")</f>
        <v>0</v>
      </c>
      <c r="AF532" s="579">
        <f>SUMIFS('ИП + источники'!AG$15:AG$65,'ИП + источники'!$A$15:$A$65,$A532,'ИП + источники'!$M$15:$M$65,"уплата процентов по кредитам из нормативной прибыли")</f>
        <v>0</v>
      </c>
      <c r="AG532" s="579">
        <f>SUMIFS('ИП + источники'!AH$15:AH$65,'ИП + источники'!$A$15:$A$65,$A532,'ИП + источники'!$M$15:$M$65,"уплата процентов по кредитам из нормативной прибыли")</f>
        <v>0</v>
      </c>
      <c r="AH532" s="579">
        <f>SUMIFS('ИП + источники'!AI$15:AI$65,'ИП + источники'!$A$15:$A$65,$A532,'ИП + источники'!$M$15:$M$65,"уплата процентов по кредитам из нормативной прибыли")</f>
        <v>0</v>
      </c>
      <c r="AI532" s="579">
        <f>SUMIFS('ИП + источники'!AJ$15:AJ$65,'ИП + источники'!$A$15:$A$65,$A532,'ИП + источники'!$M$15:$M$65,"уплата процентов по кредитам из нормативной прибыли")</f>
        <v>0</v>
      </c>
      <c r="AJ532" s="579">
        <f>SUMIFS('ИП + источники'!AK$15:AK$65,'ИП + источники'!$A$15:$A$65,$A532,'ИП + источники'!$M$15:$M$65,"уплата процентов по кредитам из нормативной прибыли")</f>
        <v>0</v>
      </c>
      <c r="AK532" s="579">
        <f>SUMIFS('ИП + источники'!AL$15:AL$65,'ИП + источники'!$A$15:$A$65,$A532,'ИП + источники'!$M$15:$M$65,"уплата процентов по кредитам из нормативной прибыли")</f>
        <v>0</v>
      </c>
      <c r="AL532" s="579">
        <f>SUMIFS('ИП + источники'!AM$15:AM$65,'ИП + источники'!$A$15:$A$65,$A532,'ИП + источники'!$M$15:$M$65,"уплата процентов по кредитам из нормативной прибыли")</f>
        <v>0</v>
      </c>
      <c r="AM532" s="579">
        <f>SUMIFS('ИП + источники'!AN$15:AN$65,'ИП + источники'!$A$15:$A$65,$A532,'ИП + источники'!$M$15:$M$65,"уплата процентов по кредитам из нормативной прибыли")</f>
        <v>0</v>
      </c>
      <c r="AN532" s="413">
        <f t="shared" si="107"/>
        <v>0</v>
      </c>
      <c r="AO532" s="413">
        <f t="shared" si="94"/>
        <v>0</v>
      </c>
      <c r="AP532" s="413">
        <f t="shared" si="95"/>
        <v>0</v>
      </c>
      <c r="AQ532" s="413">
        <f t="shared" si="96"/>
        <v>0</v>
      </c>
      <c r="AR532" s="413">
        <f t="shared" si="97"/>
        <v>0</v>
      </c>
      <c r="AS532" s="413">
        <f t="shared" si="98"/>
        <v>0</v>
      </c>
      <c r="AT532" s="413">
        <f t="shared" si="99"/>
        <v>0</v>
      </c>
      <c r="AU532" s="413">
        <f t="shared" si="100"/>
        <v>0</v>
      </c>
      <c r="AV532" s="413">
        <f t="shared" si="101"/>
        <v>0</v>
      </c>
      <c r="AW532" s="413">
        <f t="shared" si="102"/>
        <v>0</v>
      </c>
      <c r="AX532" s="195"/>
      <c r="AY532" s="195"/>
      <c r="AZ532" s="195"/>
    </row>
    <row r="533" spans="1:52" s="108" customFormat="1" outlineLevel="1">
      <c r="A533" s="642" t="str">
        <f t="shared" si="106"/>
        <v>1</v>
      </c>
      <c r="L533" s="409" t="s">
        <v>396</v>
      </c>
      <c r="M533" s="410" t="s">
        <v>662</v>
      </c>
      <c r="N533" s="411" t="s">
        <v>369</v>
      </c>
      <c r="O533" s="579">
        <f>SUMIFS('ИП + источники'!P$15:P$65,'ИП + источники'!$A$15:$A$65,$A533,'ИП + источники'!$M$15:$M$65,"Прибыль на капвложения")</f>
        <v>0</v>
      </c>
      <c r="P533" s="579">
        <f>SUMIFS('ИП + источники'!Q$15:Q$65,'ИП + источники'!$A$15:$A$65,$A533,'ИП + источники'!$M$15:$M$65,"Прибыль на капвложения")</f>
        <v>0</v>
      </c>
      <c r="Q533" s="579">
        <f>SUMIFS('ИП + источники'!R$15:R$65,'ИП + источники'!$A$15:$A$65,$A533,'ИП + источники'!$M$15:$M$65,"Прибыль на капвложения")</f>
        <v>0</v>
      </c>
      <c r="R533" s="413">
        <f t="shared" si="105"/>
        <v>0</v>
      </c>
      <c r="S533" s="579">
        <f>SUMIFS('ИП + источники'!T$15:T$65,'ИП + источники'!$A$15:$A$65,$A533,'ИП + источники'!$M$15:$M$65,"Прибыль на капвложения")</f>
        <v>0</v>
      </c>
      <c r="T533" s="579">
        <f>SUMIFS('ИП + источники'!U$15:U$65,'ИП + источники'!$A$15:$A$65,$A533,'ИП + источники'!$M$15:$M$65,"Прибыль на капвложения")</f>
        <v>0</v>
      </c>
      <c r="U533" s="579">
        <f>SUMIFS('ИП + источники'!V$15:V$65,'ИП + источники'!$A$15:$A$65,$A533,'ИП + источники'!$M$15:$M$65,"Прибыль на капвложения")</f>
        <v>0</v>
      </c>
      <c r="V533" s="579">
        <f>SUMIFS('ИП + источники'!W$15:W$65,'ИП + источники'!$A$15:$A$65,$A533,'ИП + источники'!$M$15:$M$65,"Прибыль на капвложения")</f>
        <v>0</v>
      </c>
      <c r="W533" s="579">
        <f>SUMIFS('ИП + источники'!X$15:X$65,'ИП + источники'!$A$15:$A$65,$A533,'ИП + источники'!$M$15:$M$65,"Прибыль на капвложения")</f>
        <v>0</v>
      </c>
      <c r="X533" s="579">
        <f>SUMIFS('ИП + источники'!Y$15:Y$65,'ИП + источники'!$A$15:$A$65,$A533,'ИП + источники'!$M$15:$M$65,"Прибыль на капвложения")</f>
        <v>0</v>
      </c>
      <c r="Y533" s="579">
        <f>SUMIFS('ИП + источники'!Z$15:Z$65,'ИП + источники'!$A$15:$A$65,$A533,'ИП + источники'!$M$15:$M$65,"Прибыль на капвложения")</f>
        <v>0</v>
      </c>
      <c r="Z533" s="579">
        <f>SUMIFS('ИП + источники'!AA$15:AA$65,'ИП + источники'!$A$15:$A$65,$A533,'ИП + источники'!$M$15:$M$65,"Прибыль на капвложения")</f>
        <v>0</v>
      </c>
      <c r="AA533" s="579">
        <f>SUMIFS('ИП + источники'!AB$15:AB$65,'ИП + источники'!$A$15:$A$65,$A533,'ИП + источники'!$M$15:$M$65,"Прибыль на капвложения")</f>
        <v>0</v>
      </c>
      <c r="AB533" s="579">
        <f>SUMIFS('ИП + источники'!AC$15:AC$65,'ИП + источники'!$A$15:$A$65,$A533,'ИП + источники'!$M$15:$M$65,"Прибыль на капвложения")</f>
        <v>0</v>
      </c>
      <c r="AC533" s="579">
        <f>SUMIFS('ИП + источники'!AD$15:AD$65,'ИП + источники'!$A$15:$A$65,$A533,'ИП + источники'!$M$15:$M$65,"Прибыль на капвложения")</f>
        <v>0</v>
      </c>
      <c r="AD533" s="579">
        <f>SUMIFS('ИП + источники'!AE$15:AE$65,'ИП + источники'!$A$15:$A$65,$A533,'ИП + источники'!$M$15:$M$65,"Прибыль на капвложения")</f>
        <v>0</v>
      </c>
      <c r="AE533" s="579">
        <f>SUMIFS('ИП + источники'!AF$15:AF$65,'ИП + источники'!$A$15:$A$65,$A533,'ИП + источники'!$M$15:$M$65,"Прибыль на капвложения")</f>
        <v>0</v>
      </c>
      <c r="AF533" s="579">
        <f>SUMIFS('ИП + источники'!AG$15:AG$65,'ИП + источники'!$A$15:$A$65,$A533,'ИП + источники'!$M$15:$M$65,"Прибыль на капвложения")</f>
        <v>0</v>
      </c>
      <c r="AG533" s="579">
        <f>SUMIFS('ИП + источники'!AH$15:AH$65,'ИП + источники'!$A$15:$A$65,$A533,'ИП + источники'!$M$15:$M$65,"Прибыль на капвложения")</f>
        <v>0</v>
      </c>
      <c r="AH533" s="579">
        <f>SUMIFS('ИП + источники'!AI$15:AI$65,'ИП + источники'!$A$15:$A$65,$A533,'ИП + источники'!$M$15:$M$65,"Прибыль на капвложения")</f>
        <v>0</v>
      </c>
      <c r="AI533" s="579">
        <f>SUMIFS('ИП + источники'!AJ$15:AJ$65,'ИП + источники'!$A$15:$A$65,$A533,'ИП + источники'!$M$15:$M$65,"Прибыль на капвложения")</f>
        <v>0</v>
      </c>
      <c r="AJ533" s="579">
        <f>SUMIFS('ИП + источники'!AK$15:AK$65,'ИП + источники'!$A$15:$A$65,$A533,'ИП + источники'!$M$15:$M$65,"Прибыль на капвложения")</f>
        <v>0</v>
      </c>
      <c r="AK533" s="579">
        <f>SUMIFS('ИП + источники'!AL$15:AL$65,'ИП + источники'!$A$15:$A$65,$A533,'ИП + источники'!$M$15:$M$65,"Прибыль на капвложения")</f>
        <v>0</v>
      </c>
      <c r="AL533" s="579">
        <f>SUMIFS('ИП + источники'!AM$15:AM$65,'ИП + источники'!$A$15:$A$65,$A533,'ИП + источники'!$M$15:$M$65,"Прибыль на капвложения")</f>
        <v>0</v>
      </c>
      <c r="AM533" s="579">
        <f>SUMIFS('ИП + источники'!AN$15:AN$65,'ИП + источники'!$A$15:$A$65,$A533,'ИП + источники'!$M$15:$M$65,"Прибыль на капвложения")</f>
        <v>0</v>
      </c>
      <c r="AN533" s="413">
        <f t="shared" si="107"/>
        <v>0</v>
      </c>
      <c r="AO533" s="413">
        <f t="shared" si="94"/>
        <v>0</v>
      </c>
      <c r="AP533" s="413">
        <f t="shared" si="95"/>
        <v>0</v>
      </c>
      <c r="AQ533" s="413">
        <f t="shared" si="96"/>
        <v>0</v>
      </c>
      <c r="AR533" s="413">
        <f t="shared" si="97"/>
        <v>0</v>
      </c>
      <c r="AS533" s="413">
        <f t="shared" si="98"/>
        <v>0</v>
      </c>
      <c r="AT533" s="413">
        <f t="shared" si="99"/>
        <v>0</v>
      </c>
      <c r="AU533" s="413">
        <f t="shared" si="100"/>
        <v>0</v>
      </c>
      <c r="AV533" s="413">
        <f t="shared" si="101"/>
        <v>0</v>
      </c>
      <c r="AW533" s="413">
        <f t="shared" si="102"/>
        <v>0</v>
      </c>
      <c r="AX533" s="195"/>
      <c r="AY533" s="195"/>
      <c r="AZ533" s="195"/>
    </row>
    <row r="534" spans="1:52" s="108" customFormat="1" ht="34.200000000000003" outlineLevel="1">
      <c r="A534" s="642" t="str">
        <f t="shared" si="106"/>
        <v>1</v>
      </c>
      <c r="B534" s="108" t="s">
        <v>1468</v>
      </c>
      <c r="L534" s="409" t="s">
        <v>397</v>
      </c>
      <c r="M534" s="410" t="s">
        <v>663</v>
      </c>
      <c r="N534" s="411" t="s">
        <v>369</v>
      </c>
      <c r="O534" s="412"/>
      <c r="P534" s="412"/>
      <c r="Q534" s="412"/>
      <c r="R534" s="413">
        <f t="shared" si="105"/>
        <v>0</v>
      </c>
      <c r="S534" s="412"/>
      <c r="T534" s="412"/>
      <c r="U534" s="412"/>
      <c r="V534" s="412"/>
      <c r="W534" s="412"/>
      <c r="X534" s="412"/>
      <c r="Y534" s="412"/>
      <c r="Z534" s="412"/>
      <c r="AA534" s="412"/>
      <c r="AB534" s="412"/>
      <c r="AC534" s="412"/>
      <c r="AD534" s="412"/>
      <c r="AE534" s="412"/>
      <c r="AF534" s="412"/>
      <c r="AG534" s="412"/>
      <c r="AH534" s="412"/>
      <c r="AI534" s="412"/>
      <c r="AJ534" s="412"/>
      <c r="AK534" s="412"/>
      <c r="AL534" s="412"/>
      <c r="AM534" s="412"/>
      <c r="AN534" s="413">
        <f t="shared" si="107"/>
        <v>0</v>
      </c>
      <c r="AO534" s="413">
        <f t="shared" si="94"/>
        <v>0</v>
      </c>
      <c r="AP534" s="413">
        <f t="shared" si="95"/>
        <v>0</v>
      </c>
      <c r="AQ534" s="413">
        <f t="shared" si="96"/>
        <v>0</v>
      </c>
      <c r="AR534" s="413">
        <f t="shared" si="97"/>
        <v>0</v>
      </c>
      <c r="AS534" s="413">
        <f t="shared" si="98"/>
        <v>0</v>
      </c>
      <c r="AT534" s="413">
        <f t="shared" si="99"/>
        <v>0</v>
      </c>
      <c r="AU534" s="413">
        <f t="shared" si="100"/>
        <v>0</v>
      </c>
      <c r="AV534" s="413">
        <f t="shared" si="101"/>
        <v>0</v>
      </c>
      <c r="AW534" s="413">
        <f t="shared" si="102"/>
        <v>0</v>
      </c>
      <c r="AX534" s="195"/>
      <c r="AY534" s="195"/>
      <c r="AZ534" s="195"/>
    </row>
    <row r="535" spans="1:52" s="108" customFormat="1" ht="22.8" outlineLevel="1">
      <c r="A535" s="642" t="str">
        <f t="shared" si="106"/>
        <v>1</v>
      </c>
      <c r="B535" s="108" t="s">
        <v>664</v>
      </c>
      <c r="L535" s="409" t="s">
        <v>124</v>
      </c>
      <c r="M535" s="330" t="s">
        <v>664</v>
      </c>
      <c r="N535" s="411" t="s">
        <v>369</v>
      </c>
      <c r="O535" s="412"/>
      <c r="P535" s="412"/>
      <c r="Q535" s="412"/>
      <c r="R535" s="413">
        <f t="shared" si="105"/>
        <v>0</v>
      </c>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3">
        <f t="shared" si="107"/>
        <v>0</v>
      </c>
      <c r="AO535" s="413">
        <f t="shared" si="94"/>
        <v>0</v>
      </c>
      <c r="AP535" s="413">
        <f t="shared" si="95"/>
        <v>0</v>
      </c>
      <c r="AQ535" s="413">
        <f t="shared" si="96"/>
        <v>0</v>
      </c>
      <c r="AR535" s="413">
        <f t="shared" si="97"/>
        <v>0</v>
      </c>
      <c r="AS535" s="413">
        <f t="shared" si="98"/>
        <v>0</v>
      </c>
      <c r="AT535" s="413">
        <f t="shared" si="99"/>
        <v>0</v>
      </c>
      <c r="AU535" s="413">
        <f t="shared" si="100"/>
        <v>0</v>
      </c>
      <c r="AV535" s="413">
        <f t="shared" si="101"/>
        <v>0</v>
      </c>
      <c r="AW535" s="413">
        <f t="shared" si="102"/>
        <v>0</v>
      </c>
      <c r="AX535" s="195"/>
      <c r="AY535" s="195"/>
      <c r="AZ535" s="195"/>
    </row>
    <row r="536" spans="1:52" s="108" customFormat="1" ht="34.200000000000003" outlineLevel="1">
      <c r="A536" s="642" t="str">
        <f t="shared" si="106"/>
        <v>1</v>
      </c>
      <c r="L536" s="409" t="s">
        <v>125</v>
      </c>
      <c r="M536" s="330" t="s">
        <v>665</v>
      </c>
      <c r="N536" s="411" t="s">
        <v>369</v>
      </c>
      <c r="O536" s="412"/>
      <c r="P536" s="412"/>
      <c r="Q536" s="412"/>
      <c r="R536" s="413">
        <f t="shared" si="105"/>
        <v>0</v>
      </c>
      <c r="S536" s="412"/>
      <c r="T536" s="412">
        <f>SUMIFS('Корректировка НВВ'!$P$15:$P$50,'Корректировка НВВ'!$A$15:$A$50,$A536,'Корректировка НВВ'!$L$15:$L$50,"III")</f>
        <v>0</v>
      </c>
      <c r="U536" s="412"/>
      <c r="V536" s="412"/>
      <c r="W536" s="412"/>
      <c r="X536" s="412"/>
      <c r="Y536" s="412"/>
      <c r="Z536" s="412"/>
      <c r="AA536" s="412"/>
      <c r="AB536" s="412"/>
      <c r="AC536" s="412"/>
      <c r="AD536" s="412">
        <f>SUMIFS('Корректировка НВВ'!$Q$15:$Q$50,'Корректировка НВВ'!$A$15:$A$50,$A536,'Корректировка НВВ'!$L$15:$L$50,"III")</f>
        <v>0</v>
      </c>
      <c r="AE536" s="412"/>
      <c r="AF536" s="412"/>
      <c r="AG536" s="412"/>
      <c r="AH536" s="412"/>
      <c r="AI536" s="412"/>
      <c r="AJ536" s="412"/>
      <c r="AK536" s="412"/>
      <c r="AL536" s="412"/>
      <c r="AM536" s="412"/>
      <c r="AN536" s="414"/>
      <c r="AO536" s="414"/>
      <c r="AP536" s="414"/>
      <c r="AQ536" s="414"/>
      <c r="AR536" s="414"/>
      <c r="AS536" s="414"/>
      <c r="AT536" s="414"/>
      <c r="AU536" s="414"/>
      <c r="AV536" s="414"/>
      <c r="AW536" s="414"/>
      <c r="AX536" s="195"/>
      <c r="AY536" s="195"/>
      <c r="AZ536" s="195"/>
    </row>
    <row r="537" spans="1:52" s="108" customFormat="1" ht="136.80000000000001" outlineLevel="1">
      <c r="A537" s="642" t="str">
        <f t="shared" si="106"/>
        <v>1</v>
      </c>
      <c r="L537" s="409" t="s">
        <v>126</v>
      </c>
      <c r="M537" s="330" t="s">
        <v>666</v>
      </c>
      <c r="N537" s="411" t="s">
        <v>369</v>
      </c>
      <c r="O537" s="412"/>
      <c r="P537" s="412"/>
      <c r="Q537" s="412"/>
      <c r="R537" s="413">
        <f t="shared" si="105"/>
        <v>0</v>
      </c>
      <c r="S537" s="412"/>
      <c r="T537" s="412">
        <f>SUMIFS('Корректировка НВВ'!$P$15:$P$50,'Корректировка НВВ'!$A$15:$A$50,$A537,'Корректировка НВВ'!$L$15:$L$50,"IV")</f>
        <v>0</v>
      </c>
      <c r="U537" s="412"/>
      <c r="V537" s="412"/>
      <c r="W537" s="412"/>
      <c r="X537" s="412"/>
      <c r="Y537" s="412"/>
      <c r="Z537" s="412"/>
      <c r="AA537" s="412"/>
      <c r="AB537" s="412"/>
      <c r="AC537" s="412"/>
      <c r="AD537" s="412">
        <f>SUMIFS('Корректировка НВВ'!$Q$15:$Q$50,'Корректировка НВВ'!$A$15:$A$50,$A537,'Корректировка НВВ'!$L$15:$L$50,"IV")</f>
        <v>0</v>
      </c>
      <c r="AE537" s="412"/>
      <c r="AF537" s="412"/>
      <c r="AG537" s="412"/>
      <c r="AH537" s="412"/>
      <c r="AI537" s="412"/>
      <c r="AJ537" s="412"/>
      <c r="AK537" s="412"/>
      <c r="AL537" s="412"/>
      <c r="AM537" s="412"/>
      <c r="AN537" s="414"/>
      <c r="AO537" s="414"/>
      <c r="AP537" s="414"/>
      <c r="AQ537" s="414"/>
      <c r="AR537" s="414"/>
      <c r="AS537" s="414"/>
      <c r="AT537" s="414"/>
      <c r="AU537" s="414"/>
      <c r="AV537" s="414"/>
      <c r="AW537" s="414"/>
      <c r="AX537" s="195"/>
      <c r="AY537" s="195"/>
      <c r="AZ537" s="195"/>
    </row>
    <row r="538" spans="1:52" s="108" customFormat="1" ht="57" outlineLevel="1">
      <c r="A538" s="642" t="str">
        <f t="shared" si="106"/>
        <v>1</v>
      </c>
      <c r="L538" s="409" t="s">
        <v>127</v>
      </c>
      <c r="M538" s="330" t="s">
        <v>1223</v>
      </c>
      <c r="N538" s="411" t="s">
        <v>369</v>
      </c>
      <c r="O538" s="412"/>
      <c r="P538" s="412"/>
      <c r="Q538" s="412"/>
      <c r="R538" s="413">
        <f t="shared" si="105"/>
        <v>0</v>
      </c>
      <c r="S538" s="412"/>
      <c r="T538" s="412">
        <f>SUMIFS('Корректировка НВВ'!$P$15:$P$50,'Корректировка НВВ'!$A$15:$A$50,$A538,'Корректировка НВВ'!$L$15:$L$50,"I")+SUMIFS('Корректировка НВВ'!$P$15:$P$50,'Корректировка НВВ'!$A$15:$A$50,$A538,'Корректировка НВВ'!$L$15:$L$50,"II")</f>
        <v>0</v>
      </c>
      <c r="U538" s="412"/>
      <c r="V538" s="412"/>
      <c r="W538" s="412"/>
      <c r="X538" s="412"/>
      <c r="Y538" s="412"/>
      <c r="Z538" s="412"/>
      <c r="AA538" s="412"/>
      <c r="AB538" s="412"/>
      <c r="AC538" s="412"/>
      <c r="AD538" s="412">
        <f>SUMIFS('Корректировка НВВ'!$Q$15:$Q$50,'Корректировка НВВ'!$A$15:$A$50,$A538,'Корректировка НВВ'!$L$15:$L$50,"I")+SUMIFS('Корректировка НВВ'!$Q$15:$Q$50,'Корректировка НВВ'!$A$15:$A$50,$A538,'Корректировка НВВ'!$L$15:$L$50,"II")</f>
        <v>260.53500000000008</v>
      </c>
      <c r="AE538" s="412"/>
      <c r="AF538" s="412"/>
      <c r="AG538" s="412"/>
      <c r="AH538" s="412"/>
      <c r="AI538" s="412"/>
      <c r="AJ538" s="412"/>
      <c r="AK538" s="412"/>
      <c r="AL538" s="412"/>
      <c r="AM538" s="412"/>
      <c r="AN538" s="414"/>
      <c r="AO538" s="414"/>
      <c r="AP538" s="414"/>
      <c r="AQ538" s="414"/>
      <c r="AR538" s="414"/>
      <c r="AS538" s="414"/>
      <c r="AT538" s="414"/>
      <c r="AU538" s="414"/>
      <c r="AV538" s="414"/>
      <c r="AW538" s="414"/>
      <c r="AX538" s="195"/>
      <c r="AY538" s="195"/>
      <c r="AZ538" s="195"/>
    </row>
    <row r="539" spans="1:52" s="108" customFormat="1" outlineLevel="1">
      <c r="A539" s="642" t="str">
        <f t="shared" si="106"/>
        <v>1</v>
      </c>
      <c r="L539" s="409" t="s">
        <v>128</v>
      </c>
      <c r="M539" s="523" t="s">
        <v>667</v>
      </c>
      <c r="N539" s="411" t="s">
        <v>369</v>
      </c>
      <c r="O539" s="412"/>
      <c r="P539" s="412"/>
      <c r="Q539" s="412"/>
      <c r="R539" s="413">
        <f t="shared" si="105"/>
        <v>0</v>
      </c>
      <c r="S539" s="412"/>
      <c r="T539" s="412"/>
      <c r="U539" s="412"/>
      <c r="V539" s="412"/>
      <c r="W539" s="412"/>
      <c r="X539" s="412"/>
      <c r="Y539" s="412"/>
      <c r="Z539" s="412"/>
      <c r="AA539" s="412"/>
      <c r="AB539" s="412"/>
      <c r="AC539" s="412"/>
      <c r="AD539" s="412"/>
      <c r="AE539" s="412"/>
      <c r="AF539" s="412"/>
      <c r="AG539" s="412"/>
      <c r="AH539" s="412"/>
      <c r="AI539" s="412"/>
      <c r="AJ539" s="412"/>
      <c r="AK539" s="412"/>
      <c r="AL539" s="412"/>
      <c r="AM539" s="412"/>
      <c r="AN539" s="414"/>
      <c r="AO539" s="414"/>
      <c r="AP539" s="414"/>
      <c r="AQ539" s="414"/>
      <c r="AR539" s="414"/>
      <c r="AS539" s="414"/>
      <c r="AT539" s="414"/>
      <c r="AU539" s="414"/>
      <c r="AV539" s="414"/>
      <c r="AW539" s="414"/>
      <c r="AX539" s="195"/>
      <c r="AY539" s="195"/>
      <c r="AZ539" s="195"/>
    </row>
    <row r="540" spans="1:52" s="108" customFormat="1" outlineLevel="1">
      <c r="A540" s="642" t="str">
        <f t="shared" si="106"/>
        <v>1</v>
      </c>
      <c r="L540" s="409" t="s">
        <v>1232</v>
      </c>
      <c r="M540" s="410" t="s">
        <v>1233</v>
      </c>
      <c r="N540" s="411" t="s">
        <v>145</v>
      </c>
      <c r="O540" s="425">
        <f>IF(O541=0,0,O539/O541*100)</f>
        <v>0</v>
      </c>
      <c r="P540" s="425">
        <f>IF(P541=0,0,P539/P541*100)</f>
        <v>0</v>
      </c>
      <c r="Q540" s="425">
        <f>IF(Q541=0,0,Q539/Q541*100)</f>
        <v>0</v>
      </c>
      <c r="R540" s="413">
        <f t="shared" si="105"/>
        <v>0</v>
      </c>
      <c r="S540" s="425">
        <f t="shared" ref="S540:AM540" si="110">IF(S541=0,0,S539/S541*100)</f>
        <v>0</v>
      </c>
      <c r="T540" s="425">
        <f t="shared" si="110"/>
        <v>0</v>
      </c>
      <c r="U540" s="425" t="e">
        <f t="shared" si="110"/>
        <v>#N/A</v>
      </c>
      <c r="V540" s="425" t="e">
        <f t="shared" si="110"/>
        <v>#N/A</v>
      </c>
      <c r="W540" s="425" t="e">
        <f t="shared" si="110"/>
        <v>#N/A</v>
      </c>
      <c r="X540" s="425" t="e">
        <f t="shared" si="110"/>
        <v>#N/A</v>
      </c>
      <c r="Y540" s="425" t="e">
        <f t="shared" si="110"/>
        <v>#N/A</v>
      </c>
      <c r="Z540" s="425" t="e">
        <f t="shared" si="110"/>
        <v>#N/A</v>
      </c>
      <c r="AA540" s="425" t="e">
        <f t="shared" si="110"/>
        <v>#N/A</v>
      </c>
      <c r="AB540" s="425" t="e">
        <f t="shared" si="110"/>
        <v>#N/A</v>
      </c>
      <c r="AC540" s="425" t="e">
        <f t="shared" si="110"/>
        <v>#N/A</v>
      </c>
      <c r="AD540" s="425">
        <f t="shared" si="110"/>
        <v>0</v>
      </c>
      <c r="AE540" s="425" t="e">
        <f t="shared" si="110"/>
        <v>#N/A</v>
      </c>
      <c r="AF540" s="425" t="e">
        <f t="shared" si="110"/>
        <v>#N/A</v>
      </c>
      <c r="AG540" s="425" t="e">
        <f t="shared" si="110"/>
        <v>#N/A</v>
      </c>
      <c r="AH540" s="425" t="e">
        <f t="shared" si="110"/>
        <v>#N/A</v>
      </c>
      <c r="AI540" s="425" t="e">
        <f t="shared" si="110"/>
        <v>#N/A</v>
      </c>
      <c r="AJ540" s="425" t="e">
        <f t="shared" si="110"/>
        <v>#N/A</v>
      </c>
      <c r="AK540" s="425" t="e">
        <f t="shared" si="110"/>
        <v>#N/A</v>
      </c>
      <c r="AL540" s="425" t="e">
        <f t="shared" si="110"/>
        <v>#N/A</v>
      </c>
      <c r="AM540" s="425" t="e">
        <f t="shared" si="110"/>
        <v>#N/A</v>
      </c>
      <c r="AN540" s="414"/>
      <c r="AO540" s="414"/>
      <c r="AP540" s="414"/>
      <c r="AQ540" s="414"/>
      <c r="AR540" s="414"/>
      <c r="AS540" s="414"/>
      <c r="AT540" s="414"/>
      <c r="AU540" s="414"/>
      <c r="AV540" s="414"/>
      <c r="AW540" s="414"/>
      <c r="AX540" s="195"/>
      <c r="AY540" s="195"/>
      <c r="AZ540" s="195"/>
    </row>
    <row r="541" spans="1:52" s="113" customFormat="1" outlineLevel="1">
      <c r="A541" s="642" t="str">
        <f t="shared" si="106"/>
        <v>1</v>
      </c>
      <c r="L541" s="429" t="s">
        <v>129</v>
      </c>
      <c r="M541" s="432" t="s">
        <v>668</v>
      </c>
      <c r="N541" s="406" t="s">
        <v>369</v>
      </c>
      <c r="O541" s="408">
        <f>O443+O493+O527+O528+O530+O535+O536-O537+O538+O539</f>
        <v>0</v>
      </c>
      <c r="P541" s="408">
        <f>P443+P493+P527+P528+P530+P535+P536-P537+P538+P539</f>
        <v>983.63814000000002</v>
      </c>
      <c r="Q541" s="408">
        <f>Q443+Q493+Q527+Q528+Q530+Q535+Q536-Q537+Q538+Q539</f>
        <v>356.23</v>
      </c>
      <c r="R541" s="407">
        <f t="shared" si="105"/>
        <v>-627.40814</v>
      </c>
      <c r="S541" s="408">
        <f t="shared" ref="S541:AM541" si="111">S443+S493+S527+S528+S530+S535+S536-S537+S538+S539</f>
        <v>0</v>
      </c>
      <c r="T541" s="408">
        <f t="shared" si="111"/>
        <v>1049.374016</v>
      </c>
      <c r="U541" s="408" t="e">
        <f t="shared" si="111"/>
        <v>#N/A</v>
      </c>
      <c r="V541" s="408" t="e">
        <f t="shared" si="111"/>
        <v>#N/A</v>
      </c>
      <c r="W541" s="408" t="e">
        <f t="shared" si="111"/>
        <v>#N/A</v>
      </c>
      <c r="X541" s="408" t="e">
        <f t="shared" si="111"/>
        <v>#N/A</v>
      </c>
      <c r="Y541" s="408" t="e">
        <f t="shared" si="111"/>
        <v>#N/A</v>
      </c>
      <c r="Z541" s="408" t="e">
        <f t="shared" si="111"/>
        <v>#N/A</v>
      </c>
      <c r="AA541" s="408" t="e">
        <f t="shared" si="111"/>
        <v>#N/A</v>
      </c>
      <c r="AB541" s="408" t="e">
        <f t="shared" si="111"/>
        <v>#N/A</v>
      </c>
      <c r="AC541" s="408" t="e">
        <f t="shared" si="111"/>
        <v>#N/A</v>
      </c>
      <c r="AD541" s="408">
        <f t="shared" si="111"/>
        <v>1265.009016</v>
      </c>
      <c r="AE541" s="408" t="e">
        <f t="shared" si="111"/>
        <v>#N/A</v>
      </c>
      <c r="AF541" s="408" t="e">
        <f t="shared" si="111"/>
        <v>#N/A</v>
      </c>
      <c r="AG541" s="408" t="e">
        <f t="shared" si="111"/>
        <v>#N/A</v>
      </c>
      <c r="AH541" s="408" t="e">
        <f t="shared" si="111"/>
        <v>#N/A</v>
      </c>
      <c r="AI541" s="408" t="e">
        <f t="shared" si="111"/>
        <v>#N/A</v>
      </c>
      <c r="AJ541" s="408" t="e">
        <f t="shared" si="111"/>
        <v>#N/A</v>
      </c>
      <c r="AK541" s="408" t="e">
        <f t="shared" si="111"/>
        <v>#N/A</v>
      </c>
      <c r="AL541" s="408" t="e">
        <f t="shared" si="111"/>
        <v>#N/A</v>
      </c>
      <c r="AM541" s="408" t="e">
        <f t="shared" si="111"/>
        <v>#N/A</v>
      </c>
      <c r="AN541" s="407">
        <f>IF(S541=0,0,(AD541-S541)/S541*100)</f>
        <v>0</v>
      </c>
      <c r="AO541" s="407" t="e">
        <f t="shared" ref="AO541:AW541" si="112">IF(AD541=0,0,(AE541-AD541)/AD541*100)</f>
        <v>#N/A</v>
      </c>
      <c r="AP541" s="407" t="e">
        <f t="shared" si="112"/>
        <v>#N/A</v>
      </c>
      <c r="AQ541" s="407" t="e">
        <f t="shared" si="112"/>
        <v>#N/A</v>
      </c>
      <c r="AR541" s="407" t="e">
        <f t="shared" si="112"/>
        <v>#N/A</v>
      </c>
      <c r="AS541" s="407" t="e">
        <f t="shared" si="112"/>
        <v>#N/A</v>
      </c>
      <c r="AT541" s="407" t="e">
        <f t="shared" si="112"/>
        <v>#N/A</v>
      </c>
      <c r="AU541" s="407" t="e">
        <f t="shared" si="112"/>
        <v>#N/A</v>
      </c>
      <c r="AV541" s="407" t="e">
        <f t="shared" si="112"/>
        <v>#N/A</v>
      </c>
      <c r="AW541" s="407" t="e">
        <f t="shared" si="112"/>
        <v>#N/A</v>
      </c>
      <c r="AX541" s="195"/>
      <c r="AY541" s="195"/>
      <c r="AZ541" s="195"/>
    </row>
    <row r="542" spans="1:52" s="108" customFormat="1" ht="102.6" outlineLevel="1">
      <c r="A542" s="642" t="str">
        <f t="shared" si="106"/>
        <v>1</v>
      </c>
      <c r="L542" s="409" t="s">
        <v>130</v>
      </c>
      <c r="M542" s="523" t="s">
        <v>1178</v>
      </c>
      <c r="N542" s="416" t="s">
        <v>369</v>
      </c>
      <c r="O542" s="412"/>
      <c r="P542" s="412"/>
      <c r="Q542" s="412"/>
      <c r="R542" s="413">
        <f t="shared" si="105"/>
        <v>0</v>
      </c>
      <c r="S542" s="412"/>
      <c r="T542" s="412"/>
      <c r="U542" s="412"/>
      <c r="V542" s="412"/>
      <c r="W542" s="412"/>
      <c r="X542" s="412"/>
      <c r="Y542" s="412"/>
      <c r="Z542" s="412"/>
      <c r="AA542" s="412"/>
      <c r="AB542" s="412"/>
      <c r="AC542" s="412"/>
      <c r="AD542" s="412">
        <f>IFERROR(SUMIFS('Плата за негативное возд'!$V$14:$V$18,'Плата за негативное возд'!$A$14:$A$18,A542,'Плата за негативное возд'!$L$14:$L$18,"1"),0)</f>
        <v>0</v>
      </c>
      <c r="AE542" s="412"/>
      <c r="AF542" s="412"/>
      <c r="AG542" s="412"/>
      <c r="AH542" s="412"/>
      <c r="AI542" s="412"/>
      <c r="AJ542" s="412"/>
      <c r="AK542" s="412"/>
      <c r="AL542" s="412"/>
      <c r="AM542" s="412"/>
      <c r="AN542" s="414"/>
      <c r="AO542" s="414"/>
      <c r="AP542" s="414"/>
      <c r="AQ542" s="414"/>
      <c r="AR542" s="414"/>
      <c r="AS542" s="414"/>
      <c r="AT542" s="414"/>
      <c r="AU542" s="414"/>
      <c r="AV542" s="414"/>
      <c r="AW542" s="414"/>
      <c r="AX542" s="195"/>
      <c r="AY542" s="195"/>
      <c r="AZ542" s="195"/>
    </row>
    <row r="543" spans="1:52" s="108" customFormat="1" ht="68.400000000000006" outlineLevel="1">
      <c r="A543" s="642" t="str">
        <f t="shared" si="106"/>
        <v>1</v>
      </c>
      <c r="L543" s="409" t="s">
        <v>131</v>
      </c>
      <c r="M543" s="523" t="s">
        <v>669</v>
      </c>
      <c r="N543" s="416" t="s">
        <v>369</v>
      </c>
      <c r="O543" s="412"/>
      <c r="P543" s="412"/>
      <c r="Q543" s="412"/>
      <c r="R543" s="413">
        <f t="shared" si="105"/>
        <v>0</v>
      </c>
      <c r="S543" s="412"/>
      <c r="T543" s="412"/>
      <c r="U543" s="412"/>
      <c r="V543" s="412"/>
      <c r="W543" s="412"/>
      <c r="X543" s="412"/>
      <c r="Y543" s="412"/>
      <c r="Z543" s="412"/>
      <c r="AA543" s="412"/>
      <c r="AB543" s="412"/>
      <c r="AC543" s="412"/>
      <c r="AD543" s="412">
        <f>IFERROR(SUMIFS('Плата за негативное возд'!$V$14:$V$18,'Плата за негативное возд'!$A$14:$A$18,A543,'Плата за негативное возд'!$L$14:$L$18,"2"),0)</f>
        <v>0</v>
      </c>
      <c r="AE543" s="412"/>
      <c r="AF543" s="412"/>
      <c r="AG543" s="412"/>
      <c r="AH543" s="412"/>
      <c r="AI543" s="412"/>
      <c r="AJ543" s="412"/>
      <c r="AK543" s="412"/>
      <c r="AL543" s="412"/>
      <c r="AM543" s="412"/>
      <c r="AN543" s="414"/>
      <c r="AO543" s="414"/>
      <c r="AP543" s="414"/>
      <c r="AQ543" s="414"/>
      <c r="AR543" s="414"/>
      <c r="AS543" s="414"/>
      <c r="AT543" s="414"/>
      <c r="AU543" s="414"/>
      <c r="AV543" s="414"/>
      <c r="AW543" s="414"/>
      <c r="AX543" s="195"/>
      <c r="AY543" s="195"/>
      <c r="AZ543" s="195"/>
    </row>
    <row r="544" spans="1:52" s="108" customFormat="1" outlineLevel="1">
      <c r="A544" s="642" t="str">
        <f t="shared" si="106"/>
        <v>1</v>
      </c>
      <c r="L544" s="409" t="s">
        <v>132</v>
      </c>
      <c r="M544" s="523" t="s">
        <v>670</v>
      </c>
      <c r="N544" s="411" t="s">
        <v>369</v>
      </c>
      <c r="O544" s="412"/>
      <c r="P544" s="412"/>
      <c r="Q544" s="412"/>
      <c r="R544" s="413">
        <f t="shared" si="105"/>
        <v>0</v>
      </c>
      <c r="S544" s="412"/>
      <c r="T544" s="412"/>
      <c r="U544" s="412"/>
      <c r="V544" s="412"/>
      <c r="W544" s="412"/>
      <c r="X544" s="412"/>
      <c r="Y544" s="412"/>
      <c r="Z544" s="412"/>
      <c r="AA544" s="412"/>
      <c r="AB544" s="412"/>
      <c r="AC544" s="412"/>
      <c r="AD544" s="412"/>
      <c r="AE544" s="412"/>
      <c r="AF544" s="412"/>
      <c r="AG544" s="412"/>
      <c r="AH544" s="412"/>
      <c r="AI544" s="412"/>
      <c r="AJ544" s="412"/>
      <c r="AK544" s="412"/>
      <c r="AL544" s="412"/>
      <c r="AM544" s="412"/>
      <c r="AN544" s="414"/>
      <c r="AO544" s="414"/>
      <c r="AP544" s="414"/>
      <c r="AQ544" s="414"/>
      <c r="AR544" s="414"/>
      <c r="AS544" s="414"/>
      <c r="AT544" s="414"/>
      <c r="AU544" s="414"/>
      <c r="AV544" s="414"/>
      <c r="AW544" s="414"/>
      <c r="AX544" s="195"/>
      <c r="AY544" s="195"/>
      <c r="AZ544" s="195"/>
    </row>
    <row r="545" spans="1:52" s="113" customFormat="1" ht="22.8" outlineLevel="1">
      <c r="A545" s="642" t="str">
        <f t="shared" si="106"/>
        <v>1</v>
      </c>
      <c r="L545" s="429" t="s">
        <v>133</v>
      </c>
      <c r="M545" s="432" t="s">
        <v>671</v>
      </c>
      <c r="N545" s="430" t="s">
        <v>369</v>
      </c>
      <c r="O545" s="434">
        <f>O546+O547</f>
        <v>0</v>
      </c>
      <c r="P545" s="434">
        <f>P546+P547</f>
        <v>0</v>
      </c>
      <c r="Q545" s="434">
        <f>Q546+Q547</f>
        <v>0</v>
      </c>
      <c r="R545" s="407">
        <f>Q545-P545</f>
        <v>0</v>
      </c>
      <c r="S545" s="434">
        <f t="shared" ref="S545:AM545" si="113">S546+S547</f>
        <v>0</v>
      </c>
      <c r="T545" s="434">
        <f t="shared" si="113"/>
        <v>0</v>
      </c>
      <c r="U545" s="434">
        <f t="shared" si="113"/>
        <v>0</v>
      </c>
      <c r="V545" s="434">
        <f t="shared" si="113"/>
        <v>0</v>
      </c>
      <c r="W545" s="434">
        <f t="shared" si="113"/>
        <v>0</v>
      </c>
      <c r="X545" s="434">
        <f t="shared" si="113"/>
        <v>0</v>
      </c>
      <c r="Y545" s="434">
        <f t="shared" si="113"/>
        <v>0</v>
      </c>
      <c r="Z545" s="434">
        <f t="shared" si="113"/>
        <v>0</v>
      </c>
      <c r="AA545" s="434">
        <f t="shared" si="113"/>
        <v>0</v>
      </c>
      <c r="AB545" s="434">
        <f t="shared" si="113"/>
        <v>0</v>
      </c>
      <c r="AC545" s="434">
        <f t="shared" si="113"/>
        <v>0</v>
      </c>
      <c r="AD545" s="434">
        <f t="shared" si="113"/>
        <v>0</v>
      </c>
      <c r="AE545" s="434">
        <f t="shared" si="113"/>
        <v>0</v>
      </c>
      <c r="AF545" s="434">
        <f t="shared" si="113"/>
        <v>0</v>
      </c>
      <c r="AG545" s="434">
        <f t="shared" si="113"/>
        <v>0</v>
      </c>
      <c r="AH545" s="434">
        <f t="shared" si="113"/>
        <v>0</v>
      </c>
      <c r="AI545" s="434">
        <f t="shared" si="113"/>
        <v>0</v>
      </c>
      <c r="AJ545" s="434">
        <f t="shared" si="113"/>
        <v>0</v>
      </c>
      <c r="AK545" s="434">
        <f t="shared" si="113"/>
        <v>0</v>
      </c>
      <c r="AL545" s="434">
        <f t="shared" si="113"/>
        <v>0</v>
      </c>
      <c r="AM545" s="434">
        <f t="shared" si="113"/>
        <v>0</v>
      </c>
      <c r="AN545" s="407">
        <f>IF(S545=0,0,(AD545-S545)/S545*100)</f>
        <v>0</v>
      </c>
      <c r="AO545" s="407">
        <f t="shared" ref="AO545:AW545" si="114">IF(AD545=0,0,(AE545-AD545)/AD545*100)</f>
        <v>0</v>
      </c>
      <c r="AP545" s="407">
        <f t="shared" si="114"/>
        <v>0</v>
      </c>
      <c r="AQ545" s="407">
        <f t="shared" si="114"/>
        <v>0</v>
      </c>
      <c r="AR545" s="407">
        <f t="shared" si="114"/>
        <v>0</v>
      </c>
      <c r="AS545" s="407">
        <f t="shared" si="114"/>
        <v>0</v>
      </c>
      <c r="AT545" s="407">
        <f t="shared" si="114"/>
        <v>0</v>
      </c>
      <c r="AU545" s="407">
        <f t="shared" si="114"/>
        <v>0</v>
      </c>
      <c r="AV545" s="407">
        <f t="shared" si="114"/>
        <v>0</v>
      </c>
      <c r="AW545" s="407">
        <f t="shared" si="114"/>
        <v>0</v>
      </c>
      <c r="AX545" s="195"/>
      <c r="AY545" s="195"/>
      <c r="AZ545" s="195"/>
    </row>
    <row r="546" spans="1:52" s="108" customFormat="1" ht="22.8" outlineLevel="1">
      <c r="A546" s="642" t="str">
        <f t="shared" si="106"/>
        <v>1</v>
      </c>
      <c r="L546" s="409" t="s">
        <v>200</v>
      </c>
      <c r="M546" s="435" t="s">
        <v>672</v>
      </c>
      <c r="N546" s="411" t="s">
        <v>369</v>
      </c>
      <c r="O546" s="412"/>
      <c r="P546" s="412"/>
      <c r="Q546" s="412"/>
      <c r="R546" s="413">
        <f t="shared" si="105"/>
        <v>0</v>
      </c>
      <c r="S546" s="412"/>
      <c r="T546" s="412"/>
      <c r="U546" s="412"/>
      <c r="V546" s="412"/>
      <c r="W546" s="412"/>
      <c r="X546" s="412"/>
      <c r="Y546" s="412"/>
      <c r="Z546" s="412"/>
      <c r="AA546" s="412"/>
      <c r="AB546" s="412"/>
      <c r="AC546" s="412"/>
      <c r="AD546" s="412"/>
      <c r="AE546" s="412"/>
      <c r="AF546" s="412"/>
      <c r="AG546" s="412"/>
      <c r="AH546" s="412"/>
      <c r="AI546" s="412"/>
      <c r="AJ546" s="412"/>
      <c r="AK546" s="412"/>
      <c r="AL546" s="412"/>
      <c r="AM546" s="412"/>
      <c r="AN546" s="414"/>
      <c r="AO546" s="414"/>
      <c r="AP546" s="414"/>
      <c r="AQ546" s="414"/>
      <c r="AR546" s="414"/>
      <c r="AS546" s="414"/>
      <c r="AT546" s="414"/>
      <c r="AU546" s="414"/>
      <c r="AV546" s="414"/>
      <c r="AW546" s="414"/>
      <c r="AX546" s="195"/>
      <c r="AY546" s="195"/>
      <c r="AZ546" s="195"/>
    </row>
    <row r="547" spans="1:52" s="108" customFormat="1" ht="22.8" outlineLevel="1">
      <c r="A547" s="642" t="str">
        <f t="shared" si="106"/>
        <v>1</v>
      </c>
      <c r="L547" s="409" t="s">
        <v>201</v>
      </c>
      <c r="M547" s="427" t="s">
        <v>673</v>
      </c>
      <c r="N547" s="411" t="s">
        <v>369</v>
      </c>
      <c r="O547" s="412"/>
      <c r="P547" s="412"/>
      <c r="Q547" s="412"/>
      <c r="R547" s="413">
        <f t="shared" si="105"/>
        <v>0</v>
      </c>
      <c r="S547" s="412"/>
      <c r="T547" s="412"/>
      <c r="U547" s="412"/>
      <c r="V547" s="412"/>
      <c r="W547" s="412"/>
      <c r="X547" s="412"/>
      <c r="Y547" s="412"/>
      <c r="Z547" s="412"/>
      <c r="AA547" s="412"/>
      <c r="AB547" s="412"/>
      <c r="AC547" s="412"/>
      <c r="AD547" s="412"/>
      <c r="AE547" s="412"/>
      <c r="AF547" s="412"/>
      <c r="AG547" s="412"/>
      <c r="AH547" s="412"/>
      <c r="AI547" s="412"/>
      <c r="AJ547" s="412"/>
      <c r="AK547" s="412"/>
      <c r="AL547" s="412"/>
      <c r="AM547" s="412"/>
      <c r="AN547" s="414"/>
      <c r="AO547" s="414"/>
      <c r="AP547" s="414"/>
      <c r="AQ547" s="414"/>
      <c r="AR547" s="414"/>
      <c r="AS547" s="414"/>
      <c r="AT547" s="414"/>
      <c r="AU547" s="414"/>
      <c r="AV547" s="414"/>
      <c r="AW547" s="414"/>
      <c r="AX547" s="195"/>
      <c r="AY547" s="195"/>
      <c r="AZ547" s="195"/>
    </row>
    <row r="548" spans="1:52" s="108" customFormat="1" ht="22.8" outlineLevel="1">
      <c r="A548" s="642" t="str">
        <f t="shared" si="106"/>
        <v>1</v>
      </c>
      <c r="L548" s="436" t="s">
        <v>134</v>
      </c>
      <c r="M548" s="437" t="s">
        <v>674</v>
      </c>
      <c r="N548" s="411" t="s">
        <v>369</v>
      </c>
      <c r="O548" s="412"/>
      <c r="P548" s="412"/>
      <c r="Q548" s="412"/>
      <c r="R548" s="413">
        <f t="shared" si="105"/>
        <v>0</v>
      </c>
      <c r="S548" s="412"/>
      <c r="T548" s="412"/>
      <c r="U548" s="412"/>
      <c r="V548" s="412"/>
      <c r="W548" s="412"/>
      <c r="X548" s="412"/>
      <c r="Y548" s="412"/>
      <c r="Z548" s="412"/>
      <c r="AA548" s="412"/>
      <c r="AB548" s="412"/>
      <c r="AC548" s="412"/>
      <c r="AD548" s="412"/>
      <c r="AE548" s="412"/>
      <c r="AF548" s="412"/>
      <c r="AG548" s="412"/>
      <c r="AH548" s="412"/>
      <c r="AI548" s="412"/>
      <c r="AJ548" s="412"/>
      <c r="AK548" s="412"/>
      <c r="AL548" s="412"/>
      <c r="AM548" s="412"/>
      <c r="AN548" s="414"/>
      <c r="AO548" s="414"/>
      <c r="AP548" s="414"/>
      <c r="AQ548" s="414"/>
      <c r="AR548" s="414"/>
      <c r="AS548" s="414"/>
      <c r="AT548" s="414"/>
      <c r="AU548" s="414"/>
      <c r="AV548" s="414"/>
      <c r="AW548" s="414"/>
      <c r="AX548" s="195"/>
      <c r="AY548" s="195"/>
      <c r="AZ548" s="195"/>
    </row>
    <row r="549" spans="1:52" s="108" customFormat="1" ht="22.8" outlineLevel="1">
      <c r="A549" s="642" t="str">
        <f t="shared" si="106"/>
        <v>1</v>
      </c>
      <c r="L549" s="436" t="s">
        <v>135</v>
      </c>
      <c r="M549" s="437" t="s">
        <v>675</v>
      </c>
      <c r="N549" s="411" t="s">
        <v>369</v>
      </c>
      <c r="O549" s="412"/>
      <c r="P549" s="412"/>
      <c r="Q549" s="412"/>
      <c r="R549" s="413">
        <f t="shared" si="105"/>
        <v>0</v>
      </c>
      <c r="S549" s="412"/>
      <c r="T549" s="412"/>
      <c r="U549" s="412"/>
      <c r="V549" s="412"/>
      <c r="W549" s="412"/>
      <c r="X549" s="412"/>
      <c r="Y549" s="412"/>
      <c r="Z549" s="412"/>
      <c r="AA549" s="412"/>
      <c r="AB549" s="412"/>
      <c r="AC549" s="412"/>
      <c r="AD549" s="412"/>
      <c r="AE549" s="412"/>
      <c r="AF549" s="412"/>
      <c r="AG549" s="412"/>
      <c r="AH549" s="412"/>
      <c r="AI549" s="412"/>
      <c r="AJ549" s="412"/>
      <c r="AK549" s="412"/>
      <c r="AL549" s="412"/>
      <c r="AM549" s="412"/>
      <c r="AN549" s="414"/>
      <c r="AO549" s="414"/>
      <c r="AP549" s="414"/>
      <c r="AQ549" s="414"/>
      <c r="AR549" s="414"/>
      <c r="AS549" s="414"/>
      <c r="AT549" s="414"/>
      <c r="AU549" s="414"/>
      <c r="AV549" s="414"/>
      <c r="AW549" s="414"/>
      <c r="AX549" s="195"/>
      <c r="AY549" s="195"/>
      <c r="AZ549" s="195"/>
    </row>
    <row r="550" spans="1:52" s="113" customFormat="1" outlineLevel="1">
      <c r="A550" s="642" t="str">
        <f t="shared" si="106"/>
        <v>1</v>
      </c>
      <c r="L550" s="429" t="s">
        <v>138</v>
      </c>
      <c r="M550" s="432" t="s">
        <v>676</v>
      </c>
      <c r="N550" s="430" t="s">
        <v>369</v>
      </c>
      <c r="O550" s="408">
        <f>O541-O542-O543+O544-O545+O548+O549</f>
        <v>0</v>
      </c>
      <c r="P550" s="408">
        <f t="shared" ref="P550:AM550" si="115">P541-P542-P543+P544-P545+P548+P549</f>
        <v>983.63814000000002</v>
      </c>
      <c r="Q550" s="408">
        <f t="shared" si="115"/>
        <v>356.23</v>
      </c>
      <c r="R550" s="408">
        <f t="shared" si="115"/>
        <v>-627.40814</v>
      </c>
      <c r="S550" s="408">
        <f t="shared" si="115"/>
        <v>0</v>
      </c>
      <c r="T550" s="408">
        <f t="shared" si="115"/>
        <v>1049.374016</v>
      </c>
      <c r="U550" s="408" t="e">
        <f t="shared" si="115"/>
        <v>#N/A</v>
      </c>
      <c r="V550" s="408" t="e">
        <f t="shared" si="115"/>
        <v>#N/A</v>
      </c>
      <c r="W550" s="408" t="e">
        <f t="shared" si="115"/>
        <v>#N/A</v>
      </c>
      <c r="X550" s="408" t="e">
        <f t="shared" si="115"/>
        <v>#N/A</v>
      </c>
      <c r="Y550" s="408" t="e">
        <f t="shared" si="115"/>
        <v>#N/A</v>
      </c>
      <c r="Z550" s="408" t="e">
        <f t="shared" si="115"/>
        <v>#N/A</v>
      </c>
      <c r="AA550" s="408" t="e">
        <f t="shared" si="115"/>
        <v>#N/A</v>
      </c>
      <c r="AB550" s="408" t="e">
        <f t="shared" si="115"/>
        <v>#N/A</v>
      </c>
      <c r="AC550" s="408" t="e">
        <f t="shared" si="115"/>
        <v>#N/A</v>
      </c>
      <c r="AD550" s="408">
        <f t="shared" si="115"/>
        <v>1265.009016</v>
      </c>
      <c r="AE550" s="408" t="e">
        <f t="shared" si="115"/>
        <v>#N/A</v>
      </c>
      <c r="AF550" s="408" t="e">
        <f t="shared" si="115"/>
        <v>#N/A</v>
      </c>
      <c r="AG550" s="408" t="e">
        <f t="shared" si="115"/>
        <v>#N/A</v>
      </c>
      <c r="AH550" s="408" t="e">
        <f t="shared" si="115"/>
        <v>#N/A</v>
      </c>
      <c r="AI550" s="408" t="e">
        <f t="shared" si="115"/>
        <v>#N/A</v>
      </c>
      <c r="AJ550" s="408" t="e">
        <f t="shared" si="115"/>
        <v>#N/A</v>
      </c>
      <c r="AK550" s="408" t="e">
        <f t="shared" si="115"/>
        <v>#N/A</v>
      </c>
      <c r="AL550" s="408" t="e">
        <f t="shared" si="115"/>
        <v>#N/A</v>
      </c>
      <c r="AM550" s="408" t="e">
        <f t="shared" si="115"/>
        <v>#N/A</v>
      </c>
      <c r="AN550" s="407">
        <f>IF(S550=0,0,(AD550-S550)/S550*100)</f>
        <v>0</v>
      </c>
      <c r="AO550" s="407" t="e">
        <f t="shared" ref="AO550:AW550" si="116">IF(AD550=0,0,(AE550-AD550)/AD550*100)</f>
        <v>#N/A</v>
      </c>
      <c r="AP550" s="407" t="e">
        <f t="shared" si="116"/>
        <v>#N/A</v>
      </c>
      <c r="AQ550" s="407" t="e">
        <f t="shared" si="116"/>
        <v>#N/A</v>
      </c>
      <c r="AR550" s="407" t="e">
        <f t="shared" si="116"/>
        <v>#N/A</v>
      </c>
      <c r="AS550" s="407" t="e">
        <f t="shared" si="116"/>
        <v>#N/A</v>
      </c>
      <c r="AT550" s="407" t="e">
        <f t="shared" si="116"/>
        <v>#N/A</v>
      </c>
      <c r="AU550" s="407" t="e">
        <f t="shared" si="116"/>
        <v>#N/A</v>
      </c>
      <c r="AV550" s="407" t="e">
        <f t="shared" si="116"/>
        <v>#N/A</v>
      </c>
      <c r="AW550" s="407" t="e">
        <f t="shared" si="116"/>
        <v>#N/A</v>
      </c>
      <c r="AX550" s="195"/>
      <c r="AY550" s="195"/>
      <c r="AZ550" s="195"/>
    </row>
    <row r="551" spans="1:52" s="108" customFormat="1" ht="14.4" outlineLevel="1">
      <c r="A551" s="642" t="str">
        <f t="shared" si="106"/>
        <v>1</v>
      </c>
      <c r="C551" s="577" t="b">
        <f>B442="двухставочный"</f>
        <v>0</v>
      </c>
      <c r="L551" s="436" t="s">
        <v>1235</v>
      </c>
      <c r="M551" s="427" t="s">
        <v>1404</v>
      </c>
      <c r="N551" s="411" t="s">
        <v>369</v>
      </c>
      <c r="O551" s="412"/>
      <c r="P551" s="412"/>
      <c r="Q551" s="412"/>
      <c r="R551" s="413">
        <f>Q551-P551</f>
        <v>0</v>
      </c>
      <c r="S551" s="412"/>
      <c r="T551" s="412"/>
      <c r="U551" s="412"/>
      <c r="V551" s="412"/>
      <c r="W551" s="412"/>
      <c r="X551" s="412"/>
      <c r="Y551" s="412"/>
      <c r="Z551" s="412"/>
      <c r="AA551" s="412"/>
      <c r="AB551" s="412"/>
      <c r="AC551" s="412"/>
      <c r="AD551" s="412"/>
      <c r="AE551" s="412"/>
      <c r="AF551" s="412"/>
      <c r="AG551" s="412"/>
      <c r="AH551" s="412"/>
      <c r="AI551" s="412"/>
      <c r="AJ551" s="412"/>
      <c r="AK551" s="412"/>
      <c r="AL551" s="412"/>
      <c r="AM551" s="412"/>
      <c r="AN551" s="414"/>
      <c r="AO551" s="414"/>
      <c r="AP551" s="414"/>
      <c r="AQ551" s="414"/>
      <c r="AR551" s="414"/>
      <c r="AS551" s="414"/>
      <c r="AT551" s="414"/>
      <c r="AU551" s="414"/>
      <c r="AV551" s="414"/>
      <c r="AW551" s="414"/>
      <c r="AX551" s="195"/>
      <c r="AY551" s="195"/>
      <c r="AZ551" s="195"/>
    </row>
    <row r="552" spans="1:52" s="108" customFormat="1" ht="14.4" outlineLevel="1">
      <c r="A552" s="642" t="str">
        <f t="shared" si="106"/>
        <v>1</v>
      </c>
      <c r="C552" s="577" t="b">
        <f>B442="двухставочный"</f>
        <v>0</v>
      </c>
      <c r="L552" s="436" t="s">
        <v>1236</v>
      </c>
      <c r="M552" s="427" t="s">
        <v>1405</v>
      </c>
      <c r="N552" s="411" t="s">
        <v>369</v>
      </c>
      <c r="O552" s="412"/>
      <c r="P552" s="412"/>
      <c r="Q552" s="412"/>
      <c r="R552" s="413">
        <f>Q552-P552</f>
        <v>0</v>
      </c>
      <c r="S552" s="412"/>
      <c r="T552" s="412"/>
      <c r="U552" s="412"/>
      <c r="V552" s="412"/>
      <c r="W552" s="412"/>
      <c r="X552" s="412"/>
      <c r="Y552" s="412"/>
      <c r="Z552" s="412"/>
      <c r="AA552" s="412"/>
      <c r="AB552" s="412"/>
      <c r="AC552" s="412"/>
      <c r="AD552" s="412"/>
      <c r="AE552" s="412"/>
      <c r="AF552" s="412"/>
      <c r="AG552" s="412"/>
      <c r="AH552" s="412"/>
      <c r="AI552" s="412"/>
      <c r="AJ552" s="412"/>
      <c r="AK552" s="412"/>
      <c r="AL552" s="412"/>
      <c r="AM552" s="412"/>
      <c r="AN552" s="414"/>
      <c r="AO552" s="414"/>
      <c r="AP552" s="414"/>
      <c r="AQ552" s="414"/>
      <c r="AR552" s="414"/>
      <c r="AS552" s="414"/>
      <c r="AT552" s="414"/>
      <c r="AU552" s="414"/>
      <c r="AV552" s="414"/>
      <c r="AW552" s="414"/>
      <c r="AX552" s="195"/>
      <c r="AY552" s="195"/>
      <c r="AZ552" s="195"/>
    </row>
    <row r="553" spans="1:52" s="113" customFormat="1" outlineLevel="1">
      <c r="A553" s="642" t="str">
        <f t="shared" si="106"/>
        <v>1</v>
      </c>
      <c r="B553" s="108" t="s">
        <v>1212</v>
      </c>
      <c r="L553" s="429" t="s">
        <v>139</v>
      </c>
      <c r="M553" s="432" t="s">
        <v>677</v>
      </c>
      <c r="N553" s="430" t="s">
        <v>328</v>
      </c>
      <c r="O553" s="520">
        <f>SUMIFS(Баланс!O$16:O$57,Баланс!$A$16:$A$57,$A553,Баланс!$B$16:$B$57,"ПО")</f>
        <v>0</v>
      </c>
      <c r="P553" s="520">
        <f>SUMIFS(Баланс!P$16:P$57,Баланс!$A$16:$A$57,$A553,Баланс!$B$16:$B$57,"ПО")</f>
        <v>26.14</v>
      </c>
      <c r="Q553" s="520">
        <f>SUMIFS(Баланс!Q$16:Q$57,Баланс!$A$16:$A$57,$A553,Баланс!$B$16:$B$57,"ПО")</f>
        <v>26.14</v>
      </c>
      <c r="R553" s="520">
        <f>Q553-P553</f>
        <v>0</v>
      </c>
      <c r="S553" s="520">
        <f>SUMIFS(Баланс!R$16:R$57,Баланс!$A$16:$A$57,$A553,Баланс!$B$16:$B$57,"ПО")</f>
        <v>0</v>
      </c>
      <c r="T553" s="520">
        <f>SUMIFS(Баланс!S$16:S$57,Баланс!$A$16:$A$57,$A553,Баланс!$B$16:$B$57,"ПО")</f>
        <v>28</v>
      </c>
      <c r="U553" s="520">
        <f>SUMIFS(Баланс!T$16:T$57,Баланс!$A$16:$A$57,$A553,Баланс!$B$16:$B$57,"ПО")</f>
        <v>28</v>
      </c>
      <c r="V553" s="520">
        <f>SUMIFS(Баланс!U$16:U$57,Баланс!$A$16:$A$57,$A553,Баланс!$B$16:$B$57,"ПО")</f>
        <v>28</v>
      </c>
      <c r="W553" s="520">
        <f>SUMIFS(Баланс!V$16:V$57,Баланс!$A$16:$A$57,$A553,Баланс!$B$16:$B$57,"ПО")</f>
        <v>28</v>
      </c>
      <c r="X553" s="520">
        <f>SUMIFS(Баланс!W$16:W$57,Баланс!$A$16:$A$57,$A553,Баланс!$B$16:$B$57,"ПО")</f>
        <v>28</v>
      </c>
      <c r="Y553" s="520">
        <f>SUMIFS(Баланс!X$16:X$57,Баланс!$A$16:$A$57,$A553,Баланс!$B$16:$B$57,"ПО")</f>
        <v>0</v>
      </c>
      <c r="Z553" s="520">
        <f>SUMIFS(Баланс!Y$16:Y$57,Баланс!$A$16:$A$57,$A553,Баланс!$B$16:$B$57,"ПО")</f>
        <v>0</v>
      </c>
      <c r="AA553" s="520">
        <f>SUMIFS(Баланс!Z$16:Z$57,Баланс!$A$16:$A$57,$A553,Баланс!$B$16:$B$57,"ПО")</f>
        <v>0</v>
      </c>
      <c r="AB553" s="520">
        <f>SUMIFS(Баланс!AA$16:AA$57,Баланс!$A$16:$A$57,$A553,Баланс!$B$16:$B$57,"ПО")</f>
        <v>0</v>
      </c>
      <c r="AC553" s="520">
        <f>SUMIFS(Баланс!AB$16:AB$57,Баланс!$A$16:$A$57,$A553,Баланс!$B$16:$B$57,"ПО")</f>
        <v>0</v>
      </c>
      <c r="AD553" s="520">
        <f>SUMIFS(Баланс!AC$16:AC$57,Баланс!$A$16:$A$57,$A553,Баланс!$B$16:$B$57,"ПО")</f>
        <v>28</v>
      </c>
      <c r="AE553" s="520">
        <f>SUMIFS(Баланс!AD$16:AD$57,Баланс!$A$16:$A$57,$A553,Баланс!$B$16:$B$57,"ПО")</f>
        <v>28</v>
      </c>
      <c r="AF553" s="520">
        <f>SUMIFS(Баланс!AE$16:AE$57,Баланс!$A$16:$A$57,$A553,Баланс!$B$16:$B$57,"ПО")</f>
        <v>28</v>
      </c>
      <c r="AG553" s="520">
        <f>SUMIFS(Баланс!AF$16:AF$57,Баланс!$A$16:$A$57,$A553,Баланс!$B$16:$B$57,"ПО")</f>
        <v>28</v>
      </c>
      <c r="AH553" s="520">
        <f>SUMIFS(Баланс!AG$16:AG$57,Баланс!$A$16:$A$57,$A553,Баланс!$B$16:$B$57,"ПО")</f>
        <v>28</v>
      </c>
      <c r="AI553" s="520">
        <f>SUMIFS(Баланс!AH$16:AH$57,Баланс!$A$16:$A$57,$A553,Баланс!$B$16:$B$57,"ПО")</f>
        <v>0</v>
      </c>
      <c r="AJ553" s="520">
        <f>SUMIFS(Баланс!AI$16:AI$57,Баланс!$A$16:$A$57,$A553,Баланс!$B$16:$B$57,"ПО")</f>
        <v>0</v>
      </c>
      <c r="AK553" s="520">
        <f>SUMIFS(Баланс!AJ$16:AJ$57,Баланс!$A$16:$A$57,$A553,Баланс!$B$16:$B$57,"ПО")</f>
        <v>0</v>
      </c>
      <c r="AL553" s="520">
        <f>SUMIFS(Баланс!AK$16:AK$57,Баланс!$A$16:$A$57,$A553,Баланс!$B$16:$B$57,"ПО")</f>
        <v>0</v>
      </c>
      <c r="AM553" s="520">
        <f>SUMIFS(Баланс!AL$16:AL$57,Баланс!$A$16:$A$57,$A553,Баланс!$B$16:$B$57,"ПО")</f>
        <v>0</v>
      </c>
      <c r="AN553" s="438"/>
      <c r="AO553" s="438"/>
      <c r="AP553" s="438"/>
      <c r="AQ553" s="438"/>
      <c r="AR553" s="438"/>
      <c r="AS553" s="438"/>
      <c r="AT553" s="438"/>
      <c r="AU553" s="438"/>
      <c r="AV553" s="438"/>
      <c r="AW553" s="438"/>
      <c r="AX553" s="195"/>
      <c r="AY553" s="195"/>
      <c r="AZ553" s="195"/>
    </row>
    <row r="554" spans="1:52" s="108" customFormat="1" outlineLevel="1">
      <c r="A554" s="642" t="str">
        <f t="shared" si="106"/>
        <v>1</v>
      </c>
      <c r="B554" s="108" t="s">
        <v>1208</v>
      </c>
      <c r="L554" s="409" t="s">
        <v>150</v>
      </c>
      <c r="M554" s="415" t="s">
        <v>1132</v>
      </c>
      <c r="N554" s="411" t="s">
        <v>328</v>
      </c>
      <c r="O554" s="580">
        <f>O553/2</f>
        <v>0</v>
      </c>
      <c r="P554" s="580">
        <f>P553/2</f>
        <v>13.07</v>
      </c>
      <c r="Q554" s="580">
        <f>Q553/2</f>
        <v>13.07</v>
      </c>
      <c r="R554" s="459">
        <f t="shared" si="105"/>
        <v>0</v>
      </c>
      <c r="S554" s="580">
        <f t="shared" ref="S554:AM554" si="117">S553/2</f>
        <v>0</v>
      </c>
      <c r="T554" s="580">
        <f t="shared" si="117"/>
        <v>14</v>
      </c>
      <c r="U554" s="580">
        <f t="shared" si="117"/>
        <v>14</v>
      </c>
      <c r="V554" s="580">
        <f t="shared" si="117"/>
        <v>14</v>
      </c>
      <c r="W554" s="580">
        <f t="shared" si="117"/>
        <v>14</v>
      </c>
      <c r="X554" s="580">
        <f t="shared" si="117"/>
        <v>14</v>
      </c>
      <c r="Y554" s="580">
        <f t="shared" si="117"/>
        <v>0</v>
      </c>
      <c r="Z554" s="580">
        <f t="shared" si="117"/>
        <v>0</v>
      </c>
      <c r="AA554" s="580">
        <f t="shared" si="117"/>
        <v>0</v>
      </c>
      <c r="AB554" s="580">
        <f t="shared" si="117"/>
        <v>0</v>
      </c>
      <c r="AC554" s="580">
        <f t="shared" si="117"/>
        <v>0</v>
      </c>
      <c r="AD554" s="580">
        <f t="shared" si="117"/>
        <v>14</v>
      </c>
      <c r="AE554" s="580">
        <f t="shared" si="117"/>
        <v>14</v>
      </c>
      <c r="AF554" s="580">
        <f t="shared" si="117"/>
        <v>14</v>
      </c>
      <c r="AG554" s="580">
        <f t="shared" si="117"/>
        <v>14</v>
      </c>
      <c r="AH554" s="580">
        <f t="shared" si="117"/>
        <v>14</v>
      </c>
      <c r="AI554" s="580">
        <f t="shared" si="117"/>
        <v>0</v>
      </c>
      <c r="AJ554" s="580">
        <f t="shared" si="117"/>
        <v>0</v>
      </c>
      <c r="AK554" s="580">
        <f t="shared" si="117"/>
        <v>0</v>
      </c>
      <c r="AL554" s="580">
        <f t="shared" si="117"/>
        <v>0</v>
      </c>
      <c r="AM554" s="580">
        <f t="shared" si="117"/>
        <v>0</v>
      </c>
      <c r="AN554" s="414"/>
      <c r="AO554" s="414"/>
      <c r="AP554" s="414"/>
      <c r="AQ554" s="414"/>
      <c r="AR554" s="414"/>
      <c r="AS554" s="414"/>
      <c r="AT554" s="414"/>
      <c r="AU554" s="414"/>
      <c r="AV554" s="414"/>
      <c r="AW554" s="414"/>
      <c r="AX554" s="195"/>
      <c r="AY554" s="195"/>
      <c r="AZ554" s="195"/>
    </row>
    <row r="555" spans="1:52" s="108" customFormat="1" outlineLevel="1">
      <c r="A555" s="642" t="str">
        <f t="shared" si="106"/>
        <v>1</v>
      </c>
      <c r="B555" s="108" t="s">
        <v>1203</v>
      </c>
      <c r="L555" s="409" t="s">
        <v>151</v>
      </c>
      <c r="M555" s="415" t="s">
        <v>1131</v>
      </c>
      <c r="N555" s="411" t="s">
        <v>678</v>
      </c>
      <c r="O555" s="579"/>
      <c r="P555" s="579"/>
      <c r="Q555" s="579"/>
      <c r="R555" s="413">
        <f t="shared" si="105"/>
        <v>0</v>
      </c>
      <c r="S555" s="579"/>
      <c r="T555" s="579"/>
      <c r="U555" s="579"/>
      <c r="V555" s="579"/>
      <c r="W555" s="579"/>
      <c r="X555" s="579"/>
      <c r="Y555" s="579"/>
      <c r="Z555" s="579"/>
      <c r="AA555" s="579"/>
      <c r="AB555" s="579"/>
      <c r="AC555" s="579"/>
      <c r="AD555" s="579"/>
      <c r="AE555" s="579"/>
      <c r="AF555" s="579"/>
      <c r="AG555" s="579"/>
      <c r="AH555" s="579"/>
      <c r="AI555" s="579"/>
      <c r="AJ555" s="579"/>
      <c r="AK555" s="579"/>
      <c r="AL555" s="579"/>
      <c r="AM555" s="579"/>
      <c r="AN555" s="414"/>
      <c r="AO555" s="414"/>
      <c r="AP555" s="414"/>
      <c r="AQ555" s="414"/>
      <c r="AR555" s="414"/>
      <c r="AS555" s="414"/>
      <c r="AT555" s="414"/>
      <c r="AU555" s="414"/>
      <c r="AV555" s="414"/>
      <c r="AW555" s="414"/>
      <c r="AX555" s="195"/>
      <c r="AY555" s="195"/>
      <c r="AZ555" s="195"/>
    </row>
    <row r="556" spans="1:52" s="108" customFormat="1" outlineLevel="1">
      <c r="A556" s="642" t="str">
        <f t="shared" si="106"/>
        <v>1</v>
      </c>
      <c r="B556" s="108" t="s">
        <v>1209</v>
      </c>
      <c r="L556" s="409" t="s">
        <v>152</v>
      </c>
      <c r="M556" s="415" t="s">
        <v>1133</v>
      </c>
      <c r="N556" s="411" t="s">
        <v>328</v>
      </c>
      <c r="O556" s="581">
        <f>O553-O554</f>
        <v>0</v>
      </c>
      <c r="P556" s="581">
        <f>P553-P554</f>
        <v>13.07</v>
      </c>
      <c r="Q556" s="581">
        <f>Q553-Q554</f>
        <v>13.07</v>
      </c>
      <c r="R556" s="459">
        <f t="shared" si="105"/>
        <v>0</v>
      </c>
      <c r="S556" s="581">
        <f t="shared" ref="S556:AM556" si="118">S553-S554</f>
        <v>0</v>
      </c>
      <c r="T556" s="581">
        <f t="shared" si="118"/>
        <v>14</v>
      </c>
      <c r="U556" s="581">
        <f t="shared" si="118"/>
        <v>14</v>
      </c>
      <c r="V556" s="581">
        <f t="shared" si="118"/>
        <v>14</v>
      </c>
      <c r="W556" s="581">
        <f t="shared" si="118"/>
        <v>14</v>
      </c>
      <c r="X556" s="581">
        <f t="shared" si="118"/>
        <v>14</v>
      </c>
      <c r="Y556" s="581">
        <f t="shared" si="118"/>
        <v>0</v>
      </c>
      <c r="Z556" s="581">
        <f t="shared" si="118"/>
        <v>0</v>
      </c>
      <c r="AA556" s="581">
        <f t="shared" si="118"/>
        <v>0</v>
      </c>
      <c r="AB556" s="581">
        <f t="shared" si="118"/>
        <v>0</v>
      </c>
      <c r="AC556" s="581">
        <f t="shared" si="118"/>
        <v>0</v>
      </c>
      <c r="AD556" s="581">
        <f t="shared" si="118"/>
        <v>14</v>
      </c>
      <c r="AE556" s="581">
        <f t="shared" si="118"/>
        <v>14</v>
      </c>
      <c r="AF556" s="581">
        <f t="shared" si="118"/>
        <v>14</v>
      </c>
      <c r="AG556" s="581">
        <f t="shared" si="118"/>
        <v>14</v>
      </c>
      <c r="AH556" s="581">
        <f t="shared" si="118"/>
        <v>14</v>
      </c>
      <c r="AI556" s="581">
        <f t="shared" si="118"/>
        <v>0</v>
      </c>
      <c r="AJ556" s="581">
        <f t="shared" si="118"/>
        <v>0</v>
      </c>
      <c r="AK556" s="581">
        <f t="shared" si="118"/>
        <v>0</v>
      </c>
      <c r="AL556" s="581">
        <f t="shared" si="118"/>
        <v>0</v>
      </c>
      <c r="AM556" s="581">
        <f t="shared" si="118"/>
        <v>0</v>
      </c>
      <c r="AN556" s="414"/>
      <c r="AO556" s="414"/>
      <c r="AP556" s="414"/>
      <c r="AQ556" s="414"/>
      <c r="AR556" s="414"/>
      <c r="AS556" s="414"/>
      <c r="AT556" s="414"/>
      <c r="AU556" s="414"/>
      <c r="AV556" s="414"/>
      <c r="AW556" s="414"/>
      <c r="AX556" s="195"/>
      <c r="AY556" s="195"/>
      <c r="AZ556" s="195"/>
    </row>
    <row r="557" spans="1:52" s="108" customFormat="1" outlineLevel="1">
      <c r="A557" s="642" t="str">
        <f t="shared" si="106"/>
        <v>1</v>
      </c>
      <c r="B557" s="108" t="s">
        <v>1204</v>
      </c>
      <c r="L557" s="409" t="s">
        <v>153</v>
      </c>
      <c r="M557" s="415" t="s">
        <v>1134</v>
      </c>
      <c r="N557" s="411" t="s">
        <v>678</v>
      </c>
      <c r="O557" s="579">
        <f>IF(O556=0,0,(O550-O554*O555)/O556)</f>
        <v>0</v>
      </c>
      <c r="P557" s="579">
        <f>IF(P556=0,0,(P550-P554*P555)/P556)</f>
        <v>75.259230298393263</v>
      </c>
      <c r="Q557" s="579">
        <f>IF(Q556=0,0,(Q550-Q554*Q555)/Q556)</f>
        <v>27.255547054322879</v>
      </c>
      <c r="R557" s="413">
        <f t="shared" si="105"/>
        <v>-48.003683244070388</v>
      </c>
      <c r="S557" s="579">
        <f t="shared" ref="S557:AM557" si="119">IF(S556=0,0,(S550-S554*S555)/S556)</f>
        <v>0</v>
      </c>
      <c r="T557" s="579">
        <f t="shared" si="119"/>
        <v>74.955286857142852</v>
      </c>
      <c r="U557" s="579" t="e">
        <f t="shared" si="119"/>
        <v>#N/A</v>
      </c>
      <c r="V557" s="579" t="e">
        <f t="shared" si="119"/>
        <v>#N/A</v>
      </c>
      <c r="W557" s="579" t="e">
        <f t="shared" si="119"/>
        <v>#N/A</v>
      </c>
      <c r="X557" s="579" t="e">
        <f t="shared" si="119"/>
        <v>#N/A</v>
      </c>
      <c r="Y557" s="579">
        <f t="shared" si="119"/>
        <v>0</v>
      </c>
      <c r="Z557" s="579">
        <f t="shared" si="119"/>
        <v>0</v>
      </c>
      <c r="AA557" s="579">
        <f t="shared" si="119"/>
        <v>0</v>
      </c>
      <c r="AB557" s="579">
        <f t="shared" si="119"/>
        <v>0</v>
      </c>
      <c r="AC557" s="579">
        <f t="shared" si="119"/>
        <v>0</v>
      </c>
      <c r="AD557" s="579">
        <f t="shared" si="119"/>
        <v>90.357786857142855</v>
      </c>
      <c r="AE557" s="579" t="e">
        <f t="shared" si="119"/>
        <v>#N/A</v>
      </c>
      <c r="AF557" s="579" t="e">
        <f t="shared" si="119"/>
        <v>#N/A</v>
      </c>
      <c r="AG557" s="579" t="e">
        <f t="shared" si="119"/>
        <v>#N/A</v>
      </c>
      <c r="AH557" s="579" t="e">
        <f t="shared" si="119"/>
        <v>#N/A</v>
      </c>
      <c r="AI557" s="579">
        <f t="shared" si="119"/>
        <v>0</v>
      </c>
      <c r="AJ557" s="579">
        <f t="shared" si="119"/>
        <v>0</v>
      </c>
      <c r="AK557" s="579">
        <f t="shared" si="119"/>
        <v>0</v>
      </c>
      <c r="AL557" s="579">
        <f t="shared" si="119"/>
        <v>0</v>
      </c>
      <c r="AM557" s="579">
        <f t="shared" si="119"/>
        <v>0</v>
      </c>
      <c r="AN557" s="414"/>
      <c r="AO557" s="414"/>
      <c r="AP557" s="414"/>
      <c r="AQ557" s="414"/>
      <c r="AR557" s="414"/>
      <c r="AS557" s="414"/>
      <c r="AT557" s="414"/>
      <c r="AU557" s="414"/>
      <c r="AV557" s="414"/>
      <c r="AW557" s="414"/>
      <c r="AX557" s="195"/>
      <c r="AY557" s="195"/>
      <c r="AZ557" s="195"/>
    </row>
    <row r="558" spans="1:52" s="108" customFormat="1" outlineLevel="1">
      <c r="A558" s="642" t="str">
        <f t="shared" si="106"/>
        <v>1</v>
      </c>
      <c r="L558" s="409" t="s">
        <v>679</v>
      </c>
      <c r="M558" s="410" t="s">
        <v>680</v>
      </c>
      <c r="N558" s="411" t="s">
        <v>145</v>
      </c>
      <c r="O558" s="576">
        <f>IF(O555=0,0,O557/O555*100)</f>
        <v>0</v>
      </c>
      <c r="P558" s="576">
        <f>IF(P555=0,0,P557/P555*100)</f>
        <v>0</v>
      </c>
      <c r="Q558" s="576">
        <f>IF(Q555=0,0,Q557/Q555*100)</f>
        <v>0</v>
      </c>
      <c r="R558" s="439"/>
      <c r="S558" s="576">
        <f t="shared" ref="S558:AM558" si="120">IF(S555=0,0,S557/S555*100)</f>
        <v>0</v>
      </c>
      <c r="T558" s="576">
        <f t="shared" si="120"/>
        <v>0</v>
      </c>
      <c r="U558" s="576">
        <f t="shared" si="120"/>
        <v>0</v>
      </c>
      <c r="V558" s="576">
        <f t="shared" si="120"/>
        <v>0</v>
      </c>
      <c r="W558" s="576">
        <f t="shared" si="120"/>
        <v>0</v>
      </c>
      <c r="X558" s="576">
        <f t="shared" si="120"/>
        <v>0</v>
      </c>
      <c r="Y558" s="576">
        <f t="shared" si="120"/>
        <v>0</v>
      </c>
      <c r="Z558" s="576">
        <f t="shared" si="120"/>
        <v>0</v>
      </c>
      <c r="AA558" s="576">
        <f t="shared" si="120"/>
        <v>0</v>
      </c>
      <c r="AB558" s="576">
        <f t="shared" si="120"/>
        <v>0</v>
      </c>
      <c r="AC558" s="576">
        <f t="shared" si="120"/>
        <v>0</v>
      </c>
      <c r="AD558" s="576">
        <f t="shared" si="120"/>
        <v>0</v>
      </c>
      <c r="AE558" s="576">
        <f t="shared" si="120"/>
        <v>0</v>
      </c>
      <c r="AF558" s="576">
        <f t="shared" si="120"/>
        <v>0</v>
      </c>
      <c r="AG558" s="576">
        <f t="shared" si="120"/>
        <v>0</v>
      </c>
      <c r="AH558" s="576">
        <f t="shared" si="120"/>
        <v>0</v>
      </c>
      <c r="AI558" s="576">
        <f t="shared" si="120"/>
        <v>0</v>
      </c>
      <c r="AJ558" s="576">
        <f t="shared" si="120"/>
        <v>0</v>
      </c>
      <c r="AK558" s="576">
        <f t="shared" si="120"/>
        <v>0</v>
      </c>
      <c r="AL558" s="576">
        <f t="shared" si="120"/>
        <v>0</v>
      </c>
      <c r="AM558" s="576">
        <f t="shared" si="120"/>
        <v>0</v>
      </c>
      <c r="AN558" s="414"/>
      <c r="AO558" s="414"/>
      <c r="AP558" s="414"/>
      <c r="AQ558" s="414"/>
      <c r="AR558" s="414"/>
      <c r="AS558" s="414"/>
      <c r="AT558" s="414"/>
      <c r="AU558" s="414"/>
      <c r="AV558" s="414"/>
      <c r="AW558" s="414"/>
      <c r="AX558" s="195"/>
      <c r="AY558" s="195"/>
      <c r="AZ558" s="195"/>
    </row>
    <row r="559" spans="1:52" s="108" customFormat="1" outlineLevel="1">
      <c r="A559" s="642" t="str">
        <f t="shared" si="106"/>
        <v>1</v>
      </c>
      <c r="L559" s="409" t="s">
        <v>681</v>
      </c>
      <c r="M559" s="410" t="s">
        <v>682</v>
      </c>
      <c r="N559" s="411" t="s">
        <v>678</v>
      </c>
      <c r="O559" s="579">
        <f>IF(O553=0,0,O550/O553)</f>
        <v>0</v>
      </c>
      <c r="P559" s="579">
        <f>IF(P553=0,0,P550/P553)</f>
        <v>37.629615149196631</v>
      </c>
      <c r="Q559" s="579">
        <f>IF(Q553=0,0,Q550/Q553)</f>
        <v>13.627773527161439</v>
      </c>
      <c r="R559" s="413">
        <f t="shared" si="105"/>
        <v>-24.001841622035194</v>
      </c>
      <c r="S559" s="579">
        <f>IF(S553=0,0,S550/S553)</f>
        <v>0</v>
      </c>
      <c r="T559" s="579">
        <f t="shared" ref="T559:AM559" si="121">IF(T553=0,0,T550/T553)</f>
        <v>37.477643428571426</v>
      </c>
      <c r="U559" s="579" t="e">
        <f t="shared" si="121"/>
        <v>#N/A</v>
      </c>
      <c r="V559" s="579" t="e">
        <f t="shared" si="121"/>
        <v>#N/A</v>
      </c>
      <c r="W559" s="579" t="e">
        <f t="shared" si="121"/>
        <v>#N/A</v>
      </c>
      <c r="X559" s="579" t="e">
        <f t="shared" si="121"/>
        <v>#N/A</v>
      </c>
      <c r="Y559" s="579">
        <f t="shared" si="121"/>
        <v>0</v>
      </c>
      <c r="Z559" s="579">
        <f t="shared" si="121"/>
        <v>0</v>
      </c>
      <c r="AA559" s="579">
        <f t="shared" si="121"/>
        <v>0</v>
      </c>
      <c r="AB559" s="579">
        <f t="shared" si="121"/>
        <v>0</v>
      </c>
      <c r="AC559" s="579">
        <f t="shared" si="121"/>
        <v>0</v>
      </c>
      <c r="AD559" s="579">
        <f t="shared" si="121"/>
        <v>45.178893428571428</v>
      </c>
      <c r="AE559" s="579" t="e">
        <f t="shared" si="121"/>
        <v>#N/A</v>
      </c>
      <c r="AF559" s="579" t="e">
        <f t="shared" si="121"/>
        <v>#N/A</v>
      </c>
      <c r="AG559" s="579" t="e">
        <f t="shared" si="121"/>
        <v>#N/A</v>
      </c>
      <c r="AH559" s="579" t="e">
        <f t="shared" si="121"/>
        <v>#N/A</v>
      </c>
      <c r="AI559" s="579">
        <f t="shared" si="121"/>
        <v>0</v>
      </c>
      <c r="AJ559" s="579">
        <f t="shared" si="121"/>
        <v>0</v>
      </c>
      <c r="AK559" s="579">
        <f t="shared" si="121"/>
        <v>0</v>
      </c>
      <c r="AL559" s="579">
        <f t="shared" si="121"/>
        <v>0</v>
      </c>
      <c r="AM559" s="579">
        <f t="shared" si="121"/>
        <v>0</v>
      </c>
      <c r="AN559" s="414"/>
      <c r="AO559" s="414"/>
      <c r="AP559" s="414"/>
      <c r="AQ559" s="414"/>
      <c r="AR559" s="414"/>
      <c r="AS559" s="414"/>
      <c r="AT559" s="414"/>
      <c r="AU559" s="414"/>
      <c r="AV559" s="414"/>
      <c r="AW559" s="414"/>
      <c r="AX559" s="195"/>
      <c r="AY559" s="195"/>
      <c r="AZ559" s="195"/>
    </row>
    <row r="560" spans="1:52" s="113" customFormat="1" outlineLevel="1">
      <c r="A560" s="642" t="str">
        <f t="shared" si="106"/>
        <v>1</v>
      </c>
      <c r="L560" s="429" t="s">
        <v>140</v>
      </c>
      <c r="M560" s="432" t="s">
        <v>1412</v>
      </c>
      <c r="N560" s="430" t="s">
        <v>369</v>
      </c>
      <c r="O560" s="587">
        <f>IF(O553=0,0,O550/O553*O561)</f>
        <v>0</v>
      </c>
      <c r="P560" s="587">
        <f>IF(P553=0,0,P550/P553*P561)</f>
        <v>98.213295539403205</v>
      </c>
      <c r="Q560" s="587">
        <f>IF(Q553=0,0,Q550/Q553*Q561)</f>
        <v>35.568488905891357</v>
      </c>
      <c r="R560" s="408">
        <f>R562*R563+R564*R565</f>
        <v>0</v>
      </c>
      <c r="S560" s="587">
        <f>IF(S553=0,0,S550/S553*S561)</f>
        <v>0</v>
      </c>
      <c r="T560" s="587">
        <f t="shared" ref="T560:AM560" si="122">IF(T553=0,0,T550/T553*T561)</f>
        <v>104.93740159999999</v>
      </c>
      <c r="U560" s="587" t="e">
        <f t="shared" si="122"/>
        <v>#N/A</v>
      </c>
      <c r="V560" s="587" t="e">
        <f t="shared" si="122"/>
        <v>#N/A</v>
      </c>
      <c r="W560" s="587" t="e">
        <f t="shared" si="122"/>
        <v>#N/A</v>
      </c>
      <c r="X560" s="587" t="e">
        <f t="shared" si="122"/>
        <v>#N/A</v>
      </c>
      <c r="Y560" s="587">
        <f t="shared" si="122"/>
        <v>0</v>
      </c>
      <c r="Z560" s="587">
        <f t="shared" si="122"/>
        <v>0</v>
      </c>
      <c r="AA560" s="587">
        <f t="shared" si="122"/>
        <v>0</v>
      </c>
      <c r="AB560" s="587">
        <f t="shared" si="122"/>
        <v>0</v>
      </c>
      <c r="AC560" s="587">
        <f t="shared" si="122"/>
        <v>0</v>
      </c>
      <c r="AD560" s="587">
        <f t="shared" si="122"/>
        <v>126.50090159999999</v>
      </c>
      <c r="AE560" s="587" t="e">
        <f t="shared" si="122"/>
        <v>#N/A</v>
      </c>
      <c r="AF560" s="587" t="e">
        <f t="shared" si="122"/>
        <v>#N/A</v>
      </c>
      <c r="AG560" s="587" t="e">
        <f t="shared" si="122"/>
        <v>#N/A</v>
      </c>
      <c r="AH560" s="587" t="e">
        <f t="shared" si="122"/>
        <v>#N/A</v>
      </c>
      <c r="AI560" s="587">
        <f t="shared" si="122"/>
        <v>0</v>
      </c>
      <c r="AJ560" s="587">
        <f t="shared" si="122"/>
        <v>0</v>
      </c>
      <c r="AK560" s="587">
        <f t="shared" si="122"/>
        <v>0</v>
      </c>
      <c r="AL560" s="587">
        <f t="shared" si="122"/>
        <v>0</v>
      </c>
      <c r="AM560" s="587">
        <f t="shared" si="122"/>
        <v>0</v>
      </c>
      <c r="AN560" s="407">
        <f>IF(S560=0,0,(AD560-S560)/S560*100)</f>
        <v>0</v>
      </c>
      <c r="AO560" s="407" t="e">
        <f t="shared" ref="AO560:AW560" si="123">IF(AD560=0,0,(AE560-AD560)/AD560*100)</f>
        <v>#N/A</v>
      </c>
      <c r="AP560" s="407" t="e">
        <f t="shared" si="123"/>
        <v>#N/A</v>
      </c>
      <c r="AQ560" s="407" t="e">
        <f t="shared" si="123"/>
        <v>#N/A</v>
      </c>
      <c r="AR560" s="407" t="e">
        <f t="shared" si="123"/>
        <v>#N/A</v>
      </c>
      <c r="AS560" s="407" t="e">
        <f t="shared" si="123"/>
        <v>#N/A</v>
      </c>
      <c r="AT560" s="407">
        <f t="shared" si="123"/>
        <v>0</v>
      </c>
      <c r="AU560" s="407">
        <f t="shared" si="123"/>
        <v>0</v>
      </c>
      <c r="AV560" s="407">
        <f t="shared" si="123"/>
        <v>0</v>
      </c>
      <c r="AW560" s="407">
        <f t="shared" si="123"/>
        <v>0</v>
      </c>
      <c r="AX560" s="195"/>
      <c r="AY560" s="195"/>
      <c r="AZ560" s="195"/>
    </row>
    <row r="561" spans="1:52" s="113" customFormat="1" outlineLevel="1">
      <c r="A561" s="642" t="str">
        <f t="shared" si="106"/>
        <v>1</v>
      </c>
      <c r="B561" s="108" t="s">
        <v>1213</v>
      </c>
      <c r="L561" s="429" t="s">
        <v>141</v>
      </c>
      <c r="M561" s="432" t="s">
        <v>683</v>
      </c>
      <c r="N561" s="430" t="s">
        <v>328</v>
      </c>
      <c r="O561" s="520">
        <f>SUMIFS(Баланс!O$16:O$57,Баланс!$A$16:$A$57,$A561,Баланс!$B$16:$B$57,"население")</f>
        <v>0</v>
      </c>
      <c r="P561" s="520">
        <f>SUMIFS(Баланс!P$16:P$57,Баланс!$A$16:$A$57,$A561,Баланс!$B$16:$B$57,"население")</f>
        <v>2.61</v>
      </c>
      <c r="Q561" s="520">
        <f>SUMIFS(Баланс!Q$16:Q$57,Баланс!$A$16:$A$57,$A561,Баланс!$B$16:$B$57,"население")</f>
        <v>2.61</v>
      </c>
      <c r="R561" s="520">
        <f>Q561-P561</f>
        <v>0</v>
      </c>
      <c r="S561" s="520">
        <f>SUMIFS(Баланс!R$16:R$57,Баланс!$A$16:$A$57,$A561,Баланс!$B$16:$B$57,"население")</f>
        <v>0</v>
      </c>
      <c r="T561" s="520">
        <f>SUMIFS(Баланс!S$16:S$57,Баланс!$A$16:$A$57,$A561,Баланс!$B$16:$B$57,"население")</f>
        <v>2.8</v>
      </c>
      <c r="U561" s="520">
        <f>SUMIFS(Баланс!T$16:T$57,Баланс!$A$16:$A$57,$A561,Баланс!$B$16:$B$57,"население")</f>
        <v>2.8</v>
      </c>
      <c r="V561" s="520">
        <f>SUMIFS(Баланс!U$16:U$57,Баланс!$A$16:$A$57,$A561,Баланс!$B$16:$B$57,"население")</f>
        <v>2.8</v>
      </c>
      <c r="W561" s="520">
        <f>SUMIFS(Баланс!V$16:V$57,Баланс!$A$16:$A$57,$A561,Баланс!$B$16:$B$57,"население")</f>
        <v>2.8</v>
      </c>
      <c r="X561" s="520">
        <f>SUMIFS(Баланс!W$16:W$57,Баланс!$A$16:$A$57,$A561,Баланс!$B$16:$B$57,"население")</f>
        <v>2.8</v>
      </c>
      <c r="Y561" s="520">
        <f>SUMIFS(Баланс!X$16:X$57,Баланс!$A$16:$A$57,$A561,Баланс!$B$16:$B$57,"население")</f>
        <v>0</v>
      </c>
      <c r="Z561" s="520">
        <f>SUMIFS(Баланс!Y$16:Y$57,Баланс!$A$16:$A$57,$A561,Баланс!$B$16:$B$57,"население")</f>
        <v>0</v>
      </c>
      <c r="AA561" s="520">
        <f>SUMIFS(Баланс!Z$16:Z$57,Баланс!$A$16:$A$57,$A561,Баланс!$B$16:$B$57,"население")</f>
        <v>0</v>
      </c>
      <c r="AB561" s="520">
        <f>SUMIFS(Баланс!AA$16:AA$57,Баланс!$A$16:$A$57,$A561,Баланс!$B$16:$B$57,"население")</f>
        <v>0</v>
      </c>
      <c r="AC561" s="520">
        <f>SUMIFS(Баланс!AB$16:AB$57,Баланс!$A$16:$A$57,$A561,Баланс!$B$16:$B$57,"население")</f>
        <v>0</v>
      </c>
      <c r="AD561" s="520">
        <f>SUMIFS(Баланс!AC$16:AC$57,Баланс!$A$16:$A$57,$A561,Баланс!$B$16:$B$57,"население")</f>
        <v>2.8</v>
      </c>
      <c r="AE561" s="520">
        <f>SUMIFS(Баланс!AD$16:AD$57,Баланс!$A$16:$A$57,$A561,Баланс!$B$16:$B$57,"население")</f>
        <v>2.8</v>
      </c>
      <c r="AF561" s="520">
        <f>SUMIFS(Баланс!AE$16:AE$57,Баланс!$A$16:$A$57,$A561,Баланс!$B$16:$B$57,"население")</f>
        <v>2.8</v>
      </c>
      <c r="AG561" s="520">
        <f>SUMIFS(Баланс!AF$16:AF$57,Баланс!$A$16:$A$57,$A561,Баланс!$B$16:$B$57,"население")</f>
        <v>2.8</v>
      </c>
      <c r="AH561" s="520">
        <f>SUMIFS(Баланс!AG$16:AG$57,Баланс!$A$16:$A$57,$A561,Баланс!$B$16:$B$57,"население")</f>
        <v>2.8</v>
      </c>
      <c r="AI561" s="520">
        <f>SUMIFS(Баланс!AH$16:AH$57,Баланс!$A$16:$A$57,$A561,Баланс!$B$16:$B$57,"население")</f>
        <v>0</v>
      </c>
      <c r="AJ561" s="520">
        <f>SUMIFS(Баланс!AI$16:AI$57,Баланс!$A$16:$A$57,$A561,Баланс!$B$16:$B$57,"население")</f>
        <v>0</v>
      </c>
      <c r="AK561" s="520">
        <f>SUMIFS(Баланс!AJ$16:AJ$57,Баланс!$A$16:$A$57,$A561,Баланс!$B$16:$B$57,"население")</f>
        <v>0</v>
      </c>
      <c r="AL561" s="520">
        <f>SUMIFS(Баланс!AK$16:AK$57,Баланс!$A$16:$A$57,$A561,Баланс!$B$16:$B$57,"население")</f>
        <v>0</v>
      </c>
      <c r="AM561" s="520">
        <f>SUMIFS(Баланс!AL$16:AL$57,Баланс!$A$16:$A$57,$A561,Баланс!$B$16:$B$57,"население")</f>
        <v>0</v>
      </c>
      <c r="AN561" s="438"/>
      <c r="AO561" s="438"/>
      <c r="AP561" s="438"/>
      <c r="AQ561" s="438"/>
      <c r="AR561" s="438"/>
      <c r="AS561" s="438"/>
      <c r="AT561" s="438"/>
      <c r="AU561" s="438"/>
      <c r="AV561" s="438"/>
      <c r="AW561" s="438"/>
      <c r="AX561" s="195"/>
      <c r="AY561" s="195"/>
      <c r="AZ561" s="195"/>
    </row>
    <row r="562" spans="1:52" s="108" customFormat="1" outlineLevel="1">
      <c r="A562" s="642" t="str">
        <f t="shared" si="106"/>
        <v>1</v>
      </c>
      <c r="B562" s="108" t="s">
        <v>1210</v>
      </c>
      <c r="L562" s="440" t="s">
        <v>154</v>
      </c>
      <c r="M562" s="415" t="s">
        <v>1195</v>
      </c>
      <c r="N562" s="441" t="s">
        <v>328</v>
      </c>
      <c r="O562" s="580">
        <f>O561/2</f>
        <v>0</v>
      </c>
      <c r="P562" s="580">
        <f>P561/2</f>
        <v>1.3049999999999999</v>
      </c>
      <c r="Q562" s="580">
        <f>Q561/2</f>
        <v>1.3049999999999999</v>
      </c>
      <c r="R562" s="459">
        <f>Q562-P562</f>
        <v>0</v>
      </c>
      <c r="S562" s="580">
        <f>S561/2</f>
        <v>0</v>
      </c>
      <c r="T562" s="580">
        <f t="shared" ref="T562:AM562" si="124">T561/2</f>
        <v>1.4</v>
      </c>
      <c r="U562" s="580">
        <f t="shared" si="124"/>
        <v>1.4</v>
      </c>
      <c r="V562" s="580">
        <f t="shared" si="124"/>
        <v>1.4</v>
      </c>
      <c r="W562" s="580">
        <f t="shared" si="124"/>
        <v>1.4</v>
      </c>
      <c r="X562" s="580">
        <f t="shared" si="124"/>
        <v>1.4</v>
      </c>
      <c r="Y562" s="580">
        <f t="shared" si="124"/>
        <v>0</v>
      </c>
      <c r="Z562" s="580">
        <f t="shared" si="124"/>
        <v>0</v>
      </c>
      <c r="AA562" s="580">
        <f t="shared" si="124"/>
        <v>0</v>
      </c>
      <c r="AB562" s="580">
        <f t="shared" si="124"/>
        <v>0</v>
      </c>
      <c r="AC562" s="580">
        <f t="shared" si="124"/>
        <v>0</v>
      </c>
      <c r="AD562" s="580">
        <f t="shared" si="124"/>
        <v>1.4</v>
      </c>
      <c r="AE562" s="580">
        <f t="shared" si="124"/>
        <v>1.4</v>
      </c>
      <c r="AF562" s="580">
        <f t="shared" si="124"/>
        <v>1.4</v>
      </c>
      <c r="AG562" s="580">
        <f t="shared" si="124"/>
        <v>1.4</v>
      </c>
      <c r="AH562" s="580">
        <f t="shared" si="124"/>
        <v>1.4</v>
      </c>
      <c r="AI562" s="580">
        <f t="shared" si="124"/>
        <v>0</v>
      </c>
      <c r="AJ562" s="580">
        <f t="shared" si="124"/>
        <v>0</v>
      </c>
      <c r="AK562" s="580">
        <f t="shared" si="124"/>
        <v>0</v>
      </c>
      <c r="AL562" s="580">
        <f t="shared" si="124"/>
        <v>0</v>
      </c>
      <c r="AM562" s="580">
        <f t="shared" si="124"/>
        <v>0</v>
      </c>
      <c r="AN562" s="414"/>
      <c r="AO562" s="414"/>
      <c r="AP562" s="414"/>
      <c r="AQ562" s="414"/>
      <c r="AR562" s="414"/>
      <c r="AS562" s="414"/>
      <c r="AT562" s="414"/>
      <c r="AU562" s="414"/>
      <c r="AV562" s="414"/>
      <c r="AW562" s="414"/>
      <c r="AX562" s="195"/>
      <c r="AY562" s="195"/>
      <c r="AZ562" s="195"/>
    </row>
    <row r="563" spans="1:52" s="108" customFormat="1" outlineLevel="1">
      <c r="A563" s="642" t="str">
        <f t="shared" si="106"/>
        <v>1</v>
      </c>
      <c r="B563" s="108" t="s">
        <v>1206</v>
      </c>
      <c r="L563" s="440" t="s">
        <v>155</v>
      </c>
      <c r="M563" s="415" t="s">
        <v>1196</v>
      </c>
      <c r="N563" s="441" t="s">
        <v>678</v>
      </c>
      <c r="O563" s="579">
        <f>IF(O561=0,0,O555*IF(plat_nds="да",1.2,1) )</f>
        <v>0</v>
      </c>
      <c r="P563" s="579">
        <f>IF(P561=0,0,P555*IF(plat_nds="да",1.2,1) )</f>
        <v>0</v>
      </c>
      <c r="Q563" s="579">
        <f>IF(Q561=0,0,Q555*IF(plat_nds="да",1.2,1) )</f>
        <v>0</v>
      </c>
      <c r="R563" s="413">
        <f>Q563-P563</f>
        <v>0</v>
      </c>
      <c r="S563" s="579">
        <f t="shared" ref="S563:AM563" si="125">IF(S561=0,0,S555*IF(plat_nds="да",1.2,1) )</f>
        <v>0</v>
      </c>
      <c r="T563" s="579">
        <f t="shared" si="125"/>
        <v>0</v>
      </c>
      <c r="U563" s="579">
        <f t="shared" si="125"/>
        <v>0</v>
      </c>
      <c r="V563" s="579">
        <f t="shared" si="125"/>
        <v>0</v>
      </c>
      <c r="W563" s="579">
        <f t="shared" si="125"/>
        <v>0</v>
      </c>
      <c r="X563" s="579">
        <f t="shared" si="125"/>
        <v>0</v>
      </c>
      <c r="Y563" s="579">
        <f t="shared" si="125"/>
        <v>0</v>
      </c>
      <c r="Z563" s="579">
        <f t="shared" si="125"/>
        <v>0</v>
      </c>
      <c r="AA563" s="579">
        <f t="shared" si="125"/>
        <v>0</v>
      </c>
      <c r="AB563" s="579">
        <f t="shared" si="125"/>
        <v>0</v>
      </c>
      <c r="AC563" s="579">
        <f t="shared" si="125"/>
        <v>0</v>
      </c>
      <c r="AD563" s="579">
        <f t="shared" si="125"/>
        <v>0</v>
      </c>
      <c r="AE563" s="579">
        <f t="shared" si="125"/>
        <v>0</v>
      </c>
      <c r="AF563" s="579">
        <f t="shared" si="125"/>
        <v>0</v>
      </c>
      <c r="AG563" s="579">
        <f t="shared" si="125"/>
        <v>0</v>
      </c>
      <c r="AH563" s="579">
        <f t="shared" si="125"/>
        <v>0</v>
      </c>
      <c r="AI563" s="579">
        <f t="shared" si="125"/>
        <v>0</v>
      </c>
      <c r="AJ563" s="579">
        <f t="shared" si="125"/>
        <v>0</v>
      </c>
      <c r="AK563" s="579">
        <f t="shared" si="125"/>
        <v>0</v>
      </c>
      <c r="AL563" s="579">
        <f t="shared" si="125"/>
        <v>0</v>
      </c>
      <c r="AM563" s="579">
        <f t="shared" si="125"/>
        <v>0</v>
      </c>
      <c r="AN563" s="414"/>
      <c r="AO563" s="414"/>
      <c r="AP563" s="414"/>
      <c r="AQ563" s="414"/>
      <c r="AR563" s="414"/>
      <c r="AS563" s="414"/>
      <c r="AT563" s="414"/>
      <c r="AU563" s="414"/>
      <c r="AV563" s="414"/>
      <c r="AW563" s="414"/>
      <c r="AX563" s="195"/>
      <c r="AY563" s="195"/>
      <c r="AZ563" s="195"/>
    </row>
    <row r="564" spans="1:52" s="108" customFormat="1" outlineLevel="1">
      <c r="A564" s="642" t="str">
        <f t="shared" si="106"/>
        <v>1</v>
      </c>
      <c r="B564" s="108" t="s">
        <v>1211</v>
      </c>
      <c r="L564" s="440" t="s">
        <v>156</v>
      </c>
      <c r="M564" s="415" t="s">
        <v>1197</v>
      </c>
      <c r="N564" s="441" t="s">
        <v>328</v>
      </c>
      <c r="O564" s="581">
        <f>O561-O562</f>
        <v>0</v>
      </c>
      <c r="P564" s="581">
        <f>P561-P562</f>
        <v>1.3049999999999999</v>
      </c>
      <c r="Q564" s="581">
        <f>Q561-Q562</f>
        <v>1.3049999999999999</v>
      </c>
      <c r="R564" s="459">
        <f>Q564-P564</f>
        <v>0</v>
      </c>
      <c r="S564" s="581">
        <f t="shared" ref="S564:AM564" si="126">S561-S562</f>
        <v>0</v>
      </c>
      <c r="T564" s="581">
        <f t="shared" si="126"/>
        <v>1.4</v>
      </c>
      <c r="U564" s="581">
        <f t="shared" si="126"/>
        <v>1.4</v>
      </c>
      <c r="V564" s="581">
        <f t="shared" si="126"/>
        <v>1.4</v>
      </c>
      <c r="W564" s="581">
        <f t="shared" si="126"/>
        <v>1.4</v>
      </c>
      <c r="X564" s="581">
        <f t="shared" si="126"/>
        <v>1.4</v>
      </c>
      <c r="Y564" s="581">
        <f t="shared" si="126"/>
        <v>0</v>
      </c>
      <c r="Z564" s="581">
        <f t="shared" si="126"/>
        <v>0</v>
      </c>
      <c r="AA564" s="581">
        <f t="shared" si="126"/>
        <v>0</v>
      </c>
      <c r="AB564" s="581">
        <f t="shared" si="126"/>
        <v>0</v>
      </c>
      <c r="AC564" s="581">
        <f t="shared" si="126"/>
        <v>0</v>
      </c>
      <c r="AD564" s="581">
        <f t="shared" si="126"/>
        <v>1.4</v>
      </c>
      <c r="AE564" s="581">
        <f t="shared" si="126"/>
        <v>1.4</v>
      </c>
      <c r="AF564" s="581">
        <f t="shared" si="126"/>
        <v>1.4</v>
      </c>
      <c r="AG564" s="581">
        <f t="shared" si="126"/>
        <v>1.4</v>
      </c>
      <c r="AH564" s="581">
        <f t="shared" si="126"/>
        <v>1.4</v>
      </c>
      <c r="AI564" s="581">
        <f t="shared" si="126"/>
        <v>0</v>
      </c>
      <c r="AJ564" s="581">
        <f t="shared" si="126"/>
        <v>0</v>
      </c>
      <c r="AK564" s="581">
        <f t="shared" si="126"/>
        <v>0</v>
      </c>
      <c r="AL564" s="581">
        <f t="shared" si="126"/>
        <v>0</v>
      </c>
      <c r="AM564" s="581">
        <f t="shared" si="126"/>
        <v>0</v>
      </c>
      <c r="AN564" s="414"/>
      <c r="AO564" s="414"/>
      <c r="AP564" s="414"/>
      <c r="AQ564" s="414"/>
      <c r="AR564" s="414"/>
      <c r="AS564" s="414"/>
      <c r="AT564" s="414"/>
      <c r="AU564" s="414"/>
      <c r="AV564" s="414"/>
      <c r="AW564" s="414"/>
      <c r="AX564" s="195"/>
      <c r="AY564" s="195"/>
      <c r="AZ564" s="195"/>
    </row>
    <row r="565" spans="1:52" s="108" customFormat="1" outlineLevel="1">
      <c r="A565" s="642" t="str">
        <f t="shared" si="106"/>
        <v>1</v>
      </c>
      <c r="B565" s="108" t="s">
        <v>1205</v>
      </c>
      <c r="L565" s="440" t="s">
        <v>157</v>
      </c>
      <c r="M565" s="415" t="s">
        <v>1198</v>
      </c>
      <c r="N565" s="441" t="s">
        <v>678</v>
      </c>
      <c r="O565" s="579">
        <f>IF(O561=0,0,O557*IF(plat_nds="да",1.2,1) )</f>
        <v>0</v>
      </c>
      <c r="P565" s="579">
        <f>IF(P561=0,0,P557*IF(plat_nds="да",1.2,1) )</f>
        <v>90.311076358071915</v>
      </c>
      <c r="Q565" s="579">
        <f>IF(Q561=0,0,Q557*IF(plat_nds="да",1.2,1) )</f>
        <v>32.70665646518745</v>
      </c>
      <c r="R565" s="413">
        <f>Q565-P565</f>
        <v>-57.604419892884465</v>
      </c>
      <c r="S565" s="579">
        <f t="shared" ref="S565:AM565" si="127">IF(S561=0,0,S557*IF(plat_nds="да",1.2,1) )</f>
        <v>0</v>
      </c>
      <c r="T565" s="579">
        <f t="shared" si="127"/>
        <v>89.946344228571419</v>
      </c>
      <c r="U565" s="579" t="e">
        <f t="shared" si="127"/>
        <v>#N/A</v>
      </c>
      <c r="V565" s="579" t="e">
        <f t="shared" si="127"/>
        <v>#N/A</v>
      </c>
      <c r="W565" s="579" t="e">
        <f t="shared" si="127"/>
        <v>#N/A</v>
      </c>
      <c r="X565" s="579" t="e">
        <f t="shared" si="127"/>
        <v>#N/A</v>
      </c>
      <c r="Y565" s="579">
        <f t="shared" si="127"/>
        <v>0</v>
      </c>
      <c r="Z565" s="579">
        <f t="shared" si="127"/>
        <v>0</v>
      </c>
      <c r="AA565" s="579">
        <f t="shared" si="127"/>
        <v>0</v>
      </c>
      <c r="AB565" s="579">
        <f t="shared" si="127"/>
        <v>0</v>
      </c>
      <c r="AC565" s="579">
        <f t="shared" si="127"/>
        <v>0</v>
      </c>
      <c r="AD565" s="579">
        <f t="shared" si="127"/>
        <v>108.42934422857142</v>
      </c>
      <c r="AE565" s="579" t="e">
        <f t="shared" si="127"/>
        <v>#N/A</v>
      </c>
      <c r="AF565" s="579" t="e">
        <f t="shared" si="127"/>
        <v>#N/A</v>
      </c>
      <c r="AG565" s="579" t="e">
        <f t="shared" si="127"/>
        <v>#N/A</v>
      </c>
      <c r="AH565" s="579" t="e">
        <f t="shared" si="127"/>
        <v>#N/A</v>
      </c>
      <c r="AI565" s="579">
        <f t="shared" si="127"/>
        <v>0</v>
      </c>
      <c r="AJ565" s="579">
        <f t="shared" si="127"/>
        <v>0</v>
      </c>
      <c r="AK565" s="579">
        <f t="shared" si="127"/>
        <v>0</v>
      </c>
      <c r="AL565" s="579">
        <f t="shared" si="127"/>
        <v>0</v>
      </c>
      <c r="AM565" s="579">
        <f t="shared" si="127"/>
        <v>0</v>
      </c>
      <c r="AN565" s="414"/>
      <c r="AO565" s="414"/>
      <c r="AP565" s="414"/>
      <c r="AQ565" s="414"/>
      <c r="AR565" s="414"/>
      <c r="AS565" s="414"/>
      <c r="AT565" s="414"/>
      <c r="AU565" s="414"/>
      <c r="AV565" s="414"/>
      <c r="AW565" s="414"/>
      <c r="AX565" s="195"/>
      <c r="AY565" s="195"/>
      <c r="AZ565" s="195"/>
    </row>
    <row r="566" spans="1:52">
      <c r="A566" s="143" t="s">
        <v>1429</v>
      </c>
    </row>
    <row r="567" spans="1:52" s="108" customFormat="1" ht="13.8" outlineLevel="1">
      <c r="A567" s="322" t="str">
        <f ca="1">OFFSET(A567,-1,0)</f>
        <v>et_List15_1</v>
      </c>
      <c r="K567" s="144" t="s">
        <v>282</v>
      </c>
      <c r="L567" s="409" t="s">
        <v>1430</v>
      </c>
      <c r="M567" s="620"/>
      <c r="N567" s="411" t="s">
        <v>369</v>
      </c>
      <c r="O567" s="412"/>
      <c r="P567" s="412"/>
      <c r="Q567" s="412"/>
      <c r="R567" s="413">
        <f>Q567-P567</f>
        <v>0</v>
      </c>
      <c r="S567" s="412"/>
      <c r="T567" s="412"/>
      <c r="U567" s="439"/>
      <c r="V567" s="439"/>
      <c r="W567" s="439"/>
      <c r="X567" s="439"/>
      <c r="Y567" s="439"/>
      <c r="Z567" s="439"/>
      <c r="AA567" s="439"/>
      <c r="AB567" s="439"/>
      <c r="AC567" s="439"/>
      <c r="AD567" s="412"/>
      <c r="AE567" s="439"/>
      <c r="AF567" s="439"/>
      <c r="AG567" s="439"/>
      <c r="AH567" s="439"/>
      <c r="AI567" s="439"/>
      <c r="AJ567" s="439"/>
      <c r="AK567" s="439"/>
      <c r="AL567" s="439"/>
      <c r="AM567" s="439"/>
      <c r="AN567" s="413">
        <f>IF(S567=0,0,(AD567-S567)/S567*100)</f>
        <v>0</v>
      </c>
      <c r="AO567" s="439"/>
      <c r="AP567" s="439"/>
      <c r="AQ567" s="439"/>
      <c r="AR567" s="439"/>
      <c r="AS567" s="439"/>
      <c r="AT567" s="439"/>
      <c r="AU567" s="439"/>
      <c r="AV567" s="439"/>
      <c r="AW567" s="439"/>
      <c r="AX567" s="195"/>
      <c r="AY567" s="195"/>
      <c r="AZ567" s="195"/>
    </row>
    <row r="568" spans="1:52">
      <c r="A568" s="642"/>
    </row>
    <row r="569" spans="1:52" s="140" customFormat="1" ht="30" customHeight="1">
      <c r="A569" s="139" t="s">
        <v>1099</v>
      </c>
      <c r="M569" s="141"/>
      <c r="N569" s="141"/>
      <c r="O569" s="141"/>
      <c r="P569" s="141"/>
      <c r="AA569" s="142"/>
    </row>
    <row r="570" spans="1:52">
      <c r="A570" s="143" t="s">
        <v>1100</v>
      </c>
    </row>
    <row r="571" spans="1:52" s="322" customFormat="1" ht="15" customHeight="1">
      <c r="A571" s="184" t="s">
        <v>18</v>
      </c>
      <c r="F571" s="322" t="str">
        <f>INDEX('Общие сведения'!$N$113:$N$126,MATCH($A571,'Общие сведения'!$D$113:$D$126,0))</f>
        <v>одноставочный</v>
      </c>
      <c r="G571" s="323"/>
      <c r="L571" s="1281" t="s">
        <v>16</v>
      </c>
      <c r="M571" s="1282"/>
      <c r="N571" s="379" t="str">
        <f>"Тариф " &amp; A571</f>
        <v>Тариф 1</v>
      </c>
      <c r="O571" s="380"/>
      <c r="P571" s="380"/>
      <c r="Q571" s="380"/>
      <c r="R571" s="380"/>
      <c r="S571" s="380"/>
      <c r="T571" s="380"/>
      <c r="U571" s="380"/>
      <c r="V571" s="380"/>
      <c r="W571" s="380"/>
      <c r="X571" s="380"/>
      <c r="Y571" s="380"/>
      <c r="Z571" s="380"/>
      <c r="AA571" s="380"/>
      <c r="AB571" s="380"/>
      <c r="AC571" s="380"/>
      <c r="AD571" s="380"/>
      <c r="AE571" s="380"/>
      <c r="AF571" s="380"/>
      <c r="AG571" s="380"/>
      <c r="AH571" s="380"/>
      <c r="AI571" s="380"/>
      <c r="AJ571" s="380"/>
      <c r="AK571" s="380"/>
      <c r="AL571" s="380"/>
      <c r="AM571" s="380"/>
      <c r="AN571" s="380"/>
      <c r="AO571" s="380"/>
      <c r="AP571" s="380"/>
      <c r="AQ571" s="381"/>
    </row>
    <row r="572" spans="1:52" s="322" customFormat="1" ht="15" customHeight="1" outlineLevel="1">
      <c r="A572" s="322" t="str">
        <f>A571</f>
        <v>1</v>
      </c>
      <c r="L572" s="1277" t="s">
        <v>684</v>
      </c>
      <c r="M572" s="1278"/>
      <c r="N572" s="379" t="str">
        <f>INDEX('Общие сведения'!$K$113:$K$126,MATCH($A572,'Общие сведения'!$D$113:$D$126,0))</f>
        <v>без дифференциации</v>
      </c>
      <c r="O572" s="382"/>
      <c r="P572" s="382"/>
      <c r="Q572" s="382"/>
      <c r="R572" s="382"/>
      <c r="S572" s="382"/>
      <c r="T572" s="382"/>
      <c r="U572" s="382"/>
      <c r="V572" s="382"/>
      <c r="W572" s="382"/>
      <c r="X572" s="382"/>
      <c r="Y572" s="382"/>
      <c r="Z572" s="382"/>
      <c r="AA572" s="382"/>
      <c r="AB572" s="382"/>
      <c r="AC572" s="382"/>
      <c r="AD572" s="382"/>
      <c r="AE572" s="382"/>
      <c r="AF572" s="382"/>
      <c r="AG572" s="382"/>
      <c r="AH572" s="382"/>
      <c r="AI572" s="382"/>
      <c r="AJ572" s="382"/>
      <c r="AK572" s="382"/>
      <c r="AL572" s="382"/>
      <c r="AM572" s="382"/>
      <c r="AN572" s="382"/>
      <c r="AO572" s="382"/>
      <c r="AP572" s="382"/>
      <c r="AQ572" s="383"/>
    </row>
    <row r="573" spans="1:52" s="322" customFormat="1" ht="15" customHeight="1" outlineLevel="1">
      <c r="A573" s="322" t="str">
        <f t="shared" ref="A573:A610" si="128">A572</f>
        <v>1</v>
      </c>
      <c r="L573" s="1277" t="s">
        <v>685</v>
      </c>
      <c r="M573" s="1278"/>
      <c r="N573" s="379" t="str">
        <f>INDEX('Общие сведения'!$L$113:$L$126,MATCH($A573,'Общие сведения'!$D$113:$D$126,0))</f>
        <v>тариф на водоотведение</v>
      </c>
      <c r="O573" s="382"/>
      <c r="P573" s="382"/>
      <c r="Q573" s="382"/>
      <c r="R573" s="382"/>
      <c r="S573" s="382"/>
      <c r="T573" s="382"/>
      <c r="U573" s="382"/>
      <c r="V573" s="382"/>
      <c r="W573" s="382"/>
      <c r="X573" s="382"/>
      <c r="Y573" s="382"/>
      <c r="Z573" s="382"/>
      <c r="AA573" s="382"/>
      <c r="AB573" s="382"/>
      <c r="AC573" s="382"/>
      <c r="AD573" s="382"/>
      <c r="AE573" s="382"/>
      <c r="AF573" s="382"/>
      <c r="AG573" s="382"/>
      <c r="AH573" s="382"/>
      <c r="AI573" s="382"/>
      <c r="AJ573" s="382"/>
      <c r="AK573" s="382"/>
      <c r="AL573" s="382"/>
      <c r="AM573" s="382"/>
      <c r="AN573" s="382"/>
      <c r="AO573" s="382"/>
      <c r="AP573" s="382"/>
      <c r="AQ573" s="383"/>
    </row>
    <row r="574" spans="1:52" s="322" customFormat="1" ht="15" customHeight="1" outlineLevel="1">
      <c r="A574" s="322" t="str">
        <f t="shared" si="128"/>
        <v>1</v>
      </c>
      <c r="L574" s="1277" t="s">
        <v>281</v>
      </c>
      <c r="M574" s="1278"/>
      <c r="N574" s="379" t="str">
        <f>INDEX('Общие сведения'!$M$113:$M$126,MATCH($A574,'Общие сведения'!$D$113:$D$126,0))</f>
        <v>нет</v>
      </c>
      <c r="O574" s="382"/>
      <c r="P574" s="382"/>
      <c r="Q574" s="382"/>
      <c r="R574" s="382"/>
      <c r="S574" s="382"/>
      <c r="T574" s="382"/>
      <c r="U574" s="382"/>
      <c r="V574" s="382"/>
      <c r="W574" s="382"/>
      <c r="X574" s="382"/>
      <c r="Y574" s="382"/>
      <c r="Z574" s="382"/>
      <c r="AA574" s="382"/>
      <c r="AB574" s="382"/>
      <c r="AC574" s="382"/>
      <c r="AD574" s="382"/>
      <c r="AE574" s="382"/>
      <c r="AF574" s="382"/>
      <c r="AG574" s="382"/>
      <c r="AH574" s="382"/>
      <c r="AI574" s="382"/>
      <c r="AJ574" s="382"/>
      <c r="AK574" s="382"/>
      <c r="AL574" s="382"/>
      <c r="AM574" s="382"/>
      <c r="AN574" s="382"/>
      <c r="AO574" s="382"/>
      <c r="AP574" s="382"/>
      <c r="AQ574" s="383"/>
    </row>
    <row r="575" spans="1:52" s="322" customFormat="1" ht="15" customHeight="1" outlineLevel="1">
      <c r="A575" s="322" t="str">
        <f t="shared" si="128"/>
        <v>1</v>
      </c>
      <c r="G575" s="322" t="b">
        <f>F571="одноставочный"</f>
        <v>1</v>
      </c>
      <c r="L575" s="384" t="s">
        <v>686</v>
      </c>
      <c r="M575" s="385"/>
      <c r="N575" s="386"/>
      <c r="O575" s="386"/>
      <c r="P575" s="386"/>
      <c r="Q575" s="386"/>
      <c r="R575" s="386"/>
      <c r="S575" s="386"/>
      <c r="T575" s="386"/>
      <c r="U575" s="386"/>
      <c r="V575" s="386"/>
      <c r="W575" s="386"/>
      <c r="X575" s="386"/>
      <c r="Y575" s="386"/>
      <c r="Z575" s="386"/>
      <c r="AA575" s="386"/>
      <c r="AB575" s="386"/>
      <c r="AC575" s="386"/>
      <c r="AD575" s="386"/>
      <c r="AE575" s="386"/>
      <c r="AF575" s="386"/>
      <c r="AG575" s="386"/>
      <c r="AH575" s="386"/>
      <c r="AI575" s="386"/>
      <c r="AJ575" s="386"/>
      <c r="AK575" s="386"/>
      <c r="AL575" s="386"/>
      <c r="AM575" s="386"/>
      <c r="AN575" s="386"/>
      <c r="AO575" s="386"/>
      <c r="AP575" s="386"/>
      <c r="AQ575" s="387"/>
    </row>
    <row r="576" spans="1:52" s="388" customFormat="1" ht="15" customHeight="1" outlineLevel="1">
      <c r="A576" s="322" t="str">
        <f t="shared" si="128"/>
        <v>1</v>
      </c>
      <c r="B576" s="322" t="s">
        <v>1203</v>
      </c>
      <c r="G576" s="322" t="b">
        <f>F571="одноставочный"</f>
        <v>1</v>
      </c>
      <c r="L576" s="389" t="s">
        <v>1135</v>
      </c>
      <c r="M576" s="390" t="s">
        <v>678</v>
      </c>
      <c r="N576" s="391" t="e">
        <f>SUMIFS(INDEX(Калькуляция!$T$15:$AM$139,,MATCH(N$3,Калькуляция!$T$3:$AM$3,0)),Калькуляция!$A$15:$A$139,$A576,Калькуляция!$B$15:$B$139,$B576)</f>
        <v>#N/A</v>
      </c>
      <c r="O576" s="391" t="e">
        <f>SUMIFS(INDEX(Калькуляция!$T$15:$AM$139,,MATCH(O$3,Калькуляция!$T$3:$AM$3,0)),Калькуляция!$A$15:$A$139,$A576,Калькуляция!$B$15:$B$139,$B576)</f>
        <v>#N/A</v>
      </c>
      <c r="P576" s="392" t="e">
        <f>IF(N576=0,0,(O576-N576)/N576*100)</f>
        <v>#N/A</v>
      </c>
      <c r="Q576" s="391" t="e">
        <f>SUMIFS(INDEX(Калькуляция!$T$15:$AM$139,,MATCH(Q$3,Калькуляция!$T$3:$AM$3,0)),Калькуляция!$A$15:$A$139,$A576,Калькуляция!$B$15:$B$139,$B576)</f>
        <v>#N/A</v>
      </c>
      <c r="R576" s="391" t="e">
        <f>SUMIFS(INDEX(Калькуляция!$T$15:$AM$139,,MATCH(R$3,Калькуляция!$T$3:$AM$3,0)),Калькуляция!$A$15:$A$139,$A576,Калькуляция!$B$15:$B$139,$B576)</f>
        <v>#N/A</v>
      </c>
      <c r="S576" s="392" t="e">
        <f>IF(Q576=0,0,(R576-Q576)/Q576*100)</f>
        <v>#N/A</v>
      </c>
      <c r="T576" s="391" t="e">
        <f>SUMIFS(INDEX(Калькуляция!$T$15:$AM$139,,MATCH(T$3,Калькуляция!$T$3:$AM$3,0)),Калькуляция!$A$15:$A$139,$A576,Калькуляция!$B$15:$B$139,$B576)</f>
        <v>#N/A</v>
      </c>
      <c r="U576" s="391" t="e">
        <f>SUMIFS(INDEX(Калькуляция!$T$15:$AM$139,,MATCH(U$3,Калькуляция!$T$3:$AM$3,0)),Калькуляция!$A$15:$A$139,$A576,Калькуляция!$B$15:$B$139,$B576)</f>
        <v>#N/A</v>
      </c>
      <c r="V576" s="392" t="e">
        <f>IF(T576=0,0,(U576-T576)/T576*100)</f>
        <v>#N/A</v>
      </c>
      <c r="W576" s="391" t="e">
        <f>SUMIFS(INDEX(Калькуляция!$T$15:$AM$139,,MATCH(W$3,Калькуляция!$T$3:$AM$3,0)),Калькуляция!$A$15:$A$139,$A576,Калькуляция!$B$15:$B$139,$B576)</f>
        <v>#N/A</v>
      </c>
      <c r="X576" s="391" t="e">
        <f>SUMIFS(INDEX(Калькуляция!$T$15:$AM$139,,MATCH(X$3,Калькуляция!$T$3:$AM$3,0)),Калькуляция!$A$15:$A$139,$A576,Калькуляция!$B$15:$B$139,$B576)</f>
        <v>#N/A</v>
      </c>
      <c r="Y576" s="392" t="e">
        <f>IF(W576=0,0,(X576-W576)/W576*100)</f>
        <v>#N/A</v>
      </c>
      <c r="Z576" s="391" t="e">
        <f>SUMIFS(INDEX(Калькуляция!$T$15:$AM$139,,MATCH(Z$3,Калькуляция!$T$3:$AM$3,0)),Калькуляция!$A$15:$A$139,$A576,Калькуляция!$B$15:$B$139,$B576)</f>
        <v>#N/A</v>
      </c>
      <c r="AA576" s="391" t="e">
        <f>SUMIFS(INDEX(Калькуляция!$T$15:$AM$139,,MATCH(AA$3,Калькуляция!$T$3:$AM$3,0)),Калькуляция!$A$15:$A$139,$A576,Калькуляция!$B$15:$B$139,$B576)</f>
        <v>#N/A</v>
      </c>
      <c r="AB576" s="392" t="e">
        <f>IF(Z576=0,0,(AA576-Z576)/Z576*100)</f>
        <v>#N/A</v>
      </c>
      <c r="AC576" s="391" t="e">
        <f>SUMIFS(INDEX(Калькуляция!$T$15:$AM$139,,MATCH(AC$3,Калькуляция!$T$3:$AM$3,0)),Калькуляция!$A$15:$A$139,$A576,Калькуляция!$B$15:$B$139,$B576)</f>
        <v>#N/A</v>
      </c>
      <c r="AD576" s="391" t="e">
        <f>SUMIFS(INDEX(Калькуляция!$T$15:$AM$139,,MATCH(AD$3,Калькуляция!$T$3:$AM$3,0)),Калькуляция!$A$15:$A$139,$A576,Калькуляция!$B$15:$B$139,$B576)</f>
        <v>#N/A</v>
      </c>
      <c r="AE576" s="392" t="e">
        <f>IF(AC576=0,0,(AD576-AC576)/AC576*100)</f>
        <v>#N/A</v>
      </c>
      <c r="AF576" s="391" t="e">
        <f>SUMIFS(INDEX(Калькуляция!$T$15:$AM$139,,MATCH(AF$3,Калькуляция!$T$3:$AM$3,0)),Калькуляция!$A$15:$A$139,$A576,Калькуляция!$B$15:$B$139,$B576)</f>
        <v>#N/A</v>
      </c>
      <c r="AG576" s="391" t="e">
        <f>SUMIFS(INDEX(Калькуляция!$T$15:$AM$139,,MATCH(AG$3,Калькуляция!$T$3:$AM$3,0)),Калькуляция!$A$15:$A$139,$A576,Калькуляция!$B$15:$B$139,$B576)</f>
        <v>#N/A</v>
      </c>
      <c r="AH576" s="392" t="e">
        <f>IF(AF576=0,0,(AG576-AF576)/AF576*100)</f>
        <v>#N/A</v>
      </c>
      <c r="AI576" s="391" t="e">
        <f>SUMIFS(INDEX(Калькуляция!$T$15:$AM$139,,MATCH(AI$3,Калькуляция!$T$3:$AM$3,0)),Калькуляция!$A$15:$A$139,$A576,Калькуляция!$B$15:$B$139,$B576)</f>
        <v>#N/A</v>
      </c>
      <c r="AJ576" s="391" t="e">
        <f>SUMIFS(INDEX(Калькуляция!$T$15:$AM$139,,MATCH(AJ$3,Калькуляция!$T$3:$AM$3,0)),Калькуляция!$A$15:$A$139,$A576,Калькуляция!$B$15:$B$139,$B576)</f>
        <v>#N/A</v>
      </c>
      <c r="AK576" s="392" t="e">
        <f>IF(AI576=0,0,(AJ576-AI576)/AI576*100)</f>
        <v>#N/A</v>
      </c>
      <c r="AL576" s="391" t="e">
        <f>SUMIFS(INDEX(Калькуляция!$T$15:$AM$139,,MATCH(AL$3,Калькуляция!$T$3:$AM$3,0)),Калькуляция!$A$15:$A$139,$A576,Калькуляция!$B$15:$B$139,$B576)</f>
        <v>#N/A</v>
      </c>
      <c r="AM576" s="391" t="e">
        <f>SUMIFS(INDEX(Калькуляция!$T$15:$AM$139,,MATCH(AM$3,Калькуляция!$T$3:$AM$3,0)),Калькуляция!$A$15:$A$139,$A576,Калькуляция!$B$15:$B$139,$B576)</f>
        <v>#N/A</v>
      </c>
      <c r="AN576" s="392" t="e">
        <f>IF(AL576=0,0,(AM576-AL576)/AL576*100)</f>
        <v>#N/A</v>
      </c>
      <c r="AO576" s="391" t="e">
        <f>SUMIFS(INDEX(Калькуляция!$T$15:$AM$139,,MATCH(AO$3,Калькуляция!$T$3:$AM$3,0)),Калькуляция!$A$15:$A$139,$A576,Калькуляция!$B$15:$B$139,$B576)</f>
        <v>#N/A</v>
      </c>
      <c r="AP576" s="391" t="e">
        <f>SUMIFS(INDEX(Калькуляция!$T$15:$AM$139,,MATCH(AP$3,Калькуляция!$T$3:$AM$3,0)),Калькуляция!$A$15:$A$139,$A576,Калькуляция!$B$15:$B$139,$B576)</f>
        <v>#N/A</v>
      </c>
      <c r="AQ576" s="392" t="e">
        <f>IF(AO576=0,0,(AP576-AO576)/AO576*100)</f>
        <v>#N/A</v>
      </c>
    </row>
    <row r="577" spans="1:43" s="388" customFormat="1" ht="15" customHeight="1" outlineLevel="1">
      <c r="A577" s="322" t="str">
        <f t="shared" si="128"/>
        <v>1</v>
      </c>
      <c r="B577" s="322" t="s">
        <v>1204</v>
      </c>
      <c r="G577" s="322" t="b">
        <f>F571="одноставочный"</f>
        <v>1</v>
      </c>
      <c r="L577" s="389" t="s">
        <v>1136</v>
      </c>
      <c r="M577" s="390" t="s">
        <v>678</v>
      </c>
      <c r="N577" s="391" t="e">
        <f>SUMIFS(INDEX(Калькуляция!$T$15:$AM$139,,MATCH(N$3,Калькуляция!$T$3:$AM$3,0)),Калькуляция!$A$15:$A$139,$A577,Калькуляция!$B$15:$B$139,$B577)</f>
        <v>#N/A</v>
      </c>
      <c r="O577" s="391" t="e">
        <f>SUMIFS(INDEX(Калькуляция!$T$15:$AM$139,,MATCH(O$3,Калькуляция!$T$3:$AM$3,0)),Калькуляция!$A$15:$A$139,$A577,Калькуляция!$B$15:$B$139,$B577)</f>
        <v>#N/A</v>
      </c>
      <c r="P577" s="392" t="e">
        <f>IF(N577=0,0,(O577-N577)/N577*100)</f>
        <v>#N/A</v>
      </c>
      <c r="Q577" s="391" t="e">
        <f>SUMIFS(INDEX(Калькуляция!$T$15:$AM$139,,MATCH(Q$3,Калькуляция!$T$3:$AM$3,0)),Калькуляция!$A$15:$A$139,$A577,Калькуляция!$B$15:$B$139,$B577)</f>
        <v>#N/A</v>
      </c>
      <c r="R577" s="391" t="e">
        <f>SUMIFS(INDEX(Калькуляция!$T$15:$AM$139,,MATCH(R$3,Калькуляция!$T$3:$AM$3,0)),Калькуляция!$A$15:$A$139,$A577,Калькуляция!$B$15:$B$139,$B577)</f>
        <v>#N/A</v>
      </c>
      <c r="S577" s="392" t="e">
        <f>IF(Q577=0,0,(R577-Q577)/Q577*100)</f>
        <v>#N/A</v>
      </c>
      <c r="T577" s="391" t="e">
        <f>SUMIFS(INDEX(Калькуляция!$T$15:$AM$139,,MATCH(T$3,Калькуляция!$T$3:$AM$3,0)),Калькуляция!$A$15:$A$139,$A577,Калькуляция!$B$15:$B$139,$B577)</f>
        <v>#N/A</v>
      </c>
      <c r="U577" s="391" t="e">
        <f>SUMIFS(INDEX(Калькуляция!$T$15:$AM$139,,MATCH(U$3,Калькуляция!$T$3:$AM$3,0)),Калькуляция!$A$15:$A$139,$A577,Калькуляция!$B$15:$B$139,$B577)</f>
        <v>#N/A</v>
      </c>
      <c r="V577" s="392" t="e">
        <f>IF(T577=0,0,(U577-T577)/T577*100)</f>
        <v>#N/A</v>
      </c>
      <c r="W577" s="391" t="e">
        <f>SUMIFS(INDEX(Калькуляция!$T$15:$AM$139,,MATCH(W$3,Калькуляция!$T$3:$AM$3,0)),Калькуляция!$A$15:$A$139,$A577,Калькуляция!$B$15:$B$139,$B577)</f>
        <v>#N/A</v>
      </c>
      <c r="X577" s="391" t="e">
        <f>SUMIFS(INDEX(Калькуляция!$T$15:$AM$139,,MATCH(X$3,Калькуляция!$T$3:$AM$3,0)),Калькуляция!$A$15:$A$139,$A577,Калькуляция!$B$15:$B$139,$B577)</f>
        <v>#N/A</v>
      </c>
      <c r="Y577" s="392" t="e">
        <f>IF(W577=0,0,(X577-W577)/W577*100)</f>
        <v>#N/A</v>
      </c>
      <c r="Z577" s="391" t="e">
        <f>SUMIFS(INDEX(Калькуляция!$T$15:$AM$139,,MATCH(Z$3,Калькуляция!$T$3:$AM$3,0)),Калькуляция!$A$15:$A$139,$A577,Калькуляция!$B$15:$B$139,$B577)</f>
        <v>#N/A</v>
      </c>
      <c r="AA577" s="391" t="e">
        <f>SUMIFS(INDEX(Калькуляция!$T$15:$AM$139,,MATCH(AA$3,Калькуляция!$T$3:$AM$3,0)),Калькуляция!$A$15:$A$139,$A577,Калькуляция!$B$15:$B$139,$B577)</f>
        <v>#N/A</v>
      </c>
      <c r="AB577" s="392" t="e">
        <f>IF(Z577=0,0,(AA577-Z577)/Z577*100)</f>
        <v>#N/A</v>
      </c>
      <c r="AC577" s="391" t="e">
        <f>SUMIFS(INDEX(Калькуляция!$T$15:$AM$139,,MATCH(AC$3,Калькуляция!$T$3:$AM$3,0)),Калькуляция!$A$15:$A$139,$A577,Калькуляция!$B$15:$B$139,$B577)</f>
        <v>#N/A</v>
      </c>
      <c r="AD577" s="391" t="e">
        <f>SUMIFS(INDEX(Калькуляция!$T$15:$AM$139,,MATCH(AD$3,Калькуляция!$T$3:$AM$3,0)),Калькуляция!$A$15:$A$139,$A577,Калькуляция!$B$15:$B$139,$B577)</f>
        <v>#N/A</v>
      </c>
      <c r="AE577" s="392" t="e">
        <f>IF(AC577=0,0,(AD577-AC577)/AC577*100)</f>
        <v>#N/A</v>
      </c>
      <c r="AF577" s="391" t="e">
        <f>SUMIFS(INDEX(Калькуляция!$T$15:$AM$139,,MATCH(AF$3,Калькуляция!$T$3:$AM$3,0)),Калькуляция!$A$15:$A$139,$A577,Калькуляция!$B$15:$B$139,$B577)</f>
        <v>#N/A</v>
      </c>
      <c r="AG577" s="391" t="e">
        <f>SUMIFS(INDEX(Калькуляция!$T$15:$AM$139,,MATCH(AG$3,Калькуляция!$T$3:$AM$3,0)),Калькуляция!$A$15:$A$139,$A577,Калькуляция!$B$15:$B$139,$B577)</f>
        <v>#N/A</v>
      </c>
      <c r="AH577" s="392" t="e">
        <f>IF(AF577=0,0,(AG577-AF577)/AF577*100)</f>
        <v>#N/A</v>
      </c>
      <c r="AI577" s="391" t="e">
        <f>SUMIFS(INDEX(Калькуляция!$T$15:$AM$139,,MATCH(AI$3,Калькуляция!$T$3:$AM$3,0)),Калькуляция!$A$15:$A$139,$A577,Калькуляция!$B$15:$B$139,$B577)</f>
        <v>#N/A</v>
      </c>
      <c r="AJ577" s="391" t="e">
        <f>SUMIFS(INDEX(Калькуляция!$T$15:$AM$139,,MATCH(AJ$3,Калькуляция!$T$3:$AM$3,0)),Калькуляция!$A$15:$A$139,$A577,Калькуляция!$B$15:$B$139,$B577)</f>
        <v>#N/A</v>
      </c>
      <c r="AK577" s="392" t="e">
        <f>IF(AI577=0,0,(AJ577-AI577)/AI577*100)</f>
        <v>#N/A</v>
      </c>
      <c r="AL577" s="391" t="e">
        <f>SUMIFS(INDEX(Калькуляция!$T$15:$AM$139,,MATCH(AL$3,Калькуляция!$T$3:$AM$3,0)),Калькуляция!$A$15:$A$139,$A577,Калькуляция!$B$15:$B$139,$B577)</f>
        <v>#N/A</v>
      </c>
      <c r="AM577" s="391" t="e">
        <f>SUMIFS(INDEX(Калькуляция!$T$15:$AM$139,,MATCH(AM$3,Калькуляция!$T$3:$AM$3,0)),Калькуляция!$A$15:$A$139,$A577,Калькуляция!$B$15:$B$139,$B577)</f>
        <v>#N/A</v>
      </c>
      <c r="AN577" s="392" t="e">
        <f>IF(AL577=0,0,(AM577-AL577)/AL577*100)</f>
        <v>#N/A</v>
      </c>
      <c r="AO577" s="391" t="e">
        <f>SUMIFS(INDEX(Калькуляция!$T$15:$AM$139,,MATCH(AO$3,Калькуляция!$T$3:$AM$3,0)),Калькуляция!$A$15:$A$139,$A577,Калькуляция!$B$15:$B$139,$B577)</f>
        <v>#N/A</v>
      </c>
      <c r="AP577" s="391" t="e">
        <f>SUMIFS(INDEX(Калькуляция!$T$15:$AM$139,,MATCH(AP$3,Калькуляция!$T$3:$AM$3,0)),Калькуляция!$A$15:$A$139,$A577,Калькуляция!$B$15:$B$139,$B577)</f>
        <v>#N/A</v>
      </c>
      <c r="AQ577" s="392" t="e">
        <f>IF(AO577=0,0,(AP577-AO577)/AO577*100)</f>
        <v>#N/A</v>
      </c>
    </row>
    <row r="578" spans="1:43" s="322" customFormat="1" ht="15" customHeight="1" outlineLevel="1">
      <c r="A578" s="322" t="str">
        <f t="shared" si="128"/>
        <v>1</v>
      </c>
      <c r="G578" s="322" t="b">
        <f>F571="одноставочный"</f>
        <v>1</v>
      </c>
      <c r="L578" s="393" t="s">
        <v>687</v>
      </c>
      <c r="M578" s="394" t="s">
        <v>145</v>
      </c>
      <c r="N578" s="395" t="e">
        <f>IF(N576=0,0,N577/N576)*100</f>
        <v>#N/A</v>
      </c>
      <c r="O578" s="395" t="e">
        <f>IF(O576=0,0,O577/O576)*100</f>
        <v>#N/A</v>
      </c>
      <c r="P578" s="396"/>
      <c r="Q578" s="395" t="e">
        <f>IF(Q576=0,0,Q577/Q576)*100</f>
        <v>#N/A</v>
      </c>
      <c r="R578" s="395" t="e">
        <f>IF(R576=0,0,R577/R576)*100</f>
        <v>#N/A</v>
      </c>
      <c r="S578" s="396"/>
      <c r="T578" s="395" t="e">
        <f>IF(T576=0,0,T577/T576)*100</f>
        <v>#N/A</v>
      </c>
      <c r="U578" s="395" t="e">
        <f>IF(U576=0,0,U577/U576)*100</f>
        <v>#N/A</v>
      </c>
      <c r="V578" s="396"/>
      <c r="W578" s="395" t="e">
        <f>IF(W576=0,0,W577/W576)*100</f>
        <v>#N/A</v>
      </c>
      <c r="X578" s="395" t="e">
        <f>IF(X576=0,0,X577/X576)*100</f>
        <v>#N/A</v>
      </c>
      <c r="Y578" s="396"/>
      <c r="Z578" s="395" t="e">
        <f>IF(Z576=0,0,Z577/Z576)*100</f>
        <v>#N/A</v>
      </c>
      <c r="AA578" s="395" t="e">
        <f>IF(AA576=0,0,AA577/AA576)*100</f>
        <v>#N/A</v>
      </c>
      <c r="AB578" s="396"/>
      <c r="AC578" s="395" t="e">
        <f>IF(AC576=0,0,AC577/AC576)*100</f>
        <v>#N/A</v>
      </c>
      <c r="AD578" s="395" t="e">
        <f>IF(AD576=0,0,AD577/AD576)*100</f>
        <v>#N/A</v>
      </c>
      <c r="AE578" s="396"/>
      <c r="AF578" s="395" t="e">
        <f>IF(AF576=0,0,AF577/AF576)*100</f>
        <v>#N/A</v>
      </c>
      <c r="AG578" s="395" t="e">
        <f>IF(AG576=0,0,AG577/AG576)*100</f>
        <v>#N/A</v>
      </c>
      <c r="AH578" s="396"/>
      <c r="AI578" s="395" t="e">
        <f>IF(AI576=0,0,AI577/AI576)*100</f>
        <v>#N/A</v>
      </c>
      <c r="AJ578" s="395" t="e">
        <f>IF(AJ576=0,0,AJ577/AJ576)*100</f>
        <v>#N/A</v>
      </c>
      <c r="AK578" s="396"/>
      <c r="AL578" s="395" t="e">
        <f>IF(AL576=0,0,AL577/AL576)*100</f>
        <v>#N/A</v>
      </c>
      <c r="AM578" s="395" t="e">
        <f>IF(AM576=0,0,AM577/AM576)*100</f>
        <v>#N/A</v>
      </c>
      <c r="AN578" s="396"/>
      <c r="AO578" s="395" t="e">
        <f>IF(AO576=0,0,AO577/AO576)*100</f>
        <v>#N/A</v>
      </c>
      <c r="AP578" s="395" t="e">
        <f>IF(AP576=0,0,AP577/AP576)*100</f>
        <v>#N/A</v>
      </c>
      <c r="AQ578" s="396"/>
    </row>
    <row r="579" spans="1:43" s="322" customFormat="1" ht="15" customHeight="1" outlineLevel="1">
      <c r="A579" s="322" t="str">
        <f t="shared" si="128"/>
        <v>1</v>
      </c>
      <c r="B579" s="108" t="s">
        <v>1212</v>
      </c>
      <c r="G579" s="322" t="b">
        <f>F571="одноставочный"</f>
        <v>1</v>
      </c>
      <c r="L579" s="393" t="s">
        <v>688</v>
      </c>
      <c r="M579" s="394" t="s">
        <v>328</v>
      </c>
      <c r="N579" s="624" t="e">
        <f>SUMIFS(INDEX(Калькуляция!$T$15:$AM$139,,MATCH(N$3,Калькуляция!$T$3:$AM$3,0)),Калькуляция!$A$15:$A$139,$A579,Калькуляция!$B$15:$B$139,$B579)</f>
        <v>#N/A</v>
      </c>
      <c r="O579" s="624" t="e">
        <f>SUMIFS(INDEX(Калькуляция!$T$15:$AM$139,,MATCH(O$3,Калькуляция!$T$3:$AM$3,0)),Калькуляция!$A$15:$A$139,$A579,Калькуляция!$B$15:$B$139,$B579)</f>
        <v>#N/A</v>
      </c>
      <c r="P579" s="521" t="e">
        <f>IF(N579=0,0,(O579-N579)/N579*100)</f>
        <v>#N/A</v>
      </c>
      <c r="Q579" s="624" t="e">
        <f>SUMIFS(INDEX(Калькуляция!$T$15:$AM$139,,MATCH(Q$3,Калькуляция!$T$3:$AM$3,0)),Калькуляция!$A$15:$A$139,$A579,Калькуляция!$B$15:$B$139,$B579)</f>
        <v>#N/A</v>
      </c>
      <c r="R579" s="624" t="e">
        <f>SUMIFS(INDEX(Калькуляция!$T$15:$AM$139,,MATCH(R$3,Калькуляция!$T$3:$AM$3,0)),Калькуляция!$A$15:$A$139,$A579,Калькуляция!$B$15:$B$139,$B579)</f>
        <v>#N/A</v>
      </c>
      <c r="S579" s="521" t="e">
        <f>IF(Q579=0,0,(R579-Q579)/Q579*100)</f>
        <v>#N/A</v>
      </c>
      <c r="T579" s="624" t="e">
        <f>SUMIFS(INDEX(Калькуляция!$T$15:$AM$139,,MATCH(T$3,Калькуляция!$T$3:$AM$3,0)),Калькуляция!$A$15:$A$139,$A579,Калькуляция!$B$15:$B$139,$B579)</f>
        <v>#N/A</v>
      </c>
      <c r="U579" s="624" t="e">
        <f>SUMIFS(INDEX(Калькуляция!$T$15:$AM$139,,MATCH(U$3,Калькуляция!$T$3:$AM$3,0)),Калькуляция!$A$15:$A$139,$A579,Калькуляция!$B$15:$B$139,$B579)</f>
        <v>#N/A</v>
      </c>
      <c r="V579" s="521" t="e">
        <f>IF(T579=0,0,(U579-T579)/T579*100)</f>
        <v>#N/A</v>
      </c>
      <c r="W579" s="624" t="e">
        <f>SUMIFS(INDEX(Калькуляция!$T$15:$AM$139,,MATCH(W$3,Калькуляция!$T$3:$AM$3,0)),Калькуляция!$A$15:$A$139,$A579,Калькуляция!$B$15:$B$139,$B579)</f>
        <v>#N/A</v>
      </c>
      <c r="X579" s="624" t="e">
        <f>SUMIFS(INDEX(Калькуляция!$T$15:$AM$139,,MATCH(X$3,Калькуляция!$T$3:$AM$3,0)),Калькуляция!$A$15:$A$139,$A579,Калькуляция!$B$15:$B$139,$B579)</f>
        <v>#N/A</v>
      </c>
      <c r="Y579" s="521" t="e">
        <f>IF(W579=0,0,(X579-W579)/W579*100)</f>
        <v>#N/A</v>
      </c>
      <c r="Z579" s="624" t="e">
        <f>SUMIFS(INDEX(Калькуляция!$T$15:$AM$139,,MATCH(Z$3,Калькуляция!$T$3:$AM$3,0)),Калькуляция!$A$15:$A$139,$A579,Калькуляция!$B$15:$B$139,$B579)</f>
        <v>#N/A</v>
      </c>
      <c r="AA579" s="624" t="e">
        <f>SUMIFS(INDEX(Калькуляция!$T$15:$AM$139,,MATCH(AA$3,Калькуляция!$T$3:$AM$3,0)),Калькуляция!$A$15:$A$139,$A579,Калькуляция!$B$15:$B$139,$B579)</f>
        <v>#N/A</v>
      </c>
      <c r="AB579" s="521" t="e">
        <f>IF(Z579=0,0,(AA579-Z579)/Z579*100)</f>
        <v>#N/A</v>
      </c>
      <c r="AC579" s="624" t="e">
        <f>SUMIFS(INDEX(Калькуляция!$T$15:$AM$139,,MATCH(AC$3,Калькуляция!$T$3:$AM$3,0)),Калькуляция!$A$15:$A$139,$A579,Калькуляция!$B$15:$B$139,$B579)</f>
        <v>#N/A</v>
      </c>
      <c r="AD579" s="624" t="e">
        <f>SUMIFS(INDEX(Калькуляция!$T$15:$AM$139,,MATCH(AD$3,Калькуляция!$T$3:$AM$3,0)),Калькуляция!$A$15:$A$139,$A579,Калькуляция!$B$15:$B$139,$B579)</f>
        <v>#N/A</v>
      </c>
      <c r="AE579" s="521" t="e">
        <f>IF(AC579=0,0,(AD579-AC579)/AC579*100)</f>
        <v>#N/A</v>
      </c>
      <c r="AF579" s="624" t="e">
        <f>SUMIFS(INDEX(Калькуляция!$T$15:$AM$139,,MATCH(AF$3,Калькуляция!$T$3:$AM$3,0)),Калькуляция!$A$15:$A$139,$A579,Калькуляция!$B$15:$B$139,$B579)</f>
        <v>#N/A</v>
      </c>
      <c r="AG579" s="624" t="e">
        <f>SUMIFS(INDEX(Калькуляция!$T$15:$AM$139,,MATCH(AG$3,Калькуляция!$T$3:$AM$3,0)),Калькуляция!$A$15:$A$139,$A579,Калькуляция!$B$15:$B$139,$B579)</f>
        <v>#N/A</v>
      </c>
      <c r="AH579" s="521" t="e">
        <f>IF(AF579=0,0,(AG579-AF579)/AF579*100)</f>
        <v>#N/A</v>
      </c>
      <c r="AI579" s="624" t="e">
        <f>SUMIFS(INDEX(Калькуляция!$T$15:$AM$139,,MATCH(AI$3,Калькуляция!$T$3:$AM$3,0)),Калькуляция!$A$15:$A$139,$A579,Калькуляция!$B$15:$B$139,$B579)</f>
        <v>#N/A</v>
      </c>
      <c r="AJ579" s="624" t="e">
        <f>SUMIFS(INDEX(Калькуляция!$T$15:$AM$139,,MATCH(AJ$3,Калькуляция!$T$3:$AM$3,0)),Калькуляция!$A$15:$A$139,$A579,Калькуляция!$B$15:$B$139,$B579)</f>
        <v>#N/A</v>
      </c>
      <c r="AK579" s="521" t="e">
        <f>IF(AI579=0,0,(AJ579-AI579)/AI579*100)</f>
        <v>#N/A</v>
      </c>
      <c r="AL579" s="624" t="e">
        <f>SUMIFS(INDEX(Калькуляция!$T$15:$AM$139,,MATCH(AL$3,Калькуляция!$T$3:$AM$3,0)),Калькуляция!$A$15:$A$139,$A579,Калькуляция!$B$15:$B$139,$B579)</f>
        <v>#N/A</v>
      </c>
      <c r="AM579" s="624" t="e">
        <f>SUMIFS(INDEX(Калькуляция!$T$15:$AM$139,,MATCH(AM$3,Калькуляция!$T$3:$AM$3,0)),Калькуляция!$A$15:$A$139,$A579,Калькуляция!$B$15:$B$139,$B579)</f>
        <v>#N/A</v>
      </c>
      <c r="AN579" s="521" t="e">
        <f>IF(AL579=0,0,(AM579-AL579)/AL579*100)</f>
        <v>#N/A</v>
      </c>
      <c r="AO579" s="624" t="e">
        <f>SUMIFS(INDEX(Калькуляция!$T$15:$AM$139,,MATCH(AO$3,Калькуляция!$T$3:$AM$3,0)),Калькуляция!$A$15:$A$139,$A579,Калькуляция!$B$15:$B$139,$B579)</f>
        <v>#N/A</v>
      </c>
      <c r="AP579" s="624" t="e">
        <f>SUMIFS(INDEX(Калькуляция!$T$15:$AM$139,,MATCH(AP$3,Калькуляция!$T$3:$AM$3,0)),Калькуляция!$A$15:$A$139,$A579,Калькуляция!$B$15:$B$139,$B579)</f>
        <v>#N/A</v>
      </c>
      <c r="AQ579" s="521" t="e">
        <f>IF(AO579=0,0,(AP579-AO579)/AO579*100)</f>
        <v>#N/A</v>
      </c>
    </row>
    <row r="580" spans="1:43" s="388" customFormat="1" ht="15" customHeight="1" outlineLevel="1">
      <c r="A580" s="322" t="str">
        <f t="shared" si="128"/>
        <v>1</v>
      </c>
      <c r="B580" s="108" t="s">
        <v>1206</v>
      </c>
      <c r="G580" s="322" t="b">
        <f>F571="одноставочный"</f>
        <v>1</v>
      </c>
      <c r="L580" s="389" t="s">
        <v>689</v>
      </c>
      <c r="M580" s="390" t="s">
        <v>678</v>
      </c>
      <c r="N580" s="391" t="e">
        <f>SUMIFS(INDEX(Калькуляция!$T$15:$AM$139,,MATCH(N$3,Калькуляция!$T$3:$AM$3,0)),Калькуляция!$A$15:$A$139,$A580,Калькуляция!$B$15:$B$139,$B580)</f>
        <v>#N/A</v>
      </c>
      <c r="O580" s="391" t="e">
        <f>SUMIFS(INDEX(Калькуляция!$T$15:$AM$139,,MATCH(O$3,Калькуляция!$T$3:$AM$3,0)),Калькуляция!$A$15:$A$139,$A580,Калькуляция!$B$15:$B$139,$B580)</f>
        <v>#N/A</v>
      </c>
      <c r="P580" s="392" t="e">
        <f>IF(N580=0,0,(O580-N580)/N580*100)</f>
        <v>#N/A</v>
      </c>
      <c r="Q580" s="391" t="e">
        <f>SUMIFS(INDEX(Калькуляция!$T$15:$AM$139,,MATCH(Q$3,Калькуляция!$T$3:$AM$3,0)),Калькуляция!$A$15:$A$139,$A580,Калькуляция!$B$15:$B$139,$B580)</f>
        <v>#N/A</v>
      </c>
      <c r="R580" s="391" t="e">
        <f>SUMIFS(INDEX(Калькуляция!$T$15:$AM$139,,MATCH(R$3,Калькуляция!$T$3:$AM$3,0)),Калькуляция!$A$15:$A$139,$A580,Калькуляция!$B$15:$B$139,$B580)</f>
        <v>#N/A</v>
      </c>
      <c r="S580" s="392" t="e">
        <f>IF(Q580=0,0,(R580-Q580)/Q580*100)</f>
        <v>#N/A</v>
      </c>
      <c r="T580" s="391" t="e">
        <f>SUMIFS(INDEX(Калькуляция!$T$15:$AM$139,,MATCH(T$3,Калькуляция!$T$3:$AM$3,0)),Калькуляция!$A$15:$A$139,$A580,Калькуляция!$B$15:$B$139,$B580)</f>
        <v>#N/A</v>
      </c>
      <c r="U580" s="391" t="e">
        <f>SUMIFS(INDEX(Калькуляция!$T$15:$AM$139,,MATCH(U$3,Калькуляция!$T$3:$AM$3,0)),Калькуляция!$A$15:$A$139,$A580,Калькуляция!$B$15:$B$139,$B580)</f>
        <v>#N/A</v>
      </c>
      <c r="V580" s="392" t="e">
        <f>IF(T580=0,0,(U580-T580)/T580*100)</f>
        <v>#N/A</v>
      </c>
      <c r="W580" s="391" t="e">
        <f>SUMIFS(INDEX(Калькуляция!$T$15:$AM$139,,MATCH(W$3,Калькуляция!$T$3:$AM$3,0)),Калькуляция!$A$15:$A$139,$A580,Калькуляция!$B$15:$B$139,$B580)</f>
        <v>#N/A</v>
      </c>
      <c r="X580" s="391" t="e">
        <f>SUMIFS(INDEX(Калькуляция!$T$15:$AM$139,,MATCH(X$3,Калькуляция!$T$3:$AM$3,0)),Калькуляция!$A$15:$A$139,$A580,Калькуляция!$B$15:$B$139,$B580)</f>
        <v>#N/A</v>
      </c>
      <c r="Y580" s="392" t="e">
        <f>IF(W580=0,0,(X580-W580)/W580*100)</f>
        <v>#N/A</v>
      </c>
      <c r="Z580" s="391" t="e">
        <f>SUMIFS(INDEX(Калькуляция!$T$15:$AM$139,,MATCH(Z$3,Калькуляция!$T$3:$AM$3,0)),Калькуляция!$A$15:$A$139,$A580,Калькуляция!$B$15:$B$139,$B580)</f>
        <v>#N/A</v>
      </c>
      <c r="AA580" s="391" t="e">
        <f>SUMIFS(INDEX(Калькуляция!$T$15:$AM$139,,MATCH(AA$3,Калькуляция!$T$3:$AM$3,0)),Калькуляция!$A$15:$A$139,$A580,Калькуляция!$B$15:$B$139,$B580)</f>
        <v>#N/A</v>
      </c>
      <c r="AB580" s="392" t="e">
        <f>IF(Z580=0,0,(AA580-Z580)/Z580*100)</f>
        <v>#N/A</v>
      </c>
      <c r="AC580" s="391" t="e">
        <f>SUMIFS(INDEX(Калькуляция!$T$15:$AM$139,,MATCH(AC$3,Калькуляция!$T$3:$AM$3,0)),Калькуляция!$A$15:$A$139,$A580,Калькуляция!$B$15:$B$139,$B580)</f>
        <v>#N/A</v>
      </c>
      <c r="AD580" s="391" t="e">
        <f>SUMIFS(INDEX(Калькуляция!$T$15:$AM$139,,MATCH(AD$3,Калькуляция!$T$3:$AM$3,0)),Калькуляция!$A$15:$A$139,$A580,Калькуляция!$B$15:$B$139,$B580)</f>
        <v>#N/A</v>
      </c>
      <c r="AE580" s="392" t="e">
        <f>IF(AC580=0,0,(AD580-AC580)/AC580*100)</f>
        <v>#N/A</v>
      </c>
      <c r="AF580" s="391" t="e">
        <f>SUMIFS(INDEX(Калькуляция!$T$15:$AM$139,,MATCH(AF$3,Калькуляция!$T$3:$AM$3,0)),Калькуляция!$A$15:$A$139,$A580,Калькуляция!$B$15:$B$139,$B580)</f>
        <v>#N/A</v>
      </c>
      <c r="AG580" s="391" t="e">
        <f>SUMIFS(INDEX(Калькуляция!$T$15:$AM$139,,MATCH(AG$3,Калькуляция!$T$3:$AM$3,0)),Калькуляция!$A$15:$A$139,$A580,Калькуляция!$B$15:$B$139,$B580)</f>
        <v>#N/A</v>
      </c>
      <c r="AH580" s="392" t="e">
        <f>IF(AF580=0,0,(AG580-AF580)/AF580*100)</f>
        <v>#N/A</v>
      </c>
      <c r="AI580" s="391" t="e">
        <f>SUMIFS(INDEX(Калькуляция!$T$15:$AM$139,,MATCH(AI$3,Калькуляция!$T$3:$AM$3,0)),Калькуляция!$A$15:$A$139,$A580,Калькуляция!$B$15:$B$139,$B580)</f>
        <v>#N/A</v>
      </c>
      <c r="AJ580" s="391" t="e">
        <f>SUMIFS(INDEX(Калькуляция!$T$15:$AM$139,,MATCH(AJ$3,Калькуляция!$T$3:$AM$3,0)),Калькуляция!$A$15:$A$139,$A580,Калькуляция!$B$15:$B$139,$B580)</f>
        <v>#N/A</v>
      </c>
      <c r="AK580" s="392" t="e">
        <f>IF(AI580=0,0,(AJ580-AI580)/AI580*100)</f>
        <v>#N/A</v>
      </c>
      <c r="AL580" s="391" t="e">
        <f>SUMIFS(INDEX(Калькуляция!$T$15:$AM$139,,MATCH(AL$3,Калькуляция!$T$3:$AM$3,0)),Калькуляция!$A$15:$A$139,$A580,Калькуляция!$B$15:$B$139,$B580)</f>
        <v>#N/A</v>
      </c>
      <c r="AM580" s="391" t="e">
        <f>SUMIFS(INDEX(Калькуляция!$T$15:$AM$139,,MATCH(AM$3,Калькуляция!$T$3:$AM$3,0)),Калькуляция!$A$15:$A$139,$A580,Калькуляция!$B$15:$B$139,$B580)</f>
        <v>#N/A</v>
      </c>
      <c r="AN580" s="392" t="e">
        <f>IF(AL580=0,0,(AM580-AL580)/AL580*100)</f>
        <v>#N/A</v>
      </c>
      <c r="AO580" s="391" t="e">
        <f>SUMIFS(INDEX(Калькуляция!$T$15:$AM$139,,MATCH(AO$3,Калькуляция!$T$3:$AM$3,0)),Калькуляция!$A$15:$A$139,$A580,Калькуляция!$B$15:$B$139,$B580)</f>
        <v>#N/A</v>
      </c>
      <c r="AP580" s="391" t="e">
        <f>SUMIFS(INDEX(Калькуляция!$T$15:$AM$139,,MATCH(AP$3,Калькуляция!$T$3:$AM$3,0)),Калькуляция!$A$15:$A$139,$A580,Калькуляция!$B$15:$B$139,$B580)</f>
        <v>#N/A</v>
      </c>
      <c r="AQ580" s="392" t="e">
        <f>IF(AO580=0,0,(AP580-AO580)/AO580*100)</f>
        <v>#N/A</v>
      </c>
    </row>
    <row r="581" spans="1:43" s="388" customFormat="1" ht="15" customHeight="1" outlineLevel="1">
      <c r="A581" s="322" t="str">
        <f t="shared" si="128"/>
        <v>1</v>
      </c>
      <c r="B581" s="108" t="s">
        <v>1205</v>
      </c>
      <c r="G581" s="322" t="b">
        <f>F571="одноставочный"</f>
        <v>1</v>
      </c>
      <c r="L581" s="389" t="s">
        <v>690</v>
      </c>
      <c r="M581" s="390" t="s">
        <v>678</v>
      </c>
      <c r="N581" s="391" t="e">
        <f>SUMIFS(INDEX(Калькуляция!$T$15:$AM$139,,MATCH(N$3,Калькуляция!$T$3:$AM$3,0)),Калькуляция!$A$15:$A$139,$A581,Калькуляция!$B$15:$B$139,$B581)</f>
        <v>#N/A</v>
      </c>
      <c r="O581" s="391" t="e">
        <f>SUMIFS(INDEX(Калькуляция!$T$15:$AM$139,,MATCH(O$3,Калькуляция!$T$3:$AM$3,0)),Калькуляция!$A$15:$A$139,$A581,Калькуляция!$B$15:$B$139,$B581)</f>
        <v>#N/A</v>
      </c>
      <c r="P581" s="392" t="e">
        <f>IF(N581=0,0,(O581-N581)/N581*100)</f>
        <v>#N/A</v>
      </c>
      <c r="Q581" s="391" t="e">
        <f>SUMIFS(INDEX(Калькуляция!$T$15:$AM$139,,MATCH(Q$3,Калькуляция!$T$3:$AM$3,0)),Калькуляция!$A$15:$A$139,$A581,Калькуляция!$B$15:$B$139,$B581)</f>
        <v>#N/A</v>
      </c>
      <c r="R581" s="391" t="e">
        <f>SUMIFS(INDEX(Калькуляция!$T$15:$AM$139,,MATCH(R$3,Калькуляция!$T$3:$AM$3,0)),Калькуляция!$A$15:$A$139,$A581,Калькуляция!$B$15:$B$139,$B581)</f>
        <v>#N/A</v>
      </c>
      <c r="S581" s="392" t="e">
        <f>IF(Q581=0,0,(R581-Q581)/Q581*100)</f>
        <v>#N/A</v>
      </c>
      <c r="T581" s="391" t="e">
        <f>SUMIFS(INDEX(Калькуляция!$T$15:$AM$139,,MATCH(T$3,Калькуляция!$T$3:$AM$3,0)),Калькуляция!$A$15:$A$139,$A581,Калькуляция!$B$15:$B$139,$B581)</f>
        <v>#N/A</v>
      </c>
      <c r="U581" s="391" t="e">
        <f>SUMIFS(INDEX(Калькуляция!$T$15:$AM$139,,MATCH(U$3,Калькуляция!$T$3:$AM$3,0)),Калькуляция!$A$15:$A$139,$A581,Калькуляция!$B$15:$B$139,$B581)</f>
        <v>#N/A</v>
      </c>
      <c r="V581" s="392" t="e">
        <f>IF(T581=0,0,(U581-T581)/T581*100)</f>
        <v>#N/A</v>
      </c>
      <c r="W581" s="391" t="e">
        <f>SUMIFS(INDEX(Калькуляция!$T$15:$AM$139,,MATCH(W$3,Калькуляция!$T$3:$AM$3,0)),Калькуляция!$A$15:$A$139,$A581,Калькуляция!$B$15:$B$139,$B581)</f>
        <v>#N/A</v>
      </c>
      <c r="X581" s="391" t="e">
        <f>SUMIFS(INDEX(Калькуляция!$T$15:$AM$139,,MATCH(X$3,Калькуляция!$T$3:$AM$3,0)),Калькуляция!$A$15:$A$139,$A581,Калькуляция!$B$15:$B$139,$B581)</f>
        <v>#N/A</v>
      </c>
      <c r="Y581" s="392" t="e">
        <f>IF(W581=0,0,(X581-W581)/W581*100)</f>
        <v>#N/A</v>
      </c>
      <c r="Z581" s="391" t="e">
        <f>SUMIFS(INDEX(Калькуляция!$T$15:$AM$139,,MATCH(Z$3,Калькуляция!$T$3:$AM$3,0)),Калькуляция!$A$15:$A$139,$A581,Калькуляция!$B$15:$B$139,$B581)</f>
        <v>#N/A</v>
      </c>
      <c r="AA581" s="391" t="e">
        <f>SUMIFS(INDEX(Калькуляция!$T$15:$AM$139,,MATCH(AA$3,Калькуляция!$T$3:$AM$3,0)),Калькуляция!$A$15:$A$139,$A581,Калькуляция!$B$15:$B$139,$B581)</f>
        <v>#N/A</v>
      </c>
      <c r="AB581" s="392" t="e">
        <f>IF(Z581=0,0,(AA581-Z581)/Z581*100)</f>
        <v>#N/A</v>
      </c>
      <c r="AC581" s="391" t="e">
        <f>SUMIFS(INDEX(Калькуляция!$T$15:$AM$139,,MATCH(AC$3,Калькуляция!$T$3:$AM$3,0)),Калькуляция!$A$15:$A$139,$A581,Калькуляция!$B$15:$B$139,$B581)</f>
        <v>#N/A</v>
      </c>
      <c r="AD581" s="391" t="e">
        <f>SUMIFS(INDEX(Калькуляция!$T$15:$AM$139,,MATCH(AD$3,Калькуляция!$T$3:$AM$3,0)),Калькуляция!$A$15:$A$139,$A581,Калькуляция!$B$15:$B$139,$B581)</f>
        <v>#N/A</v>
      </c>
      <c r="AE581" s="392" t="e">
        <f>IF(AC581=0,0,(AD581-AC581)/AC581*100)</f>
        <v>#N/A</v>
      </c>
      <c r="AF581" s="391" t="e">
        <f>SUMIFS(INDEX(Калькуляция!$T$15:$AM$139,,MATCH(AF$3,Калькуляция!$T$3:$AM$3,0)),Калькуляция!$A$15:$A$139,$A581,Калькуляция!$B$15:$B$139,$B581)</f>
        <v>#N/A</v>
      </c>
      <c r="AG581" s="391" t="e">
        <f>SUMIFS(INDEX(Калькуляция!$T$15:$AM$139,,MATCH(AG$3,Калькуляция!$T$3:$AM$3,0)),Калькуляция!$A$15:$A$139,$A581,Калькуляция!$B$15:$B$139,$B581)</f>
        <v>#N/A</v>
      </c>
      <c r="AH581" s="392" t="e">
        <f>IF(AF581=0,0,(AG581-AF581)/AF581*100)</f>
        <v>#N/A</v>
      </c>
      <c r="AI581" s="391" t="e">
        <f>SUMIFS(INDEX(Калькуляция!$T$15:$AM$139,,MATCH(AI$3,Калькуляция!$T$3:$AM$3,0)),Калькуляция!$A$15:$A$139,$A581,Калькуляция!$B$15:$B$139,$B581)</f>
        <v>#N/A</v>
      </c>
      <c r="AJ581" s="391" t="e">
        <f>SUMIFS(INDEX(Калькуляция!$T$15:$AM$139,,MATCH(AJ$3,Калькуляция!$T$3:$AM$3,0)),Калькуляция!$A$15:$A$139,$A581,Калькуляция!$B$15:$B$139,$B581)</f>
        <v>#N/A</v>
      </c>
      <c r="AK581" s="392" t="e">
        <f>IF(AI581=0,0,(AJ581-AI581)/AI581*100)</f>
        <v>#N/A</v>
      </c>
      <c r="AL581" s="391" t="e">
        <f>SUMIFS(INDEX(Калькуляция!$T$15:$AM$139,,MATCH(AL$3,Калькуляция!$T$3:$AM$3,0)),Калькуляция!$A$15:$A$139,$A581,Калькуляция!$B$15:$B$139,$B581)</f>
        <v>#N/A</v>
      </c>
      <c r="AM581" s="391" t="e">
        <f>SUMIFS(INDEX(Калькуляция!$T$15:$AM$139,,MATCH(AM$3,Калькуляция!$T$3:$AM$3,0)),Калькуляция!$A$15:$A$139,$A581,Калькуляция!$B$15:$B$139,$B581)</f>
        <v>#N/A</v>
      </c>
      <c r="AN581" s="392" t="e">
        <f>IF(AL581=0,0,(AM581-AL581)/AL581*100)</f>
        <v>#N/A</v>
      </c>
      <c r="AO581" s="391" t="e">
        <f>SUMIFS(INDEX(Калькуляция!$T$15:$AM$139,,MATCH(AO$3,Калькуляция!$T$3:$AM$3,0)),Калькуляция!$A$15:$A$139,$A581,Калькуляция!$B$15:$B$139,$B581)</f>
        <v>#N/A</v>
      </c>
      <c r="AP581" s="391" t="e">
        <f>SUMIFS(INDEX(Калькуляция!$T$15:$AM$139,,MATCH(AP$3,Калькуляция!$T$3:$AM$3,0)),Калькуляция!$A$15:$A$139,$A581,Калькуляция!$B$15:$B$139,$B581)</f>
        <v>#N/A</v>
      </c>
      <c r="AQ581" s="392" t="e">
        <f>IF(AO581=0,0,(AP581-AO581)/AO581*100)</f>
        <v>#N/A</v>
      </c>
    </row>
    <row r="582" spans="1:43" s="322" customFormat="1" ht="15" customHeight="1" outlineLevel="1">
      <c r="A582" s="322" t="str">
        <f t="shared" si="128"/>
        <v>1</v>
      </c>
      <c r="B582" s="108"/>
      <c r="G582" s="322" t="b">
        <f>F571="одноставочный"</f>
        <v>1</v>
      </c>
      <c r="L582" s="393" t="s">
        <v>687</v>
      </c>
      <c r="M582" s="394" t="s">
        <v>145</v>
      </c>
      <c r="N582" s="395" t="e">
        <f>IF(N580=0,0,N581/N580)*100</f>
        <v>#N/A</v>
      </c>
      <c r="O582" s="395" t="e">
        <f>IF(O580=0,0,O581/O580)*100</f>
        <v>#N/A</v>
      </c>
      <c r="P582" s="396"/>
      <c r="Q582" s="395" t="e">
        <f>IF(Q580=0,0,Q581/Q580)*100</f>
        <v>#N/A</v>
      </c>
      <c r="R582" s="395" t="e">
        <f>IF(R580=0,0,R581/R580)*100</f>
        <v>#N/A</v>
      </c>
      <c r="S582" s="396"/>
      <c r="T582" s="395" t="e">
        <f>IF(T580=0,0,T581/T580)*100</f>
        <v>#N/A</v>
      </c>
      <c r="U582" s="395" t="e">
        <f>IF(U580=0,0,U581/U580)*100</f>
        <v>#N/A</v>
      </c>
      <c r="V582" s="396"/>
      <c r="W582" s="395" t="e">
        <f>IF(W580=0,0,W581/W580)*100</f>
        <v>#N/A</v>
      </c>
      <c r="X582" s="395" t="e">
        <f>IF(X580=0,0,X581/X580)*100</f>
        <v>#N/A</v>
      </c>
      <c r="Y582" s="396"/>
      <c r="Z582" s="395" t="e">
        <f>IF(Z580=0,0,Z581/Z580)*100</f>
        <v>#N/A</v>
      </c>
      <c r="AA582" s="395" t="e">
        <f>IF(AA580=0,0,AA581/AA580)*100</f>
        <v>#N/A</v>
      </c>
      <c r="AB582" s="396"/>
      <c r="AC582" s="395" t="e">
        <f>IF(AC580=0,0,AC581/AC580)*100</f>
        <v>#N/A</v>
      </c>
      <c r="AD582" s="395" t="e">
        <f>IF(AD580=0,0,AD581/AD580)*100</f>
        <v>#N/A</v>
      </c>
      <c r="AE582" s="396"/>
      <c r="AF582" s="395" t="e">
        <f>IF(AF580=0,0,AF581/AF580)*100</f>
        <v>#N/A</v>
      </c>
      <c r="AG582" s="395" t="e">
        <f>IF(AG580=0,0,AG581/AG580)*100</f>
        <v>#N/A</v>
      </c>
      <c r="AH582" s="396"/>
      <c r="AI582" s="395" t="e">
        <f>IF(AI580=0,0,AI581/AI580)*100</f>
        <v>#N/A</v>
      </c>
      <c r="AJ582" s="395" t="e">
        <f>IF(AJ580=0,0,AJ581/AJ580)*100</f>
        <v>#N/A</v>
      </c>
      <c r="AK582" s="396"/>
      <c r="AL582" s="395" t="e">
        <f>IF(AL580=0,0,AL581/AL580)*100</f>
        <v>#N/A</v>
      </c>
      <c r="AM582" s="395" t="e">
        <f>IF(AM580=0,0,AM581/AM580)*100</f>
        <v>#N/A</v>
      </c>
      <c r="AN582" s="396"/>
      <c r="AO582" s="395" t="e">
        <f>IF(AO580=0,0,AO581/AO580)*100</f>
        <v>#N/A</v>
      </c>
      <c r="AP582" s="395" t="e">
        <f>IF(AP580=0,0,AP581/AP580)*100</f>
        <v>#N/A</v>
      </c>
      <c r="AQ582" s="396"/>
    </row>
    <row r="583" spans="1:43" s="322" customFormat="1" ht="15" customHeight="1" outlineLevel="1">
      <c r="A583" s="322" t="str">
        <f t="shared" si="128"/>
        <v>1</v>
      </c>
      <c r="B583" s="108" t="s">
        <v>1213</v>
      </c>
      <c r="G583" s="322" t="b">
        <f>F571="одноставочный"</f>
        <v>1</v>
      </c>
      <c r="L583" s="393" t="s">
        <v>1207</v>
      </c>
      <c r="M583" s="394" t="s">
        <v>328</v>
      </c>
      <c r="N583" s="624" t="e">
        <f>SUMIFS(INDEX(Калькуляция!$T$15:$AM$139,,MATCH(N$3,Калькуляция!$T$3:$AM$3,0)),Калькуляция!$A$15:$A$139,$A583,Калькуляция!$B$15:$B$139,$B583)</f>
        <v>#N/A</v>
      </c>
      <c r="O583" s="624" t="e">
        <f>SUMIFS(INDEX(Калькуляция!$T$15:$AM$139,,MATCH(O$3,Калькуляция!$T$3:$AM$3,0)),Калькуляция!$A$15:$A$139,$A583,Калькуляция!$B$15:$B$139,$B583)</f>
        <v>#N/A</v>
      </c>
      <c r="P583" s="521" t="e">
        <f>IF(N583=0,0,(O583-N583)/N583*100)</f>
        <v>#N/A</v>
      </c>
      <c r="Q583" s="624" t="e">
        <f>SUMIFS(INDEX(Калькуляция!$T$15:$AM$139,,MATCH(Q$3,Калькуляция!$T$3:$AM$3,0)),Калькуляция!$A$15:$A$139,$A583,Калькуляция!$B$15:$B$139,$B583)</f>
        <v>#N/A</v>
      </c>
      <c r="R583" s="624" t="e">
        <f>SUMIFS(INDEX(Калькуляция!$T$15:$AM$139,,MATCH(R$3,Калькуляция!$T$3:$AM$3,0)),Калькуляция!$A$15:$A$139,$A583,Калькуляция!$B$15:$B$139,$B583)</f>
        <v>#N/A</v>
      </c>
      <c r="S583" s="521" t="e">
        <f>IF(Q583=0,0,(R583-Q583)/Q583*100)</f>
        <v>#N/A</v>
      </c>
      <c r="T583" s="624" t="e">
        <f>SUMIFS(INDEX(Калькуляция!$T$15:$AM$139,,MATCH(T$3,Калькуляция!$T$3:$AM$3,0)),Калькуляция!$A$15:$A$139,$A583,Калькуляция!$B$15:$B$139,$B583)</f>
        <v>#N/A</v>
      </c>
      <c r="U583" s="624" t="e">
        <f>SUMIFS(INDEX(Калькуляция!$T$15:$AM$139,,MATCH(U$3,Калькуляция!$T$3:$AM$3,0)),Калькуляция!$A$15:$A$139,$A583,Калькуляция!$B$15:$B$139,$B583)</f>
        <v>#N/A</v>
      </c>
      <c r="V583" s="521" t="e">
        <f>IF(T583=0,0,(U583-T583)/T583*100)</f>
        <v>#N/A</v>
      </c>
      <c r="W583" s="624" t="e">
        <f>SUMIFS(INDEX(Калькуляция!$T$15:$AM$139,,MATCH(W$3,Калькуляция!$T$3:$AM$3,0)),Калькуляция!$A$15:$A$139,$A583,Калькуляция!$B$15:$B$139,$B583)</f>
        <v>#N/A</v>
      </c>
      <c r="X583" s="624" t="e">
        <f>SUMIFS(INDEX(Калькуляция!$T$15:$AM$139,,MATCH(X$3,Калькуляция!$T$3:$AM$3,0)),Калькуляция!$A$15:$A$139,$A583,Калькуляция!$B$15:$B$139,$B583)</f>
        <v>#N/A</v>
      </c>
      <c r="Y583" s="521" t="e">
        <f>IF(W583=0,0,(X583-W583)/W583*100)</f>
        <v>#N/A</v>
      </c>
      <c r="Z583" s="624" t="e">
        <f>SUMIFS(INDEX(Калькуляция!$T$15:$AM$139,,MATCH(Z$3,Калькуляция!$T$3:$AM$3,0)),Калькуляция!$A$15:$A$139,$A583,Калькуляция!$B$15:$B$139,$B583)</f>
        <v>#N/A</v>
      </c>
      <c r="AA583" s="624" t="e">
        <f>SUMIFS(INDEX(Калькуляция!$T$15:$AM$139,,MATCH(AA$3,Калькуляция!$T$3:$AM$3,0)),Калькуляция!$A$15:$A$139,$A583,Калькуляция!$B$15:$B$139,$B583)</f>
        <v>#N/A</v>
      </c>
      <c r="AB583" s="521" t="e">
        <f>IF(Z583=0,0,(AA583-Z583)/Z583*100)</f>
        <v>#N/A</v>
      </c>
      <c r="AC583" s="624" t="e">
        <f>SUMIFS(INDEX(Калькуляция!$T$15:$AM$139,,MATCH(AC$3,Калькуляция!$T$3:$AM$3,0)),Калькуляция!$A$15:$A$139,$A583,Калькуляция!$B$15:$B$139,$B583)</f>
        <v>#N/A</v>
      </c>
      <c r="AD583" s="624" t="e">
        <f>SUMIFS(INDEX(Калькуляция!$T$15:$AM$139,,MATCH(AD$3,Калькуляция!$T$3:$AM$3,0)),Калькуляция!$A$15:$A$139,$A583,Калькуляция!$B$15:$B$139,$B583)</f>
        <v>#N/A</v>
      </c>
      <c r="AE583" s="521" t="e">
        <f>IF(AC583=0,0,(AD583-AC583)/AC583*100)</f>
        <v>#N/A</v>
      </c>
      <c r="AF583" s="624" t="e">
        <f>SUMIFS(INDEX(Калькуляция!$T$15:$AM$139,,MATCH(AF$3,Калькуляция!$T$3:$AM$3,0)),Калькуляция!$A$15:$A$139,$A583,Калькуляция!$B$15:$B$139,$B583)</f>
        <v>#N/A</v>
      </c>
      <c r="AG583" s="624" t="e">
        <f>SUMIFS(INDEX(Калькуляция!$T$15:$AM$139,,MATCH(AG$3,Калькуляция!$T$3:$AM$3,0)),Калькуляция!$A$15:$A$139,$A583,Калькуляция!$B$15:$B$139,$B583)</f>
        <v>#N/A</v>
      </c>
      <c r="AH583" s="521" t="e">
        <f>IF(AF583=0,0,(AG583-AF583)/AF583*100)</f>
        <v>#N/A</v>
      </c>
      <c r="AI583" s="624" t="e">
        <f>SUMIFS(INDEX(Калькуляция!$T$15:$AM$139,,MATCH(AI$3,Калькуляция!$T$3:$AM$3,0)),Калькуляция!$A$15:$A$139,$A583,Калькуляция!$B$15:$B$139,$B583)</f>
        <v>#N/A</v>
      </c>
      <c r="AJ583" s="624" t="e">
        <f>SUMIFS(INDEX(Калькуляция!$T$15:$AM$139,,MATCH(AJ$3,Калькуляция!$T$3:$AM$3,0)),Калькуляция!$A$15:$A$139,$A583,Калькуляция!$B$15:$B$139,$B583)</f>
        <v>#N/A</v>
      </c>
      <c r="AK583" s="521" t="e">
        <f>IF(AI583=0,0,(AJ583-AI583)/AI583*100)</f>
        <v>#N/A</v>
      </c>
      <c r="AL583" s="624" t="e">
        <f>SUMIFS(INDEX(Калькуляция!$T$15:$AM$139,,MATCH(AL$3,Калькуляция!$T$3:$AM$3,0)),Калькуляция!$A$15:$A$139,$A583,Калькуляция!$B$15:$B$139,$B583)</f>
        <v>#N/A</v>
      </c>
      <c r="AM583" s="624" t="e">
        <f>SUMIFS(INDEX(Калькуляция!$T$15:$AM$139,,MATCH(AM$3,Калькуляция!$T$3:$AM$3,0)),Калькуляция!$A$15:$A$139,$A583,Калькуляция!$B$15:$B$139,$B583)</f>
        <v>#N/A</v>
      </c>
      <c r="AN583" s="521" t="e">
        <f>IF(AL583=0,0,(AM583-AL583)/AL583*100)</f>
        <v>#N/A</v>
      </c>
      <c r="AO583" s="624" t="e">
        <f>SUMIFS(INDEX(Калькуляция!$T$15:$AM$139,,MATCH(AO$3,Калькуляция!$T$3:$AM$3,0)),Калькуляция!$A$15:$A$139,$A583,Калькуляция!$B$15:$B$139,$B583)</f>
        <v>#N/A</v>
      </c>
      <c r="AP583" s="624" t="e">
        <f>SUMIFS(INDEX(Калькуляция!$T$15:$AM$139,,MATCH(AP$3,Калькуляция!$T$3:$AM$3,0)),Калькуляция!$A$15:$A$139,$A583,Калькуляция!$B$15:$B$139,$B583)</f>
        <v>#N/A</v>
      </c>
      <c r="AQ583" s="521" t="e">
        <f>IF(AO583=0,0,(AP583-AO583)/AO583*100)</f>
        <v>#N/A</v>
      </c>
    </row>
    <row r="584" spans="1:43" s="322" customFormat="1" ht="15" customHeight="1" outlineLevel="1">
      <c r="A584" s="322" t="str">
        <f t="shared" si="128"/>
        <v>1</v>
      </c>
      <c r="G584" s="322" t="b">
        <f>F571="одноставочный"</f>
        <v>1</v>
      </c>
      <c r="J584" s="322" t="s">
        <v>1436</v>
      </c>
      <c r="L584" s="342" t="s">
        <v>370</v>
      </c>
      <c r="M584" s="341"/>
      <c r="N584" s="339"/>
      <c r="O584" s="339"/>
      <c r="P584" s="339"/>
      <c r="Q584" s="339"/>
      <c r="R584" s="339"/>
      <c r="S584" s="339"/>
      <c r="T584" s="339"/>
      <c r="U584" s="339"/>
      <c r="V584" s="339"/>
      <c r="W584" s="339"/>
      <c r="X584" s="339"/>
      <c r="Y584" s="339"/>
      <c r="Z584" s="339"/>
      <c r="AA584" s="339"/>
      <c r="AB584" s="339"/>
      <c r="AC584" s="339"/>
      <c r="AD584" s="339"/>
      <c r="AE584" s="339"/>
      <c r="AF584" s="339"/>
      <c r="AG584" s="339"/>
      <c r="AH584" s="339"/>
      <c r="AI584" s="339"/>
      <c r="AJ584" s="339"/>
      <c r="AK584" s="339"/>
      <c r="AL584" s="339"/>
      <c r="AM584" s="339"/>
      <c r="AN584" s="339"/>
      <c r="AO584" s="339"/>
      <c r="AP584" s="339"/>
      <c r="AQ584" s="340"/>
    </row>
    <row r="585" spans="1:43" s="322" customFormat="1" ht="15" customHeight="1" outlineLevel="1">
      <c r="A585" s="322" t="str">
        <f>A583</f>
        <v>1</v>
      </c>
      <c r="G585" s="322" t="b">
        <f>F571="двухставочный"</f>
        <v>0</v>
      </c>
      <c r="L585" s="384" t="s">
        <v>691</v>
      </c>
      <c r="M585" s="385"/>
      <c r="N585" s="386"/>
      <c r="O585" s="386"/>
      <c r="P585" s="386"/>
      <c r="Q585" s="386"/>
      <c r="R585" s="386"/>
      <c r="S585" s="386"/>
      <c r="T585" s="386"/>
      <c r="U585" s="386"/>
      <c r="V585" s="386"/>
      <c r="W585" s="386"/>
      <c r="X585" s="386"/>
      <c r="Y585" s="386"/>
      <c r="Z585" s="386"/>
      <c r="AA585" s="386"/>
      <c r="AB585" s="386"/>
      <c r="AC585" s="386"/>
      <c r="AD585" s="386"/>
      <c r="AE585" s="386"/>
      <c r="AF585" s="386"/>
      <c r="AG585" s="386"/>
      <c r="AH585" s="386"/>
      <c r="AI585" s="386"/>
      <c r="AJ585" s="386"/>
      <c r="AK585" s="386"/>
      <c r="AL585" s="386"/>
      <c r="AM585" s="386"/>
      <c r="AN585" s="386"/>
      <c r="AO585" s="386"/>
      <c r="AP585" s="386"/>
      <c r="AQ585" s="387"/>
    </row>
    <row r="586" spans="1:43" s="322" customFormat="1" ht="15" customHeight="1" outlineLevel="1">
      <c r="A586" s="322" t="str">
        <f t="shared" si="128"/>
        <v>1</v>
      </c>
      <c r="G586" s="322" t="b">
        <f>F571="двухставочный"</f>
        <v>0</v>
      </c>
      <c r="L586" s="399" t="s">
        <v>1214</v>
      </c>
      <c r="M586" s="400"/>
      <c r="N586" s="401"/>
      <c r="O586" s="401"/>
      <c r="P586" s="401"/>
      <c r="Q586" s="401"/>
      <c r="R586" s="401"/>
      <c r="S586" s="401"/>
      <c r="T586" s="401"/>
      <c r="U586" s="401"/>
      <c r="V586" s="401"/>
      <c r="W586" s="401"/>
      <c r="X586" s="401"/>
      <c r="Y586" s="401"/>
      <c r="Z586" s="401"/>
      <c r="AA586" s="401"/>
      <c r="AB586" s="401"/>
      <c r="AC586" s="401"/>
      <c r="AD586" s="401"/>
      <c r="AE586" s="401"/>
      <c r="AF586" s="401"/>
      <c r="AG586" s="401"/>
      <c r="AH586" s="401"/>
      <c r="AI586" s="401"/>
      <c r="AJ586" s="401"/>
      <c r="AK586" s="401"/>
      <c r="AL586" s="401"/>
      <c r="AM586" s="401"/>
      <c r="AN586" s="401"/>
      <c r="AO586" s="401"/>
      <c r="AP586" s="401"/>
      <c r="AQ586" s="402"/>
    </row>
    <row r="587" spans="1:43" s="322" customFormat="1" ht="15" customHeight="1" outlineLevel="1">
      <c r="A587" s="322" t="str">
        <f t="shared" si="128"/>
        <v>1</v>
      </c>
      <c r="G587" s="322" t="b">
        <f>F571="двухставочный"</f>
        <v>0</v>
      </c>
      <c r="L587" s="403" t="s">
        <v>692</v>
      </c>
      <c r="M587" s="394" t="s">
        <v>678</v>
      </c>
      <c r="N587" s="397" t="e">
        <f>IF(N589=0,0,(N588*N589+N590*N591*6)/N589)</f>
        <v>#N/A</v>
      </c>
      <c r="O587" s="397" t="e">
        <f>IF(O589=0,0,(O588*O589+O590*O591*6)/O589)</f>
        <v>#N/A</v>
      </c>
      <c r="P587" s="396" t="e">
        <f>IF(N587=0,0,(O587-N587)/N587*100)</f>
        <v>#N/A</v>
      </c>
      <c r="Q587" s="397" t="e">
        <f>IF(Q589=0,0,(Q588*Q589+Q590*Q591*6)/Q589)</f>
        <v>#N/A</v>
      </c>
      <c r="R587" s="397" t="e">
        <f>IF(R589=0,0,(R588*R589+R590*R591*6)/R589)</f>
        <v>#N/A</v>
      </c>
      <c r="S587" s="396" t="e">
        <f>IF(Q587=0,0,(R587-Q587)/Q587*100)</f>
        <v>#N/A</v>
      </c>
      <c r="T587" s="397" t="e">
        <f>IF(T589=0,0,(T588*T589+T590*T591*6)/T589)</f>
        <v>#N/A</v>
      </c>
      <c r="U587" s="397" t="e">
        <f>IF(U589=0,0,(U588*U589+U590*U591*6)/U589)</f>
        <v>#N/A</v>
      </c>
      <c r="V587" s="396" t="e">
        <f>IF(T587=0,0,(U587-T587)/T587*100)</f>
        <v>#N/A</v>
      </c>
      <c r="W587" s="397" t="e">
        <f>IF(W589=0,0,(W588*W589+W590*W591*6)/W589)</f>
        <v>#N/A</v>
      </c>
      <c r="X587" s="397" t="e">
        <f>IF(X589=0,0,(X588*X589+X590*X591*6)/X589)</f>
        <v>#N/A</v>
      </c>
      <c r="Y587" s="396" t="e">
        <f>IF(W587=0,0,(X587-W587)/W587*100)</f>
        <v>#N/A</v>
      </c>
      <c r="Z587" s="397" t="e">
        <f>IF(Z589=0,0,(Z588*Z589+Z590*Z591*6)/Z589)</f>
        <v>#N/A</v>
      </c>
      <c r="AA587" s="397" t="e">
        <f>IF(AA589=0,0,(AA588*AA589+AA590*AA591*6)/AA589)</f>
        <v>#N/A</v>
      </c>
      <c r="AB587" s="396" t="e">
        <f>IF(Z587=0,0,(AA587-Z587)/Z587*100)</f>
        <v>#N/A</v>
      </c>
      <c r="AC587" s="397" t="e">
        <f>IF(AC589=0,0,(AC588*AC589+AC590*AC591*6)/AC589)</f>
        <v>#N/A</v>
      </c>
      <c r="AD587" s="397" t="e">
        <f>IF(AD589=0,0,(AD588*AD589+AD590*AD591*6)/AD589)</f>
        <v>#N/A</v>
      </c>
      <c r="AE587" s="396" t="e">
        <f>IF(AC587=0,0,(AD587-AC587)/AC587*100)</f>
        <v>#N/A</v>
      </c>
      <c r="AF587" s="397" t="e">
        <f>IF(AF589=0,0,(AF588*AF589+AF590*AF591*6)/AF589)</f>
        <v>#N/A</v>
      </c>
      <c r="AG587" s="397" t="e">
        <f>IF(AG589=0,0,(AG588*AG589+AG590*AG591*6)/AG589)</f>
        <v>#N/A</v>
      </c>
      <c r="AH587" s="396" t="e">
        <f>IF(AF587=0,0,(AG587-AF587)/AF587*100)</f>
        <v>#N/A</v>
      </c>
      <c r="AI587" s="397" t="e">
        <f>IF(AI589=0,0,(AI588*AI589+AI590*AI591*6)/AI589)</f>
        <v>#N/A</v>
      </c>
      <c r="AJ587" s="397" t="e">
        <f>IF(AJ589=0,0,(AJ588*AJ589+AJ590*AJ591*6)/AJ589)</f>
        <v>#N/A</v>
      </c>
      <c r="AK587" s="396" t="e">
        <f>IF(AI587=0,0,(AJ587-AI587)/AI587*100)</f>
        <v>#N/A</v>
      </c>
      <c r="AL587" s="397" t="e">
        <f>IF(AL589=0,0,(AL588*AL589+AL590*AL591*6)/AL589)</f>
        <v>#N/A</v>
      </c>
      <c r="AM587" s="397" t="e">
        <f>IF(AM589=0,0,(AM588*AM589+AM590*AM591*6)/AM589)</f>
        <v>#N/A</v>
      </c>
      <c r="AN587" s="396" t="e">
        <f>IF(AL587=0,0,(AM587-AL587)/AL587*100)</f>
        <v>#N/A</v>
      </c>
      <c r="AO587" s="397" t="e">
        <f>IF(AO589=0,0,(AO588*AO589+AO590*AO591*6)/AO589)</f>
        <v>#N/A</v>
      </c>
      <c r="AP587" s="397" t="e">
        <f>IF(AP589=0,0,(AP588*AP589+AP590*AP591*6)/AP589)</f>
        <v>#N/A</v>
      </c>
      <c r="AQ587" s="396" t="e">
        <f>IF(AO587=0,0,(AP587-AO587)/AO587*100)</f>
        <v>#N/A</v>
      </c>
    </row>
    <row r="588" spans="1:43" s="322" customFormat="1" ht="15" customHeight="1" outlineLevel="1">
      <c r="A588" s="322" t="str">
        <f t="shared" si="128"/>
        <v>1</v>
      </c>
      <c r="G588" s="322" t="b">
        <f>F571="двухставочный"</f>
        <v>0</v>
      </c>
      <c r="L588" s="403" t="s">
        <v>693</v>
      </c>
      <c r="M588" s="394" t="s">
        <v>678</v>
      </c>
      <c r="N588" s="397"/>
      <c r="O588" s="397"/>
      <c r="P588" s="396">
        <f>IF(N588=0,0,(O588-N588)/N588*100)</f>
        <v>0</v>
      </c>
      <c r="Q588" s="397"/>
      <c r="R588" s="397"/>
      <c r="S588" s="396">
        <f>IF(Q588=0,0,(R588-Q588)/Q588*100)</f>
        <v>0</v>
      </c>
      <c r="T588" s="397"/>
      <c r="U588" s="397"/>
      <c r="V588" s="396">
        <f>IF(T588=0,0,(U588-T588)/T588*100)</f>
        <v>0</v>
      </c>
      <c r="W588" s="397"/>
      <c r="X588" s="397"/>
      <c r="Y588" s="396">
        <f>IF(W588=0,0,(X588-W588)/W588*100)</f>
        <v>0</v>
      </c>
      <c r="Z588" s="397"/>
      <c r="AA588" s="397"/>
      <c r="AB588" s="396">
        <f>IF(Z588=0,0,(AA588-Z588)/Z588*100)</f>
        <v>0</v>
      </c>
      <c r="AC588" s="397"/>
      <c r="AD588" s="397"/>
      <c r="AE588" s="396">
        <f>IF(AC588=0,0,(AD588-AC588)/AC588*100)</f>
        <v>0</v>
      </c>
      <c r="AF588" s="397"/>
      <c r="AG588" s="397"/>
      <c r="AH588" s="396">
        <f>IF(AF588=0,0,(AG588-AF588)/AF588*100)</f>
        <v>0</v>
      </c>
      <c r="AI588" s="397"/>
      <c r="AJ588" s="397"/>
      <c r="AK588" s="396">
        <f>IF(AI588=0,0,(AJ588-AI588)/AI588*100)</f>
        <v>0</v>
      </c>
      <c r="AL588" s="397"/>
      <c r="AM588" s="397"/>
      <c r="AN588" s="396">
        <f>IF(AL588=0,0,(AM588-AL588)/AL588*100)</f>
        <v>0</v>
      </c>
      <c r="AO588" s="397"/>
      <c r="AP588" s="397"/>
      <c r="AQ588" s="396">
        <f>IF(AO588=0,0,(AP588-AO588)/AO588*100)</f>
        <v>0</v>
      </c>
    </row>
    <row r="589" spans="1:43" s="322" customFormat="1" ht="15" customHeight="1" outlineLevel="1">
      <c r="A589" s="322" t="str">
        <f t="shared" si="128"/>
        <v>1</v>
      </c>
      <c r="B589" s="108" t="s">
        <v>1208</v>
      </c>
      <c r="G589" s="322" t="b">
        <f>F571="двухставочный"</f>
        <v>0</v>
      </c>
      <c r="L589" s="403" t="s">
        <v>694</v>
      </c>
      <c r="M589" s="394" t="s">
        <v>328</v>
      </c>
      <c r="N589" s="624" t="e">
        <f>SUMIFS(INDEX(Калькуляция!$T$15:$AM$139,,MATCH(N$3,Калькуляция!$T$3:$AM$3,0)),Калькуляция!$A$15:$A$139,$A589,Калькуляция!$B$15:$B$139,$B589)</f>
        <v>#N/A</v>
      </c>
      <c r="O589" s="624" t="e">
        <f>SUMIFS(INDEX(Калькуляция!$T$15:$AM$139,,MATCH(O$3,Калькуляция!$T$3:$AM$3,0)),Калькуляция!$A$15:$A$139,$A589,Калькуляция!$B$15:$B$139,$B589)</f>
        <v>#N/A</v>
      </c>
      <c r="P589" s="521" t="e">
        <f>IF(N589=0,0,(O589-N589)/N589*100)</f>
        <v>#N/A</v>
      </c>
      <c r="Q589" s="624" t="e">
        <f>SUMIFS(INDEX(Калькуляция!$T$15:$AM$139,,MATCH(Q$3,Калькуляция!$T$3:$AM$3,0)),Калькуляция!$A$15:$A$139,$A589,Калькуляция!$B$15:$B$139,$B589)</f>
        <v>#N/A</v>
      </c>
      <c r="R589" s="624" t="e">
        <f>SUMIFS(INDEX(Калькуляция!$T$15:$AM$139,,MATCH(R$3,Калькуляция!$T$3:$AM$3,0)),Калькуляция!$A$15:$A$139,$A589,Калькуляция!$B$15:$B$139,$B589)</f>
        <v>#N/A</v>
      </c>
      <c r="S589" s="521" t="e">
        <f>IF(Q589=0,0,(R589-Q589)/Q589*100)</f>
        <v>#N/A</v>
      </c>
      <c r="T589" s="624" t="e">
        <f>SUMIFS(INDEX(Калькуляция!$T$15:$AM$139,,MATCH(T$3,Калькуляция!$T$3:$AM$3,0)),Калькуляция!$A$15:$A$139,$A589,Калькуляция!$B$15:$B$139,$B589)</f>
        <v>#N/A</v>
      </c>
      <c r="U589" s="624" t="e">
        <f>SUMIFS(INDEX(Калькуляция!$T$15:$AM$139,,MATCH(U$3,Калькуляция!$T$3:$AM$3,0)),Калькуляция!$A$15:$A$139,$A589,Калькуляция!$B$15:$B$139,$B589)</f>
        <v>#N/A</v>
      </c>
      <c r="V589" s="521" t="e">
        <f>IF(T589=0,0,(U589-T589)/T589*100)</f>
        <v>#N/A</v>
      </c>
      <c r="W589" s="624" t="e">
        <f>SUMIFS(INDEX(Калькуляция!$T$15:$AM$139,,MATCH(W$3,Калькуляция!$T$3:$AM$3,0)),Калькуляция!$A$15:$A$139,$A589,Калькуляция!$B$15:$B$139,$B589)</f>
        <v>#N/A</v>
      </c>
      <c r="X589" s="624" t="e">
        <f>SUMIFS(INDEX(Калькуляция!$T$15:$AM$139,,MATCH(X$3,Калькуляция!$T$3:$AM$3,0)),Калькуляция!$A$15:$A$139,$A589,Калькуляция!$B$15:$B$139,$B589)</f>
        <v>#N/A</v>
      </c>
      <c r="Y589" s="521" t="e">
        <f>IF(W589=0,0,(X589-W589)/W589*100)</f>
        <v>#N/A</v>
      </c>
      <c r="Z589" s="624" t="e">
        <f>SUMIFS(INDEX(Калькуляция!$T$15:$AM$139,,MATCH(Z$3,Калькуляция!$T$3:$AM$3,0)),Калькуляция!$A$15:$A$139,$A589,Калькуляция!$B$15:$B$139,$B589)</f>
        <v>#N/A</v>
      </c>
      <c r="AA589" s="624" t="e">
        <f>SUMIFS(INDEX(Калькуляция!$T$15:$AM$139,,MATCH(AA$3,Калькуляция!$T$3:$AM$3,0)),Калькуляция!$A$15:$A$139,$A589,Калькуляция!$B$15:$B$139,$B589)</f>
        <v>#N/A</v>
      </c>
      <c r="AB589" s="521" t="e">
        <f>IF(Z589=0,0,(AA589-Z589)/Z589*100)</f>
        <v>#N/A</v>
      </c>
      <c r="AC589" s="624" t="e">
        <f>SUMIFS(INDEX(Калькуляция!$T$15:$AM$139,,MATCH(AC$3,Калькуляция!$T$3:$AM$3,0)),Калькуляция!$A$15:$A$139,$A589,Калькуляция!$B$15:$B$139,$B589)</f>
        <v>#N/A</v>
      </c>
      <c r="AD589" s="624" t="e">
        <f>SUMIFS(INDEX(Калькуляция!$T$15:$AM$139,,MATCH(AD$3,Калькуляция!$T$3:$AM$3,0)),Калькуляция!$A$15:$A$139,$A589,Калькуляция!$B$15:$B$139,$B589)</f>
        <v>#N/A</v>
      </c>
      <c r="AE589" s="521" t="e">
        <f>IF(AC589=0,0,(AD589-AC589)/AC589*100)</f>
        <v>#N/A</v>
      </c>
      <c r="AF589" s="624" t="e">
        <f>SUMIFS(INDEX(Калькуляция!$T$15:$AM$139,,MATCH(AF$3,Калькуляция!$T$3:$AM$3,0)),Калькуляция!$A$15:$A$139,$A589,Калькуляция!$B$15:$B$139,$B589)</f>
        <v>#N/A</v>
      </c>
      <c r="AG589" s="624" t="e">
        <f>SUMIFS(INDEX(Калькуляция!$T$15:$AM$139,,MATCH(AG$3,Калькуляция!$T$3:$AM$3,0)),Калькуляция!$A$15:$A$139,$A589,Калькуляция!$B$15:$B$139,$B589)</f>
        <v>#N/A</v>
      </c>
      <c r="AH589" s="521" t="e">
        <f>IF(AF589=0,0,(AG589-AF589)/AF589*100)</f>
        <v>#N/A</v>
      </c>
      <c r="AI589" s="624" t="e">
        <f>SUMIFS(INDEX(Калькуляция!$T$15:$AM$139,,MATCH(AI$3,Калькуляция!$T$3:$AM$3,0)),Калькуляция!$A$15:$A$139,$A589,Калькуляция!$B$15:$B$139,$B589)</f>
        <v>#N/A</v>
      </c>
      <c r="AJ589" s="624" t="e">
        <f>SUMIFS(INDEX(Калькуляция!$T$15:$AM$139,,MATCH(AJ$3,Калькуляция!$T$3:$AM$3,0)),Калькуляция!$A$15:$A$139,$A589,Калькуляция!$B$15:$B$139,$B589)</f>
        <v>#N/A</v>
      </c>
      <c r="AK589" s="521" t="e">
        <f>IF(AI589=0,0,(AJ589-AI589)/AI589*100)</f>
        <v>#N/A</v>
      </c>
      <c r="AL589" s="624" t="e">
        <f>SUMIFS(INDEX(Калькуляция!$T$15:$AM$139,,MATCH(AL$3,Калькуляция!$T$3:$AM$3,0)),Калькуляция!$A$15:$A$139,$A589,Калькуляция!$B$15:$B$139,$B589)</f>
        <v>#N/A</v>
      </c>
      <c r="AM589" s="624" t="e">
        <f>SUMIFS(INDEX(Калькуляция!$T$15:$AM$139,,MATCH(AM$3,Калькуляция!$T$3:$AM$3,0)),Калькуляция!$A$15:$A$139,$A589,Калькуляция!$B$15:$B$139,$B589)</f>
        <v>#N/A</v>
      </c>
      <c r="AN589" s="521" t="e">
        <f>IF(AL589=0,0,(AM589-AL589)/AL589*100)</f>
        <v>#N/A</v>
      </c>
      <c r="AO589" s="624" t="e">
        <f>SUMIFS(INDEX(Калькуляция!$T$15:$AM$139,,MATCH(AO$3,Калькуляция!$T$3:$AM$3,0)),Калькуляция!$A$15:$A$139,$A589,Калькуляция!$B$15:$B$139,$B589)</f>
        <v>#N/A</v>
      </c>
      <c r="AP589" s="624" t="e">
        <f>SUMIFS(INDEX(Калькуляция!$T$15:$AM$139,,MATCH(AP$3,Калькуляция!$T$3:$AM$3,0)),Калькуляция!$A$15:$A$139,$A589,Калькуляция!$B$15:$B$139,$B589)</f>
        <v>#N/A</v>
      </c>
      <c r="AQ589" s="521" t="e">
        <f>IF(AO589=0,0,(AP589-AO589)/AO589*100)</f>
        <v>#N/A</v>
      </c>
    </row>
    <row r="590" spans="1:43" s="322" customFormat="1" ht="24.75" customHeight="1" outlineLevel="1">
      <c r="A590" s="322" t="str">
        <f t="shared" si="128"/>
        <v>1</v>
      </c>
      <c r="G590" s="322" t="b">
        <f>F571="двухставочный"</f>
        <v>0</v>
      </c>
      <c r="L590" s="403" t="s">
        <v>695</v>
      </c>
      <c r="M590" s="394" t="s">
        <v>696</v>
      </c>
      <c r="N590" s="397"/>
      <c r="O590" s="397"/>
      <c r="P590" s="396">
        <f>IF(N590=0,0,(O590-N590)/N590*100)</f>
        <v>0</v>
      </c>
      <c r="Q590" s="397"/>
      <c r="R590" s="397"/>
      <c r="S590" s="396">
        <f>IF(Q590=0,0,(R590-Q590)/Q590*100)</f>
        <v>0</v>
      </c>
      <c r="T590" s="397"/>
      <c r="U590" s="397"/>
      <c r="V590" s="396">
        <f>IF(T590=0,0,(U590-T590)/T590*100)</f>
        <v>0</v>
      </c>
      <c r="W590" s="397"/>
      <c r="X590" s="397"/>
      <c r="Y590" s="396">
        <f>IF(W590=0,0,(X590-W590)/W590*100)</f>
        <v>0</v>
      </c>
      <c r="Z590" s="397"/>
      <c r="AA590" s="397"/>
      <c r="AB590" s="396">
        <f>IF(Z590=0,0,(AA590-Z590)/Z590*100)</f>
        <v>0</v>
      </c>
      <c r="AC590" s="397"/>
      <c r="AD590" s="397"/>
      <c r="AE590" s="396">
        <f>IF(AC590=0,0,(AD590-AC590)/AC590*100)</f>
        <v>0</v>
      </c>
      <c r="AF590" s="397"/>
      <c r="AG590" s="397"/>
      <c r="AH590" s="396">
        <f>IF(AF590=0,0,(AG590-AF590)/AF590*100)</f>
        <v>0</v>
      </c>
      <c r="AI590" s="397"/>
      <c r="AJ590" s="397"/>
      <c r="AK590" s="396">
        <f>IF(AI590=0,0,(AJ590-AI590)/AI590*100)</f>
        <v>0</v>
      </c>
      <c r="AL590" s="397"/>
      <c r="AM590" s="397"/>
      <c r="AN590" s="396">
        <f>IF(AL590=0,0,(AM590-AL590)/AL590*100)</f>
        <v>0</v>
      </c>
      <c r="AO590" s="397"/>
      <c r="AP590" s="397"/>
      <c r="AQ590" s="396">
        <f>IF(AO590=0,0,(AP590-AO590)/AO590*100)</f>
        <v>0</v>
      </c>
    </row>
    <row r="591" spans="1:43" s="322" customFormat="1" ht="15" customHeight="1" outlineLevel="1">
      <c r="A591" s="322" t="str">
        <f t="shared" si="128"/>
        <v>1</v>
      </c>
      <c r="G591" s="322" t="b">
        <f>F571="двухставочный"</f>
        <v>0</v>
      </c>
      <c r="L591" s="403" t="s">
        <v>697</v>
      </c>
      <c r="M591" s="394" t="s">
        <v>698</v>
      </c>
      <c r="N591" s="397"/>
      <c r="O591" s="397"/>
      <c r="P591" s="396">
        <f>IF(N591=0,0,(O591-N591)/N591*100)</f>
        <v>0</v>
      </c>
      <c r="Q591" s="397"/>
      <c r="R591" s="397"/>
      <c r="S591" s="396">
        <f>IF(Q591=0,0,(R591-Q591)/Q591*100)</f>
        <v>0</v>
      </c>
      <c r="T591" s="397"/>
      <c r="U591" s="397"/>
      <c r="V591" s="396">
        <f>IF(T591=0,0,(U591-T591)/T591*100)</f>
        <v>0</v>
      </c>
      <c r="W591" s="397"/>
      <c r="X591" s="397"/>
      <c r="Y591" s="396">
        <f>IF(W591=0,0,(X591-W591)/W591*100)</f>
        <v>0</v>
      </c>
      <c r="Z591" s="397"/>
      <c r="AA591" s="397"/>
      <c r="AB591" s="396">
        <f>IF(Z591=0,0,(AA591-Z591)/Z591*100)</f>
        <v>0</v>
      </c>
      <c r="AC591" s="397"/>
      <c r="AD591" s="397"/>
      <c r="AE591" s="396">
        <f>IF(AC591=0,0,(AD591-AC591)/AC591*100)</f>
        <v>0</v>
      </c>
      <c r="AF591" s="397"/>
      <c r="AG591" s="397"/>
      <c r="AH591" s="396">
        <f>IF(AF591=0,0,(AG591-AF591)/AF591*100)</f>
        <v>0</v>
      </c>
      <c r="AI591" s="397"/>
      <c r="AJ591" s="397"/>
      <c r="AK591" s="396">
        <f>IF(AI591=0,0,(AJ591-AI591)/AI591*100)</f>
        <v>0</v>
      </c>
      <c r="AL591" s="397"/>
      <c r="AM591" s="397"/>
      <c r="AN591" s="396">
        <f>IF(AL591=0,0,(AM591-AL591)/AL591*100)</f>
        <v>0</v>
      </c>
      <c r="AO591" s="397"/>
      <c r="AP591" s="397"/>
      <c r="AQ591" s="396">
        <f>IF(AO591=0,0,(AP591-AO591)/AO591*100)</f>
        <v>0</v>
      </c>
    </row>
    <row r="592" spans="1:43" s="322" customFormat="1" ht="15" customHeight="1" outlineLevel="1">
      <c r="A592" s="322" t="str">
        <f t="shared" si="128"/>
        <v>1</v>
      </c>
      <c r="G592" s="322" t="b">
        <f>F571="двухставочный"</f>
        <v>0</v>
      </c>
      <c r="L592" s="389" t="s">
        <v>1215</v>
      </c>
      <c r="M592" s="400"/>
      <c r="N592" s="401"/>
      <c r="O592" s="401"/>
      <c r="P592" s="401"/>
      <c r="Q592" s="401"/>
      <c r="R592" s="401"/>
      <c r="S592" s="401"/>
      <c r="T592" s="401"/>
      <c r="U592" s="401"/>
      <c r="V592" s="401"/>
      <c r="W592" s="401"/>
      <c r="X592" s="401"/>
      <c r="Y592" s="401"/>
      <c r="Z592" s="401"/>
      <c r="AA592" s="401"/>
      <c r="AB592" s="401"/>
      <c r="AC592" s="401"/>
      <c r="AD592" s="401"/>
      <c r="AE592" s="401"/>
      <c r="AF592" s="401"/>
      <c r="AG592" s="401"/>
      <c r="AH592" s="401"/>
      <c r="AI592" s="401"/>
      <c r="AJ592" s="401"/>
      <c r="AK592" s="401"/>
      <c r="AL592" s="401"/>
      <c r="AM592" s="401"/>
      <c r="AN592" s="401"/>
      <c r="AO592" s="401"/>
      <c r="AP592" s="401"/>
      <c r="AQ592" s="402"/>
    </row>
    <row r="593" spans="1:43" s="322" customFormat="1" ht="15" customHeight="1" outlineLevel="1">
      <c r="A593" s="322" t="str">
        <f t="shared" si="128"/>
        <v>1</v>
      </c>
      <c r="G593" s="322" t="b">
        <f>F571="двухставочный"</f>
        <v>0</v>
      </c>
      <c r="L593" s="403" t="s">
        <v>692</v>
      </c>
      <c r="M593" s="394" t="s">
        <v>678</v>
      </c>
      <c r="N593" s="397" t="e">
        <f>IF(N595=0,0,(N594*N595+N596*N597*6)/N595)</f>
        <v>#N/A</v>
      </c>
      <c r="O593" s="397" t="e">
        <f>IF(O595=0,0,(O594*O595+O596*O597*6)/O595)</f>
        <v>#N/A</v>
      </c>
      <c r="P593" s="396" t="e">
        <f>IF(N593=0,0,(O593-N593)/N593*100)</f>
        <v>#N/A</v>
      </c>
      <c r="Q593" s="397" t="e">
        <f>IF(Q595=0,0,(Q594*Q595+Q596*Q597*6)/Q595)</f>
        <v>#N/A</v>
      </c>
      <c r="R593" s="397" t="e">
        <f>IF(R595=0,0,(R594*R595+R596*R597*6)/R595)</f>
        <v>#N/A</v>
      </c>
      <c r="S593" s="396" t="e">
        <f>IF(Q593=0,0,(R593-Q593)/Q593*100)</f>
        <v>#N/A</v>
      </c>
      <c r="T593" s="397" t="e">
        <f>IF(T595=0,0,(T594*T595+T596*T597*6)/T595)</f>
        <v>#N/A</v>
      </c>
      <c r="U593" s="397" t="e">
        <f>IF(U595=0,0,(U594*U595+U596*U597*6)/U595)</f>
        <v>#N/A</v>
      </c>
      <c r="V593" s="396" t="e">
        <f>IF(T593=0,0,(U593-T593)/T593*100)</f>
        <v>#N/A</v>
      </c>
      <c r="W593" s="397" t="e">
        <f>IF(W595=0,0,(W594*W595+W596*W597*6)/W595)</f>
        <v>#N/A</v>
      </c>
      <c r="X593" s="397" t="e">
        <f>IF(X595=0,0,(X594*X595+X596*X597*6)/X595)</f>
        <v>#N/A</v>
      </c>
      <c r="Y593" s="396" t="e">
        <f>IF(W593=0,0,(X593-W593)/W593*100)</f>
        <v>#N/A</v>
      </c>
      <c r="Z593" s="397" t="e">
        <f>IF(Z595=0,0,(Z594*Z595+Z596*Z597*6)/Z595)</f>
        <v>#N/A</v>
      </c>
      <c r="AA593" s="397" t="e">
        <f>IF(AA595=0,0,(AA594*AA595+AA596*AA597*6)/AA595)</f>
        <v>#N/A</v>
      </c>
      <c r="AB593" s="396" t="e">
        <f>IF(Z593=0,0,(AA593-Z593)/Z593*100)</f>
        <v>#N/A</v>
      </c>
      <c r="AC593" s="397" t="e">
        <f>IF(AC595=0,0,(AC594*AC595+AC596*AC597*6)/AC595)</f>
        <v>#N/A</v>
      </c>
      <c r="AD593" s="397" t="e">
        <f>IF(AD595=0,0,(AD594*AD595+AD596*AD597*6)/AD595)</f>
        <v>#N/A</v>
      </c>
      <c r="AE593" s="396" t="e">
        <f>IF(AC593=0,0,(AD593-AC593)/AC593*100)</f>
        <v>#N/A</v>
      </c>
      <c r="AF593" s="397" t="e">
        <f>IF(AF595=0,0,(AF594*AF595+AF596*AF597*6)/AF595)</f>
        <v>#N/A</v>
      </c>
      <c r="AG593" s="397" t="e">
        <f>IF(AG595=0,0,(AG594*AG595+AG596*AG597*6)/AG595)</f>
        <v>#N/A</v>
      </c>
      <c r="AH593" s="396" t="e">
        <f>IF(AF593=0,0,(AG593-AF593)/AF593*100)</f>
        <v>#N/A</v>
      </c>
      <c r="AI593" s="397" t="e">
        <f>IF(AI595=0,0,(AI594*AI595+AI596*AI597*6)/AI595)</f>
        <v>#N/A</v>
      </c>
      <c r="AJ593" s="397" t="e">
        <f>IF(AJ595=0,0,(AJ594*AJ595+AJ596*AJ597*6)/AJ595)</f>
        <v>#N/A</v>
      </c>
      <c r="AK593" s="396" t="e">
        <f>IF(AI593=0,0,(AJ593-AI593)/AI593*100)</f>
        <v>#N/A</v>
      </c>
      <c r="AL593" s="397" t="e">
        <f>IF(AL595=0,0,(AL594*AL595+AL596*AL597*6)/AL595)</f>
        <v>#N/A</v>
      </c>
      <c r="AM593" s="397" t="e">
        <f>IF(AM595=0,0,(AM594*AM595+AM596*AM597*6)/AM595)</f>
        <v>#N/A</v>
      </c>
      <c r="AN593" s="396" t="e">
        <f>IF(AL593=0,0,(AM593-AL593)/AL593*100)</f>
        <v>#N/A</v>
      </c>
      <c r="AO593" s="397" t="e">
        <f>IF(AO595=0,0,(AO594*AO595+AO596*AO597*6)/AO595)</f>
        <v>#N/A</v>
      </c>
      <c r="AP593" s="397" t="e">
        <f>IF(AP595=0,0,(AP594*AP595+AP596*AP597*6)/AP595)</f>
        <v>#N/A</v>
      </c>
      <c r="AQ593" s="396" t="e">
        <f>IF(AO593=0,0,(AP593-AO593)/AO593*100)</f>
        <v>#N/A</v>
      </c>
    </row>
    <row r="594" spans="1:43" s="322" customFormat="1" ht="15" customHeight="1" outlineLevel="1">
      <c r="A594" s="322" t="str">
        <f t="shared" si="128"/>
        <v>1</v>
      </c>
      <c r="G594" s="322" t="b">
        <f>F571="двухставочный"</f>
        <v>0</v>
      </c>
      <c r="L594" s="403" t="s">
        <v>693</v>
      </c>
      <c r="M594" s="394" t="s">
        <v>678</v>
      </c>
      <c r="N594" s="397"/>
      <c r="O594" s="397"/>
      <c r="P594" s="396">
        <f>IF(N594=0,0,(O594-N594)/N594*100)</f>
        <v>0</v>
      </c>
      <c r="Q594" s="397"/>
      <c r="R594" s="397"/>
      <c r="S594" s="396">
        <f>IF(Q594=0,0,(R594-Q594)/Q594*100)</f>
        <v>0</v>
      </c>
      <c r="T594" s="397"/>
      <c r="U594" s="397"/>
      <c r="V594" s="396">
        <f>IF(T594=0,0,(U594-T594)/T594*100)</f>
        <v>0</v>
      </c>
      <c r="W594" s="397"/>
      <c r="X594" s="397"/>
      <c r="Y594" s="396">
        <f>IF(W594=0,0,(X594-W594)/W594*100)</f>
        <v>0</v>
      </c>
      <c r="Z594" s="397"/>
      <c r="AA594" s="397"/>
      <c r="AB594" s="396">
        <f>IF(Z594=0,0,(AA594-Z594)/Z594*100)</f>
        <v>0</v>
      </c>
      <c r="AC594" s="397"/>
      <c r="AD594" s="397"/>
      <c r="AE594" s="396">
        <f>IF(AC594=0,0,(AD594-AC594)/AC594*100)</f>
        <v>0</v>
      </c>
      <c r="AF594" s="397"/>
      <c r="AG594" s="397"/>
      <c r="AH594" s="396">
        <f>IF(AF594=0,0,(AG594-AF594)/AF594*100)</f>
        <v>0</v>
      </c>
      <c r="AI594" s="397"/>
      <c r="AJ594" s="397"/>
      <c r="AK594" s="396">
        <f>IF(AI594=0,0,(AJ594-AI594)/AI594*100)</f>
        <v>0</v>
      </c>
      <c r="AL594" s="397"/>
      <c r="AM594" s="397"/>
      <c r="AN594" s="396">
        <f>IF(AL594=0,0,(AM594-AL594)/AL594*100)</f>
        <v>0</v>
      </c>
      <c r="AO594" s="397"/>
      <c r="AP594" s="397"/>
      <c r="AQ594" s="396">
        <f>IF(AO594=0,0,(AP594-AO594)/AO594*100)</f>
        <v>0</v>
      </c>
    </row>
    <row r="595" spans="1:43" s="322" customFormat="1" ht="15" customHeight="1" outlineLevel="1">
      <c r="A595" s="322" t="str">
        <f t="shared" si="128"/>
        <v>1</v>
      </c>
      <c r="B595" s="108" t="s">
        <v>1209</v>
      </c>
      <c r="G595" s="322" t="b">
        <f>F571="двухставочный"</f>
        <v>0</v>
      </c>
      <c r="L595" s="403" t="s">
        <v>694</v>
      </c>
      <c r="M595" s="394" t="s">
        <v>328</v>
      </c>
      <c r="N595" s="624" t="e">
        <f>SUMIFS(INDEX(Калькуляция!$T$15:$AM$139,,MATCH(N$3,Калькуляция!$T$3:$AM$3,0)),Калькуляция!$A$15:$A$139,$A595,Калькуляция!$B$15:$B$139,$B595)</f>
        <v>#N/A</v>
      </c>
      <c r="O595" s="624" t="e">
        <f>SUMIFS(INDEX(Калькуляция!$T$15:$AM$139,,MATCH(O$3,Калькуляция!$T$3:$AM$3,0)),Калькуляция!$A$15:$A$139,$A595,Калькуляция!$B$15:$B$139,$B595)</f>
        <v>#N/A</v>
      </c>
      <c r="P595" s="521" t="e">
        <f>IF(N595=0,0,(O595-N595)/N595*100)</f>
        <v>#N/A</v>
      </c>
      <c r="Q595" s="624" t="e">
        <f>SUMIFS(INDEX(Калькуляция!$T$15:$AM$139,,MATCH(Q$3,Калькуляция!$T$3:$AM$3,0)),Калькуляция!$A$15:$A$139,$A595,Калькуляция!$B$15:$B$139,$B595)</f>
        <v>#N/A</v>
      </c>
      <c r="R595" s="624" t="e">
        <f>SUMIFS(INDEX(Калькуляция!$T$15:$AM$139,,MATCH(R$3,Калькуляция!$T$3:$AM$3,0)),Калькуляция!$A$15:$A$139,$A595,Калькуляция!$B$15:$B$139,$B595)</f>
        <v>#N/A</v>
      </c>
      <c r="S595" s="521" t="e">
        <f>IF(Q595=0,0,(R595-Q595)/Q595*100)</f>
        <v>#N/A</v>
      </c>
      <c r="T595" s="624" t="e">
        <f>SUMIFS(INDEX(Калькуляция!$T$15:$AM$139,,MATCH(T$3,Калькуляция!$T$3:$AM$3,0)),Калькуляция!$A$15:$A$139,$A595,Калькуляция!$B$15:$B$139,$B595)</f>
        <v>#N/A</v>
      </c>
      <c r="U595" s="624" t="e">
        <f>SUMIFS(INDEX(Калькуляция!$T$15:$AM$139,,MATCH(U$3,Калькуляция!$T$3:$AM$3,0)),Калькуляция!$A$15:$A$139,$A595,Калькуляция!$B$15:$B$139,$B595)</f>
        <v>#N/A</v>
      </c>
      <c r="V595" s="521" t="e">
        <f>IF(T595=0,0,(U595-T595)/T595*100)</f>
        <v>#N/A</v>
      </c>
      <c r="W595" s="624" t="e">
        <f>SUMIFS(INDEX(Калькуляция!$T$15:$AM$139,,MATCH(W$3,Калькуляция!$T$3:$AM$3,0)),Калькуляция!$A$15:$A$139,$A595,Калькуляция!$B$15:$B$139,$B595)</f>
        <v>#N/A</v>
      </c>
      <c r="X595" s="624" t="e">
        <f>SUMIFS(INDEX(Калькуляция!$T$15:$AM$139,,MATCH(X$3,Калькуляция!$T$3:$AM$3,0)),Калькуляция!$A$15:$A$139,$A595,Калькуляция!$B$15:$B$139,$B595)</f>
        <v>#N/A</v>
      </c>
      <c r="Y595" s="521" t="e">
        <f>IF(W595=0,0,(X595-W595)/W595*100)</f>
        <v>#N/A</v>
      </c>
      <c r="Z595" s="624" t="e">
        <f>SUMIFS(INDEX(Калькуляция!$T$15:$AM$139,,MATCH(Z$3,Калькуляция!$T$3:$AM$3,0)),Калькуляция!$A$15:$A$139,$A595,Калькуляция!$B$15:$B$139,$B595)</f>
        <v>#N/A</v>
      </c>
      <c r="AA595" s="624" t="e">
        <f>SUMIFS(INDEX(Калькуляция!$T$15:$AM$139,,MATCH(AA$3,Калькуляция!$T$3:$AM$3,0)),Калькуляция!$A$15:$A$139,$A595,Калькуляция!$B$15:$B$139,$B595)</f>
        <v>#N/A</v>
      </c>
      <c r="AB595" s="521" t="e">
        <f>IF(Z595=0,0,(AA595-Z595)/Z595*100)</f>
        <v>#N/A</v>
      </c>
      <c r="AC595" s="624" t="e">
        <f>SUMIFS(INDEX(Калькуляция!$T$15:$AM$139,,MATCH(AC$3,Калькуляция!$T$3:$AM$3,0)),Калькуляция!$A$15:$A$139,$A595,Калькуляция!$B$15:$B$139,$B595)</f>
        <v>#N/A</v>
      </c>
      <c r="AD595" s="624" t="e">
        <f>SUMIFS(INDEX(Калькуляция!$T$15:$AM$139,,MATCH(AD$3,Калькуляция!$T$3:$AM$3,0)),Калькуляция!$A$15:$A$139,$A595,Калькуляция!$B$15:$B$139,$B595)</f>
        <v>#N/A</v>
      </c>
      <c r="AE595" s="521" t="e">
        <f>IF(AC595=0,0,(AD595-AC595)/AC595*100)</f>
        <v>#N/A</v>
      </c>
      <c r="AF595" s="624" t="e">
        <f>SUMIFS(INDEX(Калькуляция!$T$15:$AM$139,,MATCH(AF$3,Калькуляция!$T$3:$AM$3,0)),Калькуляция!$A$15:$A$139,$A595,Калькуляция!$B$15:$B$139,$B595)</f>
        <v>#N/A</v>
      </c>
      <c r="AG595" s="624" t="e">
        <f>SUMIFS(INDEX(Калькуляция!$T$15:$AM$139,,MATCH(AG$3,Калькуляция!$T$3:$AM$3,0)),Калькуляция!$A$15:$A$139,$A595,Калькуляция!$B$15:$B$139,$B595)</f>
        <v>#N/A</v>
      </c>
      <c r="AH595" s="521" t="e">
        <f>IF(AF595=0,0,(AG595-AF595)/AF595*100)</f>
        <v>#N/A</v>
      </c>
      <c r="AI595" s="624" t="e">
        <f>SUMIFS(INDEX(Калькуляция!$T$15:$AM$139,,MATCH(AI$3,Калькуляция!$T$3:$AM$3,0)),Калькуляция!$A$15:$A$139,$A595,Калькуляция!$B$15:$B$139,$B595)</f>
        <v>#N/A</v>
      </c>
      <c r="AJ595" s="624" t="e">
        <f>SUMIFS(INDEX(Калькуляция!$T$15:$AM$139,,MATCH(AJ$3,Калькуляция!$T$3:$AM$3,0)),Калькуляция!$A$15:$A$139,$A595,Калькуляция!$B$15:$B$139,$B595)</f>
        <v>#N/A</v>
      </c>
      <c r="AK595" s="521" t="e">
        <f>IF(AI595=0,0,(AJ595-AI595)/AI595*100)</f>
        <v>#N/A</v>
      </c>
      <c r="AL595" s="624" t="e">
        <f>SUMIFS(INDEX(Калькуляция!$T$15:$AM$139,,MATCH(AL$3,Калькуляция!$T$3:$AM$3,0)),Калькуляция!$A$15:$A$139,$A595,Калькуляция!$B$15:$B$139,$B595)</f>
        <v>#N/A</v>
      </c>
      <c r="AM595" s="624" t="e">
        <f>SUMIFS(INDEX(Калькуляция!$T$15:$AM$139,,MATCH(AM$3,Калькуляция!$T$3:$AM$3,0)),Калькуляция!$A$15:$A$139,$A595,Калькуляция!$B$15:$B$139,$B595)</f>
        <v>#N/A</v>
      </c>
      <c r="AN595" s="521" t="e">
        <f>IF(AL595=0,0,(AM595-AL595)/AL595*100)</f>
        <v>#N/A</v>
      </c>
      <c r="AO595" s="624" t="e">
        <f>SUMIFS(INDEX(Калькуляция!$T$15:$AM$139,,MATCH(AO$3,Калькуляция!$T$3:$AM$3,0)),Калькуляция!$A$15:$A$139,$A595,Калькуляция!$B$15:$B$139,$B595)</f>
        <v>#N/A</v>
      </c>
      <c r="AP595" s="624" t="e">
        <f>SUMIFS(INDEX(Калькуляция!$T$15:$AM$139,,MATCH(AP$3,Калькуляция!$T$3:$AM$3,0)),Калькуляция!$A$15:$A$139,$A595,Калькуляция!$B$15:$B$139,$B595)</f>
        <v>#N/A</v>
      </c>
      <c r="AQ595" s="522" t="e">
        <f>IF(AO595=0,0,(AP595-AO595)/AO595*100)</f>
        <v>#N/A</v>
      </c>
    </row>
    <row r="596" spans="1:43" s="322" customFormat="1" ht="24.75" customHeight="1" outlineLevel="1">
      <c r="A596" s="322" t="str">
        <f t="shared" si="128"/>
        <v>1</v>
      </c>
      <c r="G596" s="322" t="b">
        <f>F571="двухставочный"</f>
        <v>0</v>
      </c>
      <c r="L596" s="403" t="s">
        <v>695</v>
      </c>
      <c r="M596" s="394" t="s">
        <v>696</v>
      </c>
      <c r="N596" s="397"/>
      <c r="O596" s="397"/>
      <c r="P596" s="396">
        <f>IF(N596=0,0,(O596-N596)/N596*100)</f>
        <v>0</v>
      </c>
      <c r="Q596" s="397"/>
      <c r="R596" s="397"/>
      <c r="S596" s="396">
        <f>IF(Q596=0,0,(R596-Q596)/Q596*100)</f>
        <v>0</v>
      </c>
      <c r="T596" s="397"/>
      <c r="U596" s="397"/>
      <c r="V596" s="396">
        <f>IF(T596=0,0,(U596-T596)/T596*100)</f>
        <v>0</v>
      </c>
      <c r="W596" s="397"/>
      <c r="X596" s="397"/>
      <c r="Y596" s="396">
        <f>IF(W596=0,0,(X596-W596)/W596*100)</f>
        <v>0</v>
      </c>
      <c r="Z596" s="397"/>
      <c r="AA596" s="397"/>
      <c r="AB596" s="396">
        <f>IF(Z596=0,0,(AA596-Z596)/Z596*100)</f>
        <v>0</v>
      </c>
      <c r="AC596" s="397"/>
      <c r="AD596" s="397"/>
      <c r="AE596" s="396">
        <f>IF(AC596=0,0,(AD596-AC596)/AC596*100)</f>
        <v>0</v>
      </c>
      <c r="AF596" s="397"/>
      <c r="AG596" s="397"/>
      <c r="AH596" s="396">
        <f>IF(AF596=0,0,(AG596-AF596)/AF596*100)</f>
        <v>0</v>
      </c>
      <c r="AI596" s="397"/>
      <c r="AJ596" s="397"/>
      <c r="AK596" s="396">
        <f>IF(AI596=0,0,(AJ596-AI596)/AI596*100)</f>
        <v>0</v>
      </c>
      <c r="AL596" s="397"/>
      <c r="AM596" s="397"/>
      <c r="AN596" s="396">
        <f>IF(AL596=0,0,(AM596-AL596)/AL596*100)</f>
        <v>0</v>
      </c>
      <c r="AO596" s="397"/>
      <c r="AP596" s="397"/>
      <c r="AQ596" s="396">
        <f>IF(AO596=0,0,(AP596-AO596)/AO596*100)</f>
        <v>0</v>
      </c>
    </row>
    <row r="597" spans="1:43" s="322" customFormat="1" ht="15" customHeight="1" outlineLevel="1">
      <c r="A597" s="322" t="str">
        <f t="shared" si="128"/>
        <v>1</v>
      </c>
      <c r="G597" s="322" t="b">
        <f>F571="двухставочный"</f>
        <v>0</v>
      </c>
      <c r="L597" s="403" t="s">
        <v>697</v>
      </c>
      <c r="M597" s="394" t="s">
        <v>698</v>
      </c>
      <c r="N597" s="397"/>
      <c r="O597" s="397"/>
      <c r="P597" s="396">
        <f>IF(N597=0,0,(O597-N597)/N597*100)</f>
        <v>0</v>
      </c>
      <c r="Q597" s="397"/>
      <c r="R597" s="397"/>
      <c r="S597" s="396">
        <f>IF(Q597=0,0,(R597-Q597)/Q597*100)</f>
        <v>0</v>
      </c>
      <c r="T597" s="397"/>
      <c r="U597" s="397"/>
      <c r="V597" s="396">
        <f>IF(T597=0,0,(U597-T597)/T597*100)</f>
        <v>0</v>
      </c>
      <c r="W597" s="397"/>
      <c r="X597" s="397"/>
      <c r="Y597" s="396">
        <f>IF(W597=0,0,(X597-W597)/W597*100)</f>
        <v>0</v>
      </c>
      <c r="Z597" s="397"/>
      <c r="AA597" s="397"/>
      <c r="AB597" s="396">
        <f>IF(Z597=0,0,(AA597-Z597)/Z597*100)</f>
        <v>0</v>
      </c>
      <c r="AC597" s="397"/>
      <c r="AD597" s="397"/>
      <c r="AE597" s="396">
        <f>IF(AC597=0,0,(AD597-AC597)/AC597*100)</f>
        <v>0</v>
      </c>
      <c r="AF597" s="397"/>
      <c r="AG597" s="397"/>
      <c r="AH597" s="396">
        <f>IF(AF597=0,0,(AG597-AF597)/AF597*100)</f>
        <v>0</v>
      </c>
      <c r="AI597" s="397"/>
      <c r="AJ597" s="397"/>
      <c r="AK597" s="396">
        <f>IF(AI597=0,0,(AJ597-AI597)/AI597*100)</f>
        <v>0</v>
      </c>
      <c r="AL597" s="397"/>
      <c r="AM597" s="397"/>
      <c r="AN597" s="396">
        <f>IF(AL597=0,0,(AM597-AL597)/AL597*100)</f>
        <v>0</v>
      </c>
      <c r="AO597" s="397"/>
      <c r="AP597" s="397"/>
      <c r="AQ597" s="396">
        <f>IF(AO597=0,0,(AP597-AO597)/AO597*100)</f>
        <v>0</v>
      </c>
    </row>
    <row r="598" spans="1:43" s="322" customFormat="1" ht="15" customHeight="1" outlineLevel="1">
      <c r="A598" s="322" t="str">
        <f t="shared" si="128"/>
        <v>1</v>
      </c>
      <c r="G598" s="322" t="b">
        <f>F571="двухставочный"</f>
        <v>0</v>
      </c>
      <c r="L598" s="389" t="s">
        <v>1216</v>
      </c>
      <c r="M598" s="400"/>
      <c r="N598" s="401"/>
      <c r="O598" s="401"/>
      <c r="P598" s="401"/>
      <c r="Q598" s="401"/>
      <c r="R598" s="401"/>
      <c r="S598" s="401"/>
      <c r="T598" s="401"/>
      <c r="U598" s="401"/>
      <c r="V598" s="401"/>
      <c r="W598" s="401"/>
      <c r="X598" s="401"/>
      <c r="Y598" s="401"/>
      <c r="Z598" s="401"/>
      <c r="AA598" s="401"/>
      <c r="AB598" s="401"/>
      <c r="AC598" s="401"/>
      <c r="AD598" s="401"/>
      <c r="AE598" s="401"/>
      <c r="AF598" s="401"/>
      <c r="AG598" s="401"/>
      <c r="AH598" s="401"/>
      <c r="AI598" s="401"/>
      <c r="AJ598" s="401"/>
      <c r="AK598" s="401"/>
      <c r="AL598" s="401"/>
      <c r="AM598" s="401"/>
      <c r="AN598" s="401"/>
      <c r="AO598" s="401"/>
      <c r="AP598" s="401"/>
      <c r="AQ598" s="402"/>
    </row>
    <row r="599" spans="1:43" s="322" customFormat="1" ht="15" customHeight="1" outlineLevel="1">
      <c r="A599" s="322" t="str">
        <f t="shared" si="128"/>
        <v>1</v>
      </c>
      <c r="G599" s="322" t="b">
        <f>F571="двухставочный"</f>
        <v>0</v>
      </c>
      <c r="L599" s="403" t="s">
        <v>692</v>
      </c>
      <c r="M599" s="394" t="s">
        <v>678</v>
      </c>
      <c r="N599" s="397" t="e">
        <f>IF(N601=0,0,(N600*N601+N602*N603*6)/N601)</f>
        <v>#N/A</v>
      </c>
      <c r="O599" s="397" t="e">
        <f>IF(O601=0,0,(O600*O601+O602*O603*6)/O601)</f>
        <v>#N/A</v>
      </c>
      <c r="P599" s="396" t="e">
        <f>IF(N599=0,0,(O599-N599)/N599*100)</f>
        <v>#N/A</v>
      </c>
      <c r="Q599" s="397" t="e">
        <f>IF(Q601=0,0,(Q600*Q601+Q602*Q603*6)/Q601)</f>
        <v>#N/A</v>
      </c>
      <c r="R599" s="397" t="e">
        <f>IF(R601=0,0,(R600*R601+R602*R603*6)/R601)</f>
        <v>#N/A</v>
      </c>
      <c r="S599" s="396" t="e">
        <f>IF(Q599=0,0,(R599-Q599)/Q599*100)</f>
        <v>#N/A</v>
      </c>
      <c r="T599" s="397" t="e">
        <f>IF(T601=0,0,(T600*T601+T602*T603*6)/T601)</f>
        <v>#N/A</v>
      </c>
      <c r="U599" s="397" t="e">
        <f>IF(U601=0,0,(U600*U601+U602*U603*6)/U601)</f>
        <v>#N/A</v>
      </c>
      <c r="V599" s="396" t="e">
        <f>IF(T599=0,0,(U599-T599)/T599*100)</f>
        <v>#N/A</v>
      </c>
      <c r="W599" s="397" t="e">
        <f>IF(W601=0,0,(W600*W601+W602*W603*6)/W601)</f>
        <v>#N/A</v>
      </c>
      <c r="X599" s="397" t="e">
        <f>IF(X601=0,0,(X600*X601+X602*X603*6)/X601)</f>
        <v>#N/A</v>
      </c>
      <c r="Y599" s="396" t="e">
        <f>IF(W599=0,0,(X599-W599)/W599*100)</f>
        <v>#N/A</v>
      </c>
      <c r="Z599" s="397" t="e">
        <f>IF(Z601=0,0,(Z600*Z601+Z602*Z603*6)/Z601)</f>
        <v>#N/A</v>
      </c>
      <c r="AA599" s="397" t="e">
        <f>IF(AA601=0,0,(AA600*AA601+AA602*AA603*6)/AA601)</f>
        <v>#N/A</v>
      </c>
      <c r="AB599" s="396" t="e">
        <f>IF(Z599=0,0,(AA599-Z599)/Z599*100)</f>
        <v>#N/A</v>
      </c>
      <c r="AC599" s="397" t="e">
        <f>IF(AC601=0,0,(AC600*AC601+AC602*AC603*6)/AC601)</f>
        <v>#N/A</v>
      </c>
      <c r="AD599" s="397" t="e">
        <f>IF(AD601=0,0,(AD600*AD601+AD602*AD603*6)/AD601)</f>
        <v>#N/A</v>
      </c>
      <c r="AE599" s="396" t="e">
        <f>IF(AC599=0,0,(AD599-AC599)/AC599*100)</f>
        <v>#N/A</v>
      </c>
      <c r="AF599" s="397" t="e">
        <f>IF(AF601=0,0,(AF600*AF601+AF602*AF603*6)/AF601)</f>
        <v>#N/A</v>
      </c>
      <c r="AG599" s="397" t="e">
        <f>IF(AG601=0,0,(AG600*AG601+AG602*AG603*6)/AG601)</f>
        <v>#N/A</v>
      </c>
      <c r="AH599" s="396" t="e">
        <f>IF(AF599=0,0,(AG599-AF599)/AF599*100)</f>
        <v>#N/A</v>
      </c>
      <c r="AI599" s="397" t="e">
        <f>IF(AI601=0,0,(AI600*AI601+AI602*AI603*6)/AI601)</f>
        <v>#N/A</v>
      </c>
      <c r="AJ599" s="397" t="e">
        <f>IF(AJ601=0,0,(AJ600*AJ601+AJ602*AJ603*6)/AJ601)</f>
        <v>#N/A</v>
      </c>
      <c r="AK599" s="396" t="e">
        <f>IF(AI599=0,0,(AJ599-AI599)/AI599*100)</f>
        <v>#N/A</v>
      </c>
      <c r="AL599" s="397" t="e">
        <f>IF(AL601=0,0,(AL600*AL601+AL602*AL603*6)/AL601)</f>
        <v>#N/A</v>
      </c>
      <c r="AM599" s="397" t="e">
        <f>IF(AM601=0,0,(AM600*AM601+AM602*AM603*6)/AM601)</f>
        <v>#N/A</v>
      </c>
      <c r="AN599" s="396" t="e">
        <f>IF(AL599=0,0,(AM599-AL599)/AL599*100)</f>
        <v>#N/A</v>
      </c>
      <c r="AO599" s="397" t="e">
        <f>IF(AO601=0,0,(AO600*AO601+AO602*AO603*6)/AO601)</f>
        <v>#N/A</v>
      </c>
      <c r="AP599" s="397" t="e">
        <f>IF(AP601=0,0,(AP600*AP601+AP602*AP603*6)/AP601)</f>
        <v>#N/A</v>
      </c>
      <c r="AQ599" s="396" t="e">
        <f>IF(AO599=0,0,(AP599-AO599)/AO599*100)</f>
        <v>#N/A</v>
      </c>
    </row>
    <row r="600" spans="1:43" s="322" customFormat="1" ht="15" customHeight="1" outlineLevel="1">
      <c r="A600" s="322" t="str">
        <f t="shared" si="128"/>
        <v>1</v>
      </c>
      <c r="G600" s="322" t="b">
        <f>F571="двухставочный"</f>
        <v>0</v>
      </c>
      <c r="L600" s="403" t="s">
        <v>693</v>
      </c>
      <c r="M600" s="394" t="s">
        <v>678</v>
      </c>
      <c r="N600" s="397"/>
      <c r="O600" s="397"/>
      <c r="P600" s="396">
        <f>IF(N600=0,0,(O600-N600)/N600*100)</f>
        <v>0</v>
      </c>
      <c r="Q600" s="397"/>
      <c r="R600" s="397"/>
      <c r="S600" s="396">
        <f>IF(Q600=0,0,(R600-Q600)/Q600*100)</f>
        <v>0</v>
      </c>
      <c r="T600" s="397"/>
      <c r="U600" s="397"/>
      <c r="V600" s="396">
        <f>IF(T600=0,0,(U600-T600)/T600*100)</f>
        <v>0</v>
      </c>
      <c r="W600" s="397"/>
      <c r="X600" s="397"/>
      <c r="Y600" s="396">
        <f>IF(W600=0,0,(X600-W600)/W600*100)</f>
        <v>0</v>
      </c>
      <c r="Z600" s="397"/>
      <c r="AA600" s="397"/>
      <c r="AB600" s="396">
        <f>IF(Z600=0,0,(AA600-Z600)/Z600*100)</f>
        <v>0</v>
      </c>
      <c r="AC600" s="397"/>
      <c r="AD600" s="397"/>
      <c r="AE600" s="396">
        <f>IF(AC600=0,0,(AD600-AC600)/AC600*100)</f>
        <v>0</v>
      </c>
      <c r="AF600" s="397"/>
      <c r="AG600" s="397"/>
      <c r="AH600" s="396">
        <f>IF(AF600=0,0,(AG600-AF600)/AF600*100)</f>
        <v>0</v>
      </c>
      <c r="AI600" s="397"/>
      <c r="AJ600" s="397"/>
      <c r="AK600" s="396">
        <f>IF(AI600=0,0,(AJ600-AI600)/AI600*100)</f>
        <v>0</v>
      </c>
      <c r="AL600" s="397"/>
      <c r="AM600" s="397"/>
      <c r="AN600" s="396">
        <f>IF(AL600=0,0,(AM600-AL600)/AL600*100)</f>
        <v>0</v>
      </c>
      <c r="AO600" s="397"/>
      <c r="AP600" s="397"/>
      <c r="AQ600" s="396">
        <f>IF(AO600=0,0,(AP600-AO600)/AO600*100)</f>
        <v>0</v>
      </c>
    </row>
    <row r="601" spans="1:43" s="322" customFormat="1" ht="15" customHeight="1" outlineLevel="1">
      <c r="A601" s="322" t="str">
        <f t="shared" si="128"/>
        <v>1</v>
      </c>
      <c r="B601" s="108" t="s">
        <v>1210</v>
      </c>
      <c r="G601" s="322" t="b">
        <f>F571="двухставочный"</f>
        <v>0</v>
      </c>
      <c r="L601" s="403" t="s">
        <v>694</v>
      </c>
      <c r="M601" s="394" t="s">
        <v>328</v>
      </c>
      <c r="N601" s="624" t="e">
        <f>SUMIFS(INDEX(Калькуляция!$T$15:$AM$139,,MATCH(N$3,Калькуляция!$T$3:$AM$3,0)),Калькуляция!$A$15:$A$139,$A601,Калькуляция!$B$15:$B$139,$B601)</f>
        <v>#N/A</v>
      </c>
      <c r="O601" s="624" t="e">
        <f>SUMIFS(INDEX(Калькуляция!$T$15:$AM$139,,MATCH(O$3,Калькуляция!$T$3:$AM$3,0)),Калькуляция!$A$15:$A$139,$A601,Калькуляция!$B$15:$B$139,$B601)</f>
        <v>#N/A</v>
      </c>
      <c r="P601" s="521" t="e">
        <f>IF(N601=0,0,(O601-N601)/N601*100)</f>
        <v>#N/A</v>
      </c>
      <c r="Q601" s="624" t="e">
        <f>SUMIFS(INDEX(Калькуляция!$T$15:$AM$139,,MATCH(Q$3,Калькуляция!$T$3:$AM$3,0)),Калькуляция!$A$15:$A$139,$A601,Калькуляция!$B$15:$B$139,$B601)</f>
        <v>#N/A</v>
      </c>
      <c r="R601" s="624" t="e">
        <f>SUMIFS(INDEX(Калькуляция!$T$15:$AM$139,,MATCH(R$3,Калькуляция!$T$3:$AM$3,0)),Калькуляция!$A$15:$A$139,$A601,Калькуляция!$B$15:$B$139,$B601)</f>
        <v>#N/A</v>
      </c>
      <c r="S601" s="521" t="e">
        <f>IF(Q601=0,0,(R601-Q601)/Q601*100)</f>
        <v>#N/A</v>
      </c>
      <c r="T601" s="624" t="e">
        <f>SUMIFS(INDEX(Калькуляция!$T$15:$AM$139,,MATCH(T$3,Калькуляция!$T$3:$AM$3,0)),Калькуляция!$A$15:$A$139,$A601,Калькуляция!$B$15:$B$139,$B601)</f>
        <v>#N/A</v>
      </c>
      <c r="U601" s="624" t="e">
        <f>SUMIFS(INDEX(Калькуляция!$T$15:$AM$139,,MATCH(U$3,Калькуляция!$T$3:$AM$3,0)),Калькуляция!$A$15:$A$139,$A601,Калькуляция!$B$15:$B$139,$B601)</f>
        <v>#N/A</v>
      </c>
      <c r="V601" s="521" t="e">
        <f>IF(T601=0,0,(U601-T601)/T601*100)</f>
        <v>#N/A</v>
      </c>
      <c r="W601" s="624" t="e">
        <f>SUMIFS(INDEX(Калькуляция!$T$15:$AM$139,,MATCH(W$3,Калькуляция!$T$3:$AM$3,0)),Калькуляция!$A$15:$A$139,$A601,Калькуляция!$B$15:$B$139,$B601)</f>
        <v>#N/A</v>
      </c>
      <c r="X601" s="624" t="e">
        <f>SUMIFS(INDEX(Калькуляция!$T$15:$AM$139,,MATCH(X$3,Калькуляция!$T$3:$AM$3,0)),Калькуляция!$A$15:$A$139,$A601,Калькуляция!$B$15:$B$139,$B601)</f>
        <v>#N/A</v>
      </c>
      <c r="Y601" s="521" t="e">
        <f>IF(W601=0,0,(X601-W601)/W601*100)</f>
        <v>#N/A</v>
      </c>
      <c r="Z601" s="624" t="e">
        <f>SUMIFS(INDEX(Калькуляция!$T$15:$AM$139,,MATCH(Z$3,Калькуляция!$T$3:$AM$3,0)),Калькуляция!$A$15:$A$139,$A601,Калькуляция!$B$15:$B$139,$B601)</f>
        <v>#N/A</v>
      </c>
      <c r="AA601" s="624" t="e">
        <f>SUMIFS(INDEX(Калькуляция!$T$15:$AM$139,,MATCH(AA$3,Калькуляция!$T$3:$AM$3,0)),Калькуляция!$A$15:$A$139,$A601,Калькуляция!$B$15:$B$139,$B601)</f>
        <v>#N/A</v>
      </c>
      <c r="AB601" s="521" t="e">
        <f>IF(Z601=0,0,(AA601-Z601)/Z601*100)</f>
        <v>#N/A</v>
      </c>
      <c r="AC601" s="624" t="e">
        <f>SUMIFS(INDEX(Калькуляция!$T$15:$AM$139,,MATCH(AC$3,Калькуляция!$T$3:$AM$3,0)),Калькуляция!$A$15:$A$139,$A601,Калькуляция!$B$15:$B$139,$B601)</f>
        <v>#N/A</v>
      </c>
      <c r="AD601" s="624" t="e">
        <f>SUMIFS(INDEX(Калькуляция!$T$15:$AM$139,,MATCH(AD$3,Калькуляция!$T$3:$AM$3,0)),Калькуляция!$A$15:$A$139,$A601,Калькуляция!$B$15:$B$139,$B601)</f>
        <v>#N/A</v>
      </c>
      <c r="AE601" s="521" t="e">
        <f>IF(AC601=0,0,(AD601-AC601)/AC601*100)</f>
        <v>#N/A</v>
      </c>
      <c r="AF601" s="624" t="e">
        <f>SUMIFS(INDEX(Калькуляция!$T$15:$AM$139,,MATCH(AF$3,Калькуляция!$T$3:$AM$3,0)),Калькуляция!$A$15:$A$139,$A601,Калькуляция!$B$15:$B$139,$B601)</f>
        <v>#N/A</v>
      </c>
      <c r="AG601" s="624" t="e">
        <f>SUMIFS(INDEX(Калькуляция!$T$15:$AM$139,,MATCH(AG$3,Калькуляция!$T$3:$AM$3,0)),Калькуляция!$A$15:$A$139,$A601,Калькуляция!$B$15:$B$139,$B601)</f>
        <v>#N/A</v>
      </c>
      <c r="AH601" s="521" t="e">
        <f>IF(AF601=0,0,(AG601-AF601)/AF601*100)</f>
        <v>#N/A</v>
      </c>
      <c r="AI601" s="624" t="e">
        <f>SUMIFS(INDEX(Калькуляция!$T$15:$AM$139,,MATCH(AI$3,Калькуляция!$T$3:$AM$3,0)),Калькуляция!$A$15:$A$139,$A601,Калькуляция!$B$15:$B$139,$B601)</f>
        <v>#N/A</v>
      </c>
      <c r="AJ601" s="624" t="e">
        <f>SUMIFS(INDEX(Калькуляция!$T$15:$AM$139,,MATCH(AJ$3,Калькуляция!$T$3:$AM$3,0)),Калькуляция!$A$15:$A$139,$A601,Калькуляция!$B$15:$B$139,$B601)</f>
        <v>#N/A</v>
      </c>
      <c r="AK601" s="521" t="e">
        <f>IF(AI601=0,0,(AJ601-AI601)/AI601*100)</f>
        <v>#N/A</v>
      </c>
      <c r="AL601" s="624" t="e">
        <f>SUMIFS(INDEX(Калькуляция!$T$15:$AM$139,,MATCH(AL$3,Калькуляция!$T$3:$AM$3,0)),Калькуляция!$A$15:$A$139,$A601,Калькуляция!$B$15:$B$139,$B601)</f>
        <v>#N/A</v>
      </c>
      <c r="AM601" s="624" t="e">
        <f>SUMIFS(INDEX(Калькуляция!$T$15:$AM$139,,MATCH(AM$3,Калькуляция!$T$3:$AM$3,0)),Калькуляция!$A$15:$A$139,$A601,Калькуляция!$B$15:$B$139,$B601)</f>
        <v>#N/A</v>
      </c>
      <c r="AN601" s="521" t="e">
        <f>IF(AL601=0,0,(AM601-AL601)/AL601*100)</f>
        <v>#N/A</v>
      </c>
      <c r="AO601" s="624" t="e">
        <f>SUMIFS(INDEX(Калькуляция!$T$15:$AM$139,,MATCH(AO$3,Калькуляция!$T$3:$AM$3,0)),Калькуляция!$A$15:$A$139,$A601,Калькуляция!$B$15:$B$139,$B601)</f>
        <v>#N/A</v>
      </c>
      <c r="AP601" s="624" t="e">
        <f>SUMIFS(INDEX(Калькуляция!$T$15:$AM$139,,MATCH(AP$3,Калькуляция!$T$3:$AM$3,0)),Калькуляция!$A$15:$A$139,$A601,Калькуляция!$B$15:$B$139,$B601)</f>
        <v>#N/A</v>
      </c>
      <c r="AQ601" s="521" t="e">
        <f>IF(AO601=0,0,(AP601-AO601)/AO601*100)</f>
        <v>#N/A</v>
      </c>
    </row>
    <row r="602" spans="1:43" s="322" customFormat="1" ht="24.75" customHeight="1" outlineLevel="1">
      <c r="A602" s="322" t="str">
        <f t="shared" si="128"/>
        <v>1</v>
      </c>
      <c r="G602" s="322" t="b">
        <f>F571="двухставочный"</f>
        <v>0</v>
      </c>
      <c r="L602" s="403" t="s">
        <v>695</v>
      </c>
      <c r="M602" s="394" t="s">
        <v>696</v>
      </c>
      <c r="N602" s="397"/>
      <c r="O602" s="397"/>
      <c r="P602" s="396">
        <f>IF(N602=0,0,(O602-N602)/N602*100)</f>
        <v>0</v>
      </c>
      <c r="Q602" s="397"/>
      <c r="R602" s="397"/>
      <c r="S602" s="396">
        <f>IF(Q602=0,0,(R602-Q602)/Q602*100)</f>
        <v>0</v>
      </c>
      <c r="T602" s="397"/>
      <c r="U602" s="397"/>
      <c r="V602" s="396">
        <f>IF(T602=0,0,(U602-T602)/T602*100)</f>
        <v>0</v>
      </c>
      <c r="W602" s="397"/>
      <c r="X602" s="397"/>
      <c r="Y602" s="396">
        <f>IF(W602=0,0,(X602-W602)/W602*100)</f>
        <v>0</v>
      </c>
      <c r="Z602" s="397"/>
      <c r="AA602" s="397"/>
      <c r="AB602" s="396">
        <f>IF(Z602=0,0,(AA602-Z602)/Z602*100)</f>
        <v>0</v>
      </c>
      <c r="AC602" s="397"/>
      <c r="AD602" s="397"/>
      <c r="AE602" s="396">
        <f>IF(AC602=0,0,(AD602-AC602)/AC602*100)</f>
        <v>0</v>
      </c>
      <c r="AF602" s="397"/>
      <c r="AG602" s="397"/>
      <c r="AH602" s="396">
        <f>IF(AF602=0,0,(AG602-AF602)/AF602*100)</f>
        <v>0</v>
      </c>
      <c r="AI602" s="397"/>
      <c r="AJ602" s="397"/>
      <c r="AK602" s="396">
        <f>IF(AI602=0,0,(AJ602-AI602)/AI602*100)</f>
        <v>0</v>
      </c>
      <c r="AL602" s="397"/>
      <c r="AM602" s="397"/>
      <c r="AN602" s="396">
        <f>IF(AL602=0,0,(AM602-AL602)/AL602*100)</f>
        <v>0</v>
      </c>
      <c r="AO602" s="397"/>
      <c r="AP602" s="397"/>
      <c r="AQ602" s="396">
        <f>IF(AO602=0,0,(AP602-AO602)/AO602*100)</f>
        <v>0</v>
      </c>
    </row>
    <row r="603" spans="1:43" s="322" customFormat="1" ht="15" customHeight="1" outlineLevel="1">
      <c r="A603" s="322" t="str">
        <f t="shared" si="128"/>
        <v>1</v>
      </c>
      <c r="G603" s="322" t="b">
        <f>F571="двухставочный"</f>
        <v>0</v>
      </c>
      <c r="L603" s="403" t="s">
        <v>697</v>
      </c>
      <c r="M603" s="394" t="s">
        <v>698</v>
      </c>
      <c r="N603" s="397"/>
      <c r="O603" s="397"/>
      <c r="P603" s="396">
        <f>IF(N603=0,0,(O603-N603)/N603*100)</f>
        <v>0</v>
      </c>
      <c r="Q603" s="397"/>
      <c r="R603" s="397"/>
      <c r="S603" s="396">
        <f>IF(Q603=0,0,(R603-Q603)/Q603*100)</f>
        <v>0</v>
      </c>
      <c r="T603" s="397"/>
      <c r="U603" s="397"/>
      <c r="V603" s="396">
        <f>IF(T603=0,0,(U603-T603)/T603*100)</f>
        <v>0</v>
      </c>
      <c r="W603" s="397"/>
      <c r="X603" s="397"/>
      <c r="Y603" s="396">
        <f>IF(W603=0,0,(X603-W603)/W603*100)</f>
        <v>0</v>
      </c>
      <c r="Z603" s="397"/>
      <c r="AA603" s="397"/>
      <c r="AB603" s="396">
        <f>IF(Z603=0,0,(AA603-Z603)/Z603*100)</f>
        <v>0</v>
      </c>
      <c r="AC603" s="397"/>
      <c r="AD603" s="397"/>
      <c r="AE603" s="396">
        <f>IF(AC603=0,0,(AD603-AC603)/AC603*100)</f>
        <v>0</v>
      </c>
      <c r="AF603" s="397"/>
      <c r="AG603" s="397"/>
      <c r="AH603" s="396">
        <f>IF(AF603=0,0,(AG603-AF603)/AF603*100)</f>
        <v>0</v>
      </c>
      <c r="AI603" s="397"/>
      <c r="AJ603" s="397"/>
      <c r="AK603" s="396">
        <f>IF(AI603=0,0,(AJ603-AI603)/AI603*100)</f>
        <v>0</v>
      </c>
      <c r="AL603" s="397"/>
      <c r="AM603" s="397"/>
      <c r="AN603" s="396">
        <f>IF(AL603=0,0,(AM603-AL603)/AL603*100)</f>
        <v>0</v>
      </c>
      <c r="AO603" s="397"/>
      <c r="AP603" s="397"/>
      <c r="AQ603" s="396">
        <f>IF(AO603=0,0,(AP603-AO603)/AO603*100)</f>
        <v>0</v>
      </c>
    </row>
    <row r="604" spans="1:43" s="322" customFormat="1" ht="15" customHeight="1" outlineLevel="1">
      <c r="A604" s="322" t="str">
        <f t="shared" si="128"/>
        <v>1</v>
      </c>
      <c r="G604" s="322" t="b">
        <f>F571="двухставочный"</f>
        <v>0</v>
      </c>
      <c r="L604" s="389" t="s">
        <v>1216</v>
      </c>
      <c r="M604" s="400"/>
      <c r="N604" s="401"/>
      <c r="O604" s="401"/>
      <c r="P604" s="401"/>
      <c r="Q604" s="401"/>
      <c r="R604" s="401"/>
      <c r="S604" s="401"/>
      <c r="T604" s="401"/>
      <c r="U604" s="401"/>
      <c r="V604" s="401"/>
      <c r="W604" s="401"/>
      <c r="X604" s="401"/>
      <c r="Y604" s="401"/>
      <c r="Z604" s="401"/>
      <c r="AA604" s="401"/>
      <c r="AB604" s="401"/>
      <c r="AC604" s="401"/>
      <c r="AD604" s="401"/>
      <c r="AE604" s="401"/>
      <c r="AF604" s="401"/>
      <c r="AG604" s="401"/>
      <c r="AH604" s="401"/>
      <c r="AI604" s="401"/>
      <c r="AJ604" s="401"/>
      <c r="AK604" s="401"/>
      <c r="AL604" s="401"/>
      <c r="AM604" s="401"/>
      <c r="AN604" s="401"/>
      <c r="AO604" s="401"/>
      <c r="AP604" s="401"/>
      <c r="AQ604" s="402"/>
    </row>
    <row r="605" spans="1:43" s="322" customFormat="1" ht="15" customHeight="1" outlineLevel="1">
      <c r="A605" s="322" t="str">
        <f t="shared" si="128"/>
        <v>1</v>
      </c>
      <c r="G605" s="322" t="b">
        <f>F571="двухставочный"</f>
        <v>0</v>
      </c>
      <c r="L605" s="403" t="s">
        <v>692</v>
      </c>
      <c r="M605" s="394" t="s">
        <v>678</v>
      </c>
      <c r="N605" s="397" t="e">
        <f>IF(N607=0,0,(N606*N607+N608*N609*6)/N607)</f>
        <v>#N/A</v>
      </c>
      <c r="O605" s="397" t="e">
        <f>IF(O607=0,0,(O606*O607+O608*O609*6)/O607)</f>
        <v>#N/A</v>
      </c>
      <c r="P605" s="396" t="e">
        <f>IF(N605=0,0,(O605-N605)/N605*100)</f>
        <v>#N/A</v>
      </c>
      <c r="Q605" s="397" t="e">
        <f>IF(Q607=0,0,(Q606*Q607+Q608*Q609*6)/Q607)</f>
        <v>#N/A</v>
      </c>
      <c r="R605" s="397" t="e">
        <f>IF(R607=0,0,(R606*R607+R608*R609*6)/R607)</f>
        <v>#N/A</v>
      </c>
      <c r="S605" s="396" t="e">
        <f>IF(Q605=0,0,(R605-Q605)/Q605*100)</f>
        <v>#N/A</v>
      </c>
      <c r="T605" s="397" t="e">
        <f>IF(T607=0,0,(T606*T607+T608*T609*6)/T607)</f>
        <v>#N/A</v>
      </c>
      <c r="U605" s="397" t="e">
        <f>IF(U607=0,0,(U606*U607+U608*U609*6)/U607)</f>
        <v>#N/A</v>
      </c>
      <c r="V605" s="396" t="e">
        <f>IF(T605=0,0,(U605-T605)/T605*100)</f>
        <v>#N/A</v>
      </c>
      <c r="W605" s="397" t="e">
        <f>IF(W607=0,0,(W606*W607+W608*W609*6)/W607)</f>
        <v>#N/A</v>
      </c>
      <c r="X605" s="397" t="e">
        <f>IF(X607=0,0,(X606*X607+X608*X609*6)/X607)</f>
        <v>#N/A</v>
      </c>
      <c r="Y605" s="396" t="e">
        <f>IF(W605=0,0,(X605-W605)/W605*100)</f>
        <v>#N/A</v>
      </c>
      <c r="Z605" s="397" t="e">
        <f>IF(Z607=0,0,(Z606*Z607+Z608*Z609*6)/Z607)</f>
        <v>#N/A</v>
      </c>
      <c r="AA605" s="397" t="e">
        <f>IF(AA607=0,0,(AA606*AA607+AA608*AA609*6)/AA607)</f>
        <v>#N/A</v>
      </c>
      <c r="AB605" s="396" t="e">
        <f>IF(Z605=0,0,(AA605-Z605)/Z605*100)</f>
        <v>#N/A</v>
      </c>
      <c r="AC605" s="397" t="e">
        <f>IF(AC607=0,0,(AC606*AC607+AC608*AC609*6)/AC607)</f>
        <v>#N/A</v>
      </c>
      <c r="AD605" s="397" t="e">
        <f>IF(AD607=0,0,(AD606*AD607+AD608*AD609*6)/AD607)</f>
        <v>#N/A</v>
      </c>
      <c r="AE605" s="396" t="e">
        <f>IF(AC605=0,0,(AD605-AC605)/AC605*100)</f>
        <v>#N/A</v>
      </c>
      <c r="AF605" s="397" t="e">
        <f>IF(AF607=0,0,(AF606*AF607+AF608*AF609*6)/AF607)</f>
        <v>#N/A</v>
      </c>
      <c r="AG605" s="397" t="e">
        <f>IF(AG607=0,0,(AG606*AG607+AG608*AG609*6)/AG607)</f>
        <v>#N/A</v>
      </c>
      <c r="AH605" s="396" t="e">
        <f>IF(AF605=0,0,(AG605-AF605)/AF605*100)</f>
        <v>#N/A</v>
      </c>
      <c r="AI605" s="397" t="e">
        <f>IF(AI607=0,0,(AI606*AI607+AI608*AI609*6)/AI607)</f>
        <v>#N/A</v>
      </c>
      <c r="AJ605" s="397" t="e">
        <f>IF(AJ607=0,0,(AJ606*AJ607+AJ608*AJ609*6)/AJ607)</f>
        <v>#N/A</v>
      </c>
      <c r="AK605" s="396" t="e">
        <f>IF(AI605=0,0,(AJ605-AI605)/AI605*100)</f>
        <v>#N/A</v>
      </c>
      <c r="AL605" s="397" t="e">
        <f>IF(AL607=0,0,(AL606*AL607+AL608*AL609*6)/AL607)</f>
        <v>#N/A</v>
      </c>
      <c r="AM605" s="397" t="e">
        <f>IF(AM607=0,0,(AM606*AM607+AM608*AM609*6)/AM607)</f>
        <v>#N/A</v>
      </c>
      <c r="AN605" s="396" t="e">
        <f>IF(AL605=0,0,(AM605-AL605)/AL605*100)</f>
        <v>#N/A</v>
      </c>
      <c r="AO605" s="397" t="e">
        <f>IF(AO607=0,0,(AO606*AO607+AO608*AO609*6)/AO607)</f>
        <v>#N/A</v>
      </c>
      <c r="AP605" s="397" t="e">
        <f>IF(AP607=0,0,(AP606*AP607+AP608*AP609*6)/AP607)</f>
        <v>#N/A</v>
      </c>
      <c r="AQ605" s="396" t="e">
        <f>IF(AO605=0,0,(AP605-AO605)/AO605*100)</f>
        <v>#N/A</v>
      </c>
    </row>
    <row r="606" spans="1:43" s="322" customFormat="1" ht="15" customHeight="1" outlineLevel="1">
      <c r="A606" s="322" t="str">
        <f t="shared" si="128"/>
        <v>1</v>
      </c>
      <c r="G606" s="322" t="b">
        <f>F571="двухставочный"</f>
        <v>0</v>
      </c>
      <c r="L606" s="403" t="s">
        <v>693</v>
      </c>
      <c r="M606" s="394" t="s">
        <v>678</v>
      </c>
      <c r="N606" s="397"/>
      <c r="O606" s="397"/>
      <c r="P606" s="396">
        <f>IF(N606=0,0,(O606-N606)/N606*100)</f>
        <v>0</v>
      </c>
      <c r="Q606" s="397"/>
      <c r="R606" s="397"/>
      <c r="S606" s="396">
        <f>IF(Q606=0,0,(R606-Q606)/Q606*100)</f>
        <v>0</v>
      </c>
      <c r="T606" s="397"/>
      <c r="U606" s="397"/>
      <c r="V606" s="396">
        <f>IF(T606=0,0,(U606-T606)/T606*100)</f>
        <v>0</v>
      </c>
      <c r="W606" s="397"/>
      <c r="X606" s="397"/>
      <c r="Y606" s="396">
        <f>IF(W606=0,0,(X606-W606)/W606*100)</f>
        <v>0</v>
      </c>
      <c r="Z606" s="397"/>
      <c r="AA606" s="397"/>
      <c r="AB606" s="396">
        <f>IF(Z606=0,0,(AA606-Z606)/Z606*100)</f>
        <v>0</v>
      </c>
      <c r="AC606" s="397"/>
      <c r="AD606" s="397"/>
      <c r="AE606" s="396">
        <f>IF(AC606=0,0,(AD606-AC606)/AC606*100)</f>
        <v>0</v>
      </c>
      <c r="AF606" s="397"/>
      <c r="AG606" s="397"/>
      <c r="AH606" s="396">
        <f>IF(AF606=0,0,(AG606-AF606)/AF606*100)</f>
        <v>0</v>
      </c>
      <c r="AI606" s="397"/>
      <c r="AJ606" s="397"/>
      <c r="AK606" s="396">
        <f>IF(AI606=0,0,(AJ606-AI606)/AI606*100)</f>
        <v>0</v>
      </c>
      <c r="AL606" s="397"/>
      <c r="AM606" s="397"/>
      <c r="AN606" s="396">
        <f>IF(AL606=0,0,(AM606-AL606)/AL606*100)</f>
        <v>0</v>
      </c>
      <c r="AO606" s="397"/>
      <c r="AP606" s="397"/>
      <c r="AQ606" s="396">
        <f>IF(AO606=0,0,(AP606-AO606)/AO606*100)</f>
        <v>0</v>
      </c>
    </row>
    <row r="607" spans="1:43" s="322" customFormat="1" ht="15" customHeight="1" outlineLevel="1">
      <c r="A607" s="322" t="str">
        <f t="shared" si="128"/>
        <v>1</v>
      </c>
      <c r="B607" s="108" t="s">
        <v>1211</v>
      </c>
      <c r="G607" s="322" t="b">
        <f>F571="двухставочный"</f>
        <v>0</v>
      </c>
      <c r="L607" s="403" t="s">
        <v>694</v>
      </c>
      <c r="M607" s="394" t="s">
        <v>328</v>
      </c>
      <c r="N607" s="624" t="e">
        <f>SUMIFS(INDEX(Калькуляция!$T$15:$AM$139,,MATCH(N$3,Калькуляция!$T$3:$AM$3,0)),Калькуляция!$A$15:$A$139,$A607,Калькуляция!$B$15:$B$139,$B607)</f>
        <v>#N/A</v>
      </c>
      <c r="O607" s="624" t="e">
        <f>SUMIFS(INDEX(Калькуляция!$T$15:$AM$139,,MATCH(O$3,Калькуляция!$T$3:$AM$3,0)),Калькуляция!$A$15:$A$139,$A607,Калькуляция!$B$15:$B$139,$B607)</f>
        <v>#N/A</v>
      </c>
      <c r="P607" s="521" t="e">
        <f>IF(N607=0,0,(O607-N607)/N607*100)</f>
        <v>#N/A</v>
      </c>
      <c r="Q607" s="624" t="e">
        <f>SUMIFS(INDEX(Калькуляция!$T$15:$AM$139,,MATCH(Q$3,Калькуляция!$T$3:$AM$3,0)),Калькуляция!$A$15:$A$139,$A607,Калькуляция!$B$15:$B$139,$B607)</f>
        <v>#N/A</v>
      </c>
      <c r="R607" s="624" t="e">
        <f>SUMIFS(INDEX(Калькуляция!$T$15:$AM$139,,MATCH(R$3,Калькуляция!$T$3:$AM$3,0)),Калькуляция!$A$15:$A$139,$A607,Калькуляция!$B$15:$B$139,$B607)</f>
        <v>#N/A</v>
      </c>
      <c r="S607" s="521" t="e">
        <f>IF(Q607=0,0,(R607-Q607)/Q607*100)</f>
        <v>#N/A</v>
      </c>
      <c r="T607" s="624" t="e">
        <f>SUMIFS(INDEX(Калькуляция!$T$15:$AM$139,,MATCH(T$3,Калькуляция!$T$3:$AM$3,0)),Калькуляция!$A$15:$A$139,$A607,Калькуляция!$B$15:$B$139,$B607)</f>
        <v>#N/A</v>
      </c>
      <c r="U607" s="624" t="e">
        <f>SUMIFS(INDEX(Калькуляция!$T$15:$AM$139,,MATCH(U$3,Калькуляция!$T$3:$AM$3,0)),Калькуляция!$A$15:$A$139,$A607,Калькуляция!$B$15:$B$139,$B607)</f>
        <v>#N/A</v>
      </c>
      <c r="V607" s="521" t="e">
        <f>IF(T607=0,0,(U607-T607)/T607*100)</f>
        <v>#N/A</v>
      </c>
      <c r="W607" s="624" t="e">
        <f>SUMIFS(INDEX(Калькуляция!$T$15:$AM$139,,MATCH(W$3,Калькуляция!$T$3:$AM$3,0)),Калькуляция!$A$15:$A$139,$A607,Калькуляция!$B$15:$B$139,$B607)</f>
        <v>#N/A</v>
      </c>
      <c r="X607" s="624" t="e">
        <f>SUMIFS(INDEX(Калькуляция!$T$15:$AM$139,,MATCH(X$3,Калькуляция!$T$3:$AM$3,0)),Калькуляция!$A$15:$A$139,$A607,Калькуляция!$B$15:$B$139,$B607)</f>
        <v>#N/A</v>
      </c>
      <c r="Y607" s="521" t="e">
        <f>IF(W607=0,0,(X607-W607)/W607*100)</f>
        <v>#N/A</v>
      </c>
      <c r="Z607" s="624" t="e">
        <f>SUMIFS(INDEX(Калькуляция!$T$15:$AM$139,,MATCH(Z$3,Калькуляция!$T$3:$AM$3,0)),Калькуляция!$A$15:$A$139,$A607,Калькуляция!$B$15:$B$139,$B607)</f>
        <v>#N/A</v>
      </c>
      <c r="AA607" s="624" t="e">
        <f>SUMIFS(INDEX(Калькуляция!$T$15:$AM$139,,MATCH(AA$3,Калькуляция!$T$3:$AM$3,0)),Калькуляция!$A$15:$A$139,$A607,Калькуляция!$B$15:$B$139,$B607)</f>
        <v>#N/A</v>
      </c>
      <c r="AB607" s="521" t="e">
        <f>IF(Z607=0,0,(AA607-Z607)/Z607*100)</f>
        <v>#N/A</v>
      </c>
      <c r="AC607" s="624" t="e">
        <f>SUMIFS(INDEX(Калькуляция!$T$15:$AM$139,,MATCH(AC$3,Калькуляция!$T$3:$AM$3,0)),Калькуляция!$A$15:$A$139,$A607,Калькуляция!$B$15:$B$139,$B607)</f>
        <v>#N/A</v>
      </c>
      <c r="AD607" s="624" t="e">
        <f>SUMIFS(INDEX(Калькуляция!$T$15:$AM$139,,MATCH(AD$3,Калькуляция!$T$3:$AM$3,0)),Калькуляция!$A$15:$A$139,$A607,Калькуляция!$B$15:$B$139,$B607)</f>
        <v>#N/A</v>
      </c>
      <c r="AE607" s="521" t="e">
        <f>IF(AC607=0,0,(AD607-AC607)/AC607*100)</f>
        <v>#N/A</v>
      </c>
      <c r="AF607" s="624" t="e">
        <f>SUMIFS(INDEX(Калькуляция!$T$15:$AM$139,,MATCH(AF$3,Калькуляция!$T$3:$AM$3,0)),Калькуляция!$A$15:$A$139,$A607,Калькуляция!$B$15:$B$139,$B607)</f>
        <v>#N/A</v>
      </c>
      <c r="AG607" s="624" t="e">
        <f>SUMIFS(INDEX(Калькуляция!$T$15:$AM$139,,MATCH(AG$3,Калькуляция!$T$3:$AM$3,0)),Калькуляция!$A$15:$A$139,$A607,Калькуляция!$B$15:$B$139,$B607)</f>
        <v>#N/A</v>
      </c>
      <c r="AH607" s="521" t="e">
        <f>IF(AF607=0,0,(AG607-AF607)/AF607*100)</f>
        <v>#N/A</v>
      </c>
      <c r="AI607" s="624" t="e">
        <f>SUMIFS(INDEX(Калькуляция!$T$15:$AM$139,,MATCH(AI$3,Калькуляция!$T$3:$AM$3,0)),Калькуляция!$A$15:$A$139,$A607,Калькуляция!$B$15:$B$139,$B607)</f>
        <v>#N/A</v>
      </c>
      <c r="AJ607" s="624" t="e">
        <f>SUMIFS(INDEX(Калькуляция!$T$15:$AM$139,,MATCH(AJ$3,Калькуляция!$T$3:$AM$3,0)),Калькуляция!$A$15:$A$139,$A607,Калькуляция!$B$15:$B$139,$B607)</f>
        <v>#N/A</v>
      </c>
      <c r="AK607" s="521" t="e">
        <f>IF(AI607=0,0,(AJ607-AI607)/AI607*100)</f>
        <v>#N/A</v>
      </c>
      <c r="AL607" s="624" t="e">
        <f>SUMIFS(INDEX(Калькуляция!$T$15:$AM$139,,MATCH(AL$3,Калькуляция!$T$3:$AM$3,0)),Калькуляция!$A$15:$A$139,$A607,Калькуляция!$B$15:$B$139,$B607)</f>
        <v>#N/A</v>
      </c>
      <c r="AM607" s="624" t="e">
        <f>SUMIFS(INDEX(Калькуляция!$T$15:$AM$139,,MATCH(AM$3,Калькуляция!$T$3:$AM$3,0)),Калькуляция!$A$15:$A$139,$A607,Калькуляция!$B$15:$B$139,$B607)</f>
        <v>#N/A</v>
      </c>
      <c r="AN607" s="521" t="e">
        <f>IF(AL607=0,0,(AM607-AL607)/AL607*100)</f>
        <v>#N/A</v>
      </c>
      <c r="AO607" s="624" t="e">
        <f>SUMIFS(INDEX(Калькуляция!$T$15:$AM$139,,MATCH(AO$3,Калькуляция!$T$3:$AM$3,0)),Калькуляция!$A$15:$A$139,$A607,Калькуляция!$B$15:$B$139,$B607)</f>
        <v>#N/A</v>
      </c>
      <c r="AP607" s="624" t="e">
        <f>SUMIFS(INDEX(Калькуляция!$T$15:$AM$139,,MATCH(AP$3,Калькуляция!$T$3:$AM$3,0)),Калькуляция!$A$15:$A$139,$A607,Калькуляция!$B$15:$B$139,$B607)</f>
        <v>#N/A</v>
      </c>
      <c r="AQ607" s="521" t="e">
        <f>IF(AO607=0,0,(AP607-AO607)/AO607*100)</f>
        <v>#N/A</v>
      </c>
    </row>
    <row r="608" spans="1:43" s="322" customFormat="1" ht="24.75" customHeight="1" outlineLevel="1">
      <c r="A608" s="322" t="str">
        <f t="shared" si="128"/>
        <v>1</v>
      </c>
      <c r="G608" s="322" t="b">
        <f>F571="двухставочный"</f>
        <v>0</v>
      </c>
      <c r="L608" s="403" t="s">
        <v>695</v>
      </c>
      <c r="M608" s="394" t="s">
        <v>696</v>
      </c>
      <c r="N608" s="397"/>
      <c r="O608" s="397"/>
      <c r="P608" s="396">
        <f>IF(N608=0,0,(O608-N608)/N608*100)</f>
        <v>0</v>
      </c>
      <c r="Q608" s="397"/>
      <c r="R608" s="397"/>
      <c r="S608" s="396">
        <f>IF(Q608=0,0,(R608-Q608)/Q608*100)</f>
        <v>0</v>
      </c>
      <c r="T608" s="397"/>
      <c r="U608" s="397"/>
      <c r="V608" s="396">
        <f>IF(T608=0,0,(U608-T608)/T608*100)</f>
        <v>0</v>
      </c>
      <c r="W608" s="397"/>
      <c r="X608" s="397"/>
      <c r="Y608" s="396">
        <f>IF(W608=0,0,(X608-W608)/W608*100)</f>
        <v>0</v>
      </c>
      <c r="Z608" s="397"/>
      <c r="AA608" s="397"/>
      <c r="AB608" s="396">
        <f>IF(Z608=0,0,(AA608-Z608)/Z608*100)</f>
        <v>0</v>
      </c>
      <c r="AC608" s="397"/>
      <c r="AD608" s="397"/>
      <c r="AE608" s="396">
        <f>IF(AC608=0,0,(AD608-AC608)/AC608*100)</f>
        <v>0</v>
      </c>
      <c r="AF608" s="397"/>
      <c r="AG608" s="397"/>
      <c r="AH608" s="396">
        <f>IF(AF608=0,0,(AG608-AF608)/AF608*100)</f>
        <v>0</v>
      </c>
      <c r="AI608" s="397"/>
      <c r="AJ608" s="397"/>
      <c r="AK608" s="396">
        <f>IF(AI608=0,0,(AJ608-AI608)/AI608*100)</f>
        <v>0</v>
      </c>
      <c r="AL608" s="397"/>
      <c r="AM608" s="397"/>
      <c r="AN608" s="396">
        <f>IF(AL608=0,0,(AM608-AL608)/AL608*100)</f>
        <v>0</v>
      </c>
      <c r="AO608" s="397"/>
      <c r="AP608" s="397"/>
      <c r="AQ608" s="396">
        <f>IF(AO608=0,0,(AP608-AO608)/AO608*100)</f>
        <v>0</v>
      </c>
    </row>
    <row r="609" spans="1:43" s="322" customFormat="1" ht="15" customHeight="1" outlineLevel="1">
      <c r="A609" s="322" t="str">
        <f t="shared" si="128"/>
        <v>1</v>
      </c>
      <c r="G609" s="322" t="b">
        <f>F571="двухставочный"</f>
        <v>0</v>
      </c>
      <c r="L609" s="403" t="s">
        <v>697</v>
      </c>
      <c r="M609" s="394" t="s">
        <v>698</v>
      </c>
      <c r="N609" s="397"/>
      <c r="O609" s="397"/>
      <c r="P609" s="396">
        <f>IF(N609=0,0,(O609-N609)/N609*100)</f>
        <v>0</v>
      </c>
      <c r="Q609" s="397"/>
      <c r="R609" s="397"/>
      <c r="S609" s="396">
        <f>IF(Q609=0,0,(R609-Q609)/Q609*100)</f>
        <v>0</v>
      </c>
      <c r="T609" s="397"/>
      <c r="U609" s="397"/>
      <c r="V609" s="396">
        <f>IF(T609=0,0,(U609-T609)/T609*100)</f>
        <v>0</v>
      </c>
      <c r="W609" s="397"/>
      <c r="X609" s="397"/>
      <c r="Y609" s="396">
        <f>IF(W609=0,0,(X609-W609)/W609*100)</f>
        <v>0</v>
      </c>
      <c r="Z609" s="397"/>
      <c r="AA609" s="397"/>
      <c r="AB609" s="396">
        <f>IF(Z609=0,0,(AA609-Z609)/Z609*100)</f>
        <v>0</v>
      </c>
      <c r="AC609" s="397"/>
      <c r="AD609" s="397"/>
      <c r="AE609" s="396">
        <f>IF(AC609=0,0,(AD609-AC609)/AC609*100)</f>
        <v>0</v>
      </c>
      <c r="AF609" s="397"/>
      <c r="AG609" s="397"/>
      <c r="AH609" s="396">
        <f>IF(AF609=0,0,(AG609-AF609)/AF609*100)</f>
        <v>0</v>
      </c>
      <c r="AI609" s="397"/>
      <c r="AJ609" s="397"/>
      <c r="AK609" s="396">
        <f>IF(AI609=0,0,(AJ609-AI609)/AI609*100)</f>
        <v>0</v>
      </c>
      <c r="AL609" s="397"/>
      <c r="AM609" s="397"/>
      <c r="AN609" s="396">
        <f>IF(AL609=0,0,(AM609-AL609)/AL609*100)</f>
        <v>0</v>
      </c>
      <c r="AO609" s="397"/>
      <c r="AP609" s="397"/>
      <c r="AQ609" s="396">
        <f>IF(AO609=0,0,(AP609-AO609)/AO609*100)</f>
        <v>0</v>
      </c>
    </row>
    <row r="610" spans="1:43" s="322" customFormat="1" ht="15" customHeight="1" outlineLevel="1">
      <c r="A610" s="322" t="str">
        <f t="shared" si="128"/>
        <v>1</v>
      </c>
      <c r="G610" s="322" t="b">
        <f>F571="двухставочный"</f>
        <v>0</v>
      </c>
      <c r="J610" s="322" t="s">
        <v>1437</v>
      </c>
      <c r="L610" s="342" t="s">
        <v>370</v>
      </c>
      <c r="M610" s="341"/>
      <c r="N610" s="339"/>
      <c r="O610" s="339"/>
      <c r="P610" s="339"/>
      <c r="Q610" s="339"/>
      <c r="R610" s="339"/>
      <c r="S610" s="339"/>
      <c r="T610" s="339"/>
      <c r="U610" s="339"/>
      <c r="V610" s="339"/>
      <c r="W610" s="339"/>
      <c r="X610" s="339"/>
      <c r="Y610" s="339"/>
      <c r="Z610" s="339"/>
      <c r="AA610" s="339"/>
      <c r="AB610" s="339"/>
      <c r="AC610" s="339"/>
      <c r="AD610" s="339"/>
      <c r="AE610" s="339"/>
      <c r="AF610" s="339"/>
      <c r="AG610" s="339"/>
      <c r="AH610" s="339"/>
      <c r="AI610" s="339"/>
      <c r="AJ610" s="339"/>
      <c r="AK610" s="339"/>
      <c r="AL610" s="339"/>
      <c r="AM610" s="339"/>
      <c r="AN610" s="339"/>
      <c r="AO610" s="339"/>
      <c r="AP610" s="339"/>
      <c r="AQ610" s="340"/>
    </row>
    <row r="611" spans="1:43" s="189" customFormat="1">
      <c r="A611" s="188" t="s">
        <v>1101</v>
      </c>
      <c r="M611" s="3"/>
      <c r="N611" s="3"/>
      <c r="O611" s="3"/>
      <c r="P611" s="3"/>
      <c r="AA611" s="5"/>
    </row>
    <row r="612" spans="1:43" s="322" customFormat="1" ht="15" customHeight="1">
      <c r="A612" s="184" t="s">
        <v>18</v>
      </c>
      <c r="L612" s="1283" t="s">
        <v>16</v>
      </c>
      <c r="M612" s="1284"/>
      <c r="N612" s="379" t="str">
        <f>"Тариф " &amp; A612</f>
        <v>Тариф 1</v>
      </c>
      <c r="O612" s="380"/>
      <c r="P612" s="380"/>
      <c r="Q612" s="380"/>
      <c r="R612" s="380"/>
      <c r="S612" s="380"/>
      <c r="T612" s="380"/>
      <c r="U612" s="380"/>
      <c r="V612" s="380"/>
      <c r="W612" s="380"/>
      <c r="X612" s="380"/>
      <c r="Y612" s="380"/>
      <c r="Z612" s="380"/>
      <c r="AA612" s="380"/>
      <c r="AB612" s="380"/>
      <c r="AC612" s="380"/>
      <c r="AD612" s="380"/>
      <c r="AE612" s="380"/>
      <c r="AF612" s="380"/>
      <c r="AG612" s="380"/>
      <c r="AH612" s="380"/>
      <c r="AI612" s="380"/>
      <c r="AJ612" s="380"/>
      <c r="AK612" s="380"/>
      <c r="AL612" s="380"/>
      <c r="AM612" s="380"/>
      <c r="AN612" s="380"/>
      <c r="AO612" s="380"/>
      <c r="AP612" s="380"/>
      <c r="AQ612" s="381"/>
    </row>
    <row r="613" spans="1:43" s="322" customFormat="1" ht="15" customHeight="1" outlineLevel="1">
      <c r="A613" s="322" t="str">
        <f t="shared" ref="A613:A619" si="129">A612</f>
        <v>1</v>
      </c>
      <c r="L613" s="1277" t="s">
        <v>684</v>
      </c>
      <c r="M613" s="1278"/>
      <c r="N613" s="379" t="str">
        <f>INDEX('Общие сведения'!$K$113:$K$126,MATCH($A613,'Общие сведения'!$D$113:$D$126,0))</f>
        <v>без дифференциации</v>
      </c>
      <c r="O613" s="382"/>
      <c r="P613" s="382"/>
      <c r="Q613" s="382"/>
      <c r="R613" s="382"/>
      <c r="S613" s="382"/>
      <c r="T613" s="382"/>
      <c r="U613" s="382"/>
      <c r="V613" s="382"/>
      <c r="W613" s="382"/>
      <c r="X613" s="382"/>
      <c r="Y613" s="382"/>
      <c r="Z613" s="382"/>
      <c r="AA613" s="382"/>
      <c r="AB613" s="382"/>
      <c r="AC613" s="382"/>
      <c r="AD613" s="382"/>
      <c r="AE613" s="382"/>
      <c r="AF613" s="382"/>
      <c r="AG613" s="382"/>
      <c r="AH613" s="382"/>
      <c r="AI613" s="382"/>
      <c r="AJ613" s="382"/>
      <c r="AK613" s="382"/>
      <c r="AL613" s="382"/>
      <c r="AM613" s="382"/>
      <c r="AN613" s="382"/>
      <c r="AO613" s="382"/>
      <c r="AP613" s="382"/>
      <c r="AQ613" s="383"/>
    </row>
    <row r="614" spans="1:43" s="322" customFormat="1" ht="15" customHeight="1" outlineLevel="1">
      <c r="A614" s="322" t="str">
        <f t="shared" si="129"/>
        <v>1</v>
      </c>
      <c r="L614" s="1277" t="s">
        <v>685</v>
      </c>
      <c r="M614" s="1278"/>
      <c r="N614" s="379" t="str">
        <f>INDEX('Общие сведения'!$L$113:$L$126,MATCH($A614,'Общие сведения'!$D$113:$D$126,0))</f>
        <v>тариф на водоотведение</v>
      </c>
      <c r="O614" s="382"/>
      <c r="P614" s="382"/>
      <c r="Q614" s="382"/>
      <c r="R614" s="382"/>
      <c r="S614" s="382"/>
      <c r="T614" s="382"/>
      <c r="U614" s="382"/>
      <c r="V614" s="382"/>
      <c r="W614" s="382"/>
      <c r="X614" s="382"/>
      <c r="Y614" s="382"/>
      <c r="Z614" s="382"/>
      <c r="AA614" s="382"/>
      <c r="AB614" s="382"/>
      <c r="AC614" s="382"/>
      <c r="AD614" s="382"/>
      <c r="AE614" s="382"/>
      <c r="AF614" s="382"/>
      <c r="AG614" s="382"/>
      <c r="AH614" s="382"/>
      <c r="AI614" s="382"/>
      <c r="AJ614" s="382"/>
      <c r="AK614" s="382"/>
      <c r="AL614" s="382"/>
      <c r="AM614" s="382"/>
      <c r="AN614" s="382"/>
      <c r="AO614" s="382"/>
      <c r="AP614" s="382"/>
      <c r="AQ614" s="383"/>
    </row>
    <row r="615" spans="1:43" s="322" customFormat="1" ht="15" customHeight="1" outlineLevel="1">
      <c r="A615" s="322" t="str">
        <f t="shared" si="129"/>
        <v>1</v>
      </c>
      <c r="L615" s="1279" t="s">
        <v>281</v>
      </c>
      <c r="M615" s="1280"/>
      <c r="N615" s="379" t="str">
        <f>INDEX('Общие сведения'!$M$113:$M$126,MATCH($A615,'Общие сведения'!$D$113:$D$126,0))</f>
        <v>нет</v>
      </c>
      <c r="O615" s="382"/>
      <c r="P615" s="382"/>
      <c r="Q615" s="382"/>
      <c r="R615" s="382"/>
      <c r="S615" s="382"/>
      <c r="T615" s="382"/>
      <c r="U615" s="382"/>
      <c r="V615" s="382"/>
      <c r="W615" s="382"/>
      <c r="X615" s="382"/>
      <c r="Y615" s="382"/>
      <c r="Z615" s="382"/>
      <c r="AA615" s="382"/>
      <c r="AB615" s="382"/>
      <c r="AC615" s="382"/>
      <c r="AD615" s="382"/>
      <c r="AE615" s="382"/>
      <c r="AF615" s="382"/>
      <c r="AG615" s="382"/>
      <c r="AH615" s="382"/>
      <c r="AI615" s="382"/>
      <c r="AJ615" s="382"/>
      <c r="AK615" s="382"/>
      <c r="AL615" s="382"/>
      <c r="AM615" s="382"/>
      <c r="AN615" s="382"/>
      <c r="AO615" s="382"/>
      <c r="AP615" s="382"/>
      <c r="AQ615" s="383"/>
    </row>
    <row r="616" spans="1:43" s="388" customFormat="1" ht="15" customHeight="1" outlineLevel="1">
      <c r="A616" s="322" t="str">
        <f t="shared" si="129"/>
        <v>1</v>
      </c>
      <c r="L616" s="442" t="s">
        <v>699</v>
      </c>
      <c r="M616" s="443" t="s">
        <v>678</v>
      </c>
      <c r="N616" s="444"/>
      <c r="O616" s="444"/>
      <c r="P616" s="392">
        <f>IF(N616=0,0,(O616-N616)/N616*100)</f>
        <v>0</v>
      </c>
      <c r="Q616" s="444"/>
      <c r="R616" s="444"/>
      <c r="S616" s="392">
        <f>IF(Q616=0,0,(R616-Q616)/Q616*100)</f>
        <v>0</v>
      </c>
      <c r="T616" s="444"/>
      <c r="U616" s="444"/>
      <c r="V616" s="392">
        <f>IF(T616=0,0,(U616-T616)/T616*100)</f>
        <v>0</v>
      </c>
      <c r="W616" s="444"/>
      <c r="X616" s="444"/>
      <c r="Y616" s="392">
        <f>IF(W616=0,0,(X616-W616)/W616*100)</f>
        <v>0</v>
      </c>
      <c r="Z616" s="444"/>
      <c r="AA616" s="444"/>
      <c r="AB616" s="392">
        <f>IF(Z616=0,0,(AA616-Z616)/Z616*100)</f>
        <v>0</v>
      </c>
      <c r="AC616" s="444"/>
      <c r="AD616" s="444"/>
      <c r="AE616" s="392">
        <f>IF(AC616=0,0,(AD616-AC616)/AC616*100)</f>
        <v>0</v>
      </c>
      <c r="AF616" s="444"/>
      <c r="AG616" s="444"/>
      <c r="AH616" s="392">
        <f>IF(AF616=0,0,(AG616-AF616)/AF616*100)</f>
        <v>0</v>
      </c>
      <c r="AI616" s="444"/>
      <c r="AJ616" s="444"/>
      <c r="AK616" s="392">
        <f>IF(AI616=0,0,(AJ616-AI616)/AI616*100)</f>
        <v>0</v>
      </c>
      <c r="AL616" s="444"/>
      <c r="AM616" s="444"/>
      <c r="AN616" s="392">
        <f>IF(AL616=0,0,(AM616-AL616)/AL616*100)</f>
        <v>0</v>
      </c>
      <c r="AO616" s="444"/>
      <c r="AP616" s="444"/>
      <c r="AQ616" s="392">
        <f>IF(AO616=0,0,(AP616-AO616)/AO616*100)</f>
        <v>0</v>
      </c>
    </row>
    <row r="617" spans="1:43" s="388" customFormat="1" ht="15" customHeight="1" outlineLevel="1">
      <c r="A617" s="322" t="str">
        <f t="shared" si="129"/>
        <v>1</v>
      </c>
      <c r="L617" s="442" t="s">
        <v>700</v>
      </c>
      <c r="M617" s="443" t="s">
        <v>678</v>
      </c>
      <c r="N617" s="444"/>
      <c r="O617" s="444"/>
      <c r="P617" s="392">
        <f>IF(N617=0,0,(O617-N617)/N617*100)</f>
        <v>0</v>
      </c>
      <c r="Q617" s="444"/>
      <c r="R617" s="444"/>
      <c r="S617" s="392">
        <f>IF(Q617=0,0,(R617-Q617)/Q617*100)</f>
        <v>0</v>
      </c>
      <c r="T617" s="444"/>
      <c r="U617" s="444"/>
      <c r="V617" s="392">
        <f>IF(T617=0,0,(U617-T617)/T617*100)</f>
        <v>0</v>
      </c>
      <c r="W617" s="444"/>
      <c r="X617" s="444"/>
      <c r="Y617" s="392">
        <f>IF(W617=0,0,(X617-W617)/W617*100)</f>
        <v>0</v>
      </c>
      <c r="Z617" s="444"/>
      <c r="AA617" s="444"/>
      <c r="AB617" s="392">
        <f>IF(Z617=0,0,(AA617-Z617)/Z617*100)</f>
        <v>0</v>
      </c>
      <c r="AC617" s="444"/>
      <c r="AD617" s="444"/>
      <c r="AE617" s="392">
        <f>IF(AC617=0,0,(AD617-AC617)/AC617*100)</f>
        <v>0</v>
      </c>
      <c r="AF617" s="444"/>
      <c r="AG617" s="444"/>
      <c r="AH617" s="392">
        <f>IF(AF617=0,0,(AG617-AF617)/AF617*100)</f>
        <v>0</v>
      </c>
      <c r="AI617" s="444"/>
      <c r="AJ617" s="444"/>
      <c r="AK617" s="392">
        <f>IF(AI617=0,0,(AJ617-AI617)/AI617*100)</f>
        <v>0</v>
      </c>
      <c r="AL617" s="444"/>
      <c r="AM617" s="444"/>
      <c r="AN617" s="392">
        <f>IF(AL617=0,0,(AM617-AL617)/AL617*100)</f>
        <v>0</v>
      </c>
      <c r="AO617" s="444"/>
      <c r="AP617" s="444"/>
      <c r="AQ617" s="392">
        <f>IF(AO617=0,0,(AP617-AO617)/AO617*100)</f>
        <v>0</v>
      </c>
    </row>
    <row r="618" spans="1:43" s="322" customFormat="1" ht="15" customHeight="1" outlineLevel="1">
      <c r="A618" s="322" t="str">
        <f t="shared" si="129"/>
        <v>1</v>
      </c>
      <c r="L618" s="445" t="s">
        <v>687</v>
      </c>
      <c r="M618" s="446" t="s">
        <v>145</v>
      </c>
      <c r="N618" s="395">
        <f>IF(N616=0,0,N617/N616)*100</f>
        <v>0</v>
      </c>
      <c r="O618" s="395">
        <f>IF(O616=0,0,O617/O616)*100</f>
        <v>0</v>
      </c>
      <c r="P618" s="447"/>
      <c r="Q618" s="395">
        <f>IF(Q616=0,0,Q617/Q616)*100</f>
        <v>0</v>
      </c>
      <c r="R618" s="395">
        <f>IF(R616=0,0,R617/R616)*100</f>
        <v>0</v>
      </c>
      <c r="S618" s="447"/>
      <c r="T618" s="395">
        <f>IF(T616=0,0,T617/T616)*100</f>
        <v>0</v>
      </c>
      <c r="U618" s="395">
        <f>IF(U616=0,0,U617/U616)*100</f>
        <v>0</v>
      </c>
      <c r="V618" s="447"/>
      <c r="W618" s="395">
        <f>IF(W616=0,0,W617/W616)*100</f>
        <v>0</v>
      </c>
      <c r="X618" s="395">
        <f>IF(X616=0,0,X617/X616)*100</f>
        <v>0</v>
      </c>
      <c r="Y618" s="447"/>
      <c r="Z618" s="395">
        <f>IF(Z616=0,0,Z617/Z616)*100</f>
        <v>0</v>
      </c>
      <c r="AA618" s="395">
        <f>IF(AA616=0,0,AA617/AA616)*100</f>
        <v>0</v>
      </c>
      <c r="AB618" s="447"/>
      <c r="AC618" s="395">
        <f>IF(AC616=0,0,AC617/AC616)*100</f>
        <v>0</v>
      </c>
      <c r="AD618" s="395">
        <f>IF(AD616=0,0,AD617/AD616)*100</f>
        <v>0</v>
      </c>
      <c r="AE618" s="447"/>
      <c r="AF618" s="395">
        <f>IF(AF616=0,0,AF617/AF616)*100</f>
        <v>0</v>
      </c>
      <c r="AG618" s="395">
        <f>IF(AG616=0,0,AG617/AG616)*100</f>
        <v>0</v>
      </c>
      <c r="AH618" s="447"/>
      <c r="AI618" s="395">
        <f>IF(AI616=0,0,AI617/AI616)*100</f>
        <v>0</v>
      </c>
      <c r="AJ618" s="395">
        <f>IF(AJ616=0,0,AJ617/AJ616)*100</f>
        <v>0</v>
      </c>
      <c r="AK618" s="447"/>
      <c r="AL618" s="395">
        <f>IF(AL616=0,0,AL617/AL616)*100</f>
        <v>0</v>
      </c>
      <c r="AM618" s="395">
        <f>IF(AM616=0,0,AM617/AM616)*100</f>
        <v>0</v>
      </c>
      <c r="AN618" s="447"/>
      <c r="AO618" s="395">
        <f>IF(AO616=0,0,AO617/AO616)*100</f>
        <v>0</v>
      </c>
      <c r="AP618" s="395">
        <f>IF(AP616=0,0,AP617/AP616)*100</f>
        <v>0</v>
      </c>
      <c r="AQ618" s="447"/>
    </row>
    <row r="619" spans="1:43" s="322" customFormat="1" ht="15" customHeight="1" outlineLevel="1">
      <c r="A619" s="322" t="str">
        <f t="shared" si="129"/>
        <v>1</v>
      </c>
      <c r="J619" s="322" t="s">
        <v>1438</v>
      </c>
      <c r="L619" s="342" t="s">
        <v>370</v>
      </c>
      <c r="M619" s="341"/>
      <c r="N619" s="339"/>
      <c r="O619" s="339"/>
      <c r="P619" s="339"/>
      <c r="Q619" s="339"/>
      <c r="R619" s="339"/>
      <c r="S619" s="339"/>
      <c r="T619" s="339"/>
      <c r="U619" s="339"/>
      <c r="V619" s="339"/>
      <c r="W619" s="339"/>
      <c r="X619" s="339"/>
      <c r="Y619" s="339"/>
      <c r="Z619" s="339"/>
      <c r="AA619" s="339"/>
      <c r="AB619" s="339"/>
      <c r="AC619" s="339"/>
      <c r="AD619" s="339"/>
      <c r="AE619" s="339"/>
      <c r="AF619" s="339"/>
      <c r="AG619" s="339"/>
      <c r="AH619" s="339"/>
      <c r="AI619" s="339"/>
      <c r="AJ619" s="339"/>
      <c r="AK619" s="339"/>
      <c r="AL619" s="339"/>
      <c r="AM619" s="339"/>
      <c r="AN619" s="339"/>
      <c r="AO619" s="339"/>
      <c r="AP619" s="339"/>
      <c r="AQ619" s="340"/>
    </row>
    <row r="620" spans="1:43" s="189" customFormat="1">
      <c r="A620" s="188" t="s">
        <v>1440</v>
      </c>
      <c r="M620" s="3"/>
      <c r="N620" s="3"/>
      <c r="O620" s="3"/>
      <c r="P620" s="3"/>
      <c r="AA620" s="5"/>
    </row>
    <row r="621" spans="1:43" s="322" customFormat="1" ht="15" customHeight="1" outlineLevel="1">
      <c r="A621" s="322" t="str">
        <f ca="1">OFFSET(A621,-1,0)</f>
        <v>et_List16_line_o</v>
      </c>
      <c r="G621" s="322">
        <f ca="1">OFFSET(G621,-1,0)</f>
        <v>0</v>
      </c>
      <c r="J621" s="1265"/>
      <c r="K621" s="144" t="s">
        <v>282</v>
      </c>
      <c r="L621" s="625"/>
      <c r="M621" s="626" t="s">
        <v>678</v>
      </c>
      <c r="N621" s="397"/>
      <c r="O621" s="398"/>
      <c r="P621" s="396">
        <f>IF(N621=0,0,(O621-N621)/N621*100)</f>
        <v>0</v>
      </c>
      <c r="Q621" s="397"/>
      <c r="R621" s="398"/>
      <c r="S621" s="396">
        <f>IF(Q621=0,0,(R621-Q621)/Q621*100)</f>
        <v>0</v>
      </c>
      <c r="T621" s="397"/>
      <c r="U621" s="398"/>
      <c r="V621" s="396">
        <f>IF(T621=0,0,(U621-T621)/T621*100)</f>
        <v>0</v>
      </c>
      <c r="W621" s="397"/>
      <c r="X621" s="398"/>
      <c r="Y621" s="396">
        <f>IF(W621=0,0,(X621-W621)/W621*100)</f>
        <v>0</v>
      </c>
      <c r="Z621" s="397"/>
      <c r="AA621" s="398"/>
      <c r="AB621" s="396">
        <f>IF(Z621=0,0,(AA621-Z621)/Z621*100)</f>
        <v>0</v>
      </c>
      <c r="AC621" s="397"/>
      <c r="AD621" s="398"/>
      <c r="AE621" s="396">
        <f>IF(AC621=0,0,(AD621-AC621)/AC621*100)</f>
        <v>0</v>
      </c>
      <c r="AF621" s="397"/>
      <c r="AG621" s="398"/>
      <c r="AH621" s="396">
        <f>IF(AF621=0,0,(AG621-AF621)/AF621*100)</f>
        <v>0</v>
      </c>
      <c r="AI621" s="397"/>
      <c r="AJ621" s="398"/>
      <c r="AK621" s="396">
        <f>IF(AI621=0,0,(AJ621-AI621)/AI621*100)</f>
        <v>0</v>
      </c>
      <c r="AL621" s="397"/>
      <c r="AM621" s="398"/>
      <c r="AN621" s="396">
        <f>IF(AL621=0,0,(AM621-AL621)/AL621*100)</f>
        <v>0</v>
      </c>
      <c r="AO621" s="397"/>
      <c r="AP621" s="398"/>
      <c r="AQ621" s="396">
        <f>IF(AO621=0,0,(AP621-AO621)/AO621*100)</f>
        <v>0</v>
      </c>
    </row>
    <row r="622" spans="1:43" s="322" customFormat="1" ht="15" customHeight="1" outlineLevel="1">
      <c r="A622" s="322" t="str">
        <f ca="1">OFFSET(A622,-1,0)</f>
        <v>et_List16_line_o</v>
      </c>
      <c r="G622" s="322">
        <f ca="1">OFFSET(G622,-1,0)</f>
        <v>0</v>
      </c>
      <c r="J622" s="1265"/>
      <c r="K622" s="144"/>
      <c r="L622" s="393" t="s">
        <v>1442</v>
      </c>
      <c r="M622" s="627" t="s">
        <v>328</v>
      </c>
      <c r="N622" s="624"/>
      <c r="O622" s="624"/>
      <c r="P622" s="628">
        <f>IF(N622=0,0,(O622-N622)/N622*100)</f>
        <v>0</v>
      </c>
      <c r="Q622" s="624"/>
      <c r="R622" s="624"/>
      <c r="S622" s="628">
        <f>IF(Q622=0,0,(R622-Q622)/Q622*100)</f>
        <v>0</v>
      </c>
      <c r="T622" s="624"/>
      <c r="U622" s="624"/>
      <c r="V622" s="628">
        <f>IF(T622=0,0,(U622-T622)/T622*100)</f>
        <v>0</v>
      </c>
      <c r="W622" s="624"/>
      <c r="X622" s="624"/>
      <c r="Y622" s="628">
        <f>IF(W622=0,0,(X622-W622)/W622*100)</f>
        <v>0</v>
      </c>
      <c r="Z622" s="624"/>
      <c r="AA622" s="624"/>
      <c r="AB622" s="628">
        <f>IF(Z622=0,0,(AA622-Z622)/Z622*100)</f>
        <v>0</v>
      </c>
      <c r="AC622" s="624"/>
      <c r="AD622" s="624"/>
      <c r="AE622" s="628">
        <f>IF(AC622=0,0,(AD622-AC622)/AC622*100)</f>
        <v>0</v>
      </c>
      <c r="AF622" s="624"/>
      <c r="AG622" s="624"/>
      <c r="AH622" s="628">
        <f>IF(AF622=0,0,(AG622-AF622)/AF622*100)</f>
        <v>0</v>
      </c>
      <c r="AI622" s="624"/>
      <c r="AJ622" s="624"/>
      <c r="AK622" s="628">
        <f>IF(AI622=0,0,(AJ622-AI622)/AI622*100)</f>
        <v>0</v>
      </c>
      <c r="AL622" s="624"/>
      <c r="AM622" s="624"/>
      <c r="AN622" s="628">
        <f>IF(AL622=0,0,(AM622-AL622)/AL622*100)</f>
        <v>0</v>
      </c>
      <c r="AO622" s="624"/>
      <c r="AP622" s="624"/>
      <c r="AQ622" s="628">
        <f>IF(AO622=0,0,(AP622-AO622)/AO622*100)</f>
        <v>0</v>
      </c>
    </row>
    <row r="623" spans="1:43" s="189" customFormat="1">
      <c r="A623" s="188" t="s">
        <v>1441</v>
      </c>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row>
    <row r="624" spans="1:43" s="322" customFormat="1" ht="13.8" outlineLevel="1">
      <c r="A624" s="322" t="str">
        <f t="shared" ref="A624:A629" ca="1" si="130">OFFSET(A624,-1,0)</f>
        <v>et_List16_line_d</v>
      </c>
      <c r="G624" s="322">
        <f t="shared" ref="G624:G629" ca="1" si="131">OFFSET(G624,-1,0)</f>
        <v>0</v>
      </c>
      <c r="J624" s="1265"/>
      <c r="K624" s="144" t="s">
        <v>282</v>
      </c>
      <c r="L624" s="625"/>
      <c r="M624" s="626"/>
      <c r="N624" s="629"/>
      <c r="O624" s="630"/>
      <c r="P624" s="630"/>
      <c r="Q624" s="629"/>
      <c r="R624" s="630"/>
      <c r="S624" s="630"/>
      <c r="T624" s="629"/>
      <c r="U624" s="630"/>
      <c r="V624" s="630"/>
      <c r="W624" s="629"/>
      <c r="X624" s="630"/>
      <c r="Y624" s="630"/>
      <c r="Z624" s="629"/>
      <c r="AA624" s="630"/>
      <c r="AB624" s="630"/>
      <c r="AC624" s="629"/>
      <c r="AD624" s="630"/>
      <c r="AE624" s="630"/>
      <c r="AF624" s="629"/>
      <c r="AG624" s="630"/>
      <c r="AH624" s="630"/>
      <c r="AI624" s="629"/>
      <c r="AJ624" s="630"/>
      <c r="AK624" s="630"/>
      <c r="AL624" s="629"/>
      <c r="AM624" s="630"/>
      <c r="AN624" s="630"/>
      <c r="AO624" s="629"/>
      <c r="AP624" s="630"/>
      <c r="AQ624" s="630"/>
    </row>
    <row r="625" spans="1:43" s="322" customFormat="1" ht="22.8" outlineLevel="1">
      <c r="A625" s="322" t="str">
        <f t="shared" ca="1" si="130"/>
        <v>et_List16_line_d</v>
      </c>
      <c r="G625" s="322">
        <f t="shared" ca="1" si="131"/>
        <v>0</v>
      </c>
      <c r="J625" s="1265"/>
      <c r="K625" s="144"/>
      <c r="L625" s="403" t="s">
        <v>692</v>
      </c>
      <c r="M625" s="626" t="s">
        <v>678</v>
      </c>
      <c r="N625" s="397">
        <f>IF(N627=0,0,(N626*N627+N628*N629*6)/N627)</f>
        <v>0</v>
      </c>
      <c r="O625" s="397">
        <f>IF(O627=0,0,(O626*O627+O628*O629*6)/O627)</f>
        <v>0</v>
      </c>
      <c r="P625" s="396">
        <f>IF(N625=0,0,(O625-N625)/N625*100)</f>
        <v>0</v>
      </c>
      <c r="Q625" s="397">
        <f>IF(Q627=0,0,(Q626*Q627+Q628*Q629*6)/Q627)</f>
        <v>0</v>
      </c>
      <c r="R625" s="397">
        <f>IF(R627=0,0,(R626*R627+R628*R629*6)/R627)</f>
        <v>0</v>
      </c>
      <c r="S625" s="396">
        <f>IF(Q625=0,0,(R625-Q625)/Q625*100)</f>
        <v>0</v>
      </c>
      <c r="T625" s="397">
        <f>IF(T627=0,0,(T626*T627+T628*T629*6)/T627)</f>
        <v>0</v>
      </c>
      <c r="U625" s="397">
        <f>IF(U627=0,0,(U626*U627+U628*U629*6)/U627)</f>
        <v>0</v>
      </c>
      <c r="V625" s="396">
        <f>IF(T625=0,0,(U625-T625)/T625*100)</f>
        <v>0</v>
      </c>
      <c r="W625" s="397">
        <f>IF(W627=0,0,(W626*W627+W628*W629*6)/W627)</f>
        <v>0</v>
      </c>
      <c r="X625" s="397">
        <f>IF(X627=0,0,(X626*X627+X628*X629*6)/X627)</f>
        <v>0</v>
      </c>
      <c r="Y625" s="396">
        <f>IF(W625=0,0,(X625-W625)/W625*100)</f>
        <v>0</v>
      </c>
      <c r="Z625" s="397">
        <f>IF(Z627=0,0,(Z626*Z627+Z628*Z629*6)/Z627)</f>
        <v>0</v>
      </c>
      <c r="AA625" s="397">
        <f>IF(AA627=0,0,(AA626*AA627+AA628*AA629*6)/AA627)</f>
        <v>0</v>
      </c>
      <c r="AB625" s="396">
        <f>IF(Z625=0,0,(AA625-Z625)/Z625*100)</f>
        <v>0</v>
      </c>
      <c r="AC625" s="397">
        <f>IF(AC627=0,0,(AC626*AC627+AC628*AC629*6)/AC627)</f>
        <v>0</v>
      </c>
      <c r="AD625" s="397">
        <f>IF(AD627=0,0,(AD626*AD627+AD628*AD629*6)/AD627)</f>
        <v>0</v>
      </c>
      <c r="AE625" s="396">
        <f>IF(AC625=0,0,(AD625-AC625)/AC625*100)</f>
        <v>0</v>
      </c>
      <c r="AF625" s="397">
        <f>IF(AF627=0,0,(AF626*AF627+AF628*AF629*6)/AF627)</f>
        <v>0</v>
      </c>
      <c r="AG625" s="397">
        <f>IF(AG627=0,0,(AG626*AG627+AG628*AG629*6)/AG627)</f>
        <v>0</v>
      </c>
      <c r="AH625" s="396">
        <f>IF(AF625=0,0,(AG625-AF625)/AF625*100)</f>
        <v>0</v>
      </c>
      <c r="AI625" s="397">
        <f>IF(AI627=0,0,(AI626*AI627+AI628*AI629*6)/AI627)</f>
        <v>0</v>
      </c>
      <c r="AJ625" s="397">
        <f>IF(AJ627=0,0,(AJ626*AJ627+AJ628*AJ629*6)/AJ627)</f>
        <v>0</v>
      </c>
      <c r="AK625" s="396">
        <f>IF(AI625=0,0,(AJ625-AI625)/AI625*100)</f>
        <v>0</v>
      </c>
      <c r="AL625" s="397">
        <f>IF(AL627=0,0,(AL626*AL627+AL628*AL629*6)/AL627)</f>
        <v>0</v>
      </c>
      <c r="AM625" s="397">
        <f>IF(AM627=0,0,(AM626*AM627+AM628*AM629*6)/AM627)</f>
        <v>0</v>
      </c>
      <c r="AN625" s="396">
        <f>IF(AL625=0,0,(AM625-AL625)/AL625*100)</f>
        <v>0</v>
      </c>
      <c r="AO625" s="397">
        <f>IF(AO627=0,0,(AO626*AO627+AO628*AO629*6)/AO627)</f>
        <v>0</v>
      </c>
      <c r="AP625" s="397">
        <f>IF(AP627=0,0,(AP626*AP627+AP628*AP629*6)/AP627)</f>
        <v>0</v>
      </c>
      <c r="AQ625" s="396">
        <f>IF(AO625=0,0,(AP625-AO625)/AO625*100)</f>
        <v>0</v>
      </c>
    </row>
    <row r="626" spans="1:43" s="322" customFormat="1" ht="22.8" outlineLevel="1">
      <c r="A626" s="322" t="str">
        <f t="shared" ca="1" si="130"/>
        <v>et_List16_line_d</v>
      </c>
      <c r="G626" s="322">
        <f t="shared" ca="1" si="131"/>
        <v>0</v>
      </c>
      <c r="J626" s="1265"/>
      <c r="K626" s="144"/>
      <c r="L626" s="403" t="s">
        <v>693</v>
      </c>
      <c r="M626" s="626" t="s">
        <v>678</v>
      </c>
      <c r="N626" s="397"/>
      <c r="O626" s="397"/>
      <c r="P626" s="396">
        <f>IF(N626=0,0,(O626-N626)/N626*100)</f>
        <v>0</v>
      </c>
      <c r="Q626" s="397"/>
      <c r="R626" s="397"/>
      <c r="S626" s="396">
        <f>IF(Q626=0,0,(R626-Q626)/Q626*100)</f>
        <v>0</v>
      </c>
      <c r="T626" s="397"/>
      <c r="U626" s="397"/>
      <c r="V626" s="396">
        <f>IF(T626=0,0,(U626-T626)/T626*100)</f>
        <v>0</v>
      </c>
      <c r="W626" s="397"/>
      <c r="X626" s="397"/>
      <c r="Y626" s="396">
        <f>IF(W626=0,0,(X626-W626)/W626*100)</f>
        <v>0</v>
      </c>
      <c r="Z626" s="397"/>
      <c r="AA626" s="397"/>
      <c r="AB626" s="396">
        <f>IF(Z626=0,0,(AA626-Z626)/Z626*100)</f>
        <v>0</v>
      </c>
      <c r="AC626" s="397"/>
      <c r="AD626" s="397"/>
      <c r="AE626" s="396">
        <f>IF(AC626=0,0,(AD626-AC626)/AC626*100)</f>
        <v>0</v>
      </c>
      <c r="AF626" s="397"/>
      <c r="AG626" s="397"/>
      <c r="AH626" s="396">
        <f>IF(AF626=0,0,(AG626-AF626)/AF626*100)</f>
        <v>0</v>
      </c>
      <c r="AI626" s="397"/>
      <c r="AJ626" s="397"/>
      <c r="AK626" s="396">
        <f>IF(AI626=0,0,(AJ626-AI626)/AI626*100)</f>
        <v>0</v>
      </c>
      <c r="AL626" s="397"/>
      <c r="AM626" s="397"/>
      <c r="AN626" s="396">
        <f>IF(AL626=0,0,(AM626-AL626)/AL626*100)</f>
        <v>0</v>
      </c>
      <c r="AO626" s="397"/>
      <c r="AP626" s="397"/>
      <c r="AQ626" s="396">
        <f>IF(AO626=0,0,(AP626-AO626)/AO626*100)</f>
        <v>0</v>
      </c>
    </row>
    <row r="627" spans="1:43" s="322" customFormat="1" ht="22.8" outlineLevel="1">
      <c r="A627" s="322" t="str">
        <f t="shared" ca="1" si="130"/>
        <v>et_List16_line_d</v>
      </c>
      <c r="G627" s="322">
        <f t="shared" ca="1" si="131"/>
        <v>0</v>
      </c>
      <c r="J627" s="1265"/>
      <c r="K627" s="144"/>
      <c r="L627" s="403" t="s">
        <v>694</v>
      </c>
      <c r="M627" s="626" t="s">
        <v>328</v>
      </c>
      <c r="N627" s="624"/>
      <c r="O627" s="624"/>
      <c r="P627" s="628">
        <f>IF(N627=0,0,(O627-N627)/N627*100)</f>
        <v>0</v>
      </c>
      <c r="Q627" s="624"/>
      <c r="R627" s="624"/>
      <c r="S627" s="628">
        <f>IF(Q627=0,0,(R627-Q627)/Q627*100)</f>
        <v>0</v>
      </c>
      <c r="T627" s="624"/>
      <c r="U627" s="624"/>
      <c r="V627" s="628">
        <f>IF(T627=0,0,(U627-T627)/T627*100)</f>
        <v>0</v>
      </c>
      <c r="W627" s="624"/>
      <c r="X627" s="624"/>
      <c r="Y627" s="628">
        <f>IF(W627=0,0,(X627-W627)/W627*100)</f>
        <v>0</v>
      </c>
      <c r="Z627" s="624"/>
      <c r="AA627" s="624"/>
      <c r="AB627" s="628">
        <f>IF(Z627=0,0,(AA627-Z627)/Z627*100)</f>
        <v>0</v>
      </c>
      <c r="AC627" s="624"/>
      <c r="AD627" s="624"/>
      <c r="AE627" s="628">
        <f>IF(AC627=0,0,(AD627-AC627)/AC627*100)</f>
        <v>0</v>
      </c>
      <c r="AF627" s="624"/>
      <c r="AG627" s="624"/>
      <c r="AH627" s="628">
        <f>IF(AF627=0,0,(AG627-AF627)/AF627*100)</f>
        <v>0</v>
      </c>
      <c r="AI627" s="624"/>
      <c r="AJ627" s="624"/>
      <c r="AK627" s="628">
        <f>IF(AI627=0,0,(AJ627-AI627)/AI627*100)</f>
        <v>0</v>
      </c>
      <c r="AL627" s="624"/>
      <c r="AM627" s="624"/>
      <c r="AN627" s="628">
        <f>IF(AL627=0,0,(AM627-AL627)/AL627*100)</f>
        <v>0</v>
      </c>
      <c r="AO627" s="624"/>
      <c r="AP627" s="624"/>
      <c r="AQ627" s="628">
        <f>IF(AO627=0,0,(AP627-AO627)/AO627*100)</f>
        <v>0</v>
      </c>
    </row>
    <row r="628" spans="1:43" s="322" customFormat="1" ht="34.200000000000003" outlineLevel="1">
      <c r="A628" s="322" t="str">
        <f t="shared" ca="1" si="130"/>
        <v>et_List16_line_d</v>
      </c>
      <c r="G628" s="322">
        <f t="shared" ca="1" si="131"/>
        <v>0</v>
      </c>
      <c r="J628" s="1265"/>
      <c r="K628" s="144"/>
      <c r="L628" s="403" t="s">
        <v>695</v>
      </c>
      <c r="M628" s="626" t="s">
        <v>696</v>
      </c>
      <c r="N628" s="397"/>
      <c r="O628" s="397"/>
      <c r="P628" s="396">
        <f>IF(N628=0,0,(O628-N628)/N628*100)</f>
        <v>0</v>
      </c>
      <c r="Q628" s="397"/>
      <c r="R628" s="397"/>
      <c r="S628" s="396">
        <f>IF(Q628=0,0,(R628-Q628)/Q628*100)</f>
        <v>0</v>
      </c>
      <c r="T628" s="397"/>
      <c r="U628" s="397"/>
      <c r="V628" s="396">
        <f>IF(T628=0,0,(U628-T628)/T628*100)</f>
        <v>0</v>
      </c>
      <c r="W628" s="397"/>
      <c r="X628" s="397"/>
      <c r="Y628" s="396">
        <f>IF(W628=0,0,(X628-W628)/W628*100)</f>
        <v>0</v>
      </c>
      <c r="Z628" s="397"/>
      <c r="AA628" s="397"/>
      <c r="AB628" s="396">
        <f>IF(Z628=0,0,(AA628-Z628)/Z628*100)</f>
        <v>0</v>
      </c>
      <c r="AC628" s="397"/>
      <c r="AD628" s="397"/>
      <c r="AE628" s="396">
        <f>IF(AC628=0,0,(AD628-AC628)/AC628*100)</f>
        <v>0</v>
      </c>
      <c r="AF628" s="397"/>
      <c r="AG628" s="397"/>
      <c r="AH628" s="396">
        <f>IF(AF628=0,0,(AG628-AF628)/AF628*100)</f>
        <v>0</v>
      </c>
      <c r="AI628" s="397"/>
      <c r="AJ628" s="397"/>
      <c r="AK628" s="396">
        <f>IF(AI628=0,0,(AJ628-AI628)/AI628*100)</f>
        <v>0</v>
      </c>
      <c r="AL628" s="397"/>
      <c r="AM628" s="397"/>
      <c r="AN628" s="396">
        <f>IF(AL628=0,0,(AM628-AL628)/AL628*100)</f>
        <v>0</v>
      </c>
      <c r="AO628" s="397"/>
      <c r="AP628" s="397"/>
      <c r="AQ628" s="396">
        <f>IF(AO628=0,0,(AP628-AO628)/AO628*100)</f>
        <v>0</v>
      </c>
    </row>
    <row r="629" spans="1:43" s="322" customFormat="1" ht="22.8" outlineLevel="1">
      <c r="A629" s="322" t="str">
        <f t="shared" ca="1" si="130"/>
        <v>et_List16_line_d</v>
      </c>
      <c r="G629" s="322">
        <f t="shared" ca="1" si="131"/>
        <v>0</v>
      </c>
      <c r="J629" s="1265"/>
      <c r="K629" s="144"/>
      <c r="L629" s="403" t="s">
        <v>697</v>
      </c>
      <c r="M629" s="626" t="s">
        <v>698</v>
      </c>
      <c r="N629" s="397"/>
      <c r="O629" s="397"/>
      <c r="P629" s="396">
        <f>IF(N629=0,0,(O629-N629)/N629*100)</f>
        <v>0</v>
      </c>
      <c r="Q629" s="397"/>
      <c r="R629" s="397"/>
      <c r="S629" s="396">
        <f>IF(Q629=0,0,(R629-Q629)/Q629*100)</f>
        <v>0</v>
      </c>
      <c r="T629" s="397"/>
      <c r="U629" s="397"/>
      <c r="V629" s="396">
        <f>IF(T629=0,0,(U629-T629)/T629*100)</f>
        <v>0</v>
      </c>
      <c r="W629" s="397"/>
      <c r="X629" s="397"/>
      <c r="Y629" s="396">
        <f>IF(W629=0,0,(X629-W629)/W629*100)</f>
        <v>0</v>
      </c>
      <c r="Z629" s="397"/>
      <c r="AA629" s="397"/>
      <c r="AB629" s="396">
        <f>IF(Z629=0,0,(AA629-Z629)/Z629*100)</f>
        <v>0</v>
      </c>
      <c r="AC629" s="397"/>
      <c r="AD629" s="397"/>
      <c r="AE629" s="396">
        <f>IF(AC629=0,0,(AD629-AC629)/AC629*100)</f>
        <v>0</v>
      </c>
      <c r="AF629" s="397"/>
      <c r="AG629" s="397"/>
      <c r="AH629" s="396">
        <f>IF(AF629=0,0,(AG629-AF629)/AF629*100)</f>
        <v>0</v>
      </c>
      <c r="AI629" s="397"/>
      <c r="AJ629" s="397"/>
      <c r="AK629" s="396">
        <f>IF(AI629=0,0,(AJ629-AI629)/AI629*100)</f>
        <v>0</v>
      </c>
      <c r="AL629" s="397"/>
      <c r="AM629" s="397"/>
      <c r="AN629" s="396">
        <f>IF(AL629=0,0,(AM629-AL629)/AL629*100)</f>
        <v>0</v>
      </c>
      <c r="AO629" s="397"/>
      <c r="AP629" s="397"/>
      <c r="AQ629" s="396">
        <f>IF(AO629=0,0,(AP629-AO629)/AO629*100)</f>
        <v>0</v>
      </c>
    </row>
    <row r="630" spans="1:43" s="189" customFormat="1">
      <c r="A630" s="188" t="s">
        <v>1439</v>
      </c>
      <c r="M630" s="3"/>
      <c r="N630" s="3"/>
      <c r="O630" s="3"/>
      <c r="P630" s="3"/>
      <c r="AA630" s="5"/>
    </row>
    <row r="631" spans="1:43" s="322" customFormat="1" ht="15" customHeight="1" outlineLevel="1">
      <c r="A631" s="322" t="str">
        <f ca="1">OFFSET(A631,-1,0)</f>
        <v>et_List16_line_transp</v>
      </c>
      <c r="K631" s="144" t="s">
        <v>282</v>
      </c>
      <c r="L631" s="448"/>
      <c r="M631" s="394" t="s">
        <v>678</v>
      </c>
      <c r="N631" s="397"/>
      <c r="O631" s="398"/>
      <c r="P631" s="396">
        <f>IF(N631=0,0,(O631-N631)/N631*100)</f>
        <v>0</v>
      </c>
      <c r="Q631" s="398"/>
      <c r="R631" s="398"/>
      <c r="S631" s="396">
        <f>IF(Q631=0,0,(R631-Q631)/Q631*100)</f>
        <v>0</v>
      </c>
      <c r="T631" s="398"/>
      <c r="U631" s="398"/>
      <c r="V631" s="396">
        <f>IF(T631=0,0,(U631-T631)/T631*100)</f>
        <v>0</v>
      </c>
      <c r="W631" s="398"/>
      <c r="X631" s="398"/>
      <c r="Y631" s="396">
        <f>IF(W631=0,0,(X631-W631)/W631*100)</f>
        <v>0</v>
      </c>
      <c r="Z631" s="398"/>
      <c r="AA631" s="398"/>
      <c r="AB631" s="396">
        <f>IF(Z631=0,0,(AA631-Z631)/Z631*100)</f>
        <v>0</v>
      </c>
      <c r="AC631" s="398"/>
      <c r="AD631" s="398"/>
      <c r="AE631" s="396">
        <f>IF(AC631=0,0,(AD631-AC631)/AC631*100)</f>
        <v>0</v>
      </c>
      <c r="AF631" s="398"/>
      <c r="AG631" s="398"/>
      <c r="AH631" s="396">
        <f>IF(AF631=0,0,(AG631-AF631)/AF631*100)</f>
        <v>0</v>
      </c>
      <c r="AI631" s="398"/>
      <c r="AJ631" s="398"/>
      <c r="AK631" s="396">
        <f>IF(AI631=0,0,(AJ631-AI631)/AI631*100)</f>
        <v>0</v>
      </c>
      <c r="AL631" s="398"/>
      <c r="AM631" s="398"/>
      <c r="AN631" s="396">
        <f>IF(AL631=0,0,(AM631-AL631)/AL631*100)</f>
        <v>0</v>
      </c>
      <c r="AO631" s="398"/>
      <c r="AP631" s="398"/>
      <c r="AQ631" s="396">
        <f>IF(AO631=0,0,(AP631-AO631)/AO631*100)</f>
        <v>0</v>
      </c>
    </row>
    <row r="633" spans="1:43" s="140" customFormat="1" ht="30" customHeight="1">
      <c r="A633" s="139" t="s">
        <v>1217</v>
      </c>
      <c r="M633" s="141"/>
      <c r="N633" s="141"/>
      <c r="O633" s="141"/>
      <c r="P633" s="141"/>
      <c r="AA633" s="142"/>
    </row>
    <row r="634" spans="1:43">
      <c r="A634" s="143" t="s">
        <v>1413</v>
      </c>
    </row>
    <row r="635" spans="1:43" s="102" customFormat="1" ht="15" customHeight="1">
      <c r="A635" s="184" t="s">
        <v>18</v>
      </c>
      <c r="L635" s="280" t="str">
        <f>INDEX('Общие сведения'!$J$113:$J$126,MATCH($A635,'Общие сведения'!$D$113:$D$126,0))</f>
        <v>Тариф 1 (Водоотведение) - тариф на водоотведение (нет)</v>
      </c>
      <c r="M635" s="281"/>
      <c r="N635" s="281"/>
      <c r="O635" s="281"/>
      <c r="P635" s="281"/>
      <c r="Q635" s="281"/>
    </row>
    <row r="636" spans="1:43" s="108" customFormat="1" ht="15" customHeight="1" outlineLevel="1">
      <c r="A636" s="108" t="str">
        <f t="shared" ref="A636:A645" si="132">A635</f>
        <v>1</v>
      </c>
      <c r="F636" s="108">
        <f>first_year</f>
        <v>2024</v>
      </c>
      <c r="G636" s="108" t="b">
        <f t="shared" ref="G636:G645" si="133">F636&lt;first_year+PERIOD_LENGTH</f>
        <v>1</v>
      </c>
      <c r="L636" s="326" t="str">
        <f>F636&amp; " год"</f>
        <v>2024 год</v>
      </c>
      <c r="M636" s="327">
        <f>SUMIFS(INDEX(Калькуляция!$AD$15:$AM$139,,MATCH(F636,Калькуляция!$AD$1:$AM$1,0)),Калькуляция!$A$15:$A$139,A636,Калькуляция!$M$15:$M$139,"Операционные расходы")</f>
        <v>631.22501599999998</v>
      </c>
      <c r="N636" s="471">
        <f>SUMIFS(INDEX(Сценарии!$T$15:$AP$35,,MATCH($F636&amp;"Принято органом регулирования",Сценарии!$T$3:$AP$3,0)),Сценарии!$A$15:$A$35,$A636,Сценарии!$M$15:$M$35,"Индекс эффективности операционных расходов")</f>
        <v>1</v>
      </c>
      <c r="O636" s="327"/>
      <c r="P636" s="471">
        <f>SUMIFS(INDEX(Баланс!$AC$16:$AL$57,,MATCH($F636&amp;"Принято органом регулирования",Баланс!$AC$3:$AL$3,0)),Баланс!$A$16:$A$57,$A636,Баланс!$M$16:$M$57,"Уровень потерь воды")</f>
        <v>0</v>
      </c>
      <c r="Q636" s="471">
        <f>SUMIFS(INDEX(ЭЭ!$AC$15:$AL$27,,MATCH($F636&amp;"Принято органом регулирования",ЭЭ!$AC$3:$AL$3,0)),ЭЭ!$A$15:$A$27,$A636,ЭЭ!$M$15:$M$27,"Удельный расход электроэнергии")</f>
        <v>2</v>
      </c>
    </row>
    <row r="637" spans="1:43" s="108" customFormat="1" ht="15" customHeight="1" outlineLevel="1">
      <c r="A637" s="108" t="str">
        <f t="shared" si="132"/>
        <v>1</v>
      </c>
      <c r="F637" s="108">
        <f>first_year+1</f>
        <v>2025</v>
      </c>
      <c r="G637" s="108" t="b">
        <f t="shared" si="133"/>
        <v>1</v>
      </c>
      <c r="L637" s="326" t="str">
        <f t="shared" ref="L637:L645" si="134">F637&amp; " год"</f>
        <v>2025 год</v>
      </c>
      <c r="M637" s="327">
        <f>SUMIFS(INDEX(Калькуляция!$AD$15:$AM$139,,MATCH(F637,Калькуляция!$AD$1:$AM$1,0)),Калькуляция!$A$15:$A$139,A637,Калькуляция!$M$15:$M$139,"Операционные расходы")</f>
        <v>651.43052876216007</v>
      </c>
      <c r="N637" s="471">
        <f>SUMIFS(INDEX(Сценарии!$T$15:$AP$35,,MATCH(F637&amp;"Принято органом регулирования",Сценарии!$T$3:$AP$3,0)),Сценарии!$A$15:$A$35,A637,Сценарии!$M$15:$M$35,"Индекс эффективности операционных расходов")</f>
        <v>1</v>
      </c>
      <c r="O637" s="327"/>
      <c r="P637" s="471">
        <f>SUMIFS(INDEX(Баланс!$AC$16:$AL$57,,MATCH($F637&amp;"Принято органом регулирования",Баланс!$AC$3:$AL$3,0)),Баланс!$A$16:$A$57,$A637,Баланс!$M$16:$M$57,"Уровень потерь воды")</f>
        <v>0</v>
      </c>
      <c r="Q637" s="471">
        <f>SUMIFS(INDEX(ЭЭ!$AC$15:$AL$27,,MATCH($F637&amp;"Принято органом регулирования",ЭЭ!$AC$3:$AL$3,0)),ЭЭ!$A$15:$A$27,$A637,ЭЭ!$M$15:$M$27,"Удельный расход электроэнергии")</f>
        <v>2</v>
      </c>
    </row>
    <row r="638" spans="1:43" s="108" customFormat="1" ht="15" customHeight="1" outlineLevel="1">
      <c r="A638" s="108" t="str">
        <f t="shared" si="132"/>
        <v>1</v>
      </c>
      <c r="F638" s="108">
        <f>first_year+2</f>
        <v>2026</v>
      </c>
      <c r="G638" s="108" t="b">
        <f t="shared" si="133"/>
        <v>1</v>
      </c>
      <c r="L638" s="326" t="str">
        <f t="shared" si="134"/>
        <v>2026 год</v>
      </c>
      <c r="M638" s="327">
        <f>SUMIFS(INDEX(Калькуляция!$AD$15:$AM$139,,MATCH(F638,Калькуляция!$AD$1:$AM$1,0)),Калькуляция!$A$15:$A$139,A638,Калькуляция!$M$15:$M$139,"Операционные расходы")</f>
        <v>670.97344462502485</v>
      </c>
      <c r="N638" s="471">
        <f>SUMIFS(INDEX(Сценарии!$T$15:$AP$35,,MATCH(F638&amp;"Принято органом регулирования",Сценарии!$T$3:$AP$3,0)),Сценарии!$A$15:$A$35,A638,Сценарии!$M$15:$M$35,"Индекс эффективности операционных расходов")</f>
        <v>1</v>
      </c>
      <c r="O638" s="327"/>
      <c r="P638" s="471">
        <f>SUMIFS(INDEX(Баланс!$AC$16:$AL$57,,MATCH($F638&amp;"Принято органом регулирования",Баланс!$AC$3:$AL$3,0)),Баланс!$A$16:$A$57,$A638,Баланс!$M$16:$M$57,"Уровень потерь воды")</f>
        <v>0</v>
      </c>
      <c r="Q638" s="471">
        <f>SUMIFS(INDEX(ЭЭ!$AC$15:$AL$27,,MATCH($F638&amp;"Принято органом регулирования",ЭЭ!$AC$3:$AL$3,0)),ЭЭ!$A$15:$A$27,$A638,ЭЭ!$M$15:$M$27,"Удельный расход электроэнергии")</f>
        <v>2</v>
      </c>
    </row>
    <row r="639" spans="1:43" s="108" customFormat="1" ht="15" customHeight="1" outlineLevel="1">
      <c r="A639" s="108" t="str">
        <f t="shared" si="132"/>
        <v>1</v>
      </c>
      <c r="F639" s="108">
        <f>first_year+3</f>
        <v>2027</v>
      </c>
      <c r="G639" s="108" t="b">
        <f t="shared" si="133"/>
        <v>1</v>
      </c>
      <c r="L639" s="326" t="str">
        <f t="shared" si="134"/>
        <v>2027 год</v>
      </c>
      <c r="M639" s="327">
        <f>SUMIFS(INDEX(Калькуляция!$AD$15:$AM$139,,MATCH(F639,Калькуляция!$AD$1:$AM$1,0)),Калькуляция!$A$15:$A$139,A639,Калькуляция!$M$15:$M$139,"Операционные расходы")</f>
        <v>691.10264796377567</v>
      </c>
      <c r="N639" s="471">
        <f>SUMIFS(INDEX(Сценарии!$T$15:$AP$35,,MATCH(F639&amp;"Принято органом регулирования",Сценарии!$T$3:$AP$3,0)),Сценарии!$A$15:$A$35,A639,Сценарии!$M$15:$M$35,"Индекс эффективности операционных расходов")</f>
        <v>1</v>
      </c>
      <c r="O639" s="327"/>
      <c r="P639" s="471">
        <f>SUMIFS(INDEX(Баланс!$AC$16:$AL$57,,MATCH($F639&amp;"Принято органом регулирования",Баланс!$AC$3:$AL$3,0)),Баланс!$A$16:$A$57,$A639,Баланс!$M$16:$M$57,"Уровень потерь воды")</f>
        <v>0</v>
      </c>
      <c r="Q639" s="471">
        <f>SUMIFS(INDEX(ЭЭ!$AC$15:$AL$27,,MATCH($F639&amp;"Принято органом регулирования",ЭЭ!$AC$3:$AL$3,0)),ЭЭ!$A$15:$A$27,$A639,ЭЭ!$M$15:$M$27,"Удельный расход электроэнергии")</f>
        <v>2</v>
      </c>
    </row>
    <row r="640" spans="1:43" s="108" customFormat="1" ht="15" customHeight="1" outlineLevel="1">
      <c r="A640" s="108" t="str">
        <f t="shared" si="132"/>
        <v>1</v>
      </c>
      <c r="F640" s="108">
        <f>first_year+4</f>
        <v>2028</v>
      </c>
      <c r="G640" s="108" t="b">
        <f t="shared" si="133"/>
        <v>1</v>
      </c>
      <c r="L640" s="326" t="str">
        <f t="shared" si="134"/>
        <v>2028 год</v>
      </c>
      <c r="M640" s="327">
        <f>SUMIFS(INDEX(Калькуляция!$AD$15:$AM$139,,MATCH(F640,Калькуляция!$AD$1:$AM$1,0)),Калькуляция!$A$15:$A$139,A640,Калькуляция!$M$15:$M$139,"Операционные расходы")</f>
        <v>711.82881637620926</v>
      </c>
      <c r="N640" s="471">
        <f>SUMIFS(INDEX(Сценарии!$T$15:$AP$35,,MATCH(F640&amp;"Принято органом регулирования",Сценарии!$T$3:$AP$3,0)),Сценарии!$A$15:$A$35,A640,Сценарии!$M$15:$M$35,"Индекс эффективности операционных расходов")</f>
        <v>1</v>
      </c>
      <c r="O640" s="327"/>
      <c r="P640" s="471">
        <f>SUMIFS(INDEX(Баланс!$AC$16:$AL$57,,MATCH($F640&amp;"Принято органом регулирования",Баланс!$AC$3:$AL$3,0)),Баланс!$A$16:$A$57,$A640,Баланс!$M$16:$M$57,"Уровень потерь воды")</f>
        <v>0</v>
      </c>
      <c r="Q640" s="471">
        <f>SUMIFS(INDEX(ЭЭ!$AC$15:$AL$27,,MATCH($F640&amp;"Принято органом регулирования",ЭЭ!$AC$3:$AL$3,0)),ЭЭ!$A$15:$A$27,$A640,ЭЭ!$M$15:$M$27,"Удельный расход электроэнергии")</f>
        <v>2</v>
      </c>
    </row>
    <row r="641" spans="1:17" s="108" customFormat="1" ht="15" customHeight="1" outlineLevel="1">
      <c r="A641" s="108" t="str">
        <f t="shared" si="132"/>
        <v>1</v>
      </c>
      <c r="F641" s="108">
        <f>first_year+5</f>
        <v>2029</v>
      </c>
      <c r="G641" s="108" t="b">
        <f t="shared" si="133"/>
        <v>0</v>
      </c>
      <c r="L641" s="326" t="str">
        <f t="shared" si="134"/>
        <v>2029 год</v>
      </c>
      <c r="M641" s="327">
        <f>SUMIFS(INDEX(Калькуляция!$AD$15:$AM$139,,MATCH(F641,Калькуляция!$AD$1:$AM$1,0)),Калькуляция!$A$15:$A$139,A641,Калькуляция!$M$15:$M$139,"Операционные расходы")</f>
        <v>734.61445678841176</v>
      </c>
      <c r="N641" s="471">
        <f>SUMIFS(INDEX(Сценарии!$T$15:$AP$35,,MATCH(F641&amp;"Принято органом регулирования",Сценарии!$T$3:$AP$3,0)),Сценарии!$A$15:$A$35,A641,Сценарии!$M$15:$M$35,"Индекс эффективности операционных расходов")</f>
        <v>0</v>
      </c>
      <c r="O641" s="327"/>
      <c r="P641" s="471">
        <f>SUMIFS(INDEX(Баланс!$AC$16:$AL$57,,MATCH($F641&amp;"Принято органом регулирования",Баланс!$AC$3:$AL$3,0)),Баланс!$A$16:$A$57,$A641,Баланс!$M$16:$M$57,"Уровень потерь воды")</f>
        <v>0</v>
      </c>
      <c r="Q641" s="471">
        <f>SUMIFS(INDEX(ЭЭ!$AC$15:$AL$27,,MATCH($F641&amp;"Принято органом регулирования",ЭЭ!$AC$3:$AL$3,0)),ЭЭ!$A$15:$A$27,$A641,ЭЭ!$M$15:$M$27,"Удельный расход электроэнергии")</f>
        <v>0</v>
      </c>
    </row>
    <row r="642" spans="1:17" s="108" customFormat="1" ht="15" customHeight="1" outlineLevel="1">
      <c r="A642" s="108" t="str">
        <f t="shared" si="132"/>
        <v>1</v>
      </c>
      <c r="F642" s="108">
        <f>first_year+6</f>
        <v>2030</v>
      </c>
      <c r="G642" s="108" t="b">
        <f t="shared" si="133"/>
        <v>0</v>
      </c>
      <c r="L642" s="326" t="str">
        <f t="shared" si="134"/>
        <v>2030 год</v>
      </c>
      <c r="M642" s="327">
        <f>SUMIFS(INDEX(Калькуляция!$AD$15:$AM$139,,MATCH(F642,Калькуляция!$AD$1:$AM$1,0)),Калькуляция!$A$15:$A$139,A642,Калькуляция!$M$15:$M$139,"Операционные расходы")</f>
        <v>758.12946555020892</v>
      </c>
      <c r="N642" s="471">
        <f>SUMIFS(INDEX(Сценарии!$T$15:$AP$35,,MATCH(F642&amp;"Принято органом регулирования",Сценарии!$T$3:$AP$3,0)),Сценарии!$A$15:$A$35,A642,Сценарии!$M$15:$M$35,"Индекс эффективности операционных расходов")</f>
        <v>0</v>
      </c>
      <c r="O642" s="327"/>
      <c r="P642" s="471">
        <f>SUMIFS(INDEX(Баланс!$AC$16:$AL$57,,MATCH($F642&amp;"Принято органом регулирования",Баланс!$AC$3:$AL$3,0)),Баланс!$A$16:$A$57,$A642,Баланс!$M$16:$M$57,"Уровень потерь воды")</f>
        <v>0</v>
      </c>
      <c r="Q642" s="471">
        <f>SUMIFS(INDEX(ЭЭ!$AC$15:$AL$27,,MATCH($F642&amp;"Принято органом регулирования",ЭЭ!$AC$3:$AL$3,0)),ЭЭ!$A$15:$A$27,$A642,ЭЭ!$M$15:$M$27,"Удельный расход электроэнергии")</f>
        <v>0</v>
      </c>
    </row>
    <row r="643" spans="1:17" s="108" customFormat="1" ht="15" customHeight="1" outlineLevel="1">
      <c r="A643" s="108" t="str">
        <f t="shared" si="132"/>
        <v>1</v>
      </c>
      <c r="F643" s="108">
        <f>first_year+7</f>
        <v>2031</v>
      </c>
      <c r="G643" s="108" t="b">
        <f t="shared" si="133"/>
        <v>0</v>
      </c>
      <c r="L643" s="326" t="str">
        <f t="shared" si="134"/>
        <v>2031 год</v>
      </c>
      <c r="M643" s="327">
        <f>SUMIFS(INDEX(Калькуляция!$AD$15:$AM$139,,MATCH(F643,Калькуляция!$AD$1:$AM$1,0)),Калькуляция!$A$15:$A$139,A643,Калькуляция!$M$15:$M$139,"Операционные расходы")</f>
        <v>782.39718974247114</v>
      </c>
      <c r="N643" s="471">
        <f>SUMIFS(INDEX(Сценарии!$T$15:$AP$35,,MATCH(F643&amp;"Принято органом регулирования",Сценарии!$T$3:$AP$3,0)),Сценарии!$A$15:$A$35,A643,Сценарии!$M$15:$M$35,"Индекс эффективности операционных расходов")</f>
        <v>0</v>
      </c>
      <c r="O643" s="327"/>
      <c r="P643" s="471">
        <f>SUMIFS(INDEX(Баланс!$AC$16:$AL$57,,MATCH($F643&amp;"Принято органом регулирования",Баланс!$AC$3:$AL$3,0)),Баланс!$A$16:$A$57,$A643,Баланс!$M$16:$M$57,"Уровень потерь воды")</f>
        <v>0</v>
      </c>
      <c r="Q643" s="471">
        <f>SUMIFS(INDEX(ЭЭ!$AC$15:$AL$27,,MATCH($F643&amp;"Принято органом регулирования",ЭЭ!$AC$3:$AL$3,0)),ЭЭ!$A$15:$A$27,$A643,ЭЭ!$M$15:$M$27,"Удельный расход электроэнергии")</f>
        <v>0</v>
      </c>
    </row>
    <row r="644" spans="1:17" s="108" customFormat="1" ht="15" customHeight="1" outlineLevel="1">
      <c r="A644" s="108" t="str">
        <f t="shared" si="132"/>
        <v>1</v>
      </c>
      <c r="F644" s="108">
        <f>first_year+8</f>
        <v>2032</v>
      </c>
      <c r="G644" s="108" t="b">
        <f t="shared" si="133"/>
        <v>0</v>
      </c>
      <c r="L644" s="326" t="str">
        <f t="shared" si="134"/>
        <v>2032 год</v>
      </c>
      <c r="M644" s="327">
        <f>SUMIFS(INDEX(Калькуляция!$AD$15:$AM$139,,MATCH(F644,Калькуляция!$AD$1:$AM$1,0)),Калькуляция!$A$15:$A$139,A644,Калькуляция!$M$15:$M$139,"Операционные расходы")</f>
        <v>807.44172378612768</v>
      </c>
      <c r="N644" s="471">
        <f>SUMIFS(INDEX(Сценарии!$T$15:$AP$35,,MATCH(F644&amp;"Принято органом регулирования",Сценарии!$T$3:$AP$3,0)),Сценарии!$A$15:$A$35,A644,Сценарии!$M$15:$M$35,"Индекс эффективности операционных расходов")</f>
        <v>0</v>
      </c>
      <c r="O644" s="327"/>
      <c r="P644" s="471">
        <f>SUMIFS(INDEX(Баланс!$AC$16:$AL$57,,MATCH($F644&amp;"Принято органом регулирования",Баланс!$AC$3:$AL$3,0)),Баланс!$A$16:$A$57,$A644,Баланс!$M$16:$M$57,"Уровень потерь воды")</f>
        <v>0</v>
      </c>
      <c r="Q644" s="471">
        <f>SUMIFS(INDEX(ЭЭ!$AC$15:$AL$27,,MATCH($F644&amp;"Принято органом регулирования",ЭЭ!$AC$3:$AL$3,0)),ЭЭ!$A$15:$A$27,$A644,ЭЭ!$M$15:$M$27,"Удельный расход электроэнергии")</f>
        <v>0</v>
      </c>
    </row>
    <row r="645" spans="1:17" s="108" customFormat="1" ht="15" customHeight="1" outlineLevel="1">
      <c r="A645" s="108" t="str">
        <f t="shared" si="132"/>
        <v>1</v>
      </c>
      <c r="F645" s="108">
        <f>first_year+9</f>
        <v>2033</v>
      </c>
      <c r="G645" s="108" t="b">
        <f t="shared" si="133"/>
        <v>0</v>
      </c>
      <c r="L645" s="326" t="str">
        <f t="shared" si="134"/>
        <v>2033 год</v>
      </c>
      <c r="M645" s="327">
        <f>SUMIFS(INDEX(Калькуляция!$AD$15:$AM$139,,MATCH(F645,Калькуляция!$AD$1:$AM$1,0)),Калькуляция!$A$15:$A$139,A645,Калькуляция!$M$15:$M$139,"Операционные расходы")</f>
        <v>833.28793336452168</v>
      </c>
      <c r="N645" s="471">
        <f>SUMIFS(INDEX(Сценарии!$T$15:$AP$35,,MATCH(F645&amp;"Принято органом регулирования",Сценарии!$T$3:$AP$3,0)),Сценарии!$A$15:$A$35,A645,Сценарии!$M$15:$M$35,"Индекс эффективности операционных расходов")</f>
        <v>0</v>
      </c>
      <c r="O645" s="327"/>
      <c r="P645" s="471">
        <f>SUMIFS(INDEX(Баланс!$AC$16:$AL$57,,MATCH($F645&amp;"Принято органом регулирования",Баланс!$AC$3:$AL$3,0)),Баланс!$A$16:$A$57,$A645,Баланс!$M$16:$M$57,"Уровень потерь воды")</f>
        <v>0</v>
      </c>
      <c r="Q645" s="471">
        <f>SUMIFS(INDEX(ЭЭ!$AC$15:$AL$27,,MATCH($F645&amp;"Принято органом регулирования",ЭЭ!$AC$3:$AL$3,0)),ЭЭ!$A$15:$A$27,$A645,ЭЭ!$M$15:$M$27,"Удельный расход электроэнергии")</f>
        <v>0</v>
      </c>
    </row>
    <row r="646" spans="1:17">
      <c r="A646" s="143" t="s">
        <v>1414</v>
      </c>
    </row>
    <row r="647" spans="1:17" s="102" customFormat="1" ht="15" customHeight="1">
      <c r="A647" s="184" t="s">
        <v>18</v>
      </c>
      <c r="L647" s="280" t="str">
        <f>INDEX('Общие сведения'!$J$113:$J$126,MATCH($A647,'Общие сведения'!$D$113:$D$126,0))</f>
        <v>Тариф 1 (Водоотведение) - тариф на водоотведение (нет)</v>
      </c>
      <c r="M647" s="281"/>
      <c r="N647" s="281"/>
      <c r="O647" s="281"/>
      <c r="P647" s="281"/>
      <c r="Q647" s="281"/>
    </row>
    <row r="648" spans="1:17" s="108" customFormat="1" ht="15" customHeight="1" outlineLevel="1">
      <c r="A648" s="108" t="str">
        <f t="shared" ref="A648:A657" si="135">A647</f>
        <v>1</v>
      </c>
      <c r="F648" s="108">
        <f>first_year</f>
        <v>2024</v>
      </c>
      <c r="G648" s="108" t="b">
        <f t="shared" ref="G648:G657" si="136">F648&lt;first_year+PERIOD_LENGTH</f>
        <v>1</v>
      </c>
      <c r="L648" s="326" t="str">
        <f>F648&amp; " год"</f>
        <v>2024 год</v>
      </c>
      <c r="M648" s="327">
        <f>SUMIFS(INDEX(Калькуляция!$AD$15:$AM$139,,MATCH(F648,Калькуляция!$AD$1:$AM$1,0)),Калькуляция!$A$15:$A$139,A648,Калькуляция!$M$15:$M$139,"Операционные расходы")</f>
        <v>631.22501599999998</v>
      </c>
      <c r="N648" s="471">
        <f>SUMIFS(INDEX(Сценарии!$T$15:$AP$35,,MATCH($F648&amp;"Принято органом регулирования",Сценарии!$T$3:$AP$3,0)),Сценарии!$A$15:$A$35,$A648,Сценарии!$M$15:$M$35,"Индекс эффективности операционных расходов")</f>
        <v>1</v>
      </c>
      <c r="O648" s="327"/>
      <c r="P648" s="588"/>
      <c r="Q648" s="471">
        <f>SUMIFS(INDEX(ЭЭ!$AC$15:$AL$27,,MATCH($F648&amp;"Принято органом регулирования",ЭЭ!$AC$3:$AL$3,0)),ЭЭ!$A$15:$A$27,$A648,ЭЭ!$M$15:$M$27,"Удельный расход электроэнергии")</f>
        <v>2</v>
      </c>
    </row>
    <row r="649" spans="1:17" s="108" customFormat="1" ht="15" customHeight="1" outlineLevel="1">
      <c r="A649" s="108" t="str">
        <f t="shared" si="135"/>
        <v>1</v>
      </c>
      <c r="F649" s="108">
        <f>first_year+1</f>
        <v>2025</v>
      </c>
      <c r="G649" s="108" t="b">
        <f t="shared" si="136"/>
        <v>1</v>
      </c>
      <c r="L649" s="326" t="str">
        <f t="shared" ref="L649:L657" si="137">F649&amp; " год"</f>
        <v>2025 год</v>
      </c>
      <c r="M649" s="327">
        <f>SUMIFS(INDEX(Калькуляция!$AD$15:$AM$139,,MATCH(F649,Калькуляция!$AD$1:$AM$1,0)),Калькуляция!$A$15:$A$139,A649,Калькуляция!$M$15:$M$139,"Операционные расходы")</f>
        <v>651.43052876216007</v>
      </c>
      <c r="N649" s="471">
        <f>SUMIFS(INDEX(Сценарии!$T$15:$AP$35,,MATCH(F649&amp;"Принято органом регулирования",Сценарии!$T$3:$AP$3,0)),Сценарии!$A$15:$A$35,A649,Сценарии!$M$15:$M$35,"Индекс эффективности операционных расходов")</f>
        <v>1</v>
      </c>
      <c r="O649" s="327"/>
      <c r="P649" s="588"/>
      <c r="Q649" s="471">
        <f>SUMIFS(INDEX(ЭЭ!$AC$15:$AL$27,,MATCH($F649&amp;"Принято органом регулирования",ЭЭ!$AC$3:$AL$3,0)),ЭЭ!$A$15:$A$27,$A649,ЭЭ!$M$15:$M$27,"Удельный расход электроэнергии")</f>
        <v>2</v>
      </c>
    </row>
    <row r="650" spans="1:17" s="108" customFormat="1" ht="15" customHeight="1" outlineLevel="1">
      <c r="A650" s="108" t="str">
        <f t="shared" si="135"/>
        <v>1</v>
      </c>
      <c r="F650" s="108">
        <f>first_year+2</f>
        <v>2026</v>
      </c>
      <c r="G650" s="108" t="b">
        <f t="shared" si="136"/>
        <v>1</v>
      </c>
      <c r="L650" s="326" t="str">
        <f t="shared" si="137"/>
        <v>2026 год</v>
      </c>
      <c r="M650" s="327">
        <f>SUMIFS(INDEX(Калькуляция!$AD$15:$AM$139,,MATCH(F650,Калькуляция!$AD$1:$AM$1,0)),Калькуляция!$A$15:$A$139,A650,Калькуляция!$M$15:$M$139,"Операционные расходы")</f>
        <v>670.97344462502485</v>
      </c>
      <c r="N650" s="471">
        <f>SUMIFS(INDEX(Сценарии!$T$15:$AP$35,,MATCH(F650&amp;"Принято органом регулирования",Сценарии!$T$3:$AP$3,0)),Сценарии!$A$15:$A$35,A650,Сценарии!$M$15:$M$35,"Индекс эффективности операционных расходов")</f>
        <v>1</v>
      </c>
      <c r="O650" s="327"/>
      <c r="P650" s="588"/>
      <c r="Q650" s="471">
        <f>SUMIFS(INDEX(ЭЭ!$AC$15:$AL$27,,MATCH($F650&amp;"Принято органом регулирования",ЭЭ!$AC$3:$AL$3,0)),ЭЭ!$A$15:$A$27,$A650,ЭЭ!$M$15:$M$27,"Удельный расход электроэнергии")</f>
        <v>2</v>
      </c>
    </row>
    <row r="651" spans="1:17" s="108" customFormat="1" ht="15" customHeight="1" outlineLevel="1">
      <c r="A651" s="108" t="str">
        <f t="shared" si="135"/>
        <v>1</v>
      </c>
      <c r="F651" s="108">
        <f>first_year+3</f>
        <v>2027</v>
      </c>
      <c r="G651" s="108" t="b">
        <f t="shared" si="136"/>
        <v>1</v>
      </c>
      <c r="L651" s="326" t="str">
        <f t="shared" si="137"/>
        <v>2027 год</v>
      </c>
      <c r="M651" s="327">
        <f>SUMIFS(INDEX(Калькуляция!$AD$15:$AM$139,,MATCH(F651,Калькуляция!$AD$1:$AM$1,0)),Калькуляция!$A$15:$A$139,A651,Калькуляция!$M$15:$M$139,"Операционные расходы")</f>
        <v>691.10264796377567</v>
      </c>
      <c r="N651" s="471">
        <f>SUMIFS(INDEX(Сценарии!$T$15:$AP$35,,MATCH(F651&amp;"Принято органом регулирования",Сценарии!$T$3:$AP$3,0)),Сценарии!$A$15:$A$35,A651,Сценарии!$M$15:$M$35,"Индекс эффективности операционных расходов")</f>
        <v>1</v>
      </c>
      <c r="O651" s="327"/>
      <c r="P651" s="588"/>
      <c r="Q651" s="471">
        <f>SUMIFS(INDEX(ЭЭ!$AC$15:$AL$27,,MATCH($F651&amp;"Принято органом регулирования",ЭЭ!$AC$3:$AL$3,0)),ЭЭ!$A$15:$A$27,$A651,ЭЭ!$M$15:$M$27,"Удельный расход электроэнергии")</f>
        <v>2</v>
      </c>
    </row>
    <row r="652" spans="1:17" s="108" customFormat="1" ht="15" customHeight="1" outlineLevel="1">
      <c r="A652" s="108" t="str">
        <f t="shared" si="135"/>
        <v>1</v>
      </c>
      <c r="F652" s="108">
        <f>first_year+4</f>
        <v>2028</v>
      </c>
      <c r="G652" s="108" t="b">
        <f t="shared" si="136"/>
        <v>1</v>
      </c>
      <c r="L652" s="326" t="str">
        <f t="shared" si="137"/>
        <v>2028 год</v>
      </c>
      <c r="M652" s="327">
        <f>SUMIFS(INDEX(Калькуляция!$AD$15:$AM$139,,MATCH(F652,Калькуляция!$AD$1:$AM$1,0)),Калькуляция!$A$15:$A$139,A652,Калькуляция!$M$15:$M$139,"Операционные расходы")</f>
        <v>711.82881637620926</v>
      </c>
      <c r="N652" s="471">
        <f>SUMIFS(INDEX(Сценарии!$T$15:$AP$35,,MATCH(F652&amp;"Принято органом регулирования",Сценарии!$T$3:$AP$3,0)),Сценарии!$A$15:$A$35,A652,Сценарии!$M$15:$M$35,"Индекс эффективности операционных расходов")</f>
        <v>1</v>
      </c>
      <c r="O652" s="327"/>
      <c r="P652" s="588"/>
      <c r="Q652" s="471">
        <f>SUMIFS(INDEX(ЭЭ!$AC$15:$AL$27,,MATCH($F652&amp;"Принято органом регулирования",ЭЭ!$AC$3:$AL$3,0)),ЭЭ!$A$15:$A$27,$A652,ЭЭ!$M$15:$M$27,"Удельный расход электроэнергии")</f>
        <v>2</v>
      </c>
    </row>
    <row r="653" spans="1:17" s="108" customFormat="1" ht="15" customHeight="1" outlineLevel="1">
      <c r="A653" s="108" t="str">
        <f t="shared" si="135"/>
        <v>1</v>
      </c>
      <c r="F653" s="108">
        <f>first_year+5</f>
        <v>2029</v>
      </c>
      <c r="G653" s="108" t="b">
        <f t="shared" si="136"/>
        <v>0</v>
      </c>
      <c r="L653" s="326" t="str">
        <f t="shared" si="137"/>
        <v>2029 год</v>
      </c>
      <c r="M653" s="327">
        <f>SUMIFS(INDEX(Калькуляция!$AD$15:$AM$139,,MATCH(F653,Калькуляция!$AD$1:$AM$1,0)),Калькуляция!$A$15:$A$139,A653,Калькуляция!$M$15:$M$139,"Операционные расходы")</f>
        <v>734.61445678841176</v>
      </c>
      <c r="N653" s="471">
        <f>SUMIFS(INDEX(Сценарии!$T$15:$AP$35,,MATCH(F653&amp;"Принято органом регулирования",Сценарии!$T$3:$AP$3,0)),Сценарии!$A$15:$A$35,A653,Сценарии!$M$15:$M$35,"Индекс эффективности операционных расходов")</f>
        <v>0</v>
      </c>
      <c r="O653" s="327"/>
      <c r="P653" s="588"/>
      <c r="Q653" s="471">
        <f>SUMIFS(INDEX(ЭЭ!$AC$15:$AL$27,,MATCH($F653&amp;"Принято органом регулирования",ЭЭ!$AC$3:$AL$3,0)),ЭЭ!$A$15:$A$27,$A653,ЭЭ!$M$15:$M$27,"Удельный расход электроэнергии")</f>
        <v>0</v>
      </c>
    </row>
    <row r="654" spans="1:17" s="108" customFormat="1" ht="15" customHeight="1" outlineLevel="1">
      <c r="A654" s="108" t="str">
        <f t="shared" si="135"/>
        <v>1</v>
      </c>
      <c r="F654" s="108">
        <f>first_year+6</f>
        <v>2030</v>
      </c>
      <c r="G654" s="108" t="b">
        <f t="shared" si="136"/>
        <v>0</v>
      </c>
      <c r="L654" s="326" t="str">
        <f t="shared" si="137"/>
        <v>2030 год</v>
      </c>
      <c r="M654" s="327">
        <f>SUMIFS(INDEX(Калькуляция!$AD$15:$AM$139,,MATCH(F654,Калькуляция!$AD$1:$AM$1,0)),Калькуляция!$A$15:$A$139,A654,Калькуляция!$M$15:$M$139,"Операционные расходы")</f>
        <v>758.12946555020892</v>
      </c>
      <c r="N654" s="471">
        <f>SUMIFS(INDEX(Сценарии!$T$15:$AP$35,,MATCH(F654&amp;"Принято органом регулирования",Сценарии!$T$3:$AP$3,0)),Сценарии!$A$15:$A$35,A654,Сценарии!$M$15:$M$35,"Индекс эффективности операционных расходов")</f>
        <v>0</v>
      </c>
      <c r="O654" s="327"/>
      <c r="P654" s="588"/>
      <c r="Q654" s="471">
        <f>SUMIFS(INDEX(ЭЭ!$AC$15:$AL$27,,MATCH($F654&amp;"Принято органом регулирования",ЭЭ!$AC$3:$AL$3,0)),ЭЭ!$A$15:$A$27,$A654,ЭЭ!$M$15:$M$27,"Удельный расход электроэнергии")</f>
        <v>0</v>
      </c>
    </row>
    <row r="655" spans="1:17" s="108" customFormat="1" ht="15" customHeight="1" outlineLevel="1">
      <c r="A655" s="108" t="str">
        <f t="shared" si="135"/>
        <v>1</v>
      </c>
      <c r="F655" s="108">
        <f>first_year+7</f>
        <v>2031</v>
      </c>
      <c r="G655" s="108" t="b">
        <f t="shared" si="136"/>
        <v>0</v>
      </c>
      <c r="L655" s="326" t="str">
        <f t="shared" si="137"/>
        <v>2031 год</v>
      </c>
      <c r="M655" s="327">
        <f>SUMIFS(INDEX(Калькуляция!$AD$15:$AM$139,,MATCH(F655,Калькуляция!$AD$1:$AM$1,0)),Калькуляция!$A$15:$A$139,A655,Калькуляция!$M$15:$M$139,"Операционные расходы")</f>
        <v>782.39718974247114</v>
      </c>
      <c r="N655" s="471">
        <f>SUMIFS(INDEX(Сценарии!$T$15:$AP$35,,MATCH(F655&amp;"Принято органом регулирования",Сценарии!$T$3:$AP$3,0)),Сценарии!$A$15:$A$35,A655,Сценарии!$M$15:$M$35,"Индекс эффективности операционных расходов")</f>
        <v>0</v>
      </c>
      <c r="O655" s="327"/>
      <c r="P655" s="588"/>
      <c r="Q655" s="471">
        <f>SUMIFS(INDEX(ЭЭ!$AC$15:$AL$27,,MATCH($F655&amp;"Принято органом регулирования",ЭЭ!$AC$3:$AL$3,0)),ЭЭ!$A$15:$A$27,$A655,ЭЭ!$M$15:$M$27,"Удельный расход электроэнергии")</f>
        <v>0</v>
      </c>
    </row>
    <row r="656" spans="1:17" s="108" customFormat="1" ht="15" customHeight="1" outlineLevel="1">
      <c r="A656" s="108" t="str">
        <f t="shared" si="135"/>
        <v>1</v>
      </c>
      <c r="F656" s="108">
        <f>first_year+8</f>
        <v>2032</v>
      </c>
      <c r="G656" s="108" t="b">
        <f t="shared" si="136"/>
        <v>0</v>
      </c>
      <c r="L656" s="326" t="str">
        <f t="shared" si="137"/>
        <v>2032 год</v>
      </c>
      <c r="M656" s="327">
        <f>SUMIFS(INDEX(Калькуляция!$AD$15:$AM$139,,MATCH(F656,Калькуляция!$AD$1:$AM$1,0)),Калькуляция!$A$15:$A$139,A656,Калькуляция!$M$15:$M$139,"Операционные расходы")</f>
        <v>807.44172378612768</v>
      </c>
      <c r="N656" s="471">
        <f>SUMIFS(INDEX(Сценарии!$T$15:$AP$35,,MATCH(F656&amp;"Принято органом регулирования",Сценарии!$T$3:$AP$3,0)),Сценарии!$A$15:$A$35,A656,Сценарии!$M$15:$M$35,"Индекс эффективности операционных расходов")</f>
        <v>0</v>
      </c>
      <c r="O656" s="327"/>
      <c r="P656" s="588"/>
      <c r="Q656" s="471">
        <f>SUMIFS(INDEX(ЭЭ!$AC$15:$AL$27,,MATCH($F656&amp;"Принято органом регулирования",ЭЭ!$AC$3:$AL$3,0)),ЭЭ!$A$15:$A$27,$A656,ЭЭ!$M$15:$M$27,"Удельный расход электроэнергии")</f>
        <v>0</v>
      </c>
    </row>
    <row r="657" spans="1:27" s="108" customFormat="1" ht="15" customHeight="1" outlineLevel="1">
      <c r="A657" s="108" t="str">
        <f t="shared" si="135"/>
        <v>1</v>
      </c>
      <c r="F657" s="108">
        <f>first_year+9</f>
        <v>2033</v>
      </c>
      <c r="G657" s="108" t="b">
        <f t="shared" si="136"/>
        <v>0</v>
      </c>
      <c r="L657" s="326" t="str">
        <f t="shared" si="137"/>
        <v>2033 год</v>
      </c>
      <c r="M657" s="327">
        <f>SUMIFS(INDEX(Калькуляция!$AD$15:$AM$139,,MATCH(F657,Калькуляция!$AD$1:$AM$1,0)),Калькуляция!$A$15:$A$139,A657,Калькуляция!$M$15:$M$139,"Операционные расходы")</f>
        <v>833.28793336452168</v>
      </c>
      <c r="N657" s="471">
        <f>SUMIFS(INDEX(Сценарии!$T$15:$AP$35,,MATCH(F657&amp;"Принято органом регулирования",Сценарии!$T$3:$AP$3,0)),Сценарии!$A$15:$A$35,A657,Сценарии!$M$15:$M$35,"Индекс эффективности операционных расходов")</f>
        <v>0</v>
      </c>
      <c r="O657" s="327"/>
      <c r="P657" s="588"/>
      <c r="Q657" s="471">
        <f>SUMIFS(INDEX(ЭЭ!$AC$15:$AL$27,,MATCH($F657&amp;"Принято органом регулирования",ЭЭ!$AC$3:$AL$3,0)),ЭЭ!$A$15:$A$27,$A657,ЭЭ!$M$15:$M$27,"Удельный расход электроэнергии")</f>
        <v>0</v>
      </c>
    </row>
    <row r="659" spans="1:27" s="140" customFormat="1" ht="30" customHeight="1">
      <c r="A659" s="139" t="s">
        <v>1218</v>
      </c>
      <c r="M659" s="141"/>
      <c r="N659" s="141"/>
      <c r="O659" s="141"/>
      <c r="P659" s="141"/>
      <c r="AA659" s="142"/>
    </row>
    <row r="660" spans="1:27">
      <c r="A660" s="143" t="s">
        <v>1219</v>
      </c>
    </row>
    <row r="661" spans="1:27" s="102" customFormat="1" ht="15" customHeight="1">
      <c r="A661" s="184" t="s">
        <v>18</v>
      </c>
      <c r="L661" s="280" t="str">
        <f>INDEX('Общие сведения'!$J$113:$J$126,MATCH($A661,'Общие сведения'!$D$113:$D$126,0))</f>
        <v>Тариф 1 (Водоотведение) - тариф на водоотведение (нет)</v>
      </c>
      <c r="M661" s="281"/>
      <c r="N661" s="281"/>
      <c r="O661" s="281"/>
      <c r="P661" s="281"/>
      <c r="Q661" s="281"/>
    </row>
    <row r="662" spans="1:27" s="108" customFormat="1" ht="15" customHeight="1" outlineLevel="1">
      <c r="A662" s="108" t="str">
        <f>A661</f>
        <v>1</v>
      </c>
      <c r="L662" s="342" t="s">
        <v>370</v>
      </c>
      <c r="M662" s="454"/>
      <c r="N662" s="454"/>
      <c r="O662" s="454"/>
      <c r="P662" s="454"/>
      <c r="Q662" s="455"/>
    </row>
    <row r="663" spans="1:27">
      <c r="A663" s="143" t="s">
        <v>1220</v>
      </c>
    </row>
    <row r="664" spans="1:27" s="102" customFormat="1" ht="15" customHeight="1" outlineLevel="1">
      <c r="A664" s="644" t="str">
        <f ca="1">OFFSET(B664,-1,-1)</f>
        <v>et_List18_block</v>
      </c>
      <c r="K664" s="1276" t="s">
        <v>282</v>
      </c>
      <c r="L664" s="1275"/>
      <c r="M664" s="1275"/>
      <c r="N664" s="1275"/>
      <c r="O664" s="1275"/>
      <c r="P664" s="1275"/>
      <c r="Q664" s="1275"/>
    </row>
    <row r="665" spans="1:27" s="108" customFormat="1" ht="15" customHeight="1" outlineLevel="1">
      <c r="A665" s="108" t="str">
        <f t="shared" ref="A665:A674" ca="1" si="138">A664</f>
        <v>et_List18_block</v>
      </c>
      <c r="F665" s="108">
        <f>first_year</f>
        <v>2024</v>
      </c>
      <c r="G665" s="108" t="b">
        <f t="shared" ref="G665:G674" si="139">F665&lt;first_year+PERIOD_LENGTH</f>
        <v>1</v>
      </c>
      <c r="K665" s="1276"/>
      <c r="L665" s="452" t="str">
        <f>F665&amp; " год"</f>
        <v>2024 год</v>
      </c>
      <c r="M665" s="453"/>
      <c r="N665" s="453"/>
      <c r="O665" s="453"/>
      <c r="P665" s="453"/>
      <c r="Q665" s="472"/>
    </row>
    <row r="666" spans="1:27" s="108" customFormat="1" ht="15" customHeight="1" outlineLevel="1">
      <c r="A666" s="108" t="str">
        <f t="shared" ca="1" si="138"/>
        <v>et_List18_block</v>
      </c>
      <c r="F666" s="108">
        <f>first_year+1</f>
        <v>2025</v>
      </c>
      <c r="G666" s="108" t="b">
        <f t="shared" si="139"/>
        <v>1</v>
      </c>
      <c r="K666" s="1276"/>
      <c r="L666" s="326" t="str">
        <f t="shared" ref="L666:L674" si="140">F666&amp; " год"</f>
        <v>2025 год</v>
      </c>
      <c r="M666" s="327"/>
      <c r="N666" s="327"/>
      <c r="O666" s="327"/>
      <c r="P666" s="327"/>
      <c r="Q666" s="471"/>
    </row>
    <row r="667" spans="1:27" s="108" customFormat="1" ht="15" customHeight="1" outlineLevel="1">
      <c r="A667" s="108" t="str">
        <f t="shared" ca="1" si="138"/>
        <v>et_List18_block</v>
      </c>
      <c r="F667" s="108">
        <f>first_year+2</f>
        <v>2026</v>
      </c>
      <c r="G667" s="108" t="b">
        <f t="shared" si="139"/>
        <v>1</v>
      </c>
      <c r="K667" s="1276"/>
      <c r="L667" s="326" t="str">
        <f t="shared" si="140"/>
        <v>2026 год</v>
      </c>
      <c r="M667" s="327"/>
      <c r="N667" s="327"/>
      <c r="O667" s="327"/>
      <c r="P667" s="327"/>
      <c r="Q667" s="471"/>
    </row>
    <row r="668" spans="1:27" s="108" customFormat="1" ht="15" customHeight="1" outlineLevel="1">
      <c r="A668" s="108" t="str">
        <f t="shared" ca="1" si="138"/>
        <v>et_List18_block</v>
      </c>
      <c r="F668" s="108">
        <f>first_year+3</f>
        <v>2027</v>
      </c>
      <c r="G668" s="108" t="b">
        <f t="shared" si="139"/>
        <v>1</v>
      </c>
      <c r="K668" s="1276"/>
      <c r="L668" s="326" t="str">
        <f t="shared" si="140"/>
        <v>2027 год</v>
      </c>
      <c r="M668" s="327"/>
      <c r="N668" s="327"/>
      <c r="O668" s="327"/>
      <c r="P668" s="327"/>
      <c r="Q668" s="471"/>
    </row>
    <row r="669" spans="1:27" s="108" customFormat="1" ht="15" customHeight="1" outlineLevel="1">
      <c r="A669" s="108" t="str">
        <f t="shared" ca="1" si="138"/>
        <v>et_List18_block</v>
      </c>
      <c r="F669" s="108">
        <f>first_year+4</f>
        <v>2028</v>
      </c>
      <c r="G669" s="108" t="b">
        <f t="shared" si="139"/>
        <v>1</v>
      </c>
      <c r="K669" s="1276"/>
      <c r="L669" s="326" t="str">
        <f t="shared" si="140"/>
        <v>2028 год</v>
      </c>
      <c r="M669" s="327"/>
      <c r="N669" s="327"/>
      <c r="O669" s="327"/>
      <c r="P669" s="327"/>
      <c r="Q669" s="471"/>
    </row>
    <row r="670" spans="1:27" s="108" customFormat="1" ht="15" customHeight="1" outlineLevel="1">
      <c r="A670" s="108" t="str">
        <f t="shared" ca="1" si="138"/>
        <v>et_List18_block</v>
      </c>
      <c r="F670" s="108">
        <f>first_year+5</f>
        <v>2029</v>
      </c>
      <c r="G670" s="108" t="b">
        <f t="shared" si="139"/>
        <v>0</v>
      </c>
      <c r="K670" s="1276"/>
      <c r="L670" s="326" t="str">
        <f t="shared" si="140"/>
        <v>2029 год</v>
      </c>
      <c r="M670" s="327"/>
      <c r="N670" s="327"/>
      <c r="O670" s="327"/>
      <c r="P670" s="327"/>
      <c r="Q670" s="471"/>
    </row>
    <row r="671" spans="1:27" s="108" customFormat="1" ht="15" customHeight="1" outlineLevel="1">
      <c r="A671" s="108" t="str">
        <f t="shared" ca="1" si="138"/>
        <v>et_List18_block</v>
      </c>
      <c r="F671" s="108">
        <f>first_year+6</f>
        <v>2030</v>
      </c>
      <c r="G671" s="108" t="b">
        <f t="shared" si="139"/>
        <v>0</v>
      </c>
      <c r="K671" s="1276"/>
      <c r="L671" s="326" t="str">
        <f t="shared" si="140"/>
        <v>2030 год</v>
      </c>
      <c r="M671" s="327"/>
      <c r="N671" s="327"/>
      <c r="O671" s="327"/>
      <c r="P671" s="327"/>
      <c r="Q671" s="471"/>
    </row>
    <row r="672" spans="1:27" s="108" customFormat="1" ht="15" customHeight="1" outlineLevel="1">
      <c r="A672" s="108" t="str">
        <f t="shared" ca="1" si="138"/>
        <v>et_List18_block</v>
      </c>
      <c r="F672" s="108">
        <f>first_year+7</f>
        <v>2031</v>
      </c>
      <c r="G672" s="108" t="b">
        <f t="shared" si="139"/>
        <v>0</v>
      </c>
      <c r="K672" s="1276"/>
      <c r="L672" s="326" t="str">
        <f t="shared" si="140"/>
        <v>2031 год</v>
      </c>
      <c r="M672" s="327"/>
      <c r="N672" s="327"/>
      <c r="O672" s="327"/>
      <c r="P672" s="327"/>
      <c r="Q672" s="471"/>
    </row>
    <row r="673" spans="1:27" s="108" customFormat="1" ht="15" customHeight="1" outlineLevel="1">
      <c r="A673" s="108" t="str">
        <f t="shared" ca="1" si="138"/>
        <v>et_List18_block</v>
      </c>
      <c r="F673" s="108">
        <f>first_year+8</f>
        <v>2032</v>
      </c>
      <c r="G673" s="108" t="b">
        <f t="shared" si="139"/>
        <v>0</v>
      </c>
      <c r="K673" s="1276"/>
      <c r="L673" s="326" t="str">
        <f t="shared" si="140"/>
        <v>2032 год</v>
      </c>
      <c r="M673" s="327"/>
      <c r="N673" s="327"/>
      <c r="O673" s="327"/>
      <c r="P673" s="327"/>
      <c r="Q673" s="471"/>
    </row>
    <row r="674" spans="1:27" s="108" customFormat="1" ht="15" customHeight="1" outlineLevel="1">
      <c r="A674" s="108" t="str">
        <f t="shared" ca="1" si="138"/>
        <v>et_List18_block</v>
      </c>
      <c r="F674" s="108">
        <f>first_year+9</f>
        <v>2033</v>
      </c>
      <c r="G674" s="108" t="b">
        <f t="shared" si="139"/>
        <v>0</v>
      </c>
      <c r="K674" s="1276"/>
      <c r="L674" s="326" t="str">
        <f t="shared" si="140"/>
        <v>2033 год</v>
      </c>
      <c r="M674" s="327"/>
      <c r="N674" s="327"/>
      <c r="O674" s="327"/>
      <c r="P674" s="327"/>
      <c r="Q674" s="471"/>
    </row>
    <row r="676" spans="1:27" s="535" customFormat="1" ht="30" customHeight="1">
      <c r="A676" s="534" t="s">
        <v>1320</v>
      </c>
      <c r="M676" s="536"/>
      <c r="N676" s="536"/>
      <c r="O676" s="536"/>
      <c r="P676" s="536"/>
      <c r="AA676" s="537"/>
    </row>
    <row r="677" spans="1:27" s="538" customFormat="1">
      <c r="A677" s="645" t="s">
        <v>1368</v>
      </c>
      <c r="M677" s="539"/>
      <c r="N677" s="539"/>
      <c r="O677" s="539"/>
      <c r="P677" s="539"/>
      <c r="AA677" s="540"/>
    </row>
    <row r="678" spans="1:27" s="541" customFormat="1" ht="15" customHeight="1">
      <c r="A678" s="184" t="s">
        <v>18</v>
      </c>
      <c r="L678" s="280" t="str">
        <f>INDEX('Общие сведения'!$J$113:$J$126,MATCH($A678,'Общие сведения'!$D$113:$D$126,0))</f>
        <v>Тариф 1 (Водоотведение) - тариф на водоотведение (нет)</v>
      </c>
      <c r="M678" s="155"/>
      <c r="N678" s="155"/>
      <c r="O678" s="457" t="e">
        <f t="shared" ref="O678:T678" si="141">O679+O682+O683+O686+O687+O690+O691+O694</f>
        <v>#N/A</v>
      </c>
      <c r="P678" s="457" t="e">
        <f t="shared" si="141"/>
        <v>#N/A</v>
      </c>
      <c r="Q678" s="457" t="e">
        <f t="shared" si="141"/>
        <v>#N/A</v>
      </c>
      <c r="R678" s="457" t="e">
        <f t="shared" si="141"/>
        <v>#N/A</v>
      </c>
      <c r="S678" s="457" t="e">
        <f t="shared" si="141"/>
        <v>#N/A</v>
      </c>
      <c r="T678" s="457" t="e">
        <f t="shared" si="141"/>
        <v>#N/A</v>
      </c>
      <c r="U678" s="457"/>
    </row>
    <row r="679" spans="1:27" s="541" customFormat="1" ht="22.8" outlineLevel="1">
      <c r="A679" s="646" t="str">
        <f>A678</f>
        <v>1</v>
      </c>
      <c r="B679" s="526" t="s">
        <v>1321</v>
      </c>
      <c r="L679" s="542">
        <v>1</v>
      </c>
      <c r="M679" s="543" t="s">
        <v>1322</v>
      </c>
      <c r="N679" s="544" t="s">
        <v>369</v>
      </c>
      <c r="O679" s="545"/>
      <c r="P679" s="545"/>
      <c r="Q679" s="545"/>
      <c r="R679" s="545"/>
      <c r="S679" s="221">
        <f>SUMIFS(S680:S681,$N680:$N681,$N679)</f>
        <v>0</v>
      </c>
      <c r="T679" s="221">
        <f>SUMIFS(T680:T681,$N680:$N681,$N679)</f>
        <v>0</v>
      </c>
      <c r="U679" s="546"/>
    </row>
    <row r="680" spans="1:27" s="541" customFormat="1" hidden="1" outlineLevel="1">
      <c r="A680" s="646" t="str">
        <f t="shared" ref="A680:A694" si="142">A679</f>
        <v>1</v>
      </c>
      <c r="B680" s="526"/>
      <c r="J680" s="541" t="s">
        <v>1070</v>
      </c>
      <c r="L680" s="542"/>
      <c r="M680" s="543"/>
      <c r="N680" s="544"/>
      <c r="O680" s="547"/>
      <c r="P680" s="547"/>
      <c r="Q680" s="547"/>
      <c r="R680" s="547"/>
      <c r="S680" s="548"/>
      <c r="T680" s="548"/>
      <c r="U680" s="549"/>
    </row>
    <row r="681" spans="1:27" s="541" customFormat="1" ht="15" customHeight="1" outlineLevel="1">
      <c r="A681" s="646" t="str">
        <f t="shared" si="142"/>
        <v>1</v>
      </c>
      <c r="B681" s="526"/>
      <c r="L681" s="258"/>
      <c r="M681" s="259" t="s">
        <v>370</v>
      </c>
      <c r="N681" s="259"/>
      <c r="O681" s="259"/>
      <c r="P681" s="259"/>
      <c r="Q681" s="259"/>
      <c r="R681" s="259"/>
      <c r="S681" s="259"/>
      <c r="T681" s="259"/>
      <c r="U681" s="260"/>
    </row>
    <row r="682" spans="1:27" s="541" customFormat="1" ht="22.8" outlineLevel="1">
      <c r="A682" s="646" t="str">
        <f t="shared" si="142"/>
        <v>1</v>
      </c>
      <c r="B682" s="526" t="s">
        <v>1323</v>
      </c>
      <c r="L682" s="542" t="s">
        <v>102</v>
      </c>
      <c r="M682" s="543" t="s">
        <v>1324</v>
      </c>
      <c r="N682" s="544" t="s">
        <v>369</v>
      </c>
      <c r="O682" s="545" t="e">
        <f>O679*SUMIFS(INDEX(Сценарии!$O$15:$AP$35,,MATCH(O$3,Сценарии!$O$3:$AP$3,0)),Сценарии!$A$15:$A$35,$A682,Сценарии!$B$15:$B$35,"СВФОТ")/100</f>
        <v>#N/A</v>
      </c>
      <c r="P682" s="545" t="e">
        <f>P679*SUMIFS(INDEX(Сценарии!$O$15:$AP$35,,MATCH(P$3,Сценарии!$O$3:$AP$3,0)),Сценарии!$A$15:$A$35,$A682,Сценарии!$B$15:$B$35,"СВФОТ")/100</f>
        <v>#N/A</v>
      </c>
      <c r="Q682" s="545" t="e">
        <f>Q679*SUMIFS(INDEX(Сценарии!$O$15:$AP$35,,MATCH(Q$3,Сценарии!$O$3:$AP$3,0)),Сценарии!$A$15:$A$35,$A682,Сценарии!$B$15:$B$35,"СВФОТ")/100</f>
        <v>#N/A</v>
      </c>
      <c r="R682" s="545" t="e">
        <f>R679*SUMIFS(INDEX(Сценарии!$O$15:$AP$35,,MATCH(R$3,Сценарии!$O$3:$AP$3,0)),Сценарии!$A$15:$A$35,$A682,Сценарии!$B$15:$B$35,"СВФОТ")/100</f>
        <v>#N/A</v>
      </c>
      <c r="S682" s="545" t="e">
        <f>S679*SUMIFS(INDEX(Сценарии!$O$15:$AP$35,,MATCH(S$3,Сценарии!$O$3:$AP$3,0)),Сценарии!$A$15:$A$35,$A682,Сценарии!$B$15:$B$35,"СВФОТ")/100</f>
        <v>#N/A</v>
      </c>
      <c r="T682" s="545" t="e">
        <f>T679*SUMIFS(INDEX(Сценарии!$O$15:$AP$35,,MATCH(T$3,Сценарии!$O$3:$AP$3,0)),Сценарии!$A$15:$A$35,$A682,Сценарии!$B$15:$B$35,"СВФОТ")/100</f>
        <v>#N/A</v>
      </c>
      <c r="U682" s="546"/>
    </row>
    <row r="683" spans="1:27" s="541" customFormat="1" outlineLevel="1">
      <c r="A683" s="646" t="str">
        <f t="shared" si="142"/>
        <v>1</v>
      </c>
      <c r="B683" s="526" t="s">
        <v>1325</v>
      </c>
      <c r="L683" s="542" t="s">
        <v>103</v>
      </c>
      <c r="M683" s="543" t="s">
        <v>1326</v>
      </c>
      <c r="N683" s="544" t="s">
        <v>369</v>
      </c>
      <c r="O683" s="545"/>
      <c r="P683" s="545"/>
      <c r="Q683" s="545"/>
      <c r="R683" s="545"/>
      <c r="S683" s="221">
        <f>SUMIFS(S684:S685,$N684:$N685,$N683)</f>
        <v>0</v>
      </c>
      <c r="T683" s="221">
        <f>SUMIFS(T684:T685,$N684:$N685,$N683)</f>
        <v>0</v>
      </c>
      <c r="U683" s="546"/>
    </row>
    <row r="684" spans="1:27" s="541" customFormat="1" hidden="1" outlineLevel="1">
      <c r="A684" s="646" t="str">
        <f t="shared" si="142"/>
        <v>1</v>
      </c>
      <c r="B684" s="526"/>
      <c r="J684" s="541" t="s">
        <v>1072</v>
      </c>
      <c r="L684" s="542"/>
      <c r="M684" s="543"/>
      <c r="N684" s="544"/>
      <c r="O684" s="547"/>
      <c r="P684" s="547"/>
      <c r="Q684" s="547"/>
      <c r="R684" s="547"/>
      <c r="S684" s="548"/>
      <c r="T684" s="548"/>
      <c r="U684" s="549"/>
    </row>
    <row r="685" spans="1:27" s="541" customFormat="1" ht="15" customHeight="1" outlineLevel="1">
      <c r="A685" s="646" t="str">
        <f t="shared" si="142"/>
        <v>1</v>
      </c>
      <c r="B685" s="526"/>
      <c r="L685" s="258"/>
      <c r="M685" s="259" t="s">
        <v>370</v>
      </c>
      <c r="N685" s="259"/>
      <c r="O685" s="259"/>
      <c r="P685" s="259"/>
      <c r="Q685" s="259"/>
      <c r="R685" s="259"/>
      <c r="S685" s="259"/>
      <c r="T685" s="259"/>
      <c r="U685" s="260"/>
    </row>
    <row r="686" spans="1:27" s="541" customFormat="1" outlineLevel="1">
      <c r="A686" s="646" t="str">
        <f t="shared" si="142"/>
        <v>1</v>
      </c>
      <c r="B686" s="526" t="s">
        <v>1327</v>
      </c>
      <c r="L686" s="542" t="s">
        <v>104</v>
      </c>
      <c r="M686" s="543" t="s">
        <v>1328</v>
      </c>
      <c r="N686" s="544" t="s">
        <v>369</v>
      </c>
      <c r="O686" s="545" t="e">
        <f>O683*SUMIFS(INDEX(Сценарии!$O$15:$AP$35,,MATCH(O$3,Сценарии!$O$3:$AP$3,0)),Сценарии!$A$15:$A$35,$A686,Сценарии!$B$15:$B$35,"СВФОТ")/100</f>
        <v>#N/A</v>
      </c>
      <c r="P686" s="545" t="e">
        <f>P683*SUMIFS(INDEX(Сценарии!$O$15:$AP$35,,MATCH(P$3,Сценарии!$O$3:$AP$3,0)),Сценарии!$A$15:$A$35,$A686,Сценарии!$B$15:$B$35,"СВФОТ")/100</f>
        <v>#N/A</v>
      </c>
      <c r="Q686" s="545" t="e">
        <f>Q683*SUMIFS(INDEX(Сценарии!$O$15:$AP$35,,MATCH(Q$3,Сценарии!$O$3:$AP$3,0)),Сценарии!$A$15:$A$35,$A686,Сценарии!$B$15:$B$35,"СВФОТ")/100</f>
        <v>#N/A</v>
      </c>
      <c r="R686" s="545" t="e">
        <f>R683*SUMIFS(INDEX(Сценарии!$O$15:$AP$35,,MATCH(R$3,Сценарии!$O$3:$AP$3,0)),Сценарии!$A$15:$A$35,$A686,Сценарии!$B$15:$B$35,"СВФОТ")/100</f>
        <v>#N/A</v>
      </c>
      <c r="S686" s="545" t="e">
        <f>S683*SUMIFS(INDEX(Сценарии!$O$15:$AP$35,,MATCH(S$3,Сценарии!$O$3:$AP$3,0)),Сценарии!$A$15:$A$35,$A686,Сценарии!$B$15:$B$35,"СВФОТ")/100</f>
        <v>#N/A</v>
      </c>
      <c r="T686" s="545" t="e">
        <f>T683*SUMIFS(INDEX(Сценарии!$O$15:$AP$35,,MATCH(T$3,Сценарии!$O$3:$AP$3,0)),Сценарии!$A$15:$A$35,$A686,Сценарии!$B$15:$B$35,"СВФОТ")/100</f>
        <v>#N/A</v>
      </c>
      <c r="U686" s="546"/>
    </row>
    <row r="687" spans="1:27" s="541" customFormat="1" ht="22.8" outlineLevel="1">
      <c r="A687" s="646" t="str">
        <f t="shared" si="142"/>
        <v>1</v>
      </c>
      <c r="B687" s="526" t="s">
        <v>1329</v>
      </c>
      <c r="L687" s="542" t="s">
        <v>120</v>
      </c>
      <c r="M687" s="543" t="s">
        <v>1330</v>
      </c>
      <c r="N687" s="544" t="s">
        <v>369</v>
      </c>
      <c r="O687" s="545"/>
      <c r="P687" s="545"/>
      <c r="Q687" s="545"/>
      <c r="R687" s="545"/>
      <c r="S687" s="221">
        <f>SUMIFS(S688:S689,$N688:$N689,$N687)</f>
        <v>0</v>
      </c>
      <c r="T687" s="221">
        <f>SUMIFS(T688:T689,$N688:$N689,$N687)</f>
        <v>0</v>
      </c>
      <c r="U687" s="546"/>
    </row>
    <row r="688" spans="1:27" s="541" customFormat="1" hidden="1" outlineLevel="1">
      <c r="A688" s="646" t="str">
        <f t="shared" si="142"/>
        <v>1</v>
      </c>
      <c r="B688" s="526"/>
      <c r="J688" s="541" t="s">
        <v>1331</v>
      </c>
      <c r="L688" s="542"/>
      <c r="M688" s="543"/>
      <c r="N688" s="544"/>
      <c r="O688" s="547"/>
      <c r="P688" s="547"/>
      <c r="Q688" s="547"/>
      <c r="R688" s="547"/>
      <c r="S688" s="548"/>
      <c r="T688" s="548"/>
      <c r="U688" s="549"/>
    </row>
    <row r="689" spans="1:21" s="541" customFormat="1" ht="15" customHeight="1" outlineLevel="1">
      <c r="A689" s="646" t="str">
        <f t="shared" si="142"/>
        <v>1</v>
      </c>
      <c r="B689" s="526"/>
      <c r="L689" s="258"/>
      <c r="M689" s="259" t="s">
        <v>370</v>
      </c>
      <c r="N689" s="259"/>
      <c r="O689" s="259"/>
      <c r="P689" s="259"/>
      <c r="Q689" s="259"/>
      <c r="R689" s="259"/>
      <c r="S689" s="259"/>
      <c r="T689" s="259"/>
      <c r="U689" s="260"/>
    </row>
    <row r="690" spans="1:21" s="541" customFormat="1" ht="22.8" outlineLevel="1">
      <c r="A690" s="646" t="str">
        <f t="shared" si="142"/>
        <v>1</v>
      </c>
      <c r="B690" s="526" t="s">
        <v>1332</v>
      </c>
      <c r="L690" s="542" t="s">
        <v>124</v>
      </c>
      <c r="M690" s="543" t="s">
        <v>1333</v>
      </c>
      <c r="N690" s="544" t="s">
        <v>369</v>
      </c>
      <c r="O690" s="545" t="e">
        <f>O687*SUMIFS(INDEX(Сценарии!$O$15:$AP$35,,MATCH(O$3,Сценарии!$O$3:$AP$3,0)),Сценарии!$A$15:$A$35,$A690,Сценарии!$B$15:$B$35,"СВФОТ")/100</f>
        <v>#N/A</v>
      </c>
      <c r="P690" s="545" t="e">
        <f>P687*SUMIFS(INDEX(Сценарии!$O$15:$AP$35,,MATCH(P$3,Сценарии!$O$3:$AP$3,0)),Сценарии!$A$15:$A$35,$A690,Сценарии!$B$15:$B$35,"СВФОТ")/100</f>
        <v>#N/A</v>
      </c>
      <c r="Q690" s="545" t="e">
        <f>Q687*SUMIFS(INDEX(Сценарии!$O$15:$AP$35,,MATCH(Q$3,Сценарии!$O$3:$AP$3,0)),Сценарии!$A$15:$A$35,$A690,Сценарии!$B$15:$B$35,"СВФОТ")/100</f>
        <v>#N/A</v>
      </c>
      <c r="R690" s="545" t="e">
        <f>R687*SUMIFS(INDEX(Сценарии!$O$15:$AP$35,,MATCH(R$3,Сценарии!$O$3:$AP$3,0)),Сценарии!$A$15:$A$35,$A690,Сценарии!$B$15:$B$35,"СВФОТ")/100</f>
        <v>#N/A</v>
      </c>
      <c r="S690" s="545" t="e">
        <f>S687*SUMIFS(INDEX(Сценарии!$O$15:$AP$35,,MATCH(S$3,Сценарии!$O$3:$AP$3,0)),Сценарии!$A$15:$A$35,$A690,Сценарии!$B$15:$B$35,"СВФОТ")/100</f>
        <v>#N/A</v>
      </c>
      <c r="T690" s="545" t="e">
        <f>T687*SUMIFS(INDEX(Сценарии!$O$15:$AP$35,,MATCH(T$3,Сценарии!$O$3:$AP$3,0)),Сценарии!$A$15:$A$35,$A690,Сценарии!$B$15:$B$35,"СВФОТ")/100</f>
        <v>#N/A</v>
      </c>
      <c r="U690" s="546"/>
    </row>
    <row r="691" spans="1:21" s="541" customFormat="1" ht="21" customHeight="1" outlineLevel="1">
      <c r="A691" s="646" t="str">
        <f t="shared" si="142"/>
        <v>1</v>
      </c>
      <c r="B691" s="526" t="s">
        <v>1398</v>
      </c>
      <c r="L691" s="542" t="s">
        <v>125</v>
      </c>
      <c r="M691" s="543" t="s">
        <v>1399</v>
      </c>
      <c r="N691" s="544" t="s">
        <v>369</v>
      </c>
      <c r="O691" s="545"/>
      <c r="P691" s="545"/>
      <c r="Q691" s="545"/>
      <c r="R691" s="545"/>
      <c r="S691" s="221">
        <f>SUMIFS(S692:S693,$N692:$N693,$N691)</f>
        <v>0</v>
      </c>
      <c r="T691" s="221">
        <f>SUMIFS(T692:T693,$N692:$N693,$N691)</f>
        <v>0</v>
      </c>
      <c r="U691" s="546"/>
    </row>
    <row r="692" spans="1:21" s="541" customFormat="1" hidden="1" outlineLevel="1">
      <c r="A692" s="646" t="str">
        <f t="shared" si="142"/>
        <v>1</v>
      </c>
      <c r="B692" s="526"/>
      <c r="J692" s="541" t="s">
        <v>1137</v>
      </c>
      <c r="L692" s="542"/>
      <c r="M692" s="543"/>
      <c r="N692" s="544"/>
      <c r="O692" s="547"/>
      <c r="P692" s="547"/>
      <c r="Q692" s="547"/>
      <c r="R692" s="547"/>
      <c r="S692" s="548"/>
      <c r="T692" s="548"/>
      <c r="U692" s="549"/>
    </row>
    <row r="693" spans="1:21" s="541" customFormat="1" ht="15" customHeight="1" outlineLevel="1">
      <c r="A693" s="646" t="str">
        <f t="shared" si="142"/>
        <v>1</v>
      </c>
      <c r="B693" s="526"/>
      <c r="L693" s="258"/>
      <c r="M693" s="259" t="s">
        <v>370</v>
      </c>
      <c r="N693" s="259"/>
      <c r="O693" s="259"/>
      <c r="P693" s="259"/>
      <c r="Q693" s="259"/>
      <c r="R693" s="259"/>
      <c r="S693" s="259"/>
      <c r="T693" s="259"/>
      <c r="U693" s="260"/>
    </row>
    <row r="694" spans="1:21" s="541" customFormat="1" outlineLevel="1">
      <c r="A694" s="646" t="str">
        <f t="shared" si="142"/>
        <v>1</v>
      </c>
      <c r="B694" s="526" t="s">
        <v>1400</v>
      </c>
      <c r="L694" s="542" t="s">
        <v>126</v>
      </c>
      <c r="M694" s="543" t="s">
        <v>1401</v>
      </c>
      <c r="N694" s="544" t="s">
        <v>369</v>
      </c>
      <c r="O694" s="545" t="e">
        <f>O691*SUMIFS(INDEX(Сценарии!$O$15:$AP$35,,MATCH(O$3,Сценарии!$O$3:$AP$3,0)),Сценарии!$A$15:$A$35,$A694,Сценарии!$B$15:$B$35,"СВФОТ")/100</f>
        <v>#N/A</v>
      </c>
      <c r="P694" s="545" t="e">
        <f>P691*SUMIFS(INDEX(Сценарии!$O$15:$AP$35,,MATCH(P$3,Сценарии!$O$3:$AP$3,0)),Сценарии!$A$15:$A$35,$A694,Сценарии!$B$15:$B$35,"СВФОТ")/100</f>
        <v>#N/A</v>
      </c>
      <c r="Q694" s="545" t="e">
        <f>Q691*SUMIFS(INDEX(Сценарии!$O$15:$AP$35,,MATCH(Q$3,Сценарии!$O$3:$AP$3,0)),Сценарии!$A$15:$A$35,$A694,Сценарии!$B$15:$B$35,"СВФОТ")/100</f>
        <v>#N/A</v>
      </c>
      <c r="R694" s="545" t="e">
        <f>R691*SUMIFS(INDEX(Сценарии!$O$15:$AP$35,,MATCH(R$3,Сценарии!$O$3:$AP$3,0)),Сценарии!$A$15:$A$35,$A694,Сценарии!$B$15:$B$35,"СВФОТ")/100</f>
        <v>#N/A</v>
      </c>
      <c r="S694" s="545" t="e">
        <f>S691*SUMIFS(INDEX(Сценарии!$O$15:$AP$35,,MATCH(S$3,Сценарии!$O$3:$AP$3,0)),Сценарии!$A$15:$A$35,$A694,Сценарии!$B$15:$B$35,"СВФОТ")/100</f>
        <v>#N/A</v>
      </c>
      <c r="T694" s="545" t="e">
        <f>T691*SUMIFS(INDEX(Сценарии!$O$15:$AP$35,,MATCH(T$3,Сценарии!$O$3:$AP$3,0)),Сценарии!$A$15:$A$35,$A694,Сценарии!$B$15:$B$35,"СВФОТ")/100</f>
        <v>#N/A</v>
      </c>
      <c r="U694" s="546"/>
    </row>
    <row r="695" spans="1:21" s="538" customFormat="1">
      <c r="A695" s="645" t="s">
        <v>1369</v>
      </c>
      <c r="M695" s="539"/>
      <c r="N695" s="539"/>
      <c r="O695" s="539"/>
      <c r="P695" s="539"/>
    </row>
    <row r="696" spans="1:21" s="541" customFormat="1" ht="13.5" customHeight="1" outlineLevel="1">
      <c r="A696" s="550" t="str">
        <f ca="1">OFFSET(A696,-1,0)</f>
        <v>et_List19_dolj</v>
      </c>
      <c r="J696" s="1270" t="s">
        <v>165</v>
      </c>
      <c r="K696" s="144" t="s">
        <v>282</v>
      </c>
      <c r="L696" s="542" t="str">
        <f>J696</f>
        <v>1.1</v>
      </c>
      <c r="M696" s="551"/>
      <c r="N696" s="544" t="s">
        <v>369</v>
      </c>
      <c r="O696" s="552"/>
      <c r="P696" s="552"/>
      <c r="Q696" s="552"/>
      <c r="R696" s="552"/>
      <c r="S696" s="553">
        <f>S697*S698*12/1000</f>
        <v>0</v>
      </c>
      <c r="T696" s="553">
        <f>T697*T698*12/1000</f>
        <v>0</v>
      </c>
      <c r="U696" s="546"/>
    </row>
    <row r="697" spans="1:21" s="541" customFormat="1" ht="13.5" customHeight="1" outlineLevel="1">
      <c r="A697" s="530" t="str">
        <f ca="1">A696</f>
        <v>et_List19_dolj</v>
      </c>
      <c r="J697" s="1270"/>
      <c r="L697" s="554" t="str">
        <f>L696&amp;".1"</f>
        <v>1.1.1</v>
      </c>
      <c r="M697" s="555" t="s">
        <v>1334</v>
      </c>
      <c r="N697" s="544" t="s">
        <v>1335</v>
      </c>
      <c r="O697" s="552"/>
      <c r="P697" s="552"/>
      <c r="Q697" s="552"/>
      <c r="R697" s="552"/>
      <c r="S697" s="545"/>
      <c r="T697" s="545"/>
      <c r="U697" s="546"/>
    </row>
    <row r="698" spans="1:21" s="541" customFormat="1" ht="15" customHeight="1" outlineLevel="1">
      <c r="A698" s="530" t="str">
        <f ca="1">A697</f>
        <v>et_List19_dolj</v>
      </c>
      <c r="J698" s="1270"/>
      <c r="L698" s="554" t="str">
        <f>L696&amp;".2"</f>
        <v>1.1.2</v>
      </c>
      <c r="M698" s="555" t="s">
        <v>1336</v>
      </c>
      <c r="N698" s="544" t="s">
        <v>1337</v>
      </c>
      <c r="O698" s="552"/>
      <c r="P698" s="552"/>
      <c r="Q698" s="552"/>
      <c r="R698" s="552"/>
      <c r="S698" s="545"/>
      <c r="T698" s="545"/>
      <c r="U698" s="546"/>
    </row>
    <row r="699" spans="1:21" s="538" customFormat="1">
      <c r="A699" s="647"/>
      <c r="M699" s="539"/>
      <c r="N699" s="539"/>
      <c r="O699" s="539"/>
      <c r="P699" s="539"/>
    </row>
    <row r="700" spans="1:21" s="535" customFormat="1" ht="30" customHeight="1">
      <c r="A700" s="534" t="s">
        <v>1338</v>
      </c>
      <c r="M700" s="536"/>
      <c r="N700" s="536"/>
      <c r="O700" s="536"/>
      <c r="P700" s="536"/>
    </row>
    <row r="701" spans="1:21" s="538" customFormat="1">
      <c r="A701" s="645" t="s">
        <v>1370</v>
      </c>
      <c r="M701" s="539"/>
      <c r="N701" s="539"/>
      <c r="O701" s="539"/>
      <c r="P701" s="539"/>
    </row>
    <row r="702" spans="1:21" s="556" customFormat="1" ht="15" customHeight="1">
      <c r="A702" s="184" t="s">
        <v>18</v>
      </c>
      <c r="L702" s="280" t="str">
        <f>INDEX('Общие сведения'!$J$113:$J$126,MATCH($A702,'Общие сведения'!$D$113:$D$126,0))</f>
        <v>Тариф 1 (Водоотведение) - тариф на водоотведение (нет)</v>
      </c>
      <c r="M702" s="155"/>
      <c r="N702" s="155"/>
      <c r="O702" s="457">
        <f t="shared" ref="O702:T702" si="143">O703+O704+O705+O713+O714+O715+O716+O717</f>
        <v>0</v>
      </c>
      <c r="P702" s="457">
        <f t="shared" si="143"/>
        <v>0</v>
      </c>
      <c r="Q702" s="457">
        <f t="shared" si="143"/>
        <v>0</v>
      </c>
      <c r="R702" s="457">
        <f t="shared" si="143"/>
        <v>0</v>
      </c>
      <c r="S702" s="457">
        <f t="shared" si="143"/>
        <v>0</v>
      </c>
      <c r="T702" s="457">
        <f t="shared" si="143"/>
        <v>0</v>
      </c>
      <c r="U702" s="149"/>
    </row>
    <row r="703" spans="1:21" s="556" customFormat="1" ht="22.8" outlineLevel="1">
      <c r="A703" s="646" t="str">
        <f>A702</f>
        <v>1</v>
      </c>
      <c r="L703" s="557">
        <v>1</v>
      </c>
      <c r="M703" s="543" t="s">
        <v>1330</v>
      </c>
      <c r="N703" s="544" t="s">
        <v>369</v>
      </c>
      <c r="O703" s="558">
        <f>SUMIFS(ФОТ!O$15:O$32,ФОТ!$A$15:$A$32,$A703,ФОТ!$M$15:$M$32,$M703)</f>
        <v>0</v>
      </c>
      <c r="P703" s="558">
        <f>SUMIFS(ФОТ!P$15:P$32,ФОТ!$A$15:$A$32,$A703,ФОТ!$M$15:$M$32,$M703)</f>
        <v>0</v>
      </c>
      <c r="Q703" s="558">
        <f>SUMIFS(ФОТ!Q$15:Q$32,ФОТ!$A$15:$A$32,$A703,ФОТ!$M$15:$M$32,$M703)</f>
        <v>0</v>
      </c>
      <c r="R703" s="558">
        <f>SUMIFS(ФОТ!R$15:R$32,ФОТ!$A$15:$A$32,$A703,ФОТ!$M$15:$M$32,$M703)</f>
        <v>0</v>
      </c>
      <c r="S703" s="558">
        <f>SUMIFS(ФОТ!S$15:S$32,ФОТ!$A$15:$A$32,$A703,ФОТ!$M$15:$M$32,$M703)</f>
        <v>0</v>
      </c>
      <c r="T703" s="558">
        <f>SUMIFS(ФОТ!T$15:T$32,ФОТ!$A$15:$A$32,$A703,ФОТ!$M$15:$M$32,$M703)</f>
        <v>0</v>
      </c>
      <c r="U703" s="559"/>
    </row>
    <row r="704" spans="1:21" s="556" customFormat="1" ht="23.25" customHeight="1" outlineLevel="1">
      <c r="A704" s="646" t="str">
        <f t="shared" ref="A704:A720" si="144">A703</f>
        <v>1</v>
      </c>
      <c r="L704" s="557" t="s">
        <v>102</v>
      </c>
      <c r="M704" s="543" t="s">
        <v>1333</v>
      </c>
      <c r="N704" s="544" t="s">
        <v>369</v>
      </c>
      <c r="O704" s="558">
        <f>SUMIFS(ФОТ!O$15:O$32,ФОТ!$A$15:$A$32,$A704,ФОТ!$M$15:$M$32,$M704)</f>
        <v>0</v>
      </c>
      <c r="P704" s="558">
        <f>SUMIFS(ФОТ!P$15:P$32,ФОТ!$A$15:$A$32,$A704,ФОТ!$M$15:$M$32,$M704)</f>
        <v>0</v>
      </c>
      <c r="Q704" s="558">
        <f>SUMIFS(ФОТ!Q$15:Q$32,ФОТ!$A$15:$A$32,$A704,ФОТ!$M$15:$M$32,$M704)</f>
        <v>0</v>
      </c>
      <c r="R704" s="558">
        <f>SUMIFS(ФОТ!R$15:R$32,ФОТ!$A$15:$A$32,$A704,ФОТ!$M$15:$M$32,$M704)</f>
        <v>0</v>
      </c>
      <c r="S704" s="558">
        <f>SUMIFS(ФОТ!S$15:S$32,ФОТ!$A$15:$A$32,$A704,ФОТ!$M$15:$M$32,$M704)</f>
        <v>0</v>
      </c>
      <c r="T704" s="558">
        <f>SUMIFS(ФОТ!T$15:T$32,ФОТ!$A$15:$A$32,$A704,ФОТ!$M$15:$M$32,$M704)</f>
        <v>0</v>
      </c>
      <c r="U704" s="559"/>
    </row>
    <row r="705" spans="1:21" s="556" customFormat="1" ht="34.200000000000003" outlineLevel="1">
      <c r="A705" s="646" t="str">
        <f t="shared" si="144"/>
        <v>1</v>
      </c>
      <c r="B705" s="530" t="s">
        <v>1339</v>
      </c>
      <c r="L705" s="557" t="s">
        <v>103</v>
      </c>
      <c r="M705" s="543" t="s">
        <v>1340</v>
      </c>
      <c r="N705" s="544" t="s">
        <v>369</v>
      </c>
      <c r="O705" s="553">
        <f t="shared" ref="O705:T705" si="145">SUM(O706:O712)</f>
        <v>0</v>
      </c>
      <c r="P705" s="553">
        <f t="shared" si="145"/>
        <v>0</v>
      </c>
      <c r="Q705" s="553">
        <f t="shared" si="145"/>
        <v>0</v>
      </c>
      <c r="R705" s="553">
        <f t="shared" si="145"/>
        <v>0</v>
      </c>
      <c r="S705" s="553">
        <f t="shared" si="145"/>
        <v>0</v>
      </c>
      <c r="T705" s="553">
        <f t="shared" si="145"/>
        <v>0</v>
      </c>
      <c r="U705" s="559"/>
    </row>
    <row r="706" spans="1:21" s="556" customFormat="1" ht="12.75" customHeight="1" outlineLevel="1">
      <c r="A706" s="646" t="str">
        <f t="shared" si="144"/>
        <v>1</v>
      </c>
      <c r="B706" s="108" t="s">
        <v>1389</v>
      </c>
      <c r="L706" s="557" t="s">
        <v>170</v>
      </c>
      <c r="M706" s="560" t="s">
        <v>576</v>
      </c>
      <c r="N706" s="544" t="s">
        <v>369</v>
      </c>
      <c r="O706" s="561"/>
      <c r="P706" s="561"/>
      <c r="Q706" s="561"/>
      <c r="R706" s="561"/>
      <c r="S706" s="561"/>
      <c r="T706" s="561"/>
      <c r="U706" s="559"/>
    </row>
    <row r="707" spans="1:21" s="556" customFormat="1" ht="12.75" customHeight="1" outlineLevel="1">
      <c r="A707" s="646" t="str">
        <f t="shared" si="144"/>
        <v>1</v>
      </c>
      <c r="B707" s="108" t="s">
        <v>1388</v>
      </c>
      <c r="L707" s="557" t="s">
        <v>171</v>
      </c>
      <c r="M707" s="560" t="s">
        <v>578</v>
      </c>
      <c r="N707" s="544" t="s">
        <v>369</v>
      </c>
      <c r="O707" s="561"/>
      <c r="P707" s="561"/>
      <c r="Q707" s="561"/>
      <c r="R707" s="561"/>
      <c r="S707" s="561"/>
      <c r="T707" s="561"/>
      <c r="U707" s="559"/>
    </row>
    <row r="708" spans="1:21" s="556" customFormat="1" ht="12.75" customHeight="1" outlineLevel="1">
      <c r="A708" s="646" t="str">
        <f t="shared" si="144"/>
        <v>1</v>
      </c>
      <c r="B708" s="108" t="s">
        <v>1390</v>
      </c>
      <c r="L708" s="557" t="s">
        <v>387</v>
      </c>
      <c r="M708" s="560" t="s">
        <v>580</v>
      </c>
      <c r="N708" s="544" t="s">
        <v>369</v>
      </c>
      <c r="O708" s="561"/>
      <c r="P708" s="561"/>
      <c r="Q708" s="561"/>
      <c r="R708" s="561"/>
      <c r="S708" s="561"/>
      <c r="T708" s="561"/>
      <c r="U708" s="559"/>
    </row>
    <row r="709" spans="1:21" s="556" customFormat="1" ht="12.75" customHeight="1" outlineLevel="1">
      <c r="A709" s="646" t="str">
        <f t="shared" si="144"/>
        <v>1</v>
      </c>
      <c r="B709" s="108" t="s">
        <v>1391</v>
      </c>
      <c r="L709" s="557" t="s">
        <v>388</v>
      </c>
      <c r="M709" s="560" t="s">
        <v>582</v>
      </c>
      <c r="N709" s="544" t="s">
        <v>369</v>
      </c>
      <c r="O709" s="561"/>
      <c r="P709" s="561"/>
      <c r="Q709" s="561"/>
      <c r="R709" s="561"/>
      <c r="S709" s="561"/>
      <c r="T709" s="561"/>
      <c r="U709" s="559"/>
    </row>
    <row r="710" spans="1:21" s="556" customFormat="1" outlineLevel="1">
      <c r="A710" s="646" t="str">
        <f t="shared" si="144"/>
        <v>1</v>
      </c>
      <c r="B710" s="108" t="s">
        <v>1392</v>
      </c>
      <c r="L710" s="557" t="s">
        <v>389</v>
      </c>
      <c r="M710" s="560" t="s">
        <v>584</v>
      </c>
      <c r="N710" s="544" t="s">
        <v>369</v>
      </c>
      <c r="O710" s="561"/>
      <c r="P710" s="561"/>
      <c r="Q710" s="561"/>
      <c r="R710" s="561"/>
      <c r="S710" s="561"/>
      <c r="T710" s="561"/>
      <c r="U710" s="559"/>
    </row>
    <row r="711" spans="1:21" s="556" customFormat="1" ht="12.75" customHeight="1" outlineLevel="1">
      <c r="A711" s="646" t="str">
        <f t="shared" si="144"/>
        <v>1</v>
      </c>
      <c r="B711" s="108" t="s">
        <v>1393</v>
      </c>
      <c r="L711" s="557" t="s">
        <v>1341</v>
      </c>
      <c r="M711" s="560" t="s">
        <v>586</v>
      </c>
      <c r="N711" s="544" t="s">
        <v>369</v>
      </c>
      <c r="O711" s="561"/>
      <c r="P711" s="561"/>
      <c r="Q711" s="561"/>
      <c r="R711" s="561"/>
      <c r="S711" s="561"/>
      <c r="T711" s="561"/>
      <c r="U711" s="559"/>
    </row>
    <row r="712" spans="1:21" s="556" customFormat="1" ht="12.75" customHeight="1" outlineLevel="1">
      <c r="A712" s="646" t="str">
        <f t="shared" si="144"/>
        <v>1</v>
      </c>
      <c r="B712" s="108" t="s">
        <v>1501</v>
      </c>
      <c r="L712" s="557" t="s">
        <v>1502</v>
      </c>
      <c r="M712" s="560" t="s">
        <v>1503</v>
      </c>
      <c r="N712" s="652" t="s">
        <v>369</v>
      </c>
      <c r="O712" s="561"/>
      <c r="P712" s="561"/>
      <c r="Q712" s="561"/>
      <c r="R712" s="561"/>
      <c r="S712" s="561"/>
      <c r="T712" s="561"/>
      <c r="U712" s="559"/>
    </row>
    <row r="713" spans="1:21" s="556" customFormat="1" ht="60.75" customHeight="1" outlineLevel="1">
      <c r="A713" s="646" t="str">
        <f t="shared" si="144"/>
        <v>1</v>
      </c>
      <c r="B713" s="530" t="s">
        <v>1342</v>
      </c>
      <c r="L713" s="557" t="s">
        <v>104</v>
      </c>
      <c r="M713" s="543" t="s">
        <v>1343</v>
      </c>
      <c r="N713" s="544" t="s">
        <v>369</v>
      </c>
      <c r="O713" s="561"/>
      <c r="P713" s="561"/>
      <c r="Q713" s="561"/>
      <c r="R713" s="561"/>
      <c r="S713" s="561"/>
      <c r="T713" s="561"/>
      <c r="U713" s="559"/>
    </row>
    <row r="714" spans="1:21" s="556" customFormat="1" ht="13.5" customHeight="1" outlineLevel="1">
      <c r="A714" s="646" t="str">
        <f t="shared" si="144"/>
        <v>1</v>
      </c>
      <c r="B714" s="530" t="s">
        <v>1344</v>
      </c>
      <c r="L714" s="557" t="s">
        <v>120</v>
      </c>
      <c r="M714" s="543" t="s">
        <v>1345</v>
      </c>
      <c r="N714" s="544" t="s">
        <v>369</v>
      </c>
      <c r="O714" s="561"/>
      <c r="P714" s="561"/>
      <c r="Q714" s="561"/>
      <c r="R714" s="561"/>
      <c r="S714" s="561"/>
      <c r="T714" s="561"/>
      <c r="U714" s="559"/>
    </row>
    <row r="715" spans="1:21" s="556" customFormat="1" ht="15" customHeight="1" outlineLevel="1">
      <c r="A715" s="646" t="str">
        <f t="shared" si="144"/>
        <v>1</v>
      </c>
      <c r="B715" s="530" t="s">
        <v>1346</v>
      </c>
      <c r="L715" s="557" t="s">
        <v>124</v>
      </c>
      <c r="M715" s="543" t="s">
        <v>1347</v>
      </c>
      <c r="N715" s="544" t="s">
        <v>369</v>
      </c>
      <c r="O715" s="561"/>
      <c r="P715" s="561"/>
      <c r="Q715" s="561"/>
      <c r="R715" s="561"/>
      <c r="S715" s="561"/>
      <c r="T715" s="561"/>
      <c r="U715" s="559"/>
    </row>
    <row r="716" spans="1:21" s="556" customFormat="1" ht="15" customHeight="1" outlineLevel="1">
      <c r="A716" s="646" t="str">
        <f t="shared" si="144"/>
        <v>1</v>
      </c>
      <c r="B716" s="530" t="s">
        <v>1348</v>
      </c>
      <c r="L716" s="557" t="s">
        <v>125</v>
      </c>
      <c r="M716" s="543" t="s">
        <v>1349</v>
      </c>
      <c r="N716" s="544" t="s">
        <v>369</v>
      </c>
      <c r="O716" s="561"/>
      <c r="P716" s="561"/>
      <c r="Q716" s="561"/>
      <c r="R716" s="561"/>
      <c r="S716" s="561"/>
      <c r="T716" s="561"/>
      <c r="U716" s="559"/>
    </row>
    <row r="717" spans="1:21" s="556" customFormat="1" ht="17.25" customHeight="1" outlineLevel="1">
      <c r="A717" s="646" t="str">
        <f t="shared" si="144"/>
        <v>1</v>
      </c>
      <c r="B717" s="530" t="s">
        <v>1350</v>
      </c>
      <c r="L717" s="557" t="s">
        <v>126</v>
      </c>
      <c r="M717" s="543" t="s">
        <v>1351</v>
      </c>
      <c r="N717" s="544" t="s">
        <v>369</v>
      </c>
      <c r="O717" s="553">
        <f t="shared" ref="O717:T717" si="146">SUM(O718:O720)</f>
        <v>0</v>
      </c>
      <c r="P717" s="553">
        <f t="shared" si="146"/>
        <v>0</v>
      </c>
      <c r="Q717" s="553">
        <f t="shared" si="146"/>
        <v>0</v>
      </c>
      <c r="R717" s="553">
        <f t="shared" si="146"/>
        <v>0</v>
      </c>
      <c r="S717" s="553">
        <f t="shared" si="146"/>
        <v>0</v>
      </c>
      <c r="T717" s="553">
        <f t="shared" si="146"/>
        <v>0</v>
      </c>
      <c r="U717" s="559"/>
    </row>
    <row r="718" spans="1:21" s="556" customFormat="1" ht="15.75" customHeight="1" outlineLevel="1">
      <c r="A718" s="646" t="str">
        <f t="shared" si="144"/>
        <v>1</v>
      </c>
      <c r="B718" s="530" t="s">
        <v>1352</v>
      </c>
      <c r="L718" s="557" t="s">
        <v>149</v>
      </c>
      <c r="M718" s="560" t="s">
        <v>1353</v>
      </c>
      <c r="N718" s="544" t="s">
        <v>369</v>
      </c>
      <c r="O718" s="561"/>
      <c r="P718" s="561"/>
      <c r="Q718" s="561"/>
      <c r="R718" s="561"/>
      <c r="S718" s="561"/>
      <c r="T718" s="561"/>
      <c r="U718" s="559"/>
    </row>
    <row r="719" spans="1:21" s="556" customFormat="1" ht="45.6" outlineLevel="1">
      <c r="A719" s="646" t="str">
        <f t="shared" si="144"/>
        <v>1</v>
      </c>
      <c r="B719" s="530" t="s">
        <v>1354</v>
      </c>
      <c r="L719" s="557" t="s">
        <v>199</v>
      </c>
      <c r="M719" s="560" t="s">
        <v>1355</v>
      </c>
      <c r="N719" s="544" t="s">
        <v>369</v>
      </c>
      <c r="O719" s="561"/>
      <c r="P719" s="561"/>
      <c r="Q719" s="561"/>
      <c r="R719" s="561"/>
      <c r="S719" s="561"/>
      <c r="T719" s="561"/>
      <c r="U719" s="559"/>
    </row>
    <row r="720" spans="1:21" s="556" customFormat="1" ht="12.75" customHeight="1" outlineLevel="1">
      <c r="A720" s="646" t="str">
        <f t="shared" si="144"/>
        <v>1</v>
      </c>
      <c r="B720" s="108" t="s">
        <v>1504</v>
      </c>
      <c r="L720" s="557" t="s">
        <v>408</v>
      </c>
      <c r="M720" s="560" t="s">
        <v>1505</v>
      </c>
      <c r="N720" s="652" t="s">
        <v>369</v>
      </c>
      <c r="O720" s="561"/>
      <c r="P720" s="561"/>
      <c r="Q720" s="561"/>
      <c r="R720" s="561"/>
      <c r="S720" s="561"/>
      <c r="T720" s="561"/>
      <c r="U720" s="559"/>
    </row>
    <row r="721" spans="1:21" s="538" customFormat="1">
      <c r="A721" s="645" t="s">
        <v>1371</v>
      </c>
      <c r="M721" s="539"/>
      <c r="N721" s="539"/>
      <c r="O721" s="562"/>
      <c r="P721" s="562"/>
      <c r="Q721" s="563"/>
      <c r="R721" s="563"/>
      <c r="S721" s="563"/>
    </row>
    <row r="722" spans="1:21" s="556" customFormat="1" ht="13.8" outlineLevel="1">
      <c r="A722" s="530" t="str">
        <f>A721</f>
        <v>et_List20_1</v>
      </c>
      <c r="K722" s="144" t="s">
        <v>282</v>
      </c>
      <c r="L722" s="557"/>
      <c r="M722" s="551"/>
      <c r="N722" s="544" t="s">
        <v>369</v>
      </c>
      <c r="O722" s="561"/>
      <c r="P722" s="561"/>
      <c r="Q722" s="561"/>
      <c r="R722" s="561"/>
      <c r="S722" s="561"/>
      <c r="T722" s="561"/>
      <c r="U722" s="559"/>
    </row>
    <row r="723" spans="1:21" s="538" customFormat="1">
      <c r="A723" s="647"/>
      <c r="M723" s="539"/>
      <c r="N723" s="539"/>
      <c r="O723" s="539"/>
      <c r="P723" s="539"/>
    </row>
    <row r="724" spans="1:21" s="535" customFormat="1" ht="30" customHeight="1">
      <c r="A724" s="534" t="s">
        <v>1356</v>
      </c>
      <c r="M724" s="536"/>
      <c r="N724" s="536"/>
      <c r="O724" s="536"/>
      <c r="P724" s="536"/>
    </row>
    <row r="725" spans="1:21" s="538" customFormat="1">
      <c r="A725" s="645" t="s">
        <v>1372</v>
      </c>
      <c r="M725" s="539"/>
      <c r="N725" s="539"/>
      <c r="O725" s="539"/>
      <c r="P725" s="539"/>
    </row>
    <row r="726" spans="1:21" s="533" customFormat="1" ht="14.4">
      <c r="A726" s="184" t="s">
        <v>18</v>
      </c>
      <c r="B726" s="533" t="s">
        <v>1357</v>
      </c>
      <c r="L726" s="280" t="str">
        <f>INDEX('Общие сведения'!$J$113:$J$126,MATCH($A726,'Общие сведения'!$D$113:$D$126,0))</f>
        <v>Тариф 1 (Водоотведение) - тариф на водоотведение (нет)</v>
      </c>
      <c r="M726" s="564"/>
      <c r="N726" s="564"/>
      <c r="O726" s="565">
        <f t="shared" ref="O726:T726" si="147">SUM(O727:O735)</f>
        <v>0</v>
      </c>
      <c r="P726" s="565">
        <f t="shared" si="147"/>
        <v>0</v>
      </c>
      <c r="Q726" s="565">
        <f t="shared" si="147"/>
        <v>0</v>
      </c>
      <c r="R726" s="565">
        <f t="shared" si="147"/>
        <v>0</v>
      </c>
      <c r="S726" s="565">
        <f t="shared" si="147"/>
        <v>0</v>
      </c>
      <c r="T726" s="565">
        <f t="shared" si="147"/>
        <v>0</v>
      </c>
      <c r="U726" s="564"/>
    </row>
    <row r="727" spans="1:21" s="533" customFormat="1" ht="22.8" outlineLevel="1">
      <c r="A727" s="646" t="str">
        <f>A726</f>
        <v>1</v>
      </c>
      <c r="L727" s="566" t="s">
        <v>18</v>
      </c>
      <c r="M727" s="567" t="s">
        <v>1358</v>
      </c>
      <c r="N727" s="568" t="s">
        <v>369</v>
      </c>
      <c r="O727" s="255"/>
      <c r="P727" s="561"/>
      <c r="Q727" s="561"/>
      <c r="R727" s="561"/>
      <c r="S727" s="561"/>
      <c r="T727" s="561"/>
      <c r="U727" s="569"/>
    </row>
    <row r="728" spans="1:21" s="533" customFormat="1" ht="22.8" outlineLevel="1">
      <c r="A728" s="646" t="str">
        <f t="shared" ref="A728:A737" si="148">A727</f>
        <v>1</v>
      </c>
      <c r="L728" s="566" t="s">
        <v>102</v>
      </c>
      <c r="M728" s="567" t="s">
        <v>1359</v>
      </c>
      <c r="N728" s="568" t="s">
        <v>369</v>
      </c>
      <c r="O728" s="255"/>
      <c r="P728" s="561"/>
      <c r="Q728" s="561"/>
      <c r="R728" s="561"/>
      <c r="S728" s="561"/>
      <c r="T728" s="561"/>
      <c r="U728" s="569"/>
    </row>
    <row r="729" spans="1:21" s="533" customFormat="1" ht="22.8" outlineLevel="1">
      <c r="A729" s="646" t="str">
        <f t="shared" si="148"/>
        <v>1</v>
      </c>
      <c r="L729" s="566" t="s">
        <v>103</v>
      </c>
      <c r="M729" s="567" t="s">
        <v>1360</v>
      </c>
      <c r="N729" s="568" t="s">
        <v>369</v>
      </c>
      <c r="O729" s="255"/>
      <c r="P729" s="561"/>
      <c r="Q729" s="561"/>
      <c r="R729" s="561"/>
      <c r="S729" s="561"/>
      <c r="T729" s="561"/>
      <c r="U729" s="569"/>
    </row>
    <row r="730" spans="1:21" s="533" customFormat="1" ht="34.200000000000003" outlineLevel="1">
      <c r="A730" s="646" t="str">
        <f t="shared" si="148"/>
        <v>1</v>
      </c>
      <c r="L730" s="570">
        <v>4</v>
      </c>
      <c r="M730" s="567" t="s">
        <v>1361</v>
      </c>
      <c r="N730" s="568" t="s">
        <v>369</v>
      </c>
      <c r="O730" s="582">
        <f>SUMIFS(ФОТ!O$15:O$32,ФОТ!$A$15:$A$32,$A730,ФОТ!$B$15:$B$32,"СП")+SUMIFS(ФОТ!O$15:O$32,ФОТ!$A$15:$A$32,$A730,ФОТ!$B$15:$B$32,"СОЦ_СП")</f>
        <v>0</v>
      </c>
      <c r="P730" s="582">
        <f>SUMIFS(ФОТ!P$15:P$32,ФОТ!$A$15:$A$32,$A730,ФОТ!$B$15:$B$32,"СП")+SUMIFS(ФОТ!P$15:P$32,ФОТ!$A$15:$A$32,$A730,ФОТ!$B$15:$B$32,"СОЦ_СП")</f>
        <v>0</v>
      </c>
      <c r="Q730" s="582">
        <f>SUMIFS(ФОТ!Q$15:Q$32,ФОТ!$A$15:$A$32,$A730,ФОТ!$B$15:$B$32,"СП")+SUMIFS(ФОТ!Q$15:Q$32,ФОТ!$A$15:$A$32,$A730,ФОТ!$B$15:$B$32,"СОЦ_СП")</f>
        <v>0</v>
      </c>
      <c r="R730" s="582">
        <f>SUMIFS(ФОТ!R$15:R$32,ФОТ!$A$15:$A$32,$A730,ФОТ!$B$15:$B$32,"СП")+SUMIFS(ФОТ!R$15:R$32,ФОТ!$A$15:$A$32,$A730,ФОТ!$B$15:$B$32,"СОЦ_СП")</f>
        <v>0</v>
      </c>
      <c r="S730" s="582">
        <f>SUMIFS(ФОТ!S$15:S$32,ФОТ!$A$15:$A$32,$A730,ФОТ!$B$15:$B$32,"СП")+SUMIFS(ФОТ!S$15:S$32,ФОТ!$A$15:$A$32,$A730,ФОТ!$B$15:$B$32,"СОЦ_СП")</f>
        <v>0</v>
      </c>
      <c r="T730" s="582">
        <f>SUMIFS(ФОТ!T$15:T$32,ФОТ!$A$15:$A$32,$A730,ФОТ!$B$15:$B$32,"СП")+SUMIFS(ФОТ!T$15:T$32,ФОТ!$A$15:$A$32,$A730,ФОТ!$B$15:$B$32,"СОЦ_СП")</f>
        <v>0</v>
      </c>
      <c r="U730" s="569"/>
    </row>
    <row r="731" spans="1:21" s="533" customFormat="1" ht="34.200000000000003" outlineLevel="1">
      <c r="A731" s="646" t="str">
        <f t="shared" si="148"/>
        <v>1</v>
      </c>
      <c r="L731" s="566" t="s">
        <v>120</v>
      </c>
      <c r="M731" s="567" t="s">
        <v>1362</v>
      </c>
      <c r="N731" s="568" t="s">
        <v>369</v>
      </c>
      <c r="O731" s="255"/>
      <c r="P731" s="255"/>
      <c r="Q731" s="255"/>
      <c r="R731" s="255"/>
      <c r="S731" s="255"/>
      <c r="T731" s="255"/>
      <c r="U731" s="569"/>
    </row>
    <row r="732" spans="1:21" s="533" customFormat="1" ht="22.8" outlineLevel="1">
      <c r="A732" s="646" t="str">
        <f t="shared" si="148"/>
        <v>1</v>
      </c>
      <c r="L732" s="566" t="s">
        <v>124</v>
      </c>
      <c r="M732" s="567" t="s">
        <v>1363</v>
      </c>
      <c r="N732" s="568" t="s">
        <v>369</v>
      </c>
      <c r="O732" s="255"/>
      <c r="P732" s="255"/>
      <c r="Q732" s="255"/>
      <c r="R732" s="255"/>
      <c r="S732" s="255"/>
      <c r="T732" s="255"/>
      <c r="U732" s="569"/>
    </row>
    <row r="733" spans="1:21" s="533" customFormat="1" ht="45.6" outlineLevel="1">
      <c r="A733" s="646" t="str">
        <f t="shared" si="148"/>
        <v>1</v>
      </c>
      <c r="L733" s="566" t="s">
        <v>125</v>
      </c>
      <c r="M733" s="567" t="s">
        <v>1364</v>
      </c>
      <c r="N733" s="568" t="s">
        <v>369</v>
      </c>
      <c r="O733" s="255"/>
      <c r="P733" s="255"/>
      <c r="Q733" s="255"/>
      <c r="R733" s="255"/>
      <c r="S733" s="255"/>
      <c r="T733" s="255"/>
      <c r="U733" s="569"/>
    </row>
    <row r="734" spans="1:21" s="533" customFormat="1" ht="34.200000000000003" outlineLevel="1">
      <c r="A734" s="646" t="str">
        <f t="shared" si="148"/>
        <v>1</v>
      </c>
      <c r="L734" s="566" t="s">
        <v>126</v>
      </c>
      <c r="M734" s="567" t="s">
        <v>1365</v>
      </c>
      <c r="N734" s="568" t="s">
        <v>369</v>
      </c>
      <c r="O734" s="255"/>
      <c r="P734" s="255"/>
      <c r="Q734" s="255"/>
      <c r="R734" s="255"/>
      <c r="S734" s="255"/>
      <c r="T734" s="255"/>
      <c r="U734" s="569"/>
    </row>
    <row r="735" spans="1:21" s="533" customFormat="1" ht="14.4" outlineLevel="1">
      <c r="A735" s="646" t="str">
        <f t="shared" si="148"/>
        <v>1</v>
      </c>
      <c r="L735" s="570">
        <v>9</v>
      </c>
      <c r="M735" s="567" t="s">
        <v>1366</v>
      </c>
      <c r="N735" s="568" t="s">
        <v>369</v>
      </c>
      <c r="O735" s="571">
        <f t="shared" ref="O735:T735" si="149">SUM(O736:O737)</f>
        <v>0</v>
      </c>
      <c r="P735" s="571">
        <f t="shared" si="149"/>
        <v>0</v>
      </c>
      <c r="Q735" s="571">
        <f t="shared" si="149"/>
        <v>0</v>
      </c>
      <c r="R735" s="571">
        <f t="shared" si="149"/>
        <v>0</v>
      </c>
      <c r="S735" s="571">
        <f t="shared" si="149"/>
        <v>0</v>
      </c>
      <c r="T735" s="571">
        <f t="shared" si="149"/>
        <v>0</v>
      </c>
      <c r="U735" s="569"/>
    </row>
    <row r="736" spans="1:21" s="533" customFormat="1" ht="14.4" hidden="1" outlineLevel="1">
      <c r="A736" s="646" t="str">
        <f t="shared" si="148"/>
        <v>1</v>
      </c>
      <c r="L736" s="572" t="s">
        <v>1367</v>
      </c>
      <c r="M736" s="573"/>
      <c r="N736" s="568"/>
      <c r="O736" s="574"/>
      <c r="P736" s="574"/>
      <c r="Q736" s="574"/>
      <c r="R736" s="574"/>
      <c r="S736" s="574"/>
      <c r="T736" s="574"/>
      <c r="U736" s="575"/>
    </row>
    <row r="737" spans="1:27" s="556" customFormat="1" ht="15" customHeight="1" outlineLevel="1">
      <c r="A737" s="646" t="str">
        <f t="shared" si="148"/>
        <v>1</v>
      </c>
      <c r="L737" s="258"/>
      <c r="M737" s="259" t="s">
        <v>370</v>
      </c>
      <c r="N737" s="259"/>
      <c r="O737" s="259"/>
      <c r="P737" s="259"/>
      <c r="Q737" s="259"/>
      <c r="R737" s="259"/>
      <c r="S737" s="259"/>
      <c r="T737" s="259"/>
      <c r="U737" s="260"/>
    </row>
    <row r="738" spans="1:27" s="538" customFormat="1">
      <c r="A738" s="645" t="s">
        <v>1373</v>
      </c>
      <c r="M738" s="539"/>
      <c r="N738" s="539"/>
      <c r="O738" s="539"/>
      <c r="P738" s="539"/>
    </row>
    <row r="739" spans="1:27" s="533" customFormat="1" ht="14.4" outlineLevel="1">
      <c r="A739" s="530" t="str">
        <f>A738</f>
        <v>et_List21_1</v>
      </c>
      <c r="K739" s="144" t="s">
        <v>282</v>
      </c>
      <c r="L739" s="557"/>
      <c r="M739" s="551"/>
      <c r="N739" s="568" t="s">
        <v>369</v>
      </c>
      <c r="O739" s="255"/>
      <c r="P739" s="255"/>
      <c r="Q739" s="255"/>
      <c r="R739" s="255"/>
      <c r="S739" s="255"/>
      <c r="T739" s="255"/>
      <c r="U739" s="569"/>
    </row>
    <row r="740" spans="1:27" s="538" customFormat="1">
      <c r="A740" s="647"/>
      <c r="M740" s="539"/>
      <c r="N740" s="539"/>
      <c r="O740" s="539"/>
      <c r="P740" s="539"/>
    </row>
    <row r="741" spans="1:27">
      <c r="AA741" s="1"/>
    </row>
    <row r="742" spans="1:27">
      <c r="AA742" s="1"/>
    </row>
    <row r="743" spans="1:27">
      <c r="AA743" s="1"/>
    </row>
    <row r="744" spans="1:27">
      <c r="AA744" s="1"/>
    </row>
    <row r="745" spans="1:27">
      <c r="AA745" s="1"/>
    </row>
    <row r="746" spans="1:27">
      <c r="AA746" s="1"/>
    </row>
    <row r="747" spans="1:27">
      <c r="AA747" s="1"/>
    </row>
    <row r="748" spans="1:27">
      <c r="AA748" s="1"/>
    </row>
    <row r="749" spans="1:27">
      <c r="AA749" s="1"/>
    </row>
  </sheetData>
  <sheetProtection formatColumns="0" formatRows="0"/>
  <mergeCells count="46">
    <mergeCell ref="J337:J339"/>
    <mergeCell ref="J696:J698"/>
    <mergeCell ref="J217:J219"/>
    <mergeCell ref="D3:D15"/>
    <mergeCell ref="O62:S62"/>
    <mergeCell ref="O69:S69"/>
    <mergeCell ref="L664:Q664"/>
    <mergeCell ref="K664:K674"/>
    <mergeCell ref="L613:M613"/>
    <mergeCell ref="L614:M614"/>
    <mergeCell ref="L615:M615"/>
    <mergeCell ref="L571:M571"/>
    <mergeCell ref="L572:M572"/>
    <mergeCell ref="L573:M573"/>
    <mergeCell ref="L574:M574"/>
    <mergeCell ref="L612:M612"/>
    <mergeCell ref="O71:Q71"/>
    <mergeCell ref="J321:J323"/>
    <mergeCell ref="J325:J327"/>
    <mergeCell ref="J329:J331"/>
    <mergeCell ref="J333:J335"/>
    <mergeCell ref="J228:J234"/>
    <mergeCell ref="J224:J226"/>
    <mergeCell ref="J621:J622"/>
    <mergeCell ref="J624:J62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8 WHB48 VXF48 VNJ48 VDN48 UTR48 UJV48 TZZ48 TQD48 TGH48 SWL48 SMP48 SCT48 RSX48 RJB48 QZF48 QPJ48 QFN48 PVR48 PLV48 PBZ48 OSD48 OIH48 NYL48 NOP48 NET48 MUX48 MLB48 MBF48 LRJ48 LHN48 KXR48 KNV48 KDZ48 JUD48 JKH48 JAL48 IQP48 IGT48 HWX48 HNB48 HDF48 GTJ48 GJN48 FZR48 FPV48 FFZ48 EWD48 EMH48 ECL48 DSP48 DIT48 CYX48 CPB48 CFF48 BVJ48 BLN48 BBR48 ARV48 AHZ48 YD48 OH48 EL48 WQX51 WHB51 VXF51 VNJ51 VDN51 UTR51 UJV51 TZZ51 TQD51 TGH51 SWL51 SMP51 SCT51 RSX51 RJB51 QZF51 QPJ51 QFN51 PVR51 PLV51 PBZ51 OSD51 OIH51 NYL51 NOP51 NET51 MUX51 MLB51 MBF51 LRJ51 LHN51 KXR51 KNV51 KDZ51 JUD51 JKH51 JAL51 IQP51 IGT51 HWX51 HNB51 HDF51 GTJ51 GJN51 FZR51 FPV51 FFZ51 EWD51 EMH51 ECL51 DSP51 DIT51 CYX51 CPB51 CFF51 BVJ51 BLN51 BBR51 ARV51 AHZ51 YD51 OH51 EL51">
      <formula1>0</formula1>
      <formula2>10000000</formula2>
    </dataValidation>
    <dataValidation type="list" showInputMessage="1" showErrorMessage="1" errorTitle="Внимание" error="Пожалуйста, выберите значение из списка" sqref="WSY48 WJC48 VZG48 VPK48 VFO48 UVS48 ULW48 UCA48 TSE48 TII48 SYM48 SOQ48 SEU48 RUY48 RLC48 RBG48 QRK48 QHO48 PXS48 PNW48 PEA48 OUE48 OKI48 OAM48 NQQ48 NGU48 MWY48 MNC48 MDG48 LTK48 LJO48 KZS48 KPW48 KGA48 JWE48 JMI48 JCM48 ISQ48 IIU48 HYY48 HPC48 HFG48 GVK48 GLO48 GBS48 FRW48 FIA48 EYE48 EOI48 EEM48 DUQ48 DKU48 DAY48 CRC48 CHG48 BXK48 BNO48 BDS48 ATW48 AKA48 AAE48 QI48 GM48 WSY51 WJC51 VZG51 VPK51 VFO51 UVS51 ULW51 UCA51 TSE51 TII51 SYM51 SOQ51 SEU51 RUY51 RLC51 RBG51 QRK51 QHO51 PXS51 PNW51 PEA51 OUE51 OKI51 OAM51 NQQ51 NGU51 MWY51 MNC51 MDG51 LTK51 LJO51 KZS51 KPW51 KGA51 JWE51 JMI51 JCM51 ISQ51 IIU51 HYY51 HPC51 HFG51 GVK51 GLO51 GBS51 FRW51 FIA51 EYE51 EOI51 EEM51 DUQ51 DKU51 DAY51 CRC51 CHG51 BXK51 BNO51 BDS51 ATW51 AKA51 AAE51 QI51 GM51">
      <formula1>TF_START_YEAR_LIST</formula1>
    </dataValidation>
    <dataValidation type="list" showInputMessage="1" showErrorMessage="1" errorTitle="Внимание" error="Пожалуйста, выберите значение из списка" sqref="WTB48 WJF48 VZJ48 VPN48 VFR48 UVV48 ULZ48 UCD48 TSH48 TIL48 SYP48 SOT48 SEX48 RVB48 RLF48 RBJ48 QRN48 QHR48 PXV48 PNZ48 PED48 OUH48 OKL48 OAP48 NQT48 NGX48 MXB48 MNF48 MDJ48 LTN48 LJR48 KZV48 KPZ48 KGD48 JWH48 JML48 JCP48 IST48 IIX48 HZB48 HPF48 HFJ48 GVN48 GLR48 GBV48 FRZ48 FID48 EYH48 EOL48 EEP48 DUT48 DKX48 DBB48 CRF48 CHJ48 BXN48 BNR48 BDV48 ATZ48 AKD48 AAH48 QL48 GP48 WTB51 WJF51 VZJ51 VPN51 VFR51 UVV51 ULZ51 UCD51 TSH51 TIL51 SYP51 SOT51 SEX51 RVB51 RLF51 RBJ51 QRN51 QHR51 PXV51 PNZ51 PED51 OUH51 OKL51 OAP51 NQT51 NGX51 MXB51 MNF51 MDJ51 LTN51 LJR51 KZV51 KPZ51 KGD51 JWH51 JML51 JCP51 IST51 IIX51 HZB51 HPF51 HFJ51 GVN51 GLR51 GBV51 FRZ51 FID51 EYH51 EOL51 EEP51 DUT51 DKX51 DBB51 CRF51 CHJ51 BXN51 BNR51 BDV51 ATZ51 AKD51 AAH51 QL51 GP51">
      <formula1>TF_END_YEAR_LIST</formula1>
    </dataValidation>
    <dataValidation type="list" allowBlank="1" showInputMessage="1" showErrorMessage="1" errorTitle="Внимание" error="Пожалуйста, выберите значение из списка!" sqref="WTZ48 WKD48 WAH48 VQL48 VGP48 UWT48 UMX48 UDB48 TTF48 TJJ48 SZN48 SPR48 SFV48 RVZ48 RMD48 RCH48 QSL48 QIP48 PYT48 POX48 PFB48 OVF48 OLJ48 OBN48 NRR48 NHV48 MXZ48 MOD48 MEH48 LUL48 LKP48 LAT48 KQX48 KHB48 JXF48 JNJ48 JDN48 ITR48 IJV48 HZZ48 HQD48 HGH48 GWL48 GMP48 GCT48 FSX48 FJB48 EZF48 EPJ48 EFN48 DVR48 DLV48 DBZ48 CSD48 CIH48 BYL48 BOP48 BET48 AUX48 ALB48 ABF48 RJ48 HN48 WTT48 WJX48 WAB48 VQF48 VGJ48 UWN48 UMR48 UCV48 TSZ48 TJD48 SZH48 SPL48 SFP48 RVT48 RLX48 RCB48 QSF48 QIJ48 PYN48 POR48 PEV48 OUZ48 OLD48 OBH48 NRL48 NHP48 MXT48 MNX48 MEB48 LUF48 LKJ48 LAN48 KQR48 KGV48 JWZ48 JND48 JDH48 ITL48 IJP48 HZT48 HPX48 HGB48 GWF48 GMJ48 GCN48 FSR48 FIV48 EYZ48 EPD48 EFH48 DVL48 DLP48 DBT48 CRX48 CIB48 BYF48 BOJ48 BEN48 AUR48 AKV48 AAZ48 RD48 HH48 WUF48 WKJ48 WAN48 VQR48 VGV48 UWZ48 UND48 UDH48 TTL48 TJP48 SZT48 SPX48 SGB48 RWF48 RMJ48 RCN48 QSR48 QIV48 PYZ48 PPD48 PFH48 OVL48 OLP48 OBT48 NRX48 NIB48 MYF48 MOJ48 MEN48 LUR48 LKV48 LAZ48 KRD48 KHH48 JXL48 JNP48 JDT48 ITX48 IKB48 IAF48 HQJ48 HGN48 GWR48 GMV48 GCZ48 FTD48 FJH48 EZL48 EPP48 EFT48 DVX48 DMB48 DCF48 CSJ48 CIN48 BYR48 BOV48 BEZ48 AVD48 ALH48 ABL48 RP48 HT48 WTZ51 WKD51 WAH51 VQL51 VGP51 UWT51 UMX51 UDB51 TTF51 TJJ51 SZN51 SPR51 SFV51 RVZ51 RMD51 RCH51 QSL51 QIP51 PYT51 POX51 PFB51 OVF51 OLJ51 OBN51 NRR51 NHV51 MXZ51 MOD51 MEH51 LUL51 LKP51 LAT51 KQX51 KHB51 JXF51 JNJ51 JDN51 ITR51 IJV51 HZZ51 HQD51 HGH51 GWL51 GMP51 GCT51 FSX51 FJB51 EZF51 EPJ51 EFN51 DVR51 DLV51 DBZ51 CSD51 CIH51 BYL51 BOP51 BET51 AUX51 ALB51 ABF51 RJ51 HN51 WTT51 WJX51 WAB51 VQF51 VGJ51 UWN51 UMR51 UCV51 TSZ51 TJD51 SZH51 SPL51 SFP51 RVT51 RLX51 RCB51 QSF51 QIJ51 PYN51 POR51 PEV51 OUZ51 OLD51 OBH51 NRL51 NHP51 MXT51 MNX51 MEB51 LUF51 LKJ51 LAN51 KQR51 KGV51 JWZ51 JND51 JDH51 ITL51 IJP51 HZT51 HPX51 HGB51 GWF51 GMJ51 GCN51 FSR51 FIV51 EYZ51 EPD51 EFH51 DVL51 DLP51 DBT51 CRX51 CIB51 BYF51 BOJ51 BEN51 AUR51 AKV51 AAZ51 RD51 HH51 WUF51 WKJ51 WAN51 VQR51 VGV51 UWZ51 UND51 UDH51 TTL51 TJP51 SZT51 SPX51 SGB51 RWF51 RMJ51 RCN51 QSR51 QIV51 PYZ51 PPD51 PFH51 OVL51 OLP51 OBT51 NRX51 NIB51 MYF51 MOJ51 MEN51 LUR51 LKV51 LAZ51 KRD51 KHH51 JXL51 JNP51 JDT51 ITX51 IKB51 IAF51 HQJ51 HGN51 GWR51 GMV51 GCZ51 FTD51 FJH51 EZL51 EPP51 EFT51 DVX51 DMB51 DCF51 CSJ51 CIN51 BYR51 BOV51 BEZ51 AVD51 ALH51 ABL51 RP51 HT51">
      <formula1>YES_NO</formula1>
    </dataValidation>
    <dataValidation type="list" showInputMessage="1" showErrorMessage="1" errorTitle="Внимание" error="Пожалуйста, выберите значение из списка" sqref="WSQ48 WIU48 VYY48 VPC48 VFG48 UVK48 ULO48 UBS48 TRW48 TIA48 SYE48 SOI48 SEM48 RUQ48 RKU48 RAY48 QRC48 QHG48 PXK48 PNO48 PDS48 OTW48 OKA48 OAE48 NQI48 NGM48 MWQ48 MMU48 MCY48 LTC48 LJG48 KZK48 KPO48 KFS48 JVW48 JMA48 JCE48 ISI48 IIM48 HYQ48 HOU48 HEY48 GVC48 GLG48 GBK48 FRO48 FHS48 EXW48 EOA48 EEE48 DUI48 DKM48 DAQ48 CQU48 CGY48 BXC48 BNG48 BDK48 ATO48 AJS48 ZW48 QA48 GE48 WSQ51 WIU51 VYY51 VPC51 VFG51 UVK51 ULO51 UBS51 TRW51 TIA51 SYE51 SOI51 SEM51 RUQ51 RKU51 RAY51 QRC51 QHG51 PXK51 PNO51 PDS51 OTW51 OKA51 OAE51 NQI51 NGM51 MWQ51 MMU51 MCY51 LTC51 LJG51 KZK51 KPO51 KFS51 JVW51 JMA51 JCE51 ISI51 IIM51 HYQ51 HOU51 HEY51 GVC51 GLG51 GBK51 FRO51 FHS51 EXW51 EOA51 EEE51 DUI51 DKM51 DAQ51 CQU51 CGY51 BXC51 BNG51 BDK51 ATO51 AJS51 ZW51 QA51 GE51">
      <formula1>YES_NO</formula1>
    </dataValidation>
    <dataValidation type="whole" allowBlank="1" showInputMessage="1" showErrorMessage="1" errorTitle="Внимание" error="Пожалуйста, укажите число!" sqref="WTA48 WJE48 VZI48 VPM48 VFQ48 UVU48 ULY48 UCC48 TSG48 TIK48 SYO48 SOS48 SEW48 RVA48 RLE48 RBI48 QRM48 QHQ48 PXU48 PNY48 PEC48 OUG48 OKK48 OAO48 NQS48 NGW48 MXA48 MNE48 MDI48 LTM48 LJQ48 KZU48 KPY48 KGC48 JWG48 JMK48 JCO48 ISS48 IIW48 HZA48 HPE48 HFI48 GVM48 GLQ48 GBU48 FRY48 FIC48 EYG48 EOK48 EEO48 DUS48 DKW48 DBA48 CRE48 CHI48 BXM48 BNQ48 BDU48 ATY48 AKC48 AAG48 QK48 GO48 WTD48 WJH48 VZL48 VPP48 VFT48 UVX48 UMB48 UCF48 TSJ48 TIN48 SYR48 SOV48 SEZ48 RVD48 RLH48 RBL48 QRP48 QHT48 PXX48 POB48 PEF48 OUJ48 OKN48 OAR48 NQV48 NGZ48 MXD48 MNH48 MDL48 LTP48 LJT48 KZX48 KQB48 KGF48 JWJ48 JMN48 JCR48 ISV48 IIZ48 HZD48 HPH48 HFL48 GVP48 GLT48 GBX48 FSB48 FIF48 EYJ48 EON48 EER48 DUV48 DKZ48 DBD48 CRH48 CHL48 BXP48 BNT48 BDX48 AUB48 AKF48 AAJ48 QN48 GR48 WTA51 WJE51 VZI51 VPM51 VFQ51 UVU51 ULY51 UCC51 TSG51 TIK51 SYO51 SOS51 SEW51 RVA51 RLE51 RBI51 QRM51 QHQ51 PXU51 PNY51 PEC51 OUG51 OKK51 OAO51 NQS51 NGW51 MXA51 MNE51 MDI51 LTM51 LJQ51 KZU51 KPY51 KGC51 JWG51 JMK51 JCO51 ISS51 IIW51 HZA51 HPE51 HFI51 GVM51 GLQ51 GBU51 FRY51 FIC51 EYG51 EOK51 EEO51 DUS51 DKW51 DBA51 CRE51 CHI51 BXM51 BNQ51 BDU51 ATY51 AKC51 AAG51 QK51 GO51 WTD51 WJH51 VZL51 VPP51 VFT51 UVX51 UMB51 UCF51 TSJ51 TIN51 SYR51 SOV51 SEZ51 RVD51 RLH51 RBL51 QRP51 QHT51 PXX51 POB51 PEF51 OUJ51 OKN51 OAR51 NQV51 NGZ51 MXD51 MNH51 MDL51 LTP51 LJT51 KZX51 KQB51 KGF51 JWJ51 JMN51 JCR51 ISV51 IIZ51 HZD51 HPH51 HFL51 GVP51 GLT51 GBX51 FSB51 FIF51 EYJ51 EON51 EER51 DUV51 DKZ51 DBD51 CRH51 CHL51 BXP51 BNT51 BDX51 AUB51 AKF51 AAJ51 QN51 GR51">
      <formula1>1</formula1>
      <formula2>31</formula2>
    </dataValidation>
    <dataValidation type="list" showInputMessage="1" showErrorMessage="1" errorTitle="Внимание" error="Пожалуйста, выберите значение из списка" sqref="WSZ48 WJD48 VZH48 VPL48 VFP48 UVT48 ULX48 UCB48 TSF48 TIJ48 SYN48 SOR48 SEV48 RUZ48 RLD48 RBH48 QRL48 QHP48 PXT48 PNX48 PEB48 OUF48 OKJ48 OAN48 NQR48 NGV48 MWZ48 MND48 MDH48 LTL48 LJP48 KZT48 KPX48 KGB48 JWF48 JMJ48 JCN48 ISR48 IIV48 HYZ48 HPD48 HFH48 GVL48 GLP48 GBT48 FRX48 FIB48 EYF48 EOJ48 EEN48 DUR48 DKV48 DAZ48 CRD48 CHH48 BXL48 BNP48 BDT48 ATX48 AKB48 AAF48 QJ48 GN48 WTC48 WJG48 VZK48 VPO48 VFS48 UVW48 UMA48 UCE48 TSI48 TIM48 SYQ48 SOU48 SEY48 RVC48 RLG48 RBK48 QRO48 QHS48 PXW48 POA48 PEE48 OUI48 OKM48 OAQ48 NQU48 NGY48 MXC48 MNG48 MDK48 LTO48 LJS48 KZW48 KQA48 KGE48 JWI48 JMM48 JCQ48 ISU48 IIY48 HZC48 HPG48 HFK48 GVO48 GLS48 GBW48 FSA48 FIE48 EYI48 EOM48 EEQ48 DUU48 DKY48 DBC48 CRG48 CHK48 BXO48 BNS48 BDW48 AUA48 AKE48 AAI48 QM48 GQ48 WSZ51 WJD51 VZH51 VPL51 VFP51 UVT51 ULX51 UCB51 TSF51 TIJ51 SYN51 SOR51 SEV51 RUZ51 RLD51 RBH51 QRL51 QHP51 PXT51 PNX51 PEB51 OUF51 OKJ51 OAN51 NQR51 NGV51 MWZ51 MND51 MDH51 LTL51 LJP51 KZT51 KPX51 KGB51 JWF51 JMJ51 JCN51 ISR51 IIV51 HYZ51 HPD51 HFH51 GVL51 GLP51 GBT51 FRX51 FIB51 EYF51 EOJ51 EEN51 DUR51 DKV51 DAZ51 CRD51 CHH51 BXL51 BNP51 BDT51 ATX51 AKB51 AAF51 QJ51 GN51 WTC51 WJG51 VZK51 VPO51 VFS51 UVW51 UMA51 UCE51 TSI51 TIM51 SYQ51 SOU51 SEY51 RVC51 RLG51 RBK51 QRO51 QHS51 PXW51 POA51 PEE51 OUI51 OKM51 OAQ51 NQU51 NGY51 MXC51 MNG51 MDK51 LTO51 LJS51 KZW51 KQA51 KGE51 JWI51 JMM51 JCQ51 ISU51 IIY51 HZC51 HPG51 HFK51 GVO51 GLS51 GBW51 FSA51 FIE51 EYI51 EOM51 EEQ51 DUU51 DKY51 DBC51 CRG51 CHK51 BXO51 BNS51 BDW51 AUA51 AKE51 AAI51 QM51 GQ51">
      <formula1>MONTH_LIST</formula1>
    </dataValidation>
    <dataValidation type="list" allowBlank="1" showInputMessage="1" showErrorMessage="1" errorTitle="Внимание" error="Пожалуйста, выберите МР из списка!" sqref="WQD48 WGH48 VWL48 VMP48 VCT48 USX48 UJB48 TZF48 TPJ48 TFN48 SVR48 SLV48 SBZ48 RSD48 RIH48 QYL48 QOP48 QET48 PUX48 PLB48 PBF48 ORJ48 OHN48 NXR48 NNV48 NDZ48 MUD48 MKH48 MAL48 LQP48 LGT48 KWX48 KNB48 KDF48 JTJ48 JJN48 IZR48 IPV48 IFZ48 HWD48 HMH48 HCL48 GSP48 GIT48 FYX48 FPB48 FFF48 EVJ48 ELN48 EBR48 DRV48 DHZ48 CYD48 COH48 CEL48 BUP48 BKT48 BAX48 ARB48 AHF48 XJ48 NN48 DR48 M48 WQD51 WGH51 VWL51 VMP51 VCT51 USX51 UJB51 TZF51 TPJ51 TFN51 SVR51 SLV51 SBZ51 RSD51 RIH51 QYL51 QOP51 QET51 PUX51 PLB51 PBF51 ORJ51 OHN51 NXR51 NNV51 NDZ51 MUD51 MKH51 MAL51 LQP51 LGT51 KWX51 KNB51 KDF51 JTJ51 JJN51 IZR51 IPV51 IFZ51 HWD51 HMH51 HCL51 GSP51 GIT51 FYX51 FPB51 FFF51 EVJ51 ELN51 EBR51 DRV51 DHZ51 CYD51 COH51 CEL51 BUP51 BKT51 BAX51 ARB51 AHF51 XJ51 NN51 DR51 M51">
      <formula1>MR_LIST</formula1>
    </dataValidation>
    <dataValidation type="list" showInputMessage="1" showErrorMessage="1" errorTitle="Внимание" error="Пожалуйста, выберите значение из списка" sqref="WUB48 WKF48 WAJ48 VQN48 VGR48 UWV48 UMZ48 UDD48 TTH48 TJL48 SZP48 SPT48 SFX48 RWB48 RMF48 RCJ48 QSN48 QIR48 PYV48 POZ48 PFD48 OVH48 OLL48 OBP48 NRT48 NHX48 MYB48 MOF48 MEJ48 LUN48 LKR48 LAV48 KQZ48 KHD48 JXH48 JNL48 JDP48 ITT48 IJX48 IAB48 HQF48 HGJ48 GWN48 GMR48 GCV48 FSZ48 FJD48 EZH48 EPL48 EFP48 DVT48 DLX48 DCB48 CSF48 CIJ48 BYN48 BOR48 BEV48 AUZ48 ALD48 ABH48 RL48 HP48 WUB51 WKF51 WAJ51 VQN51 VGR51 UWV51 UMZ51 UDD51 TTH51 TJL51 SZP51 SPT51 SFX51 RWB51 RMF51 RCJ51 QSN51 QIR51 PYV51 POZ51 PFD51 OVH51 OLL51 OBP51 NRT51 NHX51 MYB51 MOF51 MEJ51 LUN51 LKR51 LAV51 KQZ51 KHD51 JXH51 JNL51 JDP51 ITT51 IJX51 IAB51 HQF51 HGJ51 GWN51 GMR51 GCV51 FSZ51 FJD51 EZH51 EPL51 EFP51 DVT51 DLX51 DCB51 CSF51 CIJ51 BYN51 BOR51 BEV51 AUZ51 ALD51 ABH51 RL51 HP51">
      <formula1>DOCUMENT_TYPES</formula1>
    </dataValidation>
    <dataValidation type="list" showInputMessage="1" showErrorMessage="1" errorTitle="Внимание" error="Пожалуйста, выберите МО из списка" sqref="WQE48 WGI48 VWM48 VMQ48 VCU48 USY48 UJC48 TZG48 TPK48 TFO48 SVS48 SLW48 SCA48 RSE48 RII48 QYM48 QOQ48 QEU48 PUY48 PLC48 PBG48 ORK48 OHO48 NXS48 NNW48 NEA48 MUE48 MKI48 MAM48 LQQ48 LGU48 KWY48 KNC48 KDG48 JTK48 JJO48 IZS48 IPW48 IGA48 HWE48 HMI48 HCM48 GSQ48 GIU48 FYY48 FPC48 FFG48 EVK48 ELO48 EBS48 DRW48 DIA48 CYE48 COI48 CEM48 BUQ48 BKU48 BAY48 ARC48 AHG48 XK48 NO48 DS48 DS51 WQE51 WGI51 VWM51 VMQ51 VCU51 USY51 UJC51 TZG51 TPK51 TFO51 SVS51 SLW51 SCA51 RSE51 RII51 QYM51 QOQ51 QEU51 PUY51 PLC51 PBG51 ORK51 OHO51 NXS51 NNW51 NEA51 MUE51 MKI51 MAM51 LQQ51 LGU51 KWY51 KNC51 KDG51 JTK51 JJO51 IZS51 IPW51 IGA51 HWE51 HMI51 HCM51 GSQ51 GIU51 FYY51 FPC51 FFG51 EVK51 ELO51 EBS51 DRW51 DIA51 CYE51 COI51 CEM51 BUQ51 BKU51 BAY51 ARC51 AHG51 XK51 NO51">
      <formula1>MO_LIST_12</formula1>
    </dataValidation>
    <dataValidation type="list" allowBlank="1" showInputMessage="1" showErrorMessage="1" errorTitle="Ошибка" error="Выберите значение из списка" prompt="Выберите значение из списка" sqref="O74:Q74">
      <formula1>support_docs_1</formula1>
    </dataValidation>
    <dataValidation type="list" allowBlank="1" showInputMessage="1" showErrorMessage="1" errorTitle="Ошибка" error="Выберите значение из списка" prompt="Выберите значение из списка" sqref="N71 N74">
      <formula1>osn_expl_list</formula1>
    </dataValidation>
    <dataValidation type="list" allowBlank="1" showInputMessage="1" showErrorMessage="1" errorTitle="Ошибка" error="Выберите значение из списка" prompt="Выберите значение из списка" sqref="M224 M217">
      <formula1>VOLTAGE_LEVEL_list</formula1>
    </dataValidation>
    <dataValidation allowBlank="1" showInputMessage="1" showErrorMessage="1" sqref="S354:AL354 S736:T736"/>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5:R66 O56:R59">
      <formula1>0</formula1>
      <formula2>9.99999999999999E+23</formula2>
    </dataValidation>
    <dataValidation type="decimal" allowBlank="1" showErrorMessage="1" errorTitle="Ошибка" error="Допускается ввод только неотрицательных чисел!" sqref="O142:AL145 AO631:AP631 AL631:AM631 AI631:AJ631 AF631:AG631 AC631:AD631 Z631:AA631 W631:X631 T631:U631 Q631:R631 N631:O631 AO616:AP617 AL616:AM617 AI616:AJ617 AF616:AG617 AC616:AD617 Z616:AA617 W616:X617 T616:U617 Q616:R617 N616:O617 O226:AL226 O317:AL319 O293:AL297 O282:AL286 O276:AL280 O727:T734 O264:AL268 O258:AL262 O252:AL256 O246:AL250 O240:AL244 AO624:AP626 O217:AL217 O73:R73 O206:AL206 M665:Q674 Y87:AP94 S87:U94 O87:Q94 Y84:AP85 S84:U85 O84:Q85 O270:AL274 Y79:AP81 O186:AL187 O193:AL193 N605:O606 O648:O657 O345:AL352 O325:AL326 O321:AL322 AI590:AJ591 AF590:AG591 AC590:AD591 Z590:AA591 W590:X591 T590:U591 Q590:R591 Q605:R606 N590:O591 Q596:R597 AL590:AM591 AI596:AJ597 AF596:AG597 AC596:AD597 Z596:AA597 W596:X597 T596:U597 AL599:AM600 N596:O597 AL596:AM597 AI599:AJ600 AF599:AG600 AC599:AD600 Z599:AA600 W599:X600 T599:U600 N599:O600 Q587:R588 AO599:AP600 N587:O588 AL587:AM588 AI587:AJ588 AF587:AG588 AC587:AD588 Z587:AA588 W587:X588 T587:U588 N608:O609 AL608:AM609 AI608:AJ609 AF608:AG609 AC608:AD609 Z608:AA609 W608:X609 T608:U609 AO608:AP609 AI593:AJ594 AF593:AG594 AC593:AD594 Z593:AA594 W593:X594 T593:U594 Q593:R594 N593:O594 AO593:AP594 N602:O603 AL602:AM603 AI602:AJ603 AF602:AG603 AC602:AD603 Z602:AA603 W602:X603 T602:U603 Q602:R603 T605:U606 W605:X606 Z605:AA606 AC605:AD606 AF605:AG606 AI605:AJ606 AL605:AM606 AO605:AP606 Q599:R600 AO590:AP591 AO596:AP597 AL593:AM594 AO587:AP588 O337:AL338 O189:AL191 AO602:AP603 M662:Q662 O67:R67 O231:AL232 O100:AL101 O103:AL105 O107:AL110 O112:AL115 O119:AL121 O123:AL124 O127:AL128 O130:AL131 O139:AL140 O60:R60 O148:AL149 O151:AL153 O157:AL158 O163:AL164 O166:AL167 O169:AL170 O133:AL135 O172:AL177 O179:AL182 O195:AL197 R401:V401 P400:R400 V400 O636:O645 O329:AL330 O333:AL334 O739:T739 O79:Q81 S79:U81 O219:AL219 O224:AL224 Q608:R609 N621:O621 N628:O629 N624:O626 Q621:R621 Q628:R629 Q624:R626 T621:U621 T628:U629 T624:U626 W621:X621 W628:X629 W624:X626 Z621:AA621 Z628:AA629 Z624:AA626 AC621:AD621 AC628:AD629 AC624:AD626 AF621:AG621 AF628:AG629 AF624:AG626 AI621:AJ621 AI628:AJ629 AI624:AJ626 AL621:AM621 AL628:AM629 AL624:AM626 AO621:AP621 AO628:AP629 O234:AL234 O229:AL229 O160:AL160">
      <formula1>0</formula1>
      <formula2>9.99999999999999E+23</formula2>
    </dataValidation>
    <dataValidation type="decimal" allowBlank="1" showErrorMessage="1" errorTitle="Ошибка" error="Допускается ввод только действительных чисел!" sqref="O373:AN375 O369:AN371 P423:Q432 P435:Q438 O567:Q567 O562:Q565 O390:AH392 P409:Q409 P407:Q407 O364:AN367 O382:AN384 O377:AN380 O534:Q539 S513:AM513 O513:Q513 S542:AM549 O542:Q549 S562:AM565 S524:AM526 O524:Q526 O516:Q516 O518:Q522 S500:AM501 O500:Q501 AE451:AM453 S516:AM516 AD463:AD464 P412:Q421 O551:Q552 O463:Q464 AE478:AM489 O489:Q489 O453:Q453 S455:AM461 O444:Q444 S551:AM552 O447:Q449 AD453 S489:T489 S463:T464 U463:AC467 S453:T453 S444:T444 AD444 AE463:AM467 AE470:AM476 S447:AM449 O400:O401 U451:AC453 U478:AC479 U488:AC489 S518:AM522 O554:Q559 S554:AM559 S534:AM539 AD489 S567:AM567 O455:Q46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2 AM206 AM211:AM215 AM224:AM226 AX567:AZ567 AM239:AM286 AM291:AM297 AM302 AM305 AM308 AM311 AM317:AM319 AM321:AM323 AM325:AM327 AM329:AM331 AM344:AM353 AM314 AM357 AO362:AO384 AI389:AI395 R87:R94 X87:X94 R84:R85 X84:X85 AM337:AM339 R79:R81 AM217:AM219 U727:U735 X79:X81 U739 AM333:AM335 AM228:AM234 AX493:AZ565 AX443:AZ491">
      <formula1>900</formula1>
    </dataValidation>
    <dataValidation type="list" allowBlank="1" showInputMessage="1" showErrorMessage="1" errorTitle="Ошибка" error="Выберите значение из списка" prompt="Выберите значение из списка" sqref="M228">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1:Q71">
      <formula1>support_docs_list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s>
  <pageMargins left="0.75" right="0.75" top="1" bottom="1" header="0.5" footer="0.5"/>
  <pageSetup paperSize="9" orientation="portrait"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62"/>
  <sheetViews>
    <sheetView showGridLines="0" view="pageBreakPreview" topLeftCell="L19" zoomScale="70" zoomScaleNormal="100" zoomScaleSheetLayoutView="70" workbookViewId="0">
      <selection activeCell="L64" sqref="L64:AQ64"/>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28" width="14.875" style="322" customWidth="1"/>
    <col min="29" max="43" width="14.875" style="322" hidden="1" customWidth="1"/>
    <col min="44" max="44" width="14.875" style="322" customWidth="1"/>
    <col min="45" max="16384" width="9.125" style="322"/>
  </cols>
  <sheetData>
    <row r="1" spans="1:58" hidden="1">
      <c r="A1" s="1041"/>
      <c r="B1" s="1041"/>
      <c r="C1" s="1041"/>
      <c r="D1" s="1041"/>
      <c r="E1" s="1041"/>
      <c r="F1" s="1041"/>
      <c r="G1" s="1041"/>
      <c r="H1" s="1041"/>
      <c r="I1" s="1041"/>
      <c r="J1" s="1041"/>
      <c r="K1" s="1041"/>
      <c r="L1" s="1083"/>
      <c r="M1" s="1084"/>
      <c r="N1" s="1041">
        <v>2024</v>
      </c>
      <c r="O1" s="1041">
        <v>2024</v>
      </c>
      <c r="P1" s="1041">
        <v>2024</v>
      </c>
      <c r="Q1" s="1041">
        <v>2025</v>
      </c>
      <c r="R1" s="1041">
        <v>2025</v>
      </c>
      <c r="S1" s="1041">
        <v>2025</v>
      </c>
      <c r="T1" s="1041">
        <v>2026</v>
      </c>
      <c r="U1" s="1041">
        <v>2026</v>
      </c>
      <c r="V1" s="1041">
        <v>2026</v>
      </c>
      <c r="W1" s="1041">
        <v>2027</v>
      </c>
      <c r="X1" s="1041">
        <v>2027</v>
      </c>
      <c r="Y1" s="1041">
        <v>2027</v>
      </c>
      <c r="Z1" s="1041">
        <v>2028</v>
      </c>
      <c r="AA1" s="1041">
        <v>2028</v>
      </c>
      <c r="AB1" s="1041">
        <v>2028</v>
      </c>
      <c r="AC1" s="1041">
        <v>2029</v>
      </c>
      <c r="AD1" s="1041">
        <v>2029</v>
      </c>
      <c r="AE1" s="1041">
        <v>2029</v>
      </c>
      <c r="AF1" s="1041">
        <v>2030</v>
      </c>
      <c r="AG1" s="1041">
        <v>2030</v>
      </c>
      <c r="AH1" s="1041">
        <v>2030</v>
      </c>
      <c r="AI1" s="1041">
        <v>2031</v>
      </c>
      <c r="AJ1" s="1041">
        <v>2031</v>
      </c>
      <c r="AK1" s="1041">
        <v>2031</v>
      </c>
      <c r="AL1" s="1041">
        <v>2032</v>
      </c>
      <c r="AM1" s="1041">
        <v>2032</v>
      </c>
      <c r="AN1" s="1041">
        <v>2032</v>
      </c>
      <c r="AO1" s="1041">
        <v>2033</v>
      </c>
      <c r="AP1" s="1041">
        <v>2033</v>
      </c>
      <c r="AQ1" s="1041">
        <v>2033</v>
      </c>
      <c r="AR1" s="1041"/>
      <c r="AS1" s="1041"/>
      <c r="AT1" s="1041"/>
      <c r="AU1" s="1041"/>
      <c r="AV1" s="1041"/>
      <c r="AW1" s="1041"/>
      <c r="AX1" s="1041"/>
      <c r="AY1" s="1041"/>
      <c r="AZ1" s="1041"/>
      <c r="BA1" s="1041"/>
      <c r="BB1" s="1041"/>
      <c r="BC1" s="1041"/>
      <c r="BD1" s="1041"/>
      <c r="BE1" s="1041"/>
      <c r="BF1" s="1041"/>
    </row>
    <row r="2" spans="1:58" hidden="1">
      <c r="A2" s="1041"/>
      <c r="B2" s="1041"/>
      <c r="C2" s="1041"/>
      <c r="D2" s="1041"/>
      <c r="E2" s="1041"/>
      <c r="F2" s="1041"/>
      <c r="G2" s="1041"/>
      <c r="H2" s="1041"/>
      <c r="I2" s="1041"/>
      <c r="J2" s="1041"/>
      <c r="K2" s="1041"/>
      <c r="L2" s="1083"/>
      <c r="M2" s="1084"/>
      <c r="N2" s="1041" t="s">
        <v>286</v>
      </c>
      <c r="O2" s="1041" t="s">
        <v>285</v>
      </c>
      <c r="P2" s="1041" t="s">
        <v>1403</v>
      </c>
      <c r="Q2" s="1041" t="s">
        <v>286</v>
      </c>
      <c r="R2" s="1041" t="s">
        <v>285</v>
      </c>
      <c r="S2" s="1041" t="s">
        <v>1403</v>
      </c>
      <c r="T2" s="1041" t="s">
        <v>286</v>
      </c>
      <c r="U2" s="1041" t="s">
        <v>285</v>
      </c>
      <c r="V2" s="1041" t="s">
        <v>1403</v>
      </c>
      <c r="W2" s="1041" t="s">
        <v>286</v>
      </c>
      <c r="X2" s="1041" t="s">
        <v>285</v>
      </c>
      <c r="Y2" s="1041" t="s">
        <v>1403</v>
      </c>
      <c r="Z2" s="1041" t="s">
        <v>286</v>
      </c>
      <c r="AA2" s="1041" t="s">
        <v>285</v>
      </c>
      <c r="AB2" s="1041" t="s">
        <v>1403</v>
      </c>
      <c r="AC2" s="1041" t="s">
        <v>286</v>
      </c>
      <c r="AD2" s="1041" t="s">
        <v>285</v>
      </c>
      <c r="AE2" s="1041" t="s">
        <v>1403</v>
      </c>
      <c r="AF2" s="1041" t="s">
        <v>286</v>
      </c>
      <c r="AG2" s="1041" t="s">
        <v>285</v>
      </c>
      <c r="AH2" s="1041" t="s">
        <v>1403</v>
      </c>
      <c r="AI2" s="1041" t="s">
        <v>286</v>
      </c>
      <c r="AJ2" s="1041" t="s">
        <v>285</v>
      </c>
      <c r="AK2" s="1041" t="s">
        <v>1403</v>
      </c>
      <c r="AL2" s="1041" t="s">
        <v>286</v>
      </c>
      <c r="AM2" s="1041" t="s">
        <v>285</v>
      </c>
      <c r="AN2" s="1041" t="s">
        <v>1403</v>
      </c>
      <c r="AO2" s="1041" t="s">
        <v>286</v>
      </c>
      <c r="AP2" s="1041" t="s">
        <v>285</v>
      </c>
      <c r="AQ2" s="1041" t="s">
        <v>1403</v>
      </c>
      <c r="AR2" s="1041"/>
      <c r="AS2" s="1041"/>
      <c r="AT2" s="1041"/>
      <c r="AU2" s="1041"/>
      <c r="AV2" s="1041"/>
      <c r="AW2" s="1041"/>
      <c r="AX2" s="1041"/>
      <c r="AY2" s="1041"/>
      <c r="AZ2" s="1041"/>
      <c r="BA2" s="1041"/>
      <c r="BB2" s="1041"/>
      <c r="BC2" s="1041"/>
      <c r="BD2" s="1041"/>
      <c r="BE2" s="1041"/>
      <c r="BF2" s="1041"/>
    </row>
    <row r="3" spans="1:58" hidden="1">
      <c r="A3" s="1041"/>
      <c r="B3" s="1041"/>
      <c r="C3" s="1041"/>
      <c r="D3" s="1041"/>
      <c r="E3" s="1041"/>
      <c r="F3" s="1041"/>
      <c r="G3" s="1041"/>
      <c r="H3" s="1041"/>
      <c r="I3" s="1041"/>
      <c r="J3" s="1041"/>
      <c r="K3" s="1041"/>
      <c r="L3" s="1083"/>
      <c r="M3" s="1084"/>
      <c r="N3" s="1041" t="s">
        <v>2624</v>
      </c>
      <c r="O3" s="1041" t="s">
        <v>2625</v>
      </c>
      <c r="P3" s="1041" t="s">
        <v>2674</v>
      </c>
      <c r="Q3" s="1041" t="s">
        <v>2629</v>
      </c>
      <c r="R3" s="1041" t="s">
        <v>2630</v>
      </c>
      <c r="S3" s="1041" t="s">
        <v>2675</v>
      </c>
      <c r="T3" s="1041" t="s">
        <v>2631</v>
      </c>
      <c r="U3" s="1041" t="s">
        <v>2632</v>
      </c>
      <c r="V3" s="1041" t="s">
        <v>2676</v>
      </c>
      <c r="W3" s="1041" t="s">
        <v>2633</v>
      </c>
      <c r="X3" s="1041" t="s">
        <v>2634</v>
      </c>
      <c r="Y3" s="1041" t="s">
        <v>2677</v>
      </c>
      <c r="Z3" s="1041" t="s">
        <v>2635</v>
      </c>
      <c r="AA3" s="1041" t="s">
        <v>2636</v>
      </c>
      <c r="AB3" s="1041" t="s">
        <v>2678</v>
      </c>
      <c r="AC3" s="1041" t="s">
        <v>2637</v>
      </c>
      <c r="AD3" s="1041" t="s">
        <v>2638</v>
      </c>
      <c r="AE3" s="1041" t="s">
        <v>2679</v>
      </c>
      <c r="AF3" s="1041" t="s">
        <v>2639</v>
      </c>
      <c r="AG3" s="1041" t="s">
        <v>2640</v>
      </c>
      <c r="AH3" s="1041" t="s">
        <v>2680</v>
      </c>
      <c r="AI3" s="1041" t="s">
        <v>2641</v>
      </c>
      <c r="AJ3" s="1041" t="s">
        <v>2642</v>
      </c>
      <c r="AK3" s="1041" t="s">
        <v>2681</v>
      </c>
      <c r="AL3" s="1041" t="s">
        <v>2643</v>
      </c>
      <c r="AM3" s="1041" t="s">
        <v>2644</v>
      </c>
      <c r="AN3" s="1041" t="s">
        <v>2682</v>
      </c>
      <c r="AO3" s="1041" t="s">
        <v>2645</v>
      </c>
      <c r="AP3" s="1041" t="s">
        <v>2646</v>
      </c>
      <c r="AQ3" s="1041" t="s">
        <v>2683</v>
      </c>
      <c r="AR3" s="1041"/>
      <c r="AS3" s="1041"/>
      <c r="AT3" s="1041"/>
      <c r="AU3" s="1041"/>
      <c r="AV3" s="1041"/>
      <c r="AW3" s="1041"/>
      <c r="AX3" s="1041"/>
      <c r="AY3" s="1041"/>
      <c r="AZ3" s="1041"/>
      <c r="BA3" s="1041"/>
      <c r="BB3" s="1041"/>
      <c r="BC3" s="1041"/>
      <c r="BD3" s="1041"/>
      <c r="BE3" s="1041"/>
      <c r="BF3" s="1041"/>
    </row>
    <row r="4" spans="1:58" hidden="1">
      <c r="A4" s="1041"/>
      <c r="B4" s="1041"/>
      <c r="C4" s="1041"/>
      <c r="D4" s="1041"/>
      <c r="E4" s="1041"/>
      <c r="F4" s="1041"/>
      <c r="G4" s="1041"/>
      <c r="H4" s="1041"/>
      <c r="I4" s="1041"/>
      <c r="J4" s="1041"/>
      <c r="K4" s="1041"/>
      <c r="L4" s="1083"/>
      <c r="M4" s="1084"/>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1041"/>
      <c r="AQ4" s="1041"/>
      <c r="AR4" s="1041"/>
      <c r="AS4" s="1041"/>
      <c r="AT4" s="1041"/>
      <c r="AU4" s="1041"/>
      <c r="AV4" s="1041"/>
      <c r="AW4" s="1041"/>
      <c r="AX4" s="1041"/>
      <c r="AY4" s="1041"/>
      <c r="AZ4" s="1041"/>
      <c r="BA4" s="1041"/>
      <c r="BB4" s="1041"/>
      <c r="BC4" s="1041"/>
      <c r="BD4" s="1041"/>
      <c r="BE4" s="1041"/>
      <c r="BF4" s="1041"/>
    </row>
    <row r="5" spans="1:58" hidden="1">
      <c r="A5" s="1041"/>
      <c r="B5" s="1041"/>
      <c r="C5" s="1041"/>
      <c r="D5" s="1041"/>
      <c r="E5" s="1041"/>
      <c r="F5" s="1041"/>
      <c r="G5" s="1041"/>
      <c r="H5" s="1041"/>
      <c r="I5" s="1041"/>
      <c r="J5" s="1041"/>
      <c r="K5" s="1041"/>
      <c r="L5" s="1083"/>
      <c r="M5" s="1084"/>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c r="AM5" s="1041"/>
      <c r="AN5" s="1041"/>
      <c r="AO5" s="1041"/>
      <c r="AP5" s="1041"/>
      <c r="AQ5" s="1041"/>
      <c r="AR5" s="1041"/>
      <c r="AS5" s="1041"/>
      <c r="AT5" s="1041"/>
      <c r="AU5" s="1041"/>
      <c r="AV5" s="1041"/>
      <c r="AW5" s="1041"/>
      <c r="AX5" s="1041"/>
      <c r="AY5" s="1041"/>
      <c r="AZ5" s="1041"/>
      <c r="BA5" s="1041"/>
      <c r="BB5" s="1041"/>
      <c r="BC5" s="1041"/>
      <c r="BD5" s="1041"/>
      <c r="BE5" s="1041"/>
      <c r="BF5" s="1041"/>
    </row>
    <row r="6" spans="1:58" hidden="1">
      <c r="A6" s="1041"/>
      <c r="B6" s="1041"/>
      <c r="C6" s="1041"/>
      <c r="D6" s="1041"/>
      <c r="E6" s="1041"/>
      <c r="F6" s="1041"/>
      <c r="G6" s="1041"/>
      <c r="H6" s="1041"/>
      <c r="I6" s="1041"/>
      <c r="J6" s="1041"/>
      <c r="K6" s="1041"/>
      <c r="L6" s="1083"/>
      <c r="M6" s="1084"/>
      <c r="N6" s="1041"/>
      <c r="O6" s="1041"/>
      <c r="P6" s="1041"/>
      <c r="Q6" s="1041"/>
      <c r="R6" s="1041"/>
      <c r="S6" s="1041"/>
      <c r="T6" s="1041"/>
      <c r="U6" s="1041"/>
      <c r="V6" s="1041"/>
      <c r="W6" s="1041"/>
      <c r="X6" s="1041"/>
      <c r="Y6" s="1041"/>
      <c r="Z6" s="1041"/>
      <c r="AA6" s="1041"/>
      <c r="AB6" s="1041"/>
      <c r="AC6" s="1041"/>
      <c r="AD6" s="1041"/>
      <c r="AE6" s="1041"/>
      <c r="AF6" s="1041"/>
      <c r="AG6" s="1041"/>
      <c r="AH6" s="1041"/>
      <c r="AI6" s="1041"/>
      <c r="AJ6" s="1041"/>
      <c r="AK6" s="1041"/>
      <c r="AL6" s="1041"/>
      <c r="AM6" s="1041"/>
      <c r="AN6" s="1041"/>
      <c r="AO6" s="1041"/>
      <c r="AP6" s="1041"/>
      <c r="AQ6" s="1041"/>
      <c r="AR6" s="1041"/>
      <c r="AS6" s="1041"/>
      <c r="AT6" s="1041"/>
      <c r="AU6" s="1041"/>
      <c r="AV6" s="1041"/>
      <c r="AW6" s="1041"/>
      <c r="AX6" s="1041"/>
      <c r="AY6" s="1041"/>
      <c r="AZ6" s="1041"/>
      <c r="BA6" s="1041"/>
      <c r="BB6" s="1041"/>
      <c r="BC6" s="1041"/>
      <c r="BD6" s="1041"/>
      <c r="BE6" s="1041"/>
      <c r="BF6" s="1041"/>
    </row>
    <row r="7" spans="1:58" hidden="1">
      <c r="A7" s="1041"/>
      <c r="B7" s="1041"/>
      <c r="C7" s="1041"/>
      <c r="D7" s="1041"/>
      <c r="E7" s="1041"/>
      <c r="F7" s="1041"/>
      <c r="G7" s="1041"/>
      <c r="H7" s="1041"/>
      <c r="I7" s="1041"/>
      <c r="J7" s="1041"/>
      <c r="K7" s="1041"/>
      <c r="L7" s="1083"/>
      <c r="M7" s="1084"/>
      <c r="N7" s="1041"/>
      <c r="O7" s="1041"/>
      <c r="P7" s="1041"/>
      <c r="Q7" s="760" t="b">
        <v>1</v>
      </c>
      <c r="R7" s="760" t="b">
        <v>1</v>
      </c>
      <c r="S7" s="760" t="b">
        <v>1</v>
      </c>
      <c r="T7" s="760" t="b">
        <v>1</v>
      </c>
      <c r="U7" s="760" t="b">
        <v>1</v>
      </c>
      <c r="V7" s="760" t="b">
        <v>1</v>
      </c>
      <c r="W7" s="760" t="b">
        <v>1</v>
      </c>
      <c r="X7" s="760" t="b">
        <v>1</v>
      </c>
      <c r="Y7" s="760" t="b">
        <v>1</v>
      </c>
      <c r="Z7" s="760" t="b">
        <v>1</v>
      </c>
      <c r="AA7" s="760" t="b">
        <v>1</v>
      </c>
      <c r="AB7" s="760" t="b">
        <v>1</v>
      </c>
      <c r="AC7" s="760" t="b">
        <v>0</v>
      </c>
      <c r="AD7" s="760" t="b">
        <v>0</v>
      </c>
      <c r="AE7" s="760" t="b">
        <v>0</v>
      </c>
      <c r="AF7" s="760" t="b">
        <v>0</v>
      </c>
      <c r="AG7" s="760" t="b">
        <v>0</v>
      </c>
      <c r="AH7" s="760" t="b">
        <v>0</v>
      </c>
      <c r="AI7" s="760" t="b">
        <v>0</v>
      </c>
      <c r="AJ7" s="760" t="b">
        <v>0</v>
      </c>
      <c r="AK7" s="760" t="b">
        <v>0</v>
      </c>
      <c r="AL7" s="760" t="b">
        <v>0</v>
      </c>
      <c r="AM7" s="760" t="b">
        <v>0</v>
      </c>
      <c r="AN7" s="760" t="b">
        <v>0</v>
      </c>
      <c r="AO7" s="760" t="b">
        <v>0</v>
      </c>
      <c r="AP7" s="760" t="b">
        <v>0</v>
      </c>
      <c r="AQ7" s="760" t="b">
        <v>0</v>
      </c>
      <c r="AR7" s="1041"/>
      <c r="AS7" s="1041"/>
      <c r="AT7" s="1041"/>
      <c r="AU7" s="1041"/>
      <c r="AV7" s="1041"/>
      <c r="AW7" s="1041"/>
      <c r="AX7" s="1041"/>
      <c r="AY7" s="1041"/>
      <c r="AZ7" s="1041"/>
      <c r="BA7" s="1041"/>
      <c r="BB7" s="1041"/>
      <c r="BC7" s="1041"/>
      <c r="BD7" s="1041"/>
      <c r="BE7" s="1041"/>
      <c r="BF7" s="1041"/>
    </row>
    <row r="8" spans="1:58" hidden="1">
      <c r="A8" s="1041"/>
      <c r="B8" s="1041"/>
      <c r="C8" s="1041"/>
      <c r="D8" s="1041"/>
      <c r="E8" s="1041"/>
      <c r="F8" s="1041"/>
      <c r="G8" s="1041"/>
      <c r="H8" s="1041"/>
      <c r="I8" s="1041"/>
      <c r="J8" s="1041"/>
      <c r="K8" s="1041"/>
      <c r="L8" s="1083"/>
      <c r="M8" s="1084"/>
      <c r="N8" s="1041"/>
      <c r="O8" s="1041"/>
      <c r="P8" s="1041"/>
      <c r="Q8" s="1041"/>
      <c r="R8" s="1041"/>
      <c r="S8" s="1041"/>
      <c r="T8" s="1041"/>
      <c r="U8" s="1041"/>
      <c r="V8" s="1041"/>
      <c r="W8" s="1041"/>
      <c r="X8" s="1041"/>
      <c r="Y8" s="1041"/>
      <c r="Z8" s="1041"/>
      <c r="AA8" s="1041"/>
      <c r="AB8" s="1041"/>
      <c r="AC8" s="1041"/>
      <c r="AD8" s="1041"/>
      <c r="AE8" s="1041"/>
      <c r="AF8" s="1041"/>
      <c r="AG8" s="1041"/>
      <c r="AH8" s="1041"/>
      <c r="AI8" s="1041"/>
      <c r="AJ8" s="1041"/>
      <c r="AK8" s="1041"/>
      <c r="AL8" s="1041"/>
      <c r="AM8" s="1041"/>
      <c r="AN8" s="1041"/>
      <c r="AO8" s="1041"/>
      <c r="AP8" s="1041"/>
      <c r="AQ8" s="1041"/>
      <c r="AR8" s="1041"/>
      <c r="AS8" s="1041"/>
      <c r="AT8" s="1041"/>
      <c r="AU8" s="1041"/>
      <c r="AV8" s="1041"/>
      <c r="AW8" s="1041"/>
      <c r="AX8" s="1041"/>
      <c r="AY8" s="1041"/>
      <c r="AZ8" s="1041"/>
      <c r="BA8" s="1041"/>
      <c r="BB8" s="1041"/>
      <c r="BC8" s="1041"/>
      <c r="BD8" s="1041"/>
      <c r="BE8" s="1041"/>
      <c r="BF8" s="1041"/>
    </row>
    <row r="9" spans="1:58" hidden="1">
      <c r="A9" s="1041"/>
      <c r="B9" s="1041"/>
      <c r="C9" s="1041"/>
      <c r="D9" s="1041"/>
      <c r="E9" s="1041"/>
      <c r="F9" s="1041"/>
      <c r="G9" s="1041"/>
      <c r="H9" s="1041"/>
      <c r="I9" s="1041"/>
      <c r="J9" s="1041"/>
      <c r="K9" s="1041"/>
      <c r="L9" s="1083"/>
      <c r="M9" s="1084"/>
      <c r="N9" s="1041"/>
      <c r="O9" s="1041"/>
      <c r="P9" s="1041"/>
      <c r="Q9" s="1041"/>
      <c r="R9" s="1041"/>
      <c r="S9" s="1041"/>
      <c r="T9" s="1041"/>
      <c r="U9" s="1041"/>
      <c r="V9" s="1041"/>
      <c r="W9" s="1041"/>
      <c r="X9" s="1041"/>
      <c r="Y9" s="1041"/>
      <c r="Z9" s="1041"/>
      <c r="AA9" s="1041"/>
      <c r="AB9" s="1041"/>
      <c r="AC9" s="1041"/>
      <c r="AD9" s="1041"/>
      <c r="AE9" s="1041"/>
      <c r="AF9" s="1041"/>
      <c r="AG9" s="1041"/>
      <c r="AH9" s="1041"/>
      <c r="AI9" s="1041"/>
      <c r="AJ9" s="1041"/>
      <c r="AK9" s="1041"/>
      <c r="AL9" s="1041"/>
      <c r="AM9" s="1041"/>
      <c r="AN9" s="1041"/>
      <c r="AO9" s="1041"/>
      <c r="AP9" s="1041"/>
      <c r="AQ9" s="1041"/>
      <c r="AR9" s="1041"/>
      <c r="AS9" s="1041"/>
      <c r="AT9" s="1041"/>
      <c r="AU9" s="1041"/>
      <c r="AV9" s="1041"/>
      <c r="AW9" s="1041"/>
      <c r="AX9" s="1041"/>
      <c r="AY9" s="1041"/>
      <c r="AZ9" s="1041"/>
      <c r="BA9" s="1041"/>
      <c r="BB9" s="1041"/>
      <c r="BC9" s="1041"/>
      <c r="BD9" s="1041"/>
      <c r="BE9" s="1041"/>
      <c r="BF9" s="1041"/>
    </row>
    <row r="10" spans="1:58" hidden="1">
      <c r="A10" s="1041"/>
      <c r="B10" s="1041"/>
      <c r="C10" s="1041"/>
      <c r="D10" s="1041"/>
      <c r="E10" s="1041"/>
      <c r="F10" s="1041"/>
      <c r="G10" s="1041"/>
      <c r="H10" s="1041"/>
      <c r="I10" s="1041"/>
      <c r="J10" s="1041"/>
      <c r="K10" s="1041"/>
      <c r="L10" s="1083"/>
      <c r="M10" s="1084"/>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c r="AJ10" s="1041"/>
      <c r="AK10" s="1041"/>
      <c r="AL10" s="1041"/>
      <c r="AM10" s="1041"/>
      <c r="AN10" s="1041"/>
      <c r="AO10" s="1041"/>
      <c r="AP10" s="1041"/>
      <c r="AQ10" s="1041"/>
      <c r="AR10" s="1041"/>
      <c r="AS10" s="1041"/>
      <c r="AT10" s="1041"/>
      <c r="AU10" s="1041"/>
      <c r="AV10" s="1041"/>
      <c r="AW10" s="1041"/>
      <c r="AX10" s="1041"/>
      <c r="AY10" s="1041"/>
      <c r="AZ10" s="1041"/>
      <c r="BA10" s="1041"/>
      <c r="BB10" s="1041"/>
      <c r="BC10" s="1041"/>
      <c r="BD10" s="1041"/>
      <c r="BE10" s="1041"/>
      <c r="BF10" s="1041"/>
    </row>
    <row r="11" spans="1:58" ht="15" hidden="1" customHeight="1">
      <c r="A11" s="1041"/>
      <c r="B11" s="1041"/>
      <c r="C11" s="1041"/>
      <c r="D11" s="1041"/>
      <c r="E11" s="1041"/>
      <c r="F11" s="1041"/>
      <c r="G11" s="1041"/>
      <c r="H11" s="1041"/>
      <c r="I11" s="1041"/>
      <c r="J11" s="1041"/>
      <c r="K11" s="1041"/>
      <c r="L11" s="1085"/>
      <c r="M11" s="1084"/>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c r="AJ11" s="1041"/>
      <c r="AK11" s="1041"/>
      <c r="AL11" s="1041"/>
      <c r="AM11" s="1041"/>
      <c r="AN11" s="1041"/>
      <c r="AO11" s="1041"/>
      <c r="AP11" s="1041"/>
      <c r="AQ11" s="1041"/>
      <c r="AR11" s="1041"/>
      <c r="AS11" s="1041"/>
      <c r="AT11" s="1041"/>
      <c r="AU11" s="1041"/>
      <c r="AV11" s="1041"/>
      <c r="AW11" s="1041"/>
      <c r="AX11" s="1041"/>
      <c r="AY11" s="1041"/>
      <c r="AZ11" s="1041"/>
      <c r="BA11" s="1041"/>
      <c r="BB11" s="1041"/>
      <c r="BC11" s="1041"/>
      <c r="BD11" s="1041"/>
      <c r="BE11" s="1041"/>
      <c r="BF11" s="1041"/>
    </row>
    <row r="12" spans="1:58" s="323" customFormat="1" ht="24" customHeight="1">
      <c r="A12" s="895"/>
      <c r="B12" s="895"/>
      <c r="C12" s="895"/>
      <c r="D12" s="895"/>
      <c r="E12" s="895"/>
      <c r="F12" s="895"/>
      <c r="G12" s="895"/>
      <c r="H12" s="895"/>
      <c r="I12" s="895"/>
      <c r="J12" s="895"/>
      <c r="K12" s="895"/>
      <c r="L12" s="479" t="s">
        <v>1383</v>
      </c>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378"/>
      <c r="AP12" s="378"/>
      <c r="AQ12" s="378"/>
      <c r="AR12" s="895"/>
      <c r="AS12" s="895"/>
      <c r="AT12" s="895"/>
      <c r="AU12" s="895"/>
      <c r="AV12" s="895"/>
      <c r="AW12" s="895"/>
      <c r="AX12" s="895"/>
      <c r="AY12" s="895"/>
      <c r="AZ12" s="895"/>
      <c r="BA12" s="895"/>
      <c r="BB12" s="895"/>
      <c r="BC12" s="895"/>
      <c r="BD12" s="895"/>
      <c r="BE12" s="895"/>
      <c r="BF12" s="895"/>
    </row>
    <row r="13" spans="1:58">
      <c r="A13" s="1041"/>
      <c r="B13" s="1041"/>
      <c r="C13" s="1041"/>
      <c r="D13" s="1041"/>
      <c r="E13" s="1041"/>
      <c r="F13" s="1041"/>
      <c r="G13" s="1041"/>
      <c r="H13" s="1041"/>
      <c r="I13" s="1041"/>
      <c r="J13" s="1041"/>
      <c r="K13" s="1041"/>
      <c r="L13" s="1084"/>
      <c r="M13" s="1084"/>
      <c r="N13" s="1084"/>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41"/>
      <c r="AJ13" s="1041"/>
      <c r="AK13" s="1041"/>
      <c r="AL13" s="1041"/>
      <c r="AM13" s="1041"/>
      <c r="AN13" s="1041"/>
      <c r="AO13" s="1041"/>
      <c r="AP13" s="1041"/>
      <c r="AQ13" s="1041"/>
      <c r="AR13" s="1041"/>
      <c r="AS13" s="1041"/>
      <c r="AT13" s="1041"/>
      <c r="AU13" s="1041"/>
      <c r="AV13" s="1041"/>
      <c r="AW13" s="1041"/>
      <c r="AX13" s="1041"/>
      <c r="AY13" s="1041"/>
      <c r="AZ13" s="1041"/>
      <c r="BA13" s="1041"/>
      <c r="BB13" s="1041"/>
      <c r="BC13" s="1041"/>
      <c r="BD13" s="1041"/>
      <c r="BE13" s="1041"/>
      <c r="BF13" s="1084"/>
    </row>
    <row r="14" spans="1:58" s="323" customFormat="1">
      <c r="A14" s="895"/>
      <c r="B14" s="895"/>
      <c r="C14" s="895"/>
      <c r="D14" s="895"/>
      <c r="E14" s="895"/>
      <c r="F14" s="895"/>
      <c r="G14" s="895" t="b">
        <v>1</v>
      </c>
      <c r="H14" s="895"/>
      <c r="I14" s="895"/>
      <c r="J14" s="895"/>
      <c r="K14" s="895"/>
      <c r="L14" s="1287" t="s">
        <v>1384</v>
      </c>
      <c r="M14" s="1288"/>
      <c r="N14" s="1288"/>
      <c r="O14" s="1288"/>
      <c r="P14" s="1288"/>
      <c r="Q14" s="1288"/>
      <c r="R14" s="1288"/>
      <c r="S14" s="1288"/>
      <c r="T14" s="1288"/>
      <c r="U14" s="1288"/>
      <c r="V14" s="1288"/>
      <c r="W14" s="1288"/>
      <c r="X14" s="1288"/>
      <c r="Y14" s="1288"/>
      <c r="Z14" s="1288"/>
      <c r="AA14" s="1288"/>
      <c r="AB14" s="1288"/>
      <c r="AC14" s="1288"/>
      <c r="AD14" s="1288"/>
      <c r="AE14" s="1288"/>
      <c r="AF14" s="1288"/>
      <c r="AG14" s="1288"/>
      <c r="AH14" s="1288"/>
      <c r="AI14" s="1288"/>
      <c r="AJ14" s="1288"/>
      <c r="AK14" s="1288"/>
      <c r="AL14" s="1288"/>
      <c r="AM14" s="1288"/>
      <c r="AN14" s="1288"/>
      <c r="AO14" s="1288"/>
      <c r="AP14" s="1288"/>
      <c r="AQ14" s="1289"/>
      <c r="AR14" s="895"/>
      <c r="AS14" s="895"/>
      <c r="AT14" s="895"/>
      <c r="AU14" s="895"/>
      <c r="AV14" s="895"/>
      <c r="AW14" s="895"/>
      <c r="AX14" s="895"/>
      <c r="AY14" s="895"/>
      <c r="AZ14" s="895"/>
      <c r="BA14" s="895"/>
      <c r="BB14" s="895"/>
      <c r="BC14" s="895"/>
      <c r="BD14" s="895"/>
      <c r="BE14" s="895"/>
      <c r="BF14" s="895"/>
    </row>
    <row r="15" spans="1:58">
      <c r="A15" s="1041"/>
      <c r="B15" s="1041"/>
      <c r="C15" s="1041"/>
      <c r="D15" s="1041"/>
      <c r="E15" s="1041"/>
      <c r="F15" s="1041"/>
      <c r="G15" s="895" t="b">
        <v>1</v>
      </c>
      <c r="H15" s="1041"/>
      <c r="I15" s="1041"/>
      <c r="J15" s="1041"/>
      <c r="K15" s="1041"/>
      <c r="L15" s="1293" t="s">
        <v>121</v>
      </c>
      <c r="M15" s="1293" t="s">
        <v>143</v>
      </c>
      <c r="N15" s="1290" t="s">
        <v>2618</v>
      </c>
      <c r="O15" s="1291"/>
      <c r="P15" s="1292"/>
      <c r="Q15" s="1290" t="s">
        <v>2647</v>
      </c>
      <c r="R15" s="1291"/>
      <c r="S15" s="1292"/>
      <c r="T15" s="1290" t="s">
        <v>2648</v>
      </c>
      <c r="U15" s="1291"/>
      <c r="V15" s="1292"/>
      <c r="W15" s="1290" t="s">
        <v>2649</v>
      </c>
      <c r="X15" s="1291"/>
      <c r="Y15" s="1292"/>
      <c r="Z15" s="1290" t="s">
        <v>2650</v>
      </c>
      <c r="AA15" s="1291"/>
      <c r="AB15" s="1292"/>
      <c r="AC15" s="1290" t="s">
        <v>2651</v>
      </c>
      <c r="AD15" s="1291"/>
      <c r="AE15" s="1292"/>
      <c r="AF15" s="1290" t="s">
        <v>2652</v>
      </c>
      <c r="AG15" s="1291"/>
      <c r="AH15" s="1292"/>
      <c r="AI15" s="1290" t="s">
        <v>2653</v>
      </c>
      <c r="AJ15" s="1291"/>
      <c r="AK15" s="1292"/>
      <c r="AL15" s="1290" t="s">
        <v>2654</v>
      </c>
      <c r="AM15" s="1291"/>
      <c r="AN15" s="1292"/>
      <c r="AO15" s="1290" t="s">
        <v>2655</v>
      </c>
      <c r="AP15" s="1291"/>
      <c r="AQ15" s="1292"/>
      <c r="AR15" s="1041"/>
      <c r="AS15" s="1041"/>
      <c r="AT15" s="1041"/>
      <c r="AU15" s="1041"/>
      <c r="AV15" s="1041"/>
      <c r="AW15" s="1041"/>
      <c r="AX15" s="1041"/>
      <c r="AY15" s="1041"/>
      <c r="AZ15" s="1041"/>
      <c r="BA15" s="1041"/>
      <c r="BB15" s="1041"/>
      <c r="BC15" s="1041"/>
      <c r="BD15" s="1041"/>
      <c r="BE15" s="1041"/>
      <c r="BF15" s="1041"/>
    </row>
    <row r="16" spans="1:58" ht="34.200000000000003">
      <c r="A16" s="1041"/>
      <c r="B16" s="1041"/>
      <c r="C16" s="1041"/>
      <c r="D16" s="1041"/>
      <c r="E16" s="1041"/>
      <c r="F16" s="1041"/>
      <c r="G16" s="895" t="b">
        <v>1</v>
      </c>
      <c r="H16" s="1041"/>
      <c r="I16" s="1041"/>
      <c r="J16" s="1041"/>
      <c r="K16" s="1041"/>
      <c r="L16" s="1293"/>
      <c r="M16" s="1293"/>
      <c r="N16" s="1086" t="s">
        <v>286</v>
      </c>
      <c r="O16" s="1086" t="s">
        <v>285</v>
      </c>
      <c r="P16" s="1086" t="s">
        <v>1403</v>
      </c>
      <c r="Q16" s="1086" t="s">
        <v>286</v>
      </c>
      <c r="R16" s="1086" t="s">
        <v>285</v>
      </c>
      <c r="S16" s="1086" t="s">
        <v>1403</v>
      </c>
      <c r="T16" s="1086" t="s">
        <v>286</v>
      </c>
      <c r="U16" s="1086" t="s">
        <v>285</v>
      </c>
      <c r="V16" s="1086" t="s">
        <v>1403</v>
      </c>
      <c r="W16" s="1086" t="s">
        <v>286</v>
      </c>
      <c r="X16" s="1086" t="s">
        <v>285</v>
      </c>
      <c r="Y16" s="1086" t="s">
        <v>1403</v>
      </c>
      <c r="Z16" s="1086" t="s">
        <v>286</v>
      </c>
      <c r="AA16" s="1086" t="s">
        <v>285</v>
      </c>
      <c r="AB16" s="1086" t="s">
        <v>1403</v>
      </c>
      <c r="AC16" s="1086" t="s">
        <v>286</v>
      </c>
      <c r="AD16" s="1086" t="s">
        <v>285</v>
      </c>
      <c r="AE16" s="1086" t="s">
        <v>1403</v>
      </c>
      <c r="AF16" s="1086" t="s">
        <v>286</v>
      </c>
      <c r="AG16" s="1086" t="s">
        <v>285</v>
      </c>
      <c r="AH16" s="1086" t="s">
        <v>1403</v>
      </c>
      <c r="AI16" s="1086" t="s">
        <v>286</v>
      </c>
      <c r="AJ16" s="1086" t="s">
        <v>285</v>
      </c>
      <c r="AK16" s="1086" t="s">
        <v>1403</v>
      </c>
      <c r="AL16" s="1086" t="s">
        <v>286</v>
      </c>
      <c r="AM16" s="1086" t="s">
        <v>285</v>
      </c>
      <c r="AN16" s="1086" t="s">
        <v>1403</v>
      </c>
      <c r="AO16" s="1086" t="s">
        <v>286</v>
      </c>
      <c r="AP16" s="1086" t="s">
        <v>285</v>
      </c>
      <c r="AQ16" s="1086" t="s">
        <v>1403</v>
      </c>
      <c r="AR16" s="1041"/>
      <c r="AS16" s="1041"/>
      <c r="AT16" s="1041"/>
      <c r="AU16" s="1041"/>
      <c r="AV16" s="1041"/>
      <c r="AW16" s="1041"/>
      <c r="AX16" s="1041"/>
      <c r="AY16" s="1041"/>
      <c r="AZ16" s="1041"/>
      <c r="BA16" s="1041"/>
      <c r="BB16" s="1041"/>
      <c r="BC16" s="1041"/>
      <c r="BD16" s="1041"/>
      <c r="BE16" s="1041"/>
      <c r="BF16" s="1041"/>
    </row>
    <row r="17" spans="1:58" s="653" customFormat="1">
      <c r="A17" s="816" t="s">
        <v>18</v>
      </c>
      <c r="B17" s="1041"/>
      <c r="C17" s="1041"/>
      <c r="D17" s="1041"/>
      <c r="E17" s="1041"/>
      <c r="F17" s="1041" t="s">
        <v>1023</v>
      </c>
      <c r="G17" s="895"/>
      <c r="H17" s="1041"/>
      <c r="I17" s="1041"/>
      <c r="J17" s="1041"/>
      <c r="K17" s="1041"/>
      <c r="L17" s="1294" t="s">
        <v>16</v>
      </c>
      <c r="M17" s="1295"/>
      <c r="N17" s="1087" t="s">
        <v>2612</v>
      </c>
      <c r="O17" s="1088"/>
      <c r="P17" s="1088"/>
      <c r="Q17" s="1088"/>
      <c r="R17" s="1088"/>
      <c r="S17" s="1088"/>
      <c r="T17" s="1088"/>
      <c r="U17" s="1088"/>
      <c r="V17" s="1088"/>
      <c r="W17" s="1088"/>
      <c r="X17" s="1088"/>
      <c r="Y17" s="1088"/>
      <c r="Z17" s="1088"/>
      <c r="AA17" s="1088"/>
      <c r="AB17" s="1088"/>
      <c r="AC17" s="1088"/>
      <c r="AD17" s="1088"/>
      <c r="AE17" s="1088"/>
      <c r="AF17" s="1088"/>
      <c r="AG17" s="1088"/>
      <c r="AH17" s="1088"/>
      <c r="AI17" s="1088"/>
      <c r="AJ17" s="1088"/>
      <c r="AK17" s="1088"/>
      <c r="AL17" s="1088"/>
      <c r="AM17" s="1088"/>
      <c r="AN17" s="1088"/>
      <c r="AO17" s="1088"/>
      <c r="AP17" s="1088"/>
      <c r="AQ17" s="1089"/>
      <c r="AR17" s="1041"/>
      <c r="AS17" s="1041"/>
      <c r="AT17" s="1041"/>
      <c r="AU17" s="1041"/>
      <c r="AV17" s="1041"/>
      <c r="AW17" s="1041"/>
      <c r="AX17" s="1041"/>
      <c r="AY17" s="1041"/>
      <c r="AZ17" s="1041"/>
      <c r="BA17" s="1041"/>
      <c r="BB17" s="1041"/>
      <c r="BC17" s="1041"/>
      <c r="BD17" s="1041"/>
      <c r="BE17" s="1041"/>
      <c r="BF17" s="1041"/>
    </row>
    <row r="18" spans="1:58" s="653" customFormat="1">
      <c r="A18" s="1041">
        <v>1</v>
      </c>
      <c r="B18" s="1041"/>
      <c r="C18" s="1041"/>
      <c r="D18" s="1041"/>
      <c r="E18" s="1041"/>
      <c r="F18" s="1041"/>
      <c r="G18" s="1041"/>
      <c r="H18" s="1041"/>
      <c r="I18" s="1041"/>
      <c r="J18" s="1041"/>
      <c r="K18" s="1041"/>
      <c r="L18" s="1296" t="s">
        <v>684</v>
      </c>
      <c r="M18" s="1297"/>
      <c r="N18" s="1087" t="s">
        <v>1417</v>
      </c>
      <c r="O18" s="1090"/>
      <c r="P18" s="1090"/>
      <c r="Q18" s="1090"/>
      <c r="R18" s="1090"/>
      <c r="S18" s="1090"/>
      <c r="T18" s="1090"/>
      <c r="U18" s="1090"/>
      <c r="V18" s="1090"/>
      <c r="W18" s="1090"/>
      <c r="X18" s="1090"/>
      <c r="Y18" s="1090"/>
      <c r="Z18" s="1090"/>
      <c r="AA18" s="1090"/>
      <c r="AB18" s="1090"/>
      <c r="AC18" s="1090"/>
      <c r="AD18" s="1090"/>
      <c r="AE18" s="1090"/>
      <c r="AF18" s="1090"/>
      <c r="AG18" s="1090"/>
      <c r="AH18" s="1090"/>
      <c r="AI18" s="1090"/>
      <c r="AJ18" s="1090"/>
      <c r="AK18" s="1090"/>
      <c r="AL18" s="1090"/>
      <c r="AM18" s="1090"/>
      <c r="AN18" s="1090"/>
      <c r="AO18" s="1090"/>
      <c r="AP18" s="1090"/>
      <c r="AQ18" s="1091"/>
      <c r="AR18" s="1041"/>
      <c r="AS18" s="1041"/>
      <c r="AT18" s="1041"/>
      <c r="AU18" s="1041"/>
      <c r="AV18" s="1041"/>
      <c r="AW18" s="1041"/>
      <c r="AX18" s="1041"/>
      <c r="AY18" s="1041"/>
      <c r="AZ18" s="1041"/>
      <c r="BA18" s="1041"/>
      <c r="BB18" s="1041"/>
      <c r="BC18" s="1041"/>
      <c r="BD18" s="1041"/>
      <c r="BE18" s="1041"/>
      <c r="BF18" s="1041"/>
    </row>
    <row r="19" spans="1:58" s="653" customFormat="1">
      <c r="A19" s="1041">
        <v>1</v>
      </c>
      <c r="B19" s="1041"/>
      <c r="C19" s="1041"/>
      <c r="D19" s="1041"/>
      <c r="E19" s="1041"/>
      <c r="F19" s="1041"/>
      <c r="G19" s="1041"/>
      <c r="H19" s="1041"/>
      <c r="I19" s="1041"/>
      <c r="J19" s="1041"/>
      <c r="K19" s="1041"/>
      <c r="L19" s="1296" t="s">
        <v>685</v>
      </c>
      <c r="M19" s="1297"/>
      <c r="N19" s="1087" t="s">
        <v>1130</v>
      </c>
      <c r="O19" s="1090"/>
      <c r="P19" s="1090"/>
      <c r="Q19" s="1090"/>
      <c r="R19" s="1090"/>
      <c r="S19" s="1090"/>
      <c r="T19" s="1090"/>
      <c r="U19" s="1090"/>
      <c r="V19" s="1090"/>
      <c r="W19" s="1090"/>
      <c r="X19" s="1090"/>
      <c r="Y19" s="1090"/>
      <c r="Z19" s="1090"/>
      <c r="AA19" s="1090"/>
      <c r="AB19" s="1090"/>
      <c r="AC19" s="1090"/>
      <c r="AD19" s="1090"/>
      <c r="AE19" s="1090"/>
      <c r="AF19" s="1090"/>
      <c r="AG19" s="1090"/>
      <c r="AH19" s="1090"/>
      <c r="AI19" s="1090"/>
      <c r="AJ19" s="1090"/>
      <c r="AK19" s="1090"/>
      <c r="AL19" s="1090"/>
      <c r="AM19" s="1090"/>
      <c r="AN19" s="1090"/>
      <c r="AO19" s="1090"/>
      <c r="AP19" s="1090"/>
      <c r="AQ19" s="1091"/>
      <c r="AR19" s="1041"/>
      <c r="AS19" s="1041"/>
      <c r="AT19" s="1041"/>
      <c r="AU19" s="1041"/>
      <c r="AV19" s="1041"/>
      <c r="AW19" s="1041"/>
      <c r="AX19" s="1041"/>
      <c r="AY19" s="1041"/>
      <c r="AZ19" s="1041"/>
      <c r="BA19" s="1041"/>
      <c r="BB19" s="1041"/>
      <c r="BC19" s="1041"/>
      <c r="BD19" s="1041"/>
      <c r="BE19" s="1041"/>
      <c r="BF19" s="1041"/>
    </row>
    <row r="20" spans="1:58" s="653" customFormat="1">
      <c r="A20" s="1041">
        <v>1</v>
      </c>
      <c r="B20" s="1041"/>
      <c r="C20" s="1041"/>
      <c r="D20" s="1041"/>
      <c r="E20" s="1041"/>
      <c r="F20" s="1041"/>
      <c r="G20" s="1041"/>
      <c r="H20" s="1041"/>
      <c r="I20" s="1041"/>
      <c r="J20" s="1041"/>
      <c r="K20" s="1041"/>
      <c r="L20" s="1296" t="s">
        <v>281</v>
      </c>
      <c r="M20" s="1297"/>
      <c r="N20" s="1087" t="s">
        <v>21</v>
      </c>
      <c r="O20" s="1090"/>
      <c r="P20" s="1090"/>
      <c r="Q20" s="1090"/>
      <c r="R20" s="1090"/>
      <c r="S20" s="1090"/>
      <c r="T20" s="1090"/>
      <c r="U20" s="1090"/>
      <c r="V20" s="1090"/>
      <c r="W20" s="1090"/>
      <c r="X20" s="1090"/>
      <c r="Y20" s="1090"/>
      <c r="Z20" s="1090"/>
      <c r="AA20" s="1090"/>
      <c r="AB20" s="1090"/>
      <c r="AC20" s="1090"/>
      <c r="AD20" s="1090"/>
      <c r="AE20" s="1090"/>
      <c r="AF20" s="1090"/>
      <c r="AG20" s="1090"/>
      <c r="AH20" s="1090"/>
      <c r="AI20" s="1090"/>
      <c r="AJ20" s="1090"/>
      <c r="AK20" s="1090"/>
      <c r="AL20" s="1090"/>
      <c r="AM20" s="1090"/>
      <c r="AN20" s="1090"/>
      <c r="AO20" s="1090"/>
      <c r="AP20" s="1090"/>
      <c r="AQ20" s="1091"/>
      <c r="AR20" s="1041"/>
      <c r="AS20" s="1041"/>
      <c r="AT20" s="1041"/>
      <c r="AU20" s="1041"/>
      <c r="AV20" s="1041"/>
      <c r="AW20" s="1041"/>
      <c r="AX20" s="1041"/>
      <c r="AY20" s="1041"/>
      <c r="AZ20" s="1041"/>
      <c r="BA20" s="1041"/>
      <c r="BB20" s="1041"/>
      <c r="BC20" s="1041"/>
      <c r="BD20" s="1041"/>
      <c r="BE20" s="1041"/>
      <c r="BF20" s="1041"/>
    </row>
    <row r="21" spans="1:58" s="653" customFormat="1">
      <c r="A21" s="1041">
        <v>1</v>
      </c>
      <c r="B21" s="1041"/>
      <c r="C21" s="1041"/>
      <c r="D21" s="1041"/>
      <c r="E21" s="1041"/>
      <c r="F21" s="1041"/>
      <c r="G21" s="1041" t="b">
        <v>1</v>
      </c>
      <c r="H21" s="1041"/>
      <c r="I21" s="1041"/>
      <c r="J21" s="1041"/>
      <c r="K21" s="1041"/>
      <c r="L21" s="1092" t="s">
        <v>686</v>
      </c>
      <c r="M21" s="1093"/>
      <c r="N21" s="1094"/>
      <c r="O21" s="1094"/>
      <c r="P21" s="1094"/>
      <c r="Q21" s="1094"/>
      <c r="R21" s="1094"/>
      <c r="S21" s="1094"/>
      <c r="T21" s="1094"/>
      <c r="U21" s="1094"/>
      <c r="V21" s="1094"/>
      <c r="W21" s="1094"/>
      <c r="X21" s="1094"/>
      <c r="Y21" s="1094"/>
      <c r="Z21" s="1094"/>
      <c r="AA21" s="1094"/>
      <c r="AB21" s="1094"/>
      <c r="AC21" s="1094"/>
      <c r="AD21" s="1094"/>
      <c r="AE21" s="1094"/>
      <c r="AF21" s="1094"/>
      <c r="AG21" s="1094"/>
      <c r="AH21" s="1094"/>
      <c r="AI21" s="1094"/>
      <c r="AJ21" s="1094"/>
      <c r="AK21" s="1094"/>
      <c r="AL21" s="1094"/>
      <c r="AM21" s="1094"/>
      <c r="AN21" s="1094"/>
      <c r="AO21" s="1094"/>
      <c r="AP21" s="1094"/>
      <c r="AQ21" s="1095"/>
      <c r="AR21" s="1041"/>
      <c r="AS21" s="1041"/>
      <c r="AT21" s="1041"/>
      <c r="AU21" s="1041"/>
      <c r="AV21" s="1041"/>
      <c r="AW21" s="1041"/>
      <c r="AX21" s="1041"/>
      <c r="AY21" s="1041"/>
      <c r="AZ21" s="1041"/>
      <c r="BA21" s="1041"/>
      <c r="BB21" s="1041"/>
      <c r="BC21" s="1041"/>
      <c r="BD21" s="1041"/>
      <c r="BE21" s="1041"/>
      <c r="BF21" s="1041"/>
    </row>
    <row r="22" spans="1:58" s="388" customFormat="1" ht="22.8">
      <c r="A22" s="1041">
        <v>1</v>
      </c>
      <c r="B22" s="1041" t="s">
        <v>1203</v>
      </c>
      <c r="C22" s="1096"/>
      <c r="D22" s="1096"/>
      <c r="E22" s="1096"/>
      <c r="F22" s="1096"/>
      <c r="G22" s="1041" t="b">
        <v>1</v>
      </c>
      <c r="H22" s="1096"/>
      <c r="I22" s="1096"/>
      <c r="J22" s="1096"/>
      <c r="K22" s="1096"/>
      <c r="L22" s="1097" t="s">
        <v>1135</v>
      </c>
      <c r="M22" s="1098" t="s">
        <v>678</v>
      </c>
      <c r="N22" s="1099">
        <v>49.2</v>
      </c>
      <c r="O22" s="1099">
        <v>27.13</v>
      </c>
      <c r="P22" s="1100">
        <v>-44.857723577235774</v>
      </c>
      <c r="Q22" s="1099">
        <v>51.81</v>
      </c>
      <c r="R22" s="1099">
        <v>29.57</v>
      </c>
      <c r="S22" s="1100">
        <v>-42.926076047095158</v>
      </c>
      <c r="T22" s="1099">
        <v>54.37</v>
      </c>
      <c r="U22" s="1099">
        <v>30.814</v>
      </c>
      <c r="V22" s="1100">
        <v>-43.325363251793263</v>
      </c>
      <c r="W22" s="1099">
        <v>57.95</v>
      </c>
      <c r="X22" s="1099">
        <v>32.04</v>
      </c>
      <c r="Y22" s="1100">
        <v>-44.710957722174292</v>
      </c>
      <c r="Z22" s="1099">
        <v>61.49</v>
      </c>
      <c r="AA22" s="1099">
        <v>33.33</v>
      </c>
      <c r="AB22" s="1100">
        <v>-45.796064400715572</v>
      </c>
      <c r="AC22" s="1099">
        <v>0</v>
      </c>
      <c r="AD22" s="1099">
        <v>0</v>
      </c>
      <c r="AE22" s="1100">
        <v>0</v>
      </c>
      <c r="AF22" s="1099">
        <v>0</v>
      </c>
      <c r="AG22" s="1099">
        <v>0</v>
      </c>
      <c r="AH22" s="1100">
        <v>0</v>
      </c>
      <c r="AI22" s="1099">
        <v>0</v>
      </c>
      <c r="AJ22" s="1099">
        <v>0</v>
      </c>
      <c r="AK22" s="1100">
        <v>0</v>
      </c>
      <c r="AL22" s="1099">
        <v>0</v>
      </c>
      <c r="AM22" s="1099">
        <v>0</v>
      </c>
      <c r="AN22" s="1100">
        <v>0</v>
      </c>
      <c r="AO22" s="1099">
        <v>0</v>
      </c>
      <c r="AP22" s="1099">
        <v>0</v>
      </c>
      <c r="AQ22" s="1100">
        <v>0</v>
      </c>
      <c r="AR22" s="1096"/>
      <c r="AS22" s="1096"/>
      <c r="AT22" s="1096"/>
      <c r="AU22" s="1096"/>
      <c r="AV22" s="1096"/>
      <c r="AW22" s="1096"/>
      <c r="AX22" s="1096"/>
      <c r="AY22" s="1096"/>
      <c r="AZ22" s="1096"/>
      <c r="BA22" s="1096"/>
      <c r="BB22" s="1096"/>
      <c r="BC22" s="1096"/>
      <c r="BD22" s="1096"/>
      <c r="BE22" s="1096"/>
      <c r="BF22" s="1096"/>
    </row>
    <row r="23" spans="1:58" s="388" customFormat="1" ht="22.8">
      <c r="A23" s="1041">
        <v>1</v>
      </c>
      <c r="B23" s="1041" t="s">
        <v>1204</v>
      </c>
      <c r="C23" s="1096"/>
      <c r="D23" s="1096"/>
      <c r="E23" s="1096"/>
      <c r="F23" s="1096"/>
      <c r="G23" s="1041" t="b">
        <v>1</v>
      </c>
      <c r="H23" s="1096"/>
      <c r="I23" s="1096"/>
      <c r="J23" s="1096"/>
      <c r="K23" s="1096"/>
      <c r="L23" s="1097" t="s">
        <v>1136</v>
      </c>
      <c r="M23" s="1098" t="s">
        <v>678</v>
      </c>
      <c r="N23" s="1099">
        <v>54.67</v>
      </c>
      <c r="O23" s="1099">
        <v>29.569952685576343</v>
      </c>
      <c r="P23" s="1100">
        <v>-45.911921189726826</v>
      </c>
      <c r="Q23" s="1099">
        <v>57.57</v>
      </c>
      <c r="R23" s="1099">
        <v>30.810225030908885</v>
      </c>
      <c r="S23" s="1100">
        <v>-46.482152108895455</v>
      </c>
      <c r="T23" s="1099">
        <v>60.423735573230061</v>
      </c>
      <c r="U23" s="1099">
        <v>32.037382294811401</v>
      </c>
      <c r="V23" s="1100">
        <v>-46.978812231852245</v>
      </c>
      <c r="W23" s="1099">
        <v>64.390579410780759</v>
      </c>
      <c r="X23" s="1099">
        <v>33.330443449835599</v>
      </c>
      <c r="Y23" s="1100">
        <v>-48.237081022049068</v>
      </c>
      <c r="Z23" s="1099">
        <v>68.324462678755154</v>
      </c>
      <c r="AA23" s="1099">
        <v>34.660043233325844</v>
      </c>
      <c r="AB23" s="1100">
        <v>-49.271400206557267</v>
      </c>
      <c r="AC23" s="1099">
        <v>0</v>
      </c>
      <c r="AD23" s="1099">
        <v>0</v>
      </c>
      <c r="AE23" s="1100">
        <v>0</v>
      </c>
      <c r="AF23" s="1099">
        <v>0</v>
      </c>
      <c r="AG23" s="1099">
        <v>0</v>
      </c>
      <c r="AH23" s="1100">
        <v>0</v>
      </c>
      <c r="AI23" s="1099">
        <v>0</v>
      </c>
      <c r="AJ23" s="1099">
        <v>0</v>
      </c>
      <c r="AK23" s="1100">
        <v>0</v>
      </c>
      <c r="AL23" s="1099">
        <v>0</v>
      </c>
      <c r="AM23" s="1099">
        <v>0</v>
      </c>
      <c r="AN23" s="1100">
        <v>0</v>
      </c>
      <c r="AO23" s="1099">
        <v>0</v>
      </c>
      <c r="AP23" s="1099">
        <v>0</v>
      </c>
      <c r="AQ23" s="1100">
        <v>0</v>
      </c>
      <c r="AR23" s="1096"/>
      <c r="AS23" s="1096"/>
      <c r="AT23" s="1096"/>
      <c r="AU23" s="1096"/>
      <c r="AV23" s="1096"/>
      <c r="AW23" s="1096"/>
      <c r="AX23" s="1096"/>
      <c r="AY23" s="1096"/>
      <c r="AZ23" s="1096"/>
      <c r="BA23" s="1096"/>
      <c r="BB23" s="1096"/>
      <c r="BC23" s="1096"/>
      <c r="BD23" s="1096"/>
      <c r="BE23" s="1096"/>
      <c r="BF23" s="1096"/>
    </row>
    <row r="24" spans="1:58" s="653" customFormat="1">
      <c r="A24" s="1041">
        <v>1</v>
      </c>
      <c r="B24" s="1041"/>
      <c r="C24" s="1041"/>
      <c r="D24" s="1041"/>
      <c r="E24" s="1041"/>
      <c r="F24" s="1041"/>
      <c r="G24" s="1041" t="b">
        <v>1</v>
      </c>
      <c r="H24" s="1041"/>
      <c r="I24" s="1041"/>
      <c r="J24" s="1041"/>
      <c r="K24" s="1041"/>
      <c r="L24" s="1101" t="s">
        <v>687</v>
      </c>
      <c r="M24" s="1102" t="s">
        <v>145</v>
      </c>
      <c r="N24" s="1103">
        <v>111.11788617886178</v>
      </c>
      <c r="O24" s="1103">
        <v>108.9935594750326</v>
      </c>
      <c r="P24" s="1104"/>
      <c r="Q24" s="1103">
        <v>111.11754487550665</v>
      </c>
      <c r="R24" s="1103">
        <v>104.1942003074362</v>
      </c>
      <c r="S24" s="1104"/>
      <c r="T24" s="1103">
        <v>111.13433064783899</v>
      </c>
      <c r="U24" s="1103">
        <v>103.97021579415654</v>
      </c>
      <c r="V24" s="1104"/>
      <c r="W24" s="1103">
        <v>111.1140283188624</v>
      </c>
      <c r="X24" s="1103">
        <v>104.02760127913733</v>
      </c>
      <c r="Y24" s="1104"/>
      <c r="Z24" s="1103">
        <v>111.11475472232095</v>
      </c>
      <c r="AA24" s="1103">
        <v>103.99052875285281</v>
      </c>
      <c r="AB24" s="1104"/>
      <c r="AC24" s="1103">
        <v>0</v>
      </c>
      <c r="AD24" s="1103">
        <v>0</v>
      </c>
      <c r="AE24" s="1104"/>
      <c r="AF24" s="1103">
        <v>0</v>
      </c>
      <c r="AG24" s="1103">
        <v>0</v>
      </c>
      <c r="AH24" s="1104"/>
      <c r="AI24" s="1103">
        <v>0</v>
      </c>
      <c r="AJ24" s="1103">
        <v>0</v>
      </c>
      <c r="AK24" s="1104"/>
      <c r="AL24" s="1103">
        <v>0</v>
      </c>
      <c r="AM24" s="1103">
        <v>0</v>
      </c>
      <c r="AN24" s="1104"/>
      <c r="AO24" s="1103">
        <v>0</v>
      </c>
      <c r="AP24" s="1103">
        <v>0</v>
      </c>
      <c r="AQ24" s="1104"/>
      <c r="AR24" s="1041"/>
      <c r="AS24" s="1041"/>
      <c r="AT24" s="1041"/>
      <c r="AU24" s="1041"/>
      <c r="AV24" s="1041"/>
      <c r="AW24" s="1041"/>
      <c r="AX24" s="1041"/>
      <c r="AY24" s="1041"/>
      <c r="AZ24" s="1041"/>
      <c r="BA24" s="1041"/>
      <c r="BB24" s="1041"/>
      <c r="BC24" s="1041"/>
      <c r="BD24" s="1041"/>
      <c r="BE24" s="1041"/>
      <c r="BF24" s="1041"/>
    </row>
    <row r="25" spans="1:58" s="653" customFormat="1">
      <c r="A25" s="1041">
        <v>1</v>
      </c>
      <c r="B25" s="932" t="s">
        <v>1212</v>
      </c>
      <c r="C25" s="1041"/>
      <c r="D25" s="1041"/>
      <c r="E25" s="1041"/>
      <c r="F25" s="1041"/>
      <c r="G25" s="1041" t="b">
        <v>1</v>
      </c>
      <c r="H25" s="1041"/>
      <c r="I25" s="1041"/>
      <c r="J25" s="1041"/>
      <c r="K25" s="1041"/>
      <c r="L25" s="1101" t="s">
        <v>688</v>
      </c>
      <c r="M25" s="1102" t="s">
        <v>328</v>
      </c>
      <c r="N25" s="1105">
        <v>28</v>
      </c>
      <c r="O25" s="1105">
        <v>28</v>
      </c>
      <c r="P25" s="1106">
        <v>0</v>
      </c>
      <c r="Q25" s="1105">
        <v>28</v>
      </c>
      <c r="R25" s="1105">
        <v>28</v>
      </c>
      <c r="S25" s="1106">
        <v>0</v>
      </c>
      <c r="T25" s="1105">
        <v>28</v>
      </c>
      <c r="U25" s="1105">
        <v>28</v>
      </c>
      <c r="V25" s="1106">
        <v>0</v>
      </c>
      <c r="W25" s="1105">
        <v>28</v>
      </c>
      <c r="X25" s="1105">
        <v>28</v>
      </c>
      <c r="Y25" s="1106">
        <v>0</v>
      </c>
      <c r="Z25" s="1105">
        <v>28</v>
      </c>
      <c r="AA25" s="1105">
        <v>28</v>
      </c>
      <c r="AB25" s="1106">
        <v>0</v>
      </c>
      <c r="AC25" s="1105">
        <v>0</v>
      </c>
      <c r="AD25" s="1105">
        <v>0</v>
      </c>
      <c r="AE25" s="1106">
        <v>0</v>
      </c>
      <c r="AF25" s="1105">
        <v>0</v>
      </c>
      <c r="AG25" s="1105">
        <v>0</v>
      </c>
      <c r="AH25" s="1106">
        <v>0</v>
      </c>
      <c r="AI25" s="1105">
        <v>0</v>
      </c>
      <c r="AJ25" s="1105">
        <v>0</v>
      </c>
      <c r="AK25" s="1106">
        <v>0</v>
      </c>
      <c r="AL25" s="1105">
        <v>0</v>
      </c>
      <c r="AM25" s="1105">
        <v>0</v>
      </c>
      <c r="AN25" s="1106">
        <v>0</v>
      </c>
      <c r="AO25" s="1105">
        <v>0</v>
      </c>
      <c r="AP25" s="1105">
        <v>0</v>
      </c>
      <c r="AQ25" s="1106">
        <v>0</v>
      </c>
      <c r="AR25" s="1041"/>
      <c r="AS25" s="1041"/>
      <c r="AT25" s="1041"/>
      <c r="AU25" s="1041"/>
      <c r="AV25" s="1041"/>
      <c r="AW25" s="1041"/>
      <c r="AX25" s="1041"/>
      <c r="AY25" s="1041"/>
      <c r="AZ25" s="1041"/>
      <c r="BA25" s="1041"/>
      <c r="BB25" s="1041"/>
      <c r="BC25" s="1041"/>
      <c r="BD25" s="1041"/>
      <c r="BE25" s="1041"/>
      <c r="BF25" s="1041"/>
    </row>
    <row r="26" spans="1:58" s="388" customFormat="1">
      <c r="A26" s="1041">
        <v>1</v>
      </c>
      <c r="B26" s="932" t="s">
        <v>1206</v>
      </c>
      <c r="C26" s="1096"/>
      <c r="D26" s="1096"/>
      <c r="E26" s="1096"/>
      <c r="F26" s="1096"/>
      <c r="G26" s="1041" t="b">
        <v>1</v>
      </c>
      <c r="H26" s="1096"/>
      <c r="I26" s="1096"/>
      <c r="J26" s="1096"/>
      <c r="K26" s="1096"/>
      <c r="L26" s="1097" t="s">
        <v>689</v>
      </c>
      <c r="M26" s="1098" t="s">
        <v>678</v>
      </c>
      <c r="N26" s="1099">
        <v>59.04</v>
      </c>
      <c r="O26" s="1099">
        <v>32.555999999999997</v>
      </c>
      <c r="P26" s="1100">
        <v>-44.857723577235774</v>
      </c>
      <c r="Q26" s="1099">
        <v>62.171999999999997</v>
      </c>
      <c r="R26" s="1099">
        <v>35.484000000000002</v>
      </c>
      <c r="S26" s="1100">
        <v>-42.926076047095151</v>
      </c>
      <c r="T26" s="1099">
        <v>65.244</v>
      </c>
      <c r="U26" s="1099">
        <v>36.976799999999997</v>
      </c>
      <c r="V26" s="1100">
        <v>-43.32536325179327</v>
      </c>
      <c r="W26" s="1099">
        <v>69.540000000000006</v>
      </c>
      <c r="X26" s="1099">
        <v>38.448</v>
      </c>
      <c r="Y26" s="1100">
        <v>-44.710957722174292</v>
      </c>
      <c r="Z26" s="1099">
        <v>73.787999999999997</v>
      </c>
      <c r="AA26" s="1099">
        <v>39.995999999999995</v>
      </c>
      <c r="AB26" s="1100">
        <v>-45.796064400715572</v>
      </c>
      <c r="AC26" s="1099">
        <v>0</v>
      </c>
      <c r="AD26" s="1099">
        <v>0</v>
      </c>
      <c r="AE26" s="1100">
        <v>0</v>
      </c>
      <c r="AF26" s="1099">
        <v>0</v>
      </c>
      <c r="AG26" s="1099">
        <v>0</v>
      </c>
      <c r="AH26" s="1100">
        <v>0</v>
      </c>
      <c r="AI26" s="1099">
        <v>0</v>
      </c>
      <c r="AJ26" s="1099">
        <v>0</v>
      </c>
      <c r="AK26" s="1100">
        <v>0</v>
      </c>
      <c r="AL26" s="1099">
        <v>0</v>
      </c>
      <c r="AM26" s="1099">
        <v>0</v>
      </c>
      <c r="AN26" s="1100">
        <v>0</v>
      </c>
      <c r="AO26" s="1099">
        <v>0</v>
      </c>
      <c r="AP26" s="1099">
        <v>0</v>
      </c>
      <c r="AQ26" s="1100">
        <v>0</v>
      </c>
      <c r="AR26" s="1096"/>
      <c r="AS26" s="1096"/>
      <c r="AT26" s="1096"/>
      <c r="AU26" s="1096"/>
      <c r="AV26" s="1096"/>
      <c r="AW26" s="1096"/>
      <c r="AX26" s="1096"/>
      <c r="AY26" s="1096"/>
      <c r="AZ26" s="1096"/>
      <c r="BA26" s="1096"/>
      <c r="BB26" s="1096"/>
      <c r="BC26" s="1096"/>
      <c r="BD26" s="1096"/>
      <c r="BE26" s="1096"/>
      <c r="BF26" s="1096"/>
    </row>
    <row r="27" spans="1:58" s="388" customFormat="1">
      <c r="A27" s="1041">
        <v>1</v>
      </c>
      <c r="B27" s="932" t="s">
        <v>1205</v>
      </c>
      <c r="C27" s="1096"/>
      <c r="D27" s="1096"/>
      <c r="E27" s="1096"/>
      <c r="F27" s="1096"/>
      <c r="G27" s="1041" t="b">
        <v>1</v>
      </c>
      <c r="H27" s="1096"/>
      <c r="I27" s="1096"/>
      <c r="J27" s="1096"/>
      <c r="K27" s="1096"/>
      <c r="L27" s="1097" t="s">
        <v>690</v>
      </c>
      <c r="M27" s="1098" t="s">
        <v>678</v>
      </c>
      <c r="N27" s="1099">
        <v>65.603999999999999</v>
      </c>
      <c r="O27" s="1099">
        <v>35.483943222691607</v>
      </c>
      <c r="P27" s="1100">
        <v>-45.911921189726833</v>
      </c>
      <c r="Q27" s="1099">
        <v>69.084000000000003</v>
      </c>
      <c r="R27" s="1099">
        <v>36.972270037090659</v>
      </c>
      <c r="S27" s="1100">
        <v>-46.482152108895463</v>
      </c>
      <c r="T27" s="1099">
        <v>72.508482687876068</v>
      </c>
      <c r="U27" s="1099">
        <v>38.44485875377368</v>
      </c>
      <c r="V27" s="1100">
        <v>-46.978812231852238</v>
      </c>
      <c r="W27" s="1099">
        <v>77.268695292936911</v>
      </c>
      <c r="X27" s="1099">
        <v>39.996532139802717</v>
      </c>
      <c r="Y27" s="1100">
        <v>-48.237081022049075</v>
      </c>
      <c r="Z27" s="1099">
        <v>81.989355214506176</v>
      </c>
      <c r="AA27" s="1099">
        <v>41.592051879991011</v>
      </c>
      <c r="AB27" s="1100">
        <v>-49.271400206557267</v>
      </c>
      <c r="AC27" s="1099">
        <v>0</v>
      </c>
      <c r="AD27" s="1099">
        <v>0</v>
      </c>
      <c r="AE27" s="1100">
        <v>0</v>
      </c>
      <c r="AF27" s="1099">
        <v>0</v>
      </c>
      <c r="AG27" s="1099">
        <v>0</v>
      </c>
      <c r="AH27" s="1100">
        <v>0</v>
      </c>
      <c r="AI27" s="1099">
        <v>0</v>
      </c>
      <c r="AJ27" s="1099">
        <v>0</v>
      </c>
      <c r="AK27" s="1100">
        <v>0</v>
      </c>
      <c r="AL27" s="1099">
        <v>0</v>
      </c>
      <c r="AM27" s="1099">
        <v>0</v>
      </c>
      <c r="AN27" s="1100">
        <v>0</v>
      </c>
      <c r="AO27" s="1099">
        <v>0</v>
      </c>
      <c r="AP27" s="1099">
        <v>0</v>
      </c>
      <c r="AQ27" s="1100">
        <v>0</v>
      </c>
      <c r="AR27" s="1096"/>
      <c r="AS27" s="1096"/>
      <c r="AT27" s="1096"/>
      <c r="AU27" s="1096"/>
      <c r="AV27" s="1096"/>
      <c r="AW27" s="1096"/>
      <c r="AX27" s="1096"/>
      <c r="AY27" s="1096"/>
      <c r="AZ27" s="1096"/>
      <c r="BA27" s="1096"/>
      <c r="BB27" s="1096"/>
      <c r="BC27" s="1096"/>
      <c r="BD27" s="1096"/>
      <c r="BE27" s="1096"/>
      <c r="BF27" s="1096"/>
    </row>
    <row r="28" spans="1:58" s="653" customFormat="1">
      <c r="A28" s="1041">
        <v>1</v>
      </c>
      <c r="B28" s="932"/>
      <c r="C28" s="1041"/>
      <c r="D28" s="1041"/>
      <c r="E28" s="1041"/>
      <c r="F28" s="1041"/>
      <c r="G28" s="1041" t="b">
        <v>1</v>
      </c>
      <c r="H28" s="1041"/>
      <c r="I28" s="1041"/>
      <c r="J28" s="1041"/>
      <c r="K28" s="1041"/>
      <c r="L28" s="1101" t="s">
        <v>687</v>
      </c>
      <c r="M28" s="1102" t="s">
        <v>145</v>
      </c>
      <c r="N28" s="1103">
        <v>111.11788617886178</v>
      </c>
      <c r="O28" s="1103">
        <v>108.9935594750326</v>
      </c>
      <c r="P28" s="1104"/>
      <c r="Q28" s="1103">
        <v>111.11754487550667</v>
      </c>
      <c r="R28" s="1103">
        <v>104.19420030743618</v>
      </c>
      <c r="S28" s="1104"/>
      <c r="T28" s="1103">
        <v>111.13433064783899</v>
      </c>
      <c r="U28" s="1103">
        <v>103.97021579415654</v>
      </c>
      <c r="V28" s="1104"/>
      <c r="W28" s="1103">
        <v>111.1140283188624</v>
      </c>
      <c r="X28" s="1103">
        <v>104.02760127913733</v>
      </c>
      <c r="Y28" s="1104"/>
      <c r="Z28" s="1103">
        <v>111.11475472232095</v>
      </c>
      <c r="AA28" s="1103">
        <v>103.99052875285281</v>
      </c>
      <c r="AB28" s="1104"/>
      <c r="AC28" s="1103">
        <v>0</v>
      </c>
      <c r="AD28" s="1103">
        <v>0</v>
      </c>
      <c r="AE28" s="1104"/>
      <c r="AF28" s="1103">
        <v>0</v>
      </c>
      <c r="AG28" s="1103">
        <v>0</v>
      </c>
      <c r="AH28" s="1104"/>
      <c r="AI28" s="1103">
        <v>0</v>
      </c>
      <c r="AJ28" s="1103">
        <v>0</v>
      </c>
      <c r="AK28" s="1104"/>
      <c r="AL28" s="1103">
        <v>0</v>
      </c>
      <c r="AM28" s="1103">
        <v>0</v>
      </c>
      <c r="AN28" s="1104"/>
      <c r="AO28" s="1103">
        <v>0</v>
      </c>
      <c r="AP28" s="1103">
        <v>0</v>
      </c>
      <c r="AQ28" s="1104"/>
      <c r="AR28" s="1041"/>
      <c r="AS28" s="1041"/>
      <c r="AT28" s="1041"/>
      <c r="AU28" s="1041"/>
      <c r="AV28" s="1041"/>
      <c r="AW28" s="1041"/>
      <c r="AX28" s="1041"/>
      <c r="AY28" s="1041"/>
      <c r="AZ28" s="1041"/>
      <c r="BA28" s="1041"/>
      <c r="BB28" s="1041"/>
      <c r="BC28" s="1041"/>
      <c r="BD28" s="1041"/>
      <c r="BE28" s="1041"/>
      <c r="BF28" s="1041"/>
    </row>
    <row r="29" spans="1:58" s="653" customFormat="1">
      <c r="A29" s="1041">
        <v>1</v>
      </c>
      <c r="B29" s="932" t="s">
        <v>1213</v>
      </c>
      <c r="C29" s="1041"/>
      <c r="D29" s="1041"/>
      <c r="E29" s="1041"/>
      <c r="F29" s="1041"/>
      <c r="G29" s="1041" t="b">
        <v>1</v>
      </c>
      <c r="H29" s="1041"/>
      <c r="I29" s="1041"/>
      <c r="J29" s="1041"/>
      <c r="K29" s="1041"/>
      <c r="L29" s="1101" t="s">
        <v>1207</v>
      </c>
      <c r="M29" s="1102" t="s">
        <v>328</v>
      </c>
      <c r="N29" s="1105">
        <v>2.8</v>
      </c>
      <c r="O29" s="1105">
        <v>2.8</v>
      </c>
      <c r="P29" s="1106">
        <v>0</v>
      </c>
      <c r="Q29" s="1105">
        <v>2.8</v>
      </c>
      <c r="R29" s="1105">
        <v>2.8</v>
      </c>
      <c r="S29" s="1106">
        <v>0</v>
      </c>
      <c r="T29" s="1105">
        <v>2.8</v>
      </c>
      <c r="U29" s="1105">
        <v>2.8</v>
      </c>
      <c r="V29" s="1106">
        <v>0</v>
      </c>
      <c r="W29" s="1105">
        <v>2.8</v>
      </c>
      <c r="X29" s="1105">
        <v>2.8</v>
      </c>
      <c r="Y29" s="1106">
        <v>0</v>
      </c>
      <c r="Z29" s="1105">
        <v>2.8</v>
      </c>
      <c r="AA29" s="1105">
        <v>2.8</v>
      </c>
      <c r="AB29" s="1106">
        <v>0</v>
      </c>
      <c r="AC29" s="1105">
        <v>0</v>
      </c>
      <c r="AD29" s="1105">
        <v>0</v>
      </c>
      <c r="AE29" s="1106">
        <v>0</v>
      </c>
      <c r="AF29" s="1105">
        <v>0</v>
      </c>
      <c r="AG29" s="1105">
        <v>0</v>
      </c>
      <c r="AH29" s="1106">
        <v>0</v>
      </c>
      <c r="AI29" s="1105">
        <v>0</v>
      </c>
      <c r="AJ29" s="1105">
        <v>0</v>
      </c>
      <c r="AK29" s="1106">
        <v>0</v>
      </c>
      <c r="AL29" s="1105">
        <v>0</v>
      </c>
      <c r="AM29" s="1105">
        <v>0</v>
      </c>
      <c r="AN29" s="1106">
        <v>0</v>
      </c>
      <c r="AO29" s="1105">
        <v>0</v>
      </c>
      <c r="AP29" s="1105">
        <v>0</v>
      </c>
      <c r="AQ29" s="1106">
        <v>0</v>
      </c>
      <c r="AR29" s="1041"/>
      <c r="AS29" s="1041"/>
      <c r="AT29" s="1041"/>
      <c r="AU29" s="1041"/>
      <c r="AV29" s="1041"/>
      <c r="AW29" s="1041"/>
      <c r="AX29" s="1041"/>
      <c r="AY29" s="1041"/>
      <c r="AZ29" s="1041"/>
      <c r="BA29" s="1041"/>
      <c r="BB29" s="1041"/>
      <c r="BC29" s="1041"/>
      <c r="BD29" s="1041"/>
      <c r="BE29" s="1041"/>
      <c r="BF29" s="1041"/>
    </row>
    <row r="30" spans="1:58" s="653" customFormat="1" ht="0.3" customHeight="1">
      <c r="A30" s="1041">
        <v>1</v>
      </c>
      <c r="B30" s="1041"/>
      <c r="C30" s="1041"/>
      <c r="D30" s="1041"/>
      <c r="E30" s="1041"/>
      <c r="F30" s="1041"/>
      <c r="G30" s="1041" t="b">
        <v>0</v>
      </c>
      <c r="H30" s="1041"/>
      <c r="I30" s="1041"/>
      <c r="J30" s="1041"/>
      <c r="K30" s="1041"/>
      <c r="L30" s="1092" t="s">
        <v>691</v>
      </c>
      <c r="M30" s="1093"/>
      <c r="N30" s="1094"/>
      <c r="O30" s="1094"/>
      <c r="P30" s="1094"/>
      <c r="Q30" s="1094"/>
      <c r="R30" s="1094"/>
      <c r="S30" s="1094"/>
      <c r="T30" s="1094"/>
      <c r="U30" s="1094"/>
      <c r="V30" s="1094"/>
      <c r="W30" s="1094"/>
      <c r="X30" s="1094"/>
      <c r="Y30" s="1094"/>
      <c r="Z30" s="1094"/>
      <c r="AA30" s="1094"/>
      <c r="AB30" s="1094"/>
      <c r="AC30" s="1094"/>
      <c r="AD30" s="1094"/>
      <c r="AE30" s="1094"/>
      <c r="AF30" s="1094"/>
      <c r="AG30" s="1094"/>
      <c r="AH30" s="1094"/>
      <c r="AI30" s="1094"/>
      <c r="AJ30" s="1094"/>
      <c r="AK30" s="1094"/>
      <c r="AL30" s="1094"/>
      <c r="AM30" s="1094"/>
      <c r="AN30" s="1094"/>
      <c r="AO30" s="1094"/>
      <c r="AP30" s="1094"/>
      <c r="AQ30" s="1095"/>
      <c r="AR30" s="1041"/>
      <c r="AS30" s="1041"/>
      <c r="AT30" s="1041"/>
      <c r="AU30" s="1041"/>
      <c r="AV30" s="1041"/>
      <c r="AW30" s="1041"/>
      <c r="AX30" s="1041"/>
      <c r="AY30" s="1041"/>
      <c r="AZ30" s="1041"/>
      <c r="BA30" s="1041"/>
      <c r="BB30" s="1041"/>
      <c r="BC30" s="1041"/>
      <c r="BD30" s="1041"/>
      <c r="BE30" s="1041"/>
      <c r="BF30" s="1041"/>
    </row>
    <row r="31" spans="1:58" s="653" customFormat="1" ht="0.3" customHeight="1">
      <c r="A31" s="1041">
        <v>1</v>
      </c>
      <c r="B31" s="1041"/>
      <c r="C31" s="1041"/>
      <c r="D31" s="1041"/>
      <c r="E31" s="1041"/>
      <c r="F31" s="1041"/>
      <c r="G31" s="1041" t="b">
        <v>0</v>
      </c>
      <c r="H31" s="1041"/>
      <c r="I31" s="1041"/>
      <c r="J31" s="1041"/>
      <c r="K31" s="1041"/>
      <c r="L31" s="399" t="s">
        <v>1214</v>
      </c>
      <c r="M31" s="400"/>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2"/>
      <c r="AR31" s="1041"/>
      <c r="AS31" s="1041"/>
      <c r="AT31" s="1041"/>
      <c r="AU31" s="1041"/>
      <c r="AV31" s="1041"/>
      <c r="AW31" s="1041"/>
      <c r="AX31" s="1041"/>
      <c r="AY31" s="1041"/>
      <c r="AZ31" s="1041"/>
      <c r="BA31" s="1041"/>
      <c r="BB31" s="1041"/>
      <c r="BC31" s="1041"/>
      <c r="BD31" s="1041"/>
      <c r="BE31" s="1041"/>
      <c r="BF31" s="1041"/>
    </row>
    <row r="32" spans="1:58" s="653" customFormat="1" ht="0.3" customHeight="1">
      <c r="A32" s="1041">
        <v>1</v>
      </c>
      <c r="B32" s="1041"/>
      <c r="C32" s="1041"/>
      <c r="D32" s="1041"/>
      <c r="E32" s="1041"/>
      <c r="F32" s="1041"/>
      <c r="G32" s="1041" t="b">
        <v>0</v>
      </c>
      <c r="H32" s="1041"/>
      <c r="I32" s="1041"/>
      <c r="J32" s="1041"/>
      <c r="K32" s="1041"/>
      <c r="L32" s="1107" t="s">
        <v>692</v>
      </c>
      <c r="M32" s="1102" t="s">
        <v>678</v>
      </c>
      <c r="N32" s="1108">
        <v>0</v>
      </c>
      <c r="O32" s="1108">
        <v>0</v>
      </c>
      <c r="P32" s="1104">
        <v>0</v>
      </c>
      <c r="Q32" s="1108">
        <v>0</v>
      </c>
      <c r="R32" s="1108">
        <v>0</v>
      </c>
      <c r="S32" s="1104">
        <v>0</v>
      </c>
      <c r="T32" s="1108">
        <v>0</v>
      </c>
      <c r="U32" s="1108">
        <v>0</v>
      </c>
      <c r="V32" s="1104">
        <v>0</v>
      </c>
      <c r="W32" s="1108">
        <v>0</v>
      </c>
      <c r="X32" s="1108">
        <v>0</v>
      </c>
      <c r="Y32" s="1104">
        <v>0</v>
      </c>
      <c r="Z32" s="1108">
        <v>0</v>
      </c>
      <c r="AA32" s="1108">
        <v>0</v>
      </c>
      <c r="AB32" s="1104">
        <v>0</v>
      </c>
      <c r="AC32" s="1108">
        <v>0</v>
      </c>
      <c r="AD32" s="1108">
        <v>0</v>
      </c>
      <c r="AE32" s="1104">
        <v>0</v>
      </c>
      <c r="AF32" s="1108">
        <v>0</v>
      </c>
      <c r="AG32" s="1108">
        <v>0</v>
      </c>
      <c r="AH32" s="1104">
        <v>0</v>
      </c>
      <c r="AI32" s="1108">
        <v>0</v>
      </c>
      <c r="AJ32" s="1108">
        <v>0</v>
      </c>
      <c r="AK32" s="1104">
        <v>0</v>
      </c>
      <c r="AL32" s="1108">
        <v>0</v>
      </c>
      <c r="AM32" s="1108">
        <v>0</v>
      </c>
      <c r="AN32" s="1104">
        <v>0</v>
      </c>
      <c r="AO32" s="1108">
        <v>0</v>
      </c>
      <c r="AP32" s="1108">
        <v>0</v>
      </c>
      <c r="AQ32" s="1104">
        <v>0</v>
      </c>
      <c r="AR32" s="1041"/>
      <c r="AS32" s="1041"/>
      <c r="AT32" s="1041"/>
      <c r="AU32" s="1041"/>
      <c r="AV32" s="1041"/>
      <c r="AW32" s="1041"/>
      <c r="AX32" s="1041"/>
      <c r="AY32" s="1041"/>
      <c r="AZ32" s="1041"/>
      <c r="BA32" s="1041"/>
      <c r="BB32" s="1041"/>
      <c r="BC32" s="1041"/>
      <c r="BD32" s="1041"/>
      <c r="BE32" s="1041"/>
      <c r="BF32" s="1041"/>
    </row>
    <row r="33" spans="1:58" s="653" customFormat="1" ht="0.3" customHeight="1">
      <c r="A33" s="1041">
        <v>1</v>
      </c>
      <c r="B33" s="1041"/>
      <c r="C33" s="1041"/>
      <c r="D33" s="1041"/>
      <c r="E33" s="1041"/>
      <c r="F33" s="1041"/>
      <c r="G33" s="1041" t="b">
        <v>0</v>
      </c>
      <c r="H33" s="1041"/>
      <c r="I33" s="1041"/>
      <c r="J33" s="1041"/>
      <c r="K33" s="1041"/>
      <c r="L33" s="1107" t="s">
        <v>693</v>
      </c>
      <c r="M33" s="1102" t="s">
        <v>678</v>
      </c>
      <c r="N33" s="1108"/>
      <c r="O33" s="1108"/>
      <c r="P33" s="1104">
        <v>0</v>
      </c>
      <c r="Q33" s="1108"/>
      <c r="R33" s="1108"/>
      <c r="S33" s="1104">
        <v>0</v>
      </c>
      <c r="T33" s="1108"/>
      <c r="U33" s="1108"/>
      <c r="V33" s="1104">
        <v>0</v>
      </c>
      <c r="W33" s="1108"/>
      <c r="X33" s="1108"/>
      <c r="Y33" s="1104">
        <v>0</v>
      </c>
      <c r="Z33" s="1108"/>
      <c r="AA33" s="1108"/>
      <c r="AB33" s="1104">
        <v>0</v>
      </c>
      <c r="AC33" s="1108"/>
      <c r="AD33" s="1108"/>
      <c r="AE33" s="1104">
        <v>0</v>
      </c>
      <c r="AF33" s="1108"/>
      <c r="AG33" s="1108"/>
      <c r="AH33" s="1104">
        <v>0</v>
      </c>
      <c r="AI33" s="1108"/>
      <c r="AJ33" s="1108"/>
      <c r="AK33" s="1104">
        <v>0</v>
      </c>
      <c r="AL33" s="1108"/>
      <c r="AM33" s="1108"/>
      <c r="AN33" s="1104">
        <v>0</v>
      </c>
      <c r="AO33" s="1108"/>
      <c r="AP33" s="1108"/>
      <c r="AQ33" s="1104">
        <v>0</v>
      </c>
      <c r="AR33" s="1041"/>
      <c r="AS33" s="1041"/>
      <c r="AT33" s="1041"/>
      <c r="AU33" s="1041"/>
      <c r="AV33" s="1041"/>
      <c r="AW33" s="1041"/>
      <c r="AX33" s="1041"/>
      <c r="AY33" s="1041"/>
      <c r="AZ33" s="1041"/>
      <c r="BA33" s="1041"/>
      <c r="BB33" s="1041"/>
      <c r="BC33" s="1041"/>
      <c r="BD33" s="1041"/>
      <c r="BE33" s="1041"/>
      <c r="BF33" s="1041"/>
    </row>
    <row r="34" spans="1:58" s="653" customFormat="1" ht="0.3" customHeight="1">
      <c r="A34" s="1041">
        <v>1</v>
      </c>
      <c r="B34" s="932" t="s">
        <v>1208</v>
      </c>
      <c r="C34" s="1041"/>
      <c r="D34" s="1041"/>
      <c r="E34" s="1041"/>
      <c r="F34" s="1041"/>
      <c r="G34" s="1041" t="b">
        <v>0</v>
      </c>
      <c r="H34" s="1041"/>
      <c r="I34" s="1041"/>
      <c r="J34" s="1041"/>
      <c r="K34" s="1041"/>
      <c r="L34" s="1107" t="s">
        <v>694</v>
      </c>
      <c r="M34" s="1102" t="s">
        <v>328</v>
      </c>
      <c r="N34" s="1105">
        <v>11.43</v>
      </c>
      <c r="O34" s="1105">
        <v>11.43</v>
      </c>
      <c r="P34" s="1106">
        <v>0</v>
      </c>
      <c r="Q34" s="1105">
        <v>11.43</v>
      </c>
      <c r="R34" s="1105">
        <v>11.43</v>
      </c>
      <c r="S34" s="1106">
        <v>0</v>
      </c>
      <c r="T34" s="1105">
        <v>11.43</v>
      </c>
      <c r="U34" s="1105">
        <v>11.43</v>
      </c>
      <c r="V34" s="1106">
        <v>0</v>
      </c>
      <c r="W34" s="1105">
        <v>11.43</v>
      </c>
      <c r="X34" s="1105">
        <v>11.43</v>
      </c>
      <c r="Y34" s="1106">
        <v>0</v>
      </c>
      <c r="Z34" s="1105">
        <v>11.43</v>
      </c>
      <c r="AA34" s="1105">
        <v>11.43</v>
      </c>
      <c r="AB34" s="1106">
        <v>0</v>
      </c>
      <c r="AC34" s="1105">
        <v>0</v>
      </c>
      <c r="AD34" s="1105">
        <v>0</v>
      </c>
      <c r="AE34" s="1106">
        <v>0</v>
      </c>
      <c r="AF34" s="1105">
        <v>0</v>
      </c>
      <c r="AG34" s="1105">
        <v>0</v>
      </c>
      <c r="AH34" s="1106">
        <v>0</v>
      </c>
      <c r="AI34" s="1105">
        <v>0</v>
      </c>
      <c r="AJ34" s="1105">
        <v>0</v>
      </c>
      <c r="AK34" s="1106">
        <v>0</v>
      </c>
      <c r="AL34" s="1105">
        <v>0</v>
      </c>
      <c r="AM34" s="1105">
        <v>0</v>
      </c>
      <c r="AN34" s="1106">
        <v>0</v>
      </c>
      <c r="AO34" s="1105">
        <v>0</v>
      </c>
      <c r="AP34" s="1105">
        <v>0</v>
      </c>
      <c r="AQ34" s="1106">
        <v>0</v>
      </c>
      <c r="AR34" s="1041"/>
      <c r="AS34" s="1041"/>
      <c r="AT34" s="1041"/>
      <c r="AU34" s="1041"/>
      <c r="AV34" s="1041"/>
      <c r="AW34" s="1041"/>
      <c r="AX34" s="1041"/>
      <c r="AY34" s="1041"/>
      <c r="AZ34" s="1041"/>
      <c r="BA34" s="1041"/>
      <c r="BB34" s="1041"/>
      <c r="BC34" s="1041"/>
      <c r="BD34" s="1041"/>
      <c r="BE34" s="1041"/>
      <c r="BF34" s="1041"/>
    </row>
    <row r="35" spans="1:58" s="653" customFormat="1" ht="0.3" customHeight="1">
      <c r="A35" s="1041">
        <v>1</v>
      </c>
      <c r="B35" s="1041"/>
      <c r="C35" s="1041"/>
      <c r="D35" s="1041"/>
      <c r="E35" s="1041"/>
      <c r="F35" s="1041"/>
      <c r="G35" s="1041" t="b">
        <v>0</v>
      </c>
      <c r="H35" s="1041"/>
      <c r="I35" s="1041"/>
      <c r="J35" s="1041"/>
      <c r="K35" s="1041"/>
      <c r="L35" s="1107" t="s">
        <v>695</v>
      </c>
      <c r="M35" s="1102" t="s">
        <v>696</v>
      </c>
      <c r="N35" s="1108"/>
      <c r="O35" s="1108"/>
      <c r="P35" s="1104">
        <v>0</v>
      </c>
      <c r="Q35" s="1108"/>
      <c r="R35" s="1108"/>
      <c r="S35" s="1104">
        <v>0</v>
      </c>
      <c r="T35" s="1108"/>
      <c r="U35" s="1108"/>
      <c r="V35" s="1104">
        <v>0</v>
      </c>
      <c r="W35" s="1108"/>
      <c r="X35" s="1108"/>
      <c r="Y35" s="1104">
        <v>0</v>
      </c>
      <c r="Z35" s="1108"/>
      <c r="AA35" s="1108"/>
      <c r="AB35" s="1104">
        <v>0</v>
      </c>
      <c r="AC35" s="1108"/>
      <c r="AD35" s="1108"/>
      <c r="AE35" s="1104">
        <v>0</v>
      </c>
      <c r="AF35" s="1108"/>
      <c r="AG35" s="1108"/>
      <c r="AH35" s="1104">
        <v>0</v>
      </c>
      <c r="AI35" s="1108"/>
      <c r="AJ35" s="1108"/>
      <c r="AK35" s="1104">
        <v>0</v>
      </c>
      <c r="AL35" s="1108"/>
      <c r="AM35" s="1108"/>
      <c r="AN35" s="1104">
        <v>0</v>
      </c>
      <c r="AO35" s="1108"/>
      <c r="AP35" s="1108"/>
      <c r="AQ35" s="1104">
        <v>0</v>
      </c>
      <c r="AR35" s="1041"/>
      <c r="AS35" s="1041"/>
      <c r="AT35" s="1041"/>
      <c r="AU35" s="1041"/>
      <c r="AV35" s="1041"/>
      <c r="AW35" s="1041"/>
      <c r="AX35" s="1041"/>
      <c r="AY35" s="1041"/>
      <c r="AZ35" s="1041"/>
      <c r="BA35" s="1041"/>
      <c r="BB35" s="1041"/>
      <c r="BC35" s="1041"/>
      <c r="BD35" s="1041"/>
      <c r="BE35" s="1041"/>
      <c r="BF35" s="1041"/>
    </row>
    <row r="36" spans="1:58" s="653" customFormat="1" ht="0.3" customHeight="1">
      <c r="A36" s="1041">
        <v>1</v>
      </c>
      <c r="B36" s="1041"/>
      <c r="C36" s="1041"/>
      <c r="D36" s="1041"/>
      <c r="E36" s="1041"/>
      <c r="F36" s="1041"/>
      <c r="G36" s="1041" t="b">
        <v>0</v>
      </c>
      <c r="H36" s="1041"/>
      <c r="I36" s="1041"/>
      <c r="J36" s="1041"/>
      <c r="K36" s="1041"/>
      <c r="L36" s="1107" t="s">
        <v>697</v>
      </c>
      <c r="M36" s="1102" t="s">
        <v>698</v>
      </c>
      <c r="N36" s="1108"/>
      <c r="O36" s="1108"/>
      <c r="P36" s="1104">
        <v>0</v>
      </c>
      <c r="Q36" s="1108"/>
      <c r="R36" s="1108"/>
      <c r="S36" s="1104">
        <v>0</v>
      </c>
      <c r="T36" s="1108"/>
      <c r="U36" s="1108"/>
      <c r="V36" s="1104">
        <v>0</v>
      </c>
      <c r="W36" s="1108"/>
      <c r="X36" s="1108"/>
      <c r="Y36" s="1104">
        <v>0</v>
      </c>
      <c r="Z36" s="1108"/>
      <c r="AA36" s="1108"/>
      <c r="AB36" s="1104">
        <v>0</v>
      </c>
      <c r="AC36" s="1108"/>
      <c r="AD36" s="1108"/>
      <c r="AE36" s="1104">
        <v>0</v>
      </c>
      <c r="AF36" s="1108"/>
      <c r="AG36" s="1108"/>
      <c r="AH36" s="1104">
        <v>0</v>
      </c>
      <c r="AI36" s="1108"/>
      <c r="AJ36" s="1108"/>
      <c r="AK36" s="1104">
        <v>0</v>
      </c>
      <c r="AL36" s="1108"/>
      <c r="AM36" s="1108"/>
      <c r="AN36" s="1104">
        <v>0</v>
      </c>
      <c r="AO36" s="1108"/>
      <c r="AP36" s="1108"/>
      <c r="AQ36" s="1104">
        <v>0</v>
      </c>
      <c r="AR36" s="1041"/>
      <c r="AS36" s="1041"/>
      <c r="AT36" s="1041"/>
      <c r="AU36" s="1041"/>
      <c r="AV36" s="1041"/>
      <c r="AW36" s="1041"/>
      <c r="AX36" s="1041"/>
      <c r="AY36" s="1041"/>
      <c r="AZ36" s="1041"/>
      <c r="BA36" s="1041"/>
      <c r="BB36" s="1041"/>
      <c r="BC36" s="1041"/>
      <c r="BD36" s="1041"/>
      <c r="BE36" s="1041"/>
      <c r="BF36" s="1041"/>
    </row>
    <row r="37" spans="1:58" s="653" customFormat="1" ht="0.3" customHeight="1">
      <c r="A37" s="1041">
        <v>1</v>
      </c>
      <c r="B37" s="1041"/>
      <c r="C37" s="1041"/>
      <c r="D37" s="1041"/>
      <c r="E37" s="1041"/>
      <c r="F37" s="1041"/>
      <c r="G37" s="1041" t="b">
        <v>0</v>
      </c>
      <c r="H37" s="1041"/>
      <c r="I37" s="1041"/>
      <c r="J37" s="1041"/>
      <c r="K37" s="1041"/>
      <c r="L37" s="1097" t="s">
        <v>1215</v>
      </c>
      <c r="M37" s="400"/>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01"/>
      <c r="AQ37" s="402"/>
      <c r="AR37" s="1041"/>
      <c r="AS37" s="1041"/>
      <c r="AT37" s="1041"/>
      <c r="AU37" s="1041"/>
      <c r="AV37" s="1041"/>
      <c r="AW37" s="1041"/>
      <c r="AX37" s="1041"/>
      <c r="AY37" s="1041"/>
      <c r="AZ37" s="1041"/>
      <c r="BA37" s="1041"/>
      <c r="BB37" s="1041"/>
      <c r="BC37" s="1041"/>
      <c r="BD37" s="1041"/>
      <c r="BE37" s="1041"/>
      <c r="BF37" s="1041"/>
    </row>
    <row r="38" spans="1:58" s="653" customFormat="1" ht="0.3" customHeight="1">
      <c r="A38" s="1041">
        <v>1</v>
      </c>
      <c r="B38" s="1041"/>
      <c r="C38" s="1041"/>
      <c r="D38" s="1041"/>
      <c r="E38" s="1041"/>
      <c r="F38" s="1041"/>
      <c r="G38" s="1041" t="b">
        <v>0</v>
      </c>
      <c r="H38" s="1041"/>
      <c r="I38" s="1041"/>
      <c r="J38" s="1041"/>
      <c r="K38" s="1041"/>
      <c r="L38" s="1107" t="s">
        <v>692</v>
      </c>
      <c r="M38" s="1102" t="s">
        <v>678</v>
      </c>
      <c r="N38" s="1108">
        <v>0</v>
      </c>
      <c r="O38" s="1108">
        <v>0</v>
      </c>
      <c r="P38" s="1104">
        <v>0</v>
      </c>
      <c r="Q38" s="1108">
        <v>0</v>
      </c>
      <c r="R38" s="1108">
        <v>0</v>
      </c>
      <c r="S38" s="1104">
        <v>0</v>
      </c>
      <c r="T38" s="1108">
        <v>0</v>
      </c>
      <c r="U38" s="1108">
        <v>0</v>
      </c>
      <c r="V38" s="1104">
        <v>0</v>
      </c>
      <c r="W38" s="1108">
        <v>0</v>
      </c>
      <c r="X38" s="1108">
        <v>0</v>
      </c>
      <c r="Y38" s="1104">
        <v>0</v>
      </c>
      <c r="Z38" s="1108">
        <v>0</v>
      </c>
      <c r="AA38" s="1108">
        <v>0</v>
      </c>
      <c r="AB38" s="1104">
        <v>0</v>
      </c>
      <c r="AC38" s="1108">
        <v>0</v>
      </c>
      <c r="AD38" s="1108">
        <v>0</v>
      </c>
      <c r="AE38" s="1104">
        <v>0</v>
      </c>
      <c r="AF38" s="1108">
        <v>0</v>
      </c>
      <c r="AG38" s="1108">
        <v>0</v>
      </c>
      <c r="AH38" s="1104">
        <v>0</v>
      </c>
      <c r="AI38" s="1108">
        <v>0</v>
      </c>
      <c r="AJ38" s="1108">
        <v>0</v>
      </c>
      <c r="AK38" s="1104">
        <v>0</v>
      </c>
      <c r="AL38" s="1108">
        <v>0</v>
      </c>
      <c r="AM38" s="1108">
        <v>0</v>
      </c>
      <c r="AN38" s="1104">
        <v>0</v>
      </c>
      <c r="AO38" s="1108">
        <v>0</v>
      </c>
      <c r="AP38" s="1108">
        <v>0</v>
      </c>
      <c r="AQ38" s="1104">
        <v>0</v>
      </c>
      <c r="AR38" s="1041"/>
      <c r="AS38" s="1041"/>
      <c r="AT38" s="1041"/>
      <c r="AU38" s="1041"/>
      <c r="AV38" s="1041"/>
      <c r="AW38" s="1041"/>
      <c r="AX38" s="1041"/>
      <c r="AY38" s="1041"/>
      <c r="AZ38" s="1041"/>
      <c r="BA38" s="1041"/>
      <c r="BB38" s="1041"/>
      <c r="BC38" s="1041"/>
      <c r="BD38" s="1041"/>
      <c r="BE38" s="1041"/>
      <c r="BF38" s="1041"/>
    </row>
    <row r="39" spans="1:58" s="653" customFormat="1" ht="0.3" customHeight="1">
      <c r="A39" s="1041">
        <v>1</v>
      </c>
      <c r="B39" s="1041"/>
      <c r="C39" s="1041"/>
      <c r="D39" s="1041"/>
      <c r="E39" s="1041"/>
      <c r="F39" s="1041"/>
      <c r="G39" s="1041" t="b">
        <v>0</v>
      </c>
      <c r="H39" s="1041"/>
      <c r="I39" s="1041"/>
      <c r="J39" s="1041"/>
      <c r="K39" s="1041"/>
      <c r="L39" s="1107" t="s">
        <v>693</v>
      </c>
      <c r="M39" s="1102" t="s">
        <v>678</v>
      </c>
      <c r="N39" s="1108"/>
      <c r="O39" s="1108"/>
      <c r="P39" s="1104">
        <v>0</v>
      </c>
      <c r="Q39" s="1108"/>
      <c r="R39" s="1108"/>
      <c r="S39" s="1104">
        <v>0</v>
      </c>
      <c r="T39" s="1108"/>
      <c r="U39" s="1108"/>
      <c r="V39" s="1104">
        <v>0</v>
      </c>
      <c r="W39" s="1108"/>
      <c r="X39" s="1108"/>
      <c r="Y39" s="1104">
        <v>0</v>
      </c>
      <c r="Z39" s="1108"/>
      <c r="AA39" s="1108"/>
      <c r="AB39" s="1104">
        <v>0</v>
      </c>
      <c r="AC39" s="1108"/>
      <c r="AD39" s="1108"/>
      <c r="AE39" s="1104">
        <v>0</v>
      </c>
      <c r="AF39" s="1108"/>
      <c r="AG39" s="1108"/>
      <c r="AH39" s="1104">
        <v>0</v>
      </c>
      <c r="AI39" s="1108"/>
      <c r="AJ39" s="1108"/>
      <c r="AK39" s="1104">
        <v>0</v>
      </c>
      <c r="AL39" s="1108"/>
      <c r="AM39" s="1108"/>
      <c r="AN39" s="1104">
        <v>0</v>
      </c>
      <c r="AO39" s="1108"/>
      <c r="AP39" s="1108"/>
      <c r="AQ39" s="1104">
        <v>0</v>
      </c>
      <c r="AR39" s="1041"/>
      <c r="AS39" s="1041"/>
      <c r="AT39" s="1041"/>
      <c r="AU39" s="1041"/>
      <c r="AV39" s="1041"/>
      <c r="AW39" s="1041"/>
      <c r="AX39" s="1041"/>
      <c r="AY39" s="1041"/>
      <c r="AZ39" s="1041"/>
      <c r="BA39" s="1041"/>
      <c r="BB39" s="1041"/>
      <c r="BC39" s="1041"/>
      <c r="BD39" s="1041"/>
      <c r="BE39" s="1041"/>
      <c r="BF39" s="1041"/>
    </row>
    <row r="40" spans="1:58" s="653" customFormat="1" ht="0.3" customHeight="1">
      <c r="A40" s="1041">
        <v>1</v>
      </c>
      <c r="B40" s="932" t="s">
        <v>1209</v>
      </c>
      <c r="C40" s="1041"/>
      <c r="D40" s="1041"/>
      <c r="E40" s="1041"/>
      <c r="F40" s="1041"/>
      <c r="G40" s="1041" t="b">
        <v>0</v>
      </c>
      <c r="H40" s="1041"/>
      <c r="I40" s="1041"/>
      <c r="J40" s="1041"/>
      <c r="K40" s="1041"/>
      <c r="L40" s="1107" t="s">
        <v>694</v>
      </c>
      <c r="M40" s="1102" t="s">
        <v>328</v>
      </c>
      <c r="N40" s="1105">
        <v>16.57</v>
      </c>
      <c r="O40" s="1105">
        <v>16.57</v>
      </c>
      <c r="P40" s="1106">
        <v>0</v>
      </c>
      <c r="Q40" s="1105">
        <v>16.57</v>
      </c>
      <c r="R40" s="1105">
        <v>16.57</v>
      </c>
      <c r="S40" s="1106">
        <v>0</v>
      </c>
      <c r="T40" s="1105">
        <v>16.57</v>
      </c>
      <c r="U40" s="1105">
        <v>16.57</v>
      </c>
      <c r="V40" s="1106">
        <v>0</v>
      </c>
      <c r="W40" s="1105">
        <v>16.57</v>
      </c>
      <c r="X40" s="1105">
        <v>16.57</v>
      </c>
      <c r="Y40" s="1106">
        <v>0</v>
      </c>
      <c r="Z40" s="1105">
        <v>16.57</v>
      </c>
      <c r="AA40" s="1105">
        <v>16.57</v>
      </c>
      <c r="AB40" s="1106">
        <v>0</v>
      </c>
      <c r="AC40" s="1105">
        <v>0</v>
      </c>
      <c r="AD40" s="1105">
        <v>0</v>
      </c>
      <c r="AE40" s="1106">
        <v>0</v>
      </c>
      <c r="AF40" s="1105">
        <v>0</v>
      </c>
      <c r="AG40" s="1105">
        <v>0</v>
      </c>
      <c r="AH40" s="1106">
        <v>0</v>
      </c>
      <c r="AI40" s="1105">
        <v>0</v>
      </c>
      <c r="AJ40" s="1105">
        <v>0</v>
      </c>
      <c r="AK40" s="1106">
        <v>0</v>
      </c>
      <c r="AL40" s="1105">
        <v>0</v>
      </c>
      <c r="AM40" s="1105">
        <v>0</v>
      </c>
      <c r="AN40" s="1106">
        <v>0</v>
      </c>
      <c r="AO40" s="1105">
        <v>0</v>
      </c>
      <c r="AP40" s="1105">
        <v>0</v>
      </c>
      <c r="AQ40" s="1109">
        <v>0</v>
      </c>
      <c r="AR40" s="1041"/>
      <c r="AS40" s="1041"/>
      <c r="AT40" s="1041"/>
      <c r="AU40" s="1041"/>
      <c r="AV40" s="1041"/>
      <c r="AW40" s="1041"/>
      <c r="AX40" s="1041"/>
      <c r="AY40" s="1041"/>
      <c r="AZ40" s="1041"/>
      <c r="BA40" s="1041"/>
      <c r="BB40" s="1041"/>
      <c r="BC40" s="1041"/>
      <c r="BD40" s="1041"/>
      <c r="BE40" s="1041"/>
      <c r="BF40" s="1041"/>
    </row>
    <row r="41" spans="1:58" s="653" customFormat="1" ht="0.3" customHeight="1">
      <c r="A41" s="1041">
        <v>1</v>
      </c>
      <c r="B41" s="1041"/>
      <c r="C41" s="1041"/>
      <c r="D41" s="1041"/>
      <c r="E41" s="1041"/>
      <c r="F41" s="1041"/>
      <c r="G41" s="1041" t="b">
        <v>0</v>
      </c>
      <c r="H41" s="1041"/>
      <c r="I41" s="1041"/>
      <c r="J41" s="1041"/>
      <c r="K41" s="1041"/>
      <c r="L41" s="1107" t="s">
        <v>695</v>
      </c>
      <c r="M41" s="1102" t="s">
        <v>696</v>
      </c>
      <c r="N41" s="1108"/>
      <c r="O41" s="1108"/>
      <c r="P41" s="1104">
        <v>0</v>
      </c>
      <c r="Q41" s="1108"/>
      <c r="R41" s="1108"/>
      <c r="S41" s="1104">
        <v>0</v>
      </c>
      <c r="T41" s="1108"/>
      <c r="U41" s="1108"/>
      <c r="V41" s="1104">
        <v>0</v>
      </c>
      <c r="W41" s="1108"/>
      <c r="X41" s="1108"/>
      <c r="Y41" s="1104">
        <v>0</v>
      </c>
      <c r="Z41" s="1108"/>
      <c r="AA41" s="1108"/>
      <c r="AB41" s="1104">
        <v>0</v>
      </c>
      <c r="AC41" s="1108"/>
      <c r="AD41" s="1108"/>
      <c r="AE41" s="1104">
        <v>0</v>
      </c>
      <c r="AF41" s="1108"/>
      <c r="AG41" s="1108"/>
      <c r="AH41" s="1104">
        <v>0</v>
      </c>
      <c r="AI41" s="1108"/>
      <c r="AJ41" s="1108"/>
      <c r="AK41" s="1104">
        <v>0</v>
      </c>
      <c r="AL41" s="1108"/>
      <c r="AM41" s="1108"/>
      <c r="AN41" s="1104">
        <v>0</v>
      </c>
      <c r="AO41" s="1108"/>
      <c r="AP41" s="1108"/>
      <c r="AQ41" s="1104">
        <v>0</v>
      </c>
      <c r="AR41" s="1041"/>
      <c r="AS41" s="1041"/>
      <c r="AT41" s="1041"/>
      <c r="AU41" s="1041"/>
      <c r="AV41" s="1041"/>
      <c r="AW41" s="1041"/>
      <c r="AX41" s="1041"/>
      <c r="AY41" s="1041"/>
      <c r="AZ41" s="1041"/>
      <c r="BA41" s="1041"/>
      <c r="BB41" s="1041"/>
      <c r="BC41" s="1041"/>
      <c r="BD41" s="1041"/>
      <c r="BE41" s="1041"/>
      <c r="BF41" s="1041"/>
    </row>
    <row r="42" spans="1:58" s="653" customFormat="1" ht="0.3" customHeight="1">
      <c r="A42" s="1041">
        <v>1</v>
      </c>
      <c r="B42" s="1041"/>
      <c r="C42" s="1041"/>
      <c r="D42" s="1041"/>
      <c r="E42" s="1041"/>
      <c r="F42" s="1041"/>
      <c r="G42" s="1041" t="b">
        <v>0</v>
      </c>
      <c r="H42" s="1041"/>
      <c r="I42" s="1041"/>
      <c r="J42" s="1041"/>
      <c r="K42" s="1041"/>
      <c r="L42" s="1107" t="s">
        <v>697</v>
      </c>
      <c r="M42" s="1102" t="s">
        <v>698</v>
      </c>
      <c r="N42" s="1108"/>
      <c r="O42" s="1108"/>
      <c r="P42" s="1104">
        <v>0</v>
      </c>
      <c r="Q42" s="1108"/>
      <c r="R42" s="1108"/>
      <c r="S42" s="1104">
        <v>0</v>
      </c>
      <c r="T42" s="1108"/>
      <c r="U42" s="1108"/>
      <c r="V42" s="1104">
        <v>0</v>
      </c>
      <c r="W42" s="1108"/>
      <c r="X42" s="1108"/>
      <c r="Y42" s="1104">
        <v>0</v>
      </c>
      <c r="Z42" s="1108"/>
      <c r="AA42" s="1108"/>
      <c r="AB42" s="1104">
        <v>0</v>
      </c>
      <c r="AC42" s="1108"/>
      <c r="AD42" s="1108"/>
      <c r="AE42" s="1104">
        <v>0</v>
      </c>
      <c r="AF42" s="1108"/>
      <c r="AG42" s="1108"/>
      <c r="AH42" s="1104">
        <v>0</v>
      </c>
      <c r="AI42" s="1108"/>
      <c r="AJ42" s="1108"/>
      <c r="AK42" s="1104">
        <v>0</v>
      </c>
      <c r="AL42" s="1108"/>
      <c r="AM42" s="1108"/>
      <c r="AN42" s="1104">
        <v>0</v>
      </c>
      <c r="AO42" s="1108"/>
      <c r="AP42" s="1108"/>
      <c r="AQ42" s="1104">
        <v>0</v>
      </c>
      <c r="AR42" s="1041"/>
      <c r="AS42" s="1041"/>
      <c r="AT42" s="1041"/>
      <c r="AU42" s="1041"/>
      <c r="AV42" s="1041"/>
      <c r="AW42" s="1041"/>
      <c r="AX42" s="1041"/>
      <c r="AY42" s="1041"/>
      <c r="AZ42" s="1041"/>
      <c r="BA42" s="1041"/>
      <c r="BB42" s="1041"/>
      <c r="BC42" s="1041"/>
      <c r="BD42" s="1041"/>
      <c r="BE42" s="1041"/>
      <c r="BF42" s="1041"/>
    </row>
    <row r="43" spans="1:58" s="653" customFormat="1" ht="0.3" customHeight="1">
      <c r="A43" s="1041">
        <v>1</v>
      </c>
      <c r="B43" s="1041"/>
      <c r="C43" s="1041"/>
      <c r="D43" s="1041"/>
      <c r="E43" s="1041"/>
      <c r="F43" s="1041"/>
      <c r="G43" s="1041" t="b">
        <v>0</v>
      </c>
      <c r="H43" s="1041"/>
      <c r="I43" s="1041"/>
      <c r="J43" s="1041"/>
      <c r="K43" s="1041"/>
      <c r="L43" s="1097" t="s">
        <v>1216</v>
      </c>
      <c r="M43" s="400"/>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2"/>
      <c r="AR43" s="1041"/>
      <c r="AS43" s="1041"/>
      <c r="AT43" s="1041"/>
      <c r="AU43" s="1041"/>
      <c r="AV43" s="1041"/>
      <c r="AW43" s="1041"/>
      <c r="AX43" s="1041"/>
      <c r="AY43" s="1041"/>
      <c r="AZ43" s="1041"/>
      <c r="BA43" s="1041"/>
      <c r="BB43" s="1041"/>
      <c r="BC43" s="1041"/>
      <c r="BD43" s="1041"/>
      <c r="BE43" s="1041"/>
      <c r="BF43" s="1041"/>
    </row>
    <row r="44" spans="1:58" s="653" customFormat="1" ht="0.3" customHeight="1">
      <c r="A44" s="1041">
        <v>1</v>
      </c>
      <c r="B44" s="1041"/>
      <c r="C44" s="1041"/>
      <c r="D44" s="1041"/>
      <c r="E44" s="1041"/>
      <c r="F44" s="1041"/>
      <c r="G44" s="1041" t="b">
        <v>0</v>
      </c>
      <c r="H44" s="1041"/>
      <c r="I44" s="1041"/>
      <c r="J44" s="1041"/>
      <c r="K44" s="1041"/>
      <c r="L44" s="1107" t="s">
        <v>692</v>
      </c>
      <c r="M44" s="1102" t="s">
        <v>678</v>
      </c>
      <c r="N44" s="1108">
        <v>0</v>
      </c>
      <c r="O44" s="1108">
        <v>0</v>
      </c>
      <c r="P44" s="1104">
        <v>0</v>
      </c>
      <c r="Q44" s="1108">
        <v>0</v>
      </c>
      <c r="R44" s="1108">
        <v>0</v>
      </c>
      <c r="S44" s="1104">
        <v>0</v>
      </c>
      <c r="T44" s="1108">
        <v>0</v>
      </c>
      <c r="U44" s="1108">
        <v>0</v>
      </c>
      <c r="V44" s="1104">
        <v>0</v>
      </c>
      <c r="W44" s="1108">
        <v>0</v>
      </c>
      <c r="X44" s="1108">
        <v>0</v>
      </c>
      <c r="Y44" s="1104">
        <v>0</v>
      </c>
      <c r="Z44" s="1108">
        <v>0</v>
      </c>
      <c r="AA44" s="1108">
        <v>0</v>
      </c>
      <c r="AB44" s="1104">
        <v>0</v>
      </c>
      <c r="AC44" s="1108">
        <v>0</v>
      </c>
      <c r="AD44" s="1108">
        <v>0</v>
      </c>
      <c r="AE44" s="1104">
        <v>0</v>
      </c>
      <c r="AF44" s="1108">
        <v>0</v>
      </c>
      <c r="AG44" s="1108">
        <v>0</v>
      </c>
      <c r="AH44" s="1104">
        <v>0</v>
      </c>
      <c r="AI44" s="1108">
        <v>0</v>
      </c>
      <c r="AJ44" s="1108">
        <v>0</v>
      </c>
      <c r="AK44" s="1104">
        <v>0</v>
      </c>
      <c r="AL44" s="1108">
        <v>0</v>
      </c>
      <c r="AM44" s="1108">
        <v>0</v>
      </c>
      <c r="AN44" s="1104">
        <v>0</v>
      </c>
      <c r="AO44" s="1108">
        <v>0</v>
      </c>
      <c r="AP44" s="1108">
        <v>0</v>
      </c>
      <c r="AQ44" s="1104">
        <v>0</v>
      </c>
      <c r="AR44" s="1041"/>
      <c r="AS44" s="1041"/>
      <c r="AT44" s="1041"/>
      <c r="AU44" s="1041"/>
      <c r="AV44" s="1041"/>
      <c r="AW44" s="1041"/>
      <c r="AX44" s="1041"/>
      <c r="AY44" s="1041"/>
      <c r="AZ44" s="1041"/>
      <c r="BA44" s="1041"/>
      <c r="BB44" s="1041"/>
      <c r="BC44" s="1041"/>
      <c r="BD44" s="1041"/>
      <c r="BE44" s="1041"/>
      <c r="BF44" s="1041"/>
    </row>
    <row r="45" spans="1:58" s="653" customFormat="1" ht="0.3" customHeight="1">
      <c r="A45" s="1041">
        <v>1</v>
      </c>
      <c r="B45" s="1041"/>
      <c r="C45" s="1041"/>
      <c r="D45" s="1041"/>
      <c r="E45" s="1041"/>
      <c r="F45" s="1041"/>
      <c r="G45" s="1041" t="b">
        <v>0</v>
      </c>
      <c r="H45" s="1041"/>
      <c r="I45" s="1041"/>
      <c r="J45" s="1041"/>
      <c r="K45" s="1041"/>
      <c r="L45" s="1107" t="s">
        <v>693</v>
      </c>
      <c r="M45" s="1102" t="s">
        <v>678</v>
      </c>
      <c r="N45" s="1108"/>
      <c r="O45" s="1108"/>
      <c r="P45" s="1104">
        <v>0</v>
      </c>
      <c r="Q45" s="1108"/>
      <c r="R45" s="1108"/>
      <c r="S45" s="1104">
        <v>0</v>
      </c>
      <c r="T45" s="1108"/>
      <c r="U45" s="1108"/>
      <c r="V45" s="1104">
        <v>0</v>
      </c>
      <c r="W45" s="1108"/>
      <c r="X45" s="1108"/>
      <c r="Y45" s="1104">
        <v>0</v>
      </c>
      <c r="Z45" s="1108"/>
      <c r="AA45" s="1108"/>
      <c r="AB45" s="1104">
        <v>0</v>
      </c>
      <c r="AC45" s="1108"/>
      <c r="AD45" s="1108"/>
      <c r="AE45" s="1104">
        <v>0</v>
      </c>
      <c r="AF45" s="1108"/>
      <c r="AG45" s="1108"/>
      <c r="AH45" s="1104">
        <v>0</v>
      </c>
      <c r="AI45" s="1108"/>
      <c r="AJ45" s="1108"/>
      <c r="AK45" s="1104">
        <v>0</v>
      </c>
      <c r="AL45" s="1108"/>
      <c r="AM45" s="1108"/>
      <c r="AN45" s="1104">
        <v>0</v>
      </c>
      <c r="AO45" s="1108"/>
      <c r="AP45" s="1108"/>
      <c r="AQ45" s="1104">
        <v>0</v>
      </c>
      <c r="AR45" s="1041"/>
      <c r="AS45" s="1041"/>
      <c r="AT45" s="1041"/>
      <c r="AU45" s="1041"/>
      <c r="AV45" s="1041"/>
      <c r="AW45" s="1041"/>
      <c r="AX45" s="1041"/>
      <c r="AY45" s="1041"/>
      <c r="AZ45" s="1041"/>
      <c r="BA45" s="1041"/>
      <c r="BB45" s="1041"/>
      <c r="BC45" s="1041"/>
      <c r="BD45" s="1041"/>
      <c r="BE45" s="1041"/>
      <c r="BF45" s="1041"/>
    </row>
    <row r="46" spans="1:58" s="653" customFormat="1" ht="0.3" customHeight="1">
      <c r="A46" s="1041">
        <v>1</v>
      </c>
      <c r="B46" s="932" t="s">
        <v>1210</v>
      </c>
      <c r="C46" s="1041"/>
      <c r="D46" s="1041"/>
      <c r="E46" s="1041"/>
      <c r="F46" s="1041"/>
      <c r="G46" s="1041" t="b">
        <v>0</v>
      </c>
      <c r="H46" s="1041"/>
      <c r="I46" s="1041"/>
      <c r="J46" s="1041"/>
      <c r="K46" s="1041"/>
      <c r="L46" s="1107" t="s">
        <v>694</v>
      </c>
      <c r="M46" s="1102" t="s">
        <v>328</v>
      </c>
      <c r="N46" s="1105">
        <v>1.4</v>
      </c>
      <c r="O46" s="1105">
        <v>1.4</v>
      </c>
      <c r="P46" s="1106">
        <v>0</v>
      </c>
      <c r="Q46" s="1105">
        <v>1.4</v>
      </c>
      <c r="R46" s="1105">
        <v>1.4</v>
      </c>
      <c r="S46" s="1106">
        <v>0</v>
      </c>
      <c r="T46" s="1105">
        <v>1.4</v>
      </c>
      <c r="U46" s="1105">
        <v>1.4</v>
      </c>
      <c r="V46" s="1106">
        <v>0</v>
      </c>
      <c r="W46" s="1105">
        <v>1.4</v>
      </c>
      <c r="X46" s="1105">
        <v>1.4</v>
      </c>
      <c r="Y46" s="1106">
        <v>0</v>
      </c>
      <c r="Z46" s="1105">
        <v>1.4</v>
      </c>
      <c r="AA46" s="1105">
        <v>1.4</v>
      </c>
      <c r="AB46" s="1106">
        <v>0</v>
      </c>
      <c r="AC46" s="1105">
        <v>0</v>
      </c>
      <c r="AD46" s="1105">
        <v>0</v>
      </c>
      <c r="AE46" s="1106">
        <v>0</v>
      </c>
      <c r="AF46" s="1105">
        <v>0</v>
      </c>
      <c r="AG46" s="1105">
        <v>0</v>
      </c>
      <c r="AH46" s="1106">
        <v>0</v>
      </c>
      <c r="AI46" s="1105">
        <v>0</v>
      </c>
      <c r="AJ46" s="1105">
        <v>0</v>
      </c>
      <c r="AK46" s="1106">
        <v>0</v>
      </c>
      <c r="AL46" s="1105">
        <v>0</v>
      </c>
      <c r="AM46" s="1105">
        <v>0</v>
      </c>
      <c r="AN46" s="1106">
        <v>0</v>
      </c>
      <c r="AO46" s="1105">
        <v>0</v>
      </c>
      <c r="AP46" s="1105">
        <v>0</v>
      </c>
      <c r="AQ46" s="1106">
        <v>0</v>
      </c>
      <c r="AR46" s="1041"/>
      <c r="AS46" s="1041"/>
      <c r="AT46" s="1041"/>
      <c r="AU46" s="1041"/>
      <c r="AV46" s="1041"/>
      <c r="AW46" s="1041"/>
      <c r="AX46" s="1041"/>
      <c r="AY46" s="1041"/>
      <c r="AZ46" s="1041"/>
      <c r="BA46" s="1041"/>
      <c r="BB46" s="1041"/>
      <c r="BC46" s="1041"/>
      <c r="BD46" s="1041"/>
      <c r="BE46" s="1041"/>
      <c r="BF46" s="1041"/>
    </row>
    <row r="47" spans="1:58" s="653" customFormat="1" ht="0.3" customHeight="1">
      <c r="A47" s="1041">
        <v>1</v>
      </c>
      <c r="B47" s="1041"/>
      <c r="C47" s="1041"/>
      <c r="D47" s="1041"/>
      <c r="E47" s="1041"/>
      <c r="F47" s="1041"/>
      <c r="G47" s="1041" t="b">
        <v>0</v>
      </c>
      <c r="H47" s="1041"/>
      <c r="I47" s="1041"/>
      <c r="J47" s="1041"/>
      <c r="K47" s="1041"/>
      <c r="L47" s="1107" t="s">
        <v>695</v>
      </c>
      <c r="M47" s="1102" t="s">
        <v>696</v>
      </c>
      <c r="N47" s="1108"/>
      <c r="O47" s="1108"/>
      <c r="P47" s="1104">
        <v>0</v>
      </c>
      <c r="Q47" s="1108"/>
      <c r="R47" s="1108"/>
      <c r="S47" s="1104">
        <v>0</v>
      </c>
      <c r="T47" s="1108"/>
      <c r="U47" s="1108"/>
      <c r="V47" s="1104">
        <v>0</v>
      </c>
      <c r="W47" s="1108"/>
      <c r="X47" s="1108"/>
      <c r="Y47" s="1104">
        <v>0</v>
      </c>
      <c r="Z47" s="1108"/>
      <c r="AA47" s="1108"/>
      <c r="AB47" s="1104">
        <v>0</v>
      </c>
      <c r="AC47" s="1108"/>
      <c r="AD47" s="1108"/>
      <c r="AE47" s="1104">
        <v>0</v>
      </c>
      <c r="AF47" s="1108"/>
      <c r="AG47" s="1108"/>
      <c r="AH47" s="1104">
        <v>0</v>
      </c>
      <c r="AI47" s="1108"/>
      <c r="AJ47" s="1108"/>
      <c r="AK47" s="1104">
        <v>0</v>
      </c>
      <c r="AL47" s="1108"/>
      <c r="AM47" s="1108"/>
      <c r="AN47" s="1104">
        <v>0</v>
      </c>
      <c r="AO47" s="1108"/>
      <c r="AP47" s="1108"/>
      <c r="AQ47" s="1104">
        <v>0</v>
      </c>
      <c r="AR47" s="1041"/>
      <c r="AS47" s="1041"/>
      <c r="AT47" s="1041"/>
      <c r="AU47" s="1041"/>
      <c r="AV47" s="1041"/>
      <c r="AW47" s="1041"/>
      <c r="AX47" s="1041"/>
      <c r="AY47" s="1041"/>
      <c r="AZ47" s="1041"/>
      <c r="BA47" s="1041"/>
      <c r="BB47" s="1041"/>
      <c r="BC47" s="1041"/>
      <c r="BD47" s="1041"/>
      <c r="BE47" s="1041"/>
      <c r="BF47" s="1041"/>
    </row>
    <row r="48" spans="1:58" s="653" customFormat="1" ht="0.3" customHeight="1">
      <c r="A48" s="1041">
        <v>1</v>
      </c>
      <c r="B48" s="1041"/>
      <c r="C48" s="1041"/>
      <c r="D48" s="1041"/>
      <c r="E48" s="1041"/>
      <c r="F48" s="1041"/>
      <c r="G48" s="1041" t="b">
        <v>0</v>
      </c>
      <c r="H48" s="1041"/>
      <c r="I48" s="1041"/>
      <c r="J48" s="1041"/>
      <c r="K48" s="1041"/>
      <c r="L48" s="1107" t="s">
        <v>697</v>
      </c>
      <c r="M48" s="1102" t="s">
        <v>698</v>
      </c>
      <c r="N48" s="1108"/>
      <c r="O48" s="1108"/>
      <c r="P48" s="1104">
        <v>0</v>
      </c>
      <c r="Q48" s="1108"/>
      <c r="R48" s="1108"/>
      <c r="S48" s="1104">
        <v>0</v>
      </c>
      <c r="T48" s="1108"/>
      <c r="U48" s="1108"/>
      <c r="V48" s="1104">
        <v>0</v>
      </c>
      <c r="W48" s="1108"/>
      <c r="X48" s="1108"/>
      <c r="Y48" s="1104">
        <v>0</v>
      </c>
      <c r="Z48" s="1108"/>
      <c r="AA48" s="1108"/>
      <c r="AB48" s="1104">
        <v>0</v>
      </c>
      <c r="AC48" s="1108"/>
      <c r="AD48" s="1108"/>
      <c r="AE48" s="1104">
        <v>0</v>
      </c>
      <c r="AF48" s="1108"/>
      <c r="AG48" s="1108"/>
      <c r="AH48" s="1104">
        <v>0</v>
      </c>
      <c r="AI48" s="1108"/>
      <c r="AJ48" s="1108"/>
      <c r="AK48" s="1104">
        <v>0</v>
      </c>
      <c r="AL48" s="1108"/>
      <c r="AM48" s="1108"/>
      <c r="AN48" s="1104">
        <v>0</v>
      </c>
      <c r="AO48" s="1108"/>
      <c r="AP48" s="1108"/>
      <c r="AQ48" s="1104">
        <v>0</v>
      </c>
      <c r="AR48" s="1041"/>
      <c r="AS48" s="1041"/>
      <c r="AT48" s="1041"/>
      <c r="AU48" s="1041"/>
      <c r="AV48" s="1041"/>
      <c r="AW48" s="1041"/>
      <c r="AX48" s="1041"/>
      <c r="AY48" s="1041"/>
      <c r="AZ48" s="1041"/>
      <c r="BA48" s="1041"/>
      <c r="BB48" s="1041"/>
      <c r="BC48" s="1041"/>
      <c r="BD48" s="1041"/>
      <c r="BE48" s="1041"/>
      <c r="BF48" s="1041"/>
    </row>
    <row r="49" spans="1:58" s="653" customFormat="1" ht="0.3" customHeight="1">
      <c r="A49" s="1041">
        <v>1</v>
      </c>
      <c r="B49" s="1041"/>
      <c r="C49" s="1041"/>
      <c r="D49" s="1041"/>
      <c r="E49" s="1041"/>
      <c r="F49" s="1041"/>
      <c r="G49" s="1041" t="b">
        <v>0</v>
      </c>
      <c r="H49" s="1041"/>
      <c r="I49" s="1041"/>
      <c r="J49" s="1041"/>
      <c r="K49" s="1041"/>
      <c r="L49" s="1097" t="s">
        <v>1216</v>
      </c>
      <c r="M49" s="400"/>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2"/>
      <c r="AR49" s="1041"/>
      <c r="AS49" s="1041"/>
      <c r="AT49" s="1041"/>
      <c r="AU49" s="1041"/>
      <c r="AV49" s="1041"/>
      <c r="AW49" s="1041"/>
      <c r="AX49" s="1041"/>
      <c r="AY49" s="1041"/>
      <c r="AZ49" s="1041"/>
      <c r="BA49" s="1041"/>
      <c r="BB49" s="1041"/>
      <c r="BC49" s="1041"/>
      <c r="BD49" s="1041"/>
      <c r="BE49" s="1041"/>
      <c r="BF49" s="1041"/>
    </row>
    <row r="50" spans="1:58" s="653" customFormat="1" ht="0.3" customHeight="1">
      <c r="A50" s="1041">
        <v>1</v>
      </c>
      <c r="B50" s="1041"/>
      <c r="C50" s="1041"/>
      <c r="D50" s="1041"/>
      <c r="E50" s="1041"/>
      <c r="F50" s="1041"/>
      <c r="G50" s="1041" t="b">
        <v>0</v>
      </c>
      <c r="H50" s="1041"/>
      <c r="I50" s="1041"/>
      <c r="J50" s="1041"/>
      <c r="K50" s="1041"/>
      <c r="L50" s="1107" t="s">
        <v>692</v>
      </c>
      <c r="M50" s="1102" t="s">
        <v>678</v>
      </c>
      <c r="N50" s="1108">
        <v>0</v>
      </c>
      <c r="O50" s="1108">
        <v>0</v>
      </c>
      <c r="P50" s="1104">
        <v>0</v>
      </c>
      <c r="Q50" s="1108">
        <v>0</v>
      </c>
      <c r="R50" s="1108">
        <v>0</v>
      </c>
      <c r="S50" s="1104">
        <v>0</v>
      </c>
      <c r="T50" s="1108">
        <v>0</v>
      </c>
      <c r="U50" s="1108">
        <v>0</v>
      </c>
      <c r="V50" s="1104">
        <v>0</v>
      </c>
      <c r="W50" s="1108">
        <v>0</v>
      </c>
      <c r="X50" s="1108">
        <v>0</v>
      </c>
      <c r="Y50" s="1104">
        <v>0</v>
      </c>
      <c r="Z50" s="1108">
        <v>0</v>
      </c>
      <c r="AA50" s="1108">
        <v>0</v>
      </c>
      <c r="AB50" s="1104">
        <v>0</v>
      </c>
      <c r="AC50" s="1108">
        <v>0</v>
      </c>
      <c r="AD50" s="1108">
        <v>0</v>
      </c>
      <c r="AE50" s="1104">
        <v>0</v>
      </c>
      <c r="AF50" s="1108">
        <v>0</v>
      </c>
      <c r="AG50" s="1108">
        <v>0</v>
      </c>
      <c r="AH50" s="1104">
        <v>0</v>
      </c>
      <c r="AI50" s="1108">
        <v>0</v>
      </c>
      <c r="AJ50" s="1108">
        <v>0</v>
      </c>
      <c r="AK50" s="1104">
        <v>0</v>
      </c>
      <c r="AL50" s="1108">
        <v>0</v>
      </c>
      <c r="AM50" s="1108">
        <v>0</v>
      </c>
      <c r="AN50" s="1104">
        <v>0</v>
      </c>
      <c r="AO50" s="1108">
        <v>0</v>
      </c>
      <c r="AP50" s="1108">
        <v>0</v>
      </c>
      <c r="AQ50" s="1104">
        <v>0</v>
      </c>
      <c r="AR50" s="1041"/>
      <c r="AS50" s="1041"/>
      <c r="AT50" s="1041"/>
      <c r="AU50" s="1041"/>
      <c r="AV50" s="1041"/>
      <c r="AW50" s="1041"/>
      <c r="AX50" s="1041"/>
      <c r="AY50" s="1041"/>
      <c r="AZ50" s="1041"/>
      <c r="BA50" s="1041"/>
      <c r="BB50" s="1041"/>
      <c r="BC50" s="1041"/>
      <c r="BD50" s="1041"/>
      <c r="BE50" s="1041"/>
      <c r="BF50" s="1041"/>
    </row>
    <row r="51" spans="1:58" s="653" customFormat="1" ht="0.3" customHeight="1">
      <c r="A51" s="1041">
        <v>1</v>
      </c>
      <c r="B51" s="1041"/>
      <c r="C51" s="1041"/>
      <c r="D51" s="1041"/>
      <c r="E51" s="1041"/>
      <c r="F51" s="1041"/>
      <c r="G51" s="1041" t="b">
        <v>0</v>
      </c>
      <c r="H51" s="1041"/>
      <c r="I51" s="1041"/>
      <c r="J51" s="1041"/>
      <c r="K51" s="1041"/>
      <c r="L51" s="1107" t="s">
        <v>693</v>
      </c>
      <c r="M51" s="1102" t="s">
        <v>678</v>
      </c>
      <c r="N51" s="1108"/>
      <c r="O51" s="1108"/>
      <c r="P51" s="1104">
        <v>0</v>
      </c>
      <c r="Q51" s="1108"/>
      <c r="R51" s="1108"/>
      <c r="S51" s="1104">
        <v>0</v>
      </c>
      <c r="T51" s="1108"/>
      <c r="U51" s="1108"/>
      <c r="V51" s="1104">
        <v>0</v>
      </c>
      <c r="W51" s="1108"/>
      <c r="X51" s="1108"/>
      <c r="Y51" s="1104">
        <v>0</v>
      </c>
      <c r="Z51" s="1108"/>
      <c r="AA51" s="1108"/>
      <c r="AB51" s="1104">
        <v>0</v>
      </c>
      <c r="AC51" s="1108"/>
      <c r="AD51" s="1108"/>
      <c r="AE51" s="1104">
        <v>0</v>
      </c>
      <c r="AF51" s="1108"/>
      <c r="AG51" s="1108"/>
      <c r="AH51" s="1104">
        <v>0</v>
      </c>
      <c r="AI51" s="1108"/>
      <c r="AJ51" s="1108"/>
      <c r="AK51" s="1104">
        <v>0</v>
      </c>
      <c r="AL51" s="1108"/>
      <c r="AM51" s="1108"/>
      <c r="AN51" s="1104">
        <v>0</v>
      </c>
      <c r="AO51" s="1108"/>
      <c r="AP51" s="1108"/>
      <c r="AQ51" s="1104">
        <v>0</v>
      </c>
      <c r="AR51" s="1041"/>
      <c r="AS51" s="1041"/>
      <c r="AT51" s="1041"/>
      <c r="AU51" s="1041"/>
      <c r="AV51" s="1041"/>
      <c r="AW51" s="1041"/>
      <c r="AX51" s="1041"/>
      <c r="AY51" s="1041"/>
      <c r="AZ51" s="1041"/>
      <c r="BA51" s="1041"/>
      <c r="BB51" s="1041"/>
      <c r="BC51" s="1041"/>
      <c r="BD51" s="1041"/>
      <c r="BE51" s="1041"/>
      <c r="BF51" s="1041"/>
    </row>
    <row r="52" spans="1:58" s="653" customFormat="1" ht="0.3" customHeight="1">
      <c r="A52" s="1041">
        <v>1</v>
      </c>
      <c r="B52" s="932" t="s">
        <v>1211</v>
      </c>
      <c r="C52" s="1041"/>
      <c r="D52" s="1041"/>
      <c r="E52" s="1041"/>
      <c r="F52" s="1041"/>
      <c r="G52" s="1041" t="b">
        <v>0</v>
      </c>
      <c r="H52" s="1041"/>
      <c r="I52" s="1041"/>
      <c r="J52" s="1041"/>
      <c r="K52" s="1041"/>
      <c r="L52" s="1107" t="s">
        <v>694</v>
      </c>
      <c r="M52" s="1102" t="s">
        <v>328</v>
      </c>
      <c r="N52" s="1105">
        <v>1.4</v>
      </c>
      <c r="O52" s="1105">
        <v>1.4</v>
      </c>
      <c r="P52" s="1106">
        <v>0</v>
      </c>
      <c r="Q52" s="1105">
        <v>1.4</v>
      </c>
      <c r="R52" s="1105">
        <v>1.4</v>
      </c>
      <c r="S52" s="1106">
        <v>0</v>
      </c>
      <c r="T52" s="1105">
        <v>1.4</v>
      </c>
      <c r="U52" s="1105">
        <v>1.4</v>
      </c>
      <c r="V52" s="1106">
        <v>0</v>
      </c>
      <c r="W52" s="1105">
        <v>1.4</v>
      </c>
      <c r="X52" s="1105">
        <v>1.4</v>
      </c>
      <c r="Y52" s="1106">
        <v>0</v>
      </c>
      <c r="Z52" s="1105">
        <v>1.4</v>
      </c>
      <c r="AA52" s="1105">
        <v>1.4</v>
      </c>
      <c r="AB52" s="1106">
        <v>0</v>
      </c>
      <c r="AC52" s="1105">
        <v>0</v>
      </c>
      <c r="AD52" s="1105">
        <v>0</v>
      </c>
      <c r="AE52" s="1106">
        <v>0</v>
      </c>
      <c r="AF52" s="1105">
        <v>0</v>
      </c>
      <c r="AG52" s="1105">
        <v>0</v>
      </c>
      <c r="AH52" s="1106">
        <v>0</v>
      </c>
      <c r="AI52" s="1105">
        <v>0</v>
      </c>
      <c r="AJ52" s="1105">
        <v>0</v>
      </c>
      <c r="AK52" s="1106">
        <v>0</v>
      </c>
      <c r="AL52" s="1105">
        <v>0</v>
      </c>
      <c r="AM52" s="1105">
        <v>0</v>
      </c>
      <c r="AN52" s="1106">
        <v>0</v>
      </c>
      <c r="AO52" s="1105">
        <v>0</v>
      </c>
      <c r="AP52" s="1105">
        <v>0</v>
      </c>
      <c r="AQ52" s="1106">
        <v>0</v>
      </c>
      <c r="AR52" s="1041"/>
      <c r="AS52" s="1041"/>
      <c r="AT52" s="1041"/>
      <c r="AU52" s="1041"/>
      <c r="AV52" s="1041"/>
      <c r="AW52" s="1041"/>
      <c r="AX52" s="1041"/>
      <c r="AY52" s="1041"/>
      <c r="AZ52" s="1041"/>
      <c r="BA52" s="1041"/>
      <c r="BB52" s="1041"/>
      <c r="BC52" s="1041"/>
      <c r="BD52" s="1041"/>
      <c r="BE52" s="1041"/>
      <c r="BF52" s="1041"/>
    </row>
    <row r="53" spans="1:58" s="653" customFormat="1" ht="0.3" customHeight="1">
      <c r="A53" s="1041">
        <v>1</v>
      </c>
      <c r="B53" s="1041"/>
      <c r="C53" s="1041"/>
      <c r="D53" s="1041"/>
      <c r="E53" s="1041"/>
      <c r="F53" s="1041"/>
      <c r="G53" s="1041" t="b">
        <v>0</v>
      </c>
      <c r="H53" s="1041"/>
      <c r="I53" s="1041"/>
      <c r="J53" s="1041"/>
      <c r="K53" s="1041"/>
      <c r="L53" s="1107" t="s">
        <v>695</v>
      </c>
      <c r="M53" s="1102" t="s">
        <v>696</v>
      </c>
      <c r="N53" s="1108"/>
      <c r="O53" s="1108"/>
      <c r="P53" s="1104">
        <v>0</v>
      </c>
      <c r="Q53" s="1108"/>
      <c r="R53" s="1108"/>
      <c r="S53" s="1104">
        <v>0</v>
      </c>
      <c r="T53" s="1108"/>
      <c r="U53" s="1108"/>
      <c r="V53" s="1104">
        <v>0</v>
      </c>
      <c r="W53" s="1108"/>
      <c r="X53" s="1108"/>
      <c r="Y53" s="1104">
        <v>0</v>
      </c>
      <c r="Z53" s="1108"/>
      <c r="AA53" s="1108"/>
      <c r="AB53" s="1104">
        <v>0</v>
      </c>
      <c r="AC53" s="1108"/>
      <c r="AD53" s="1108"/>
      <c r="AE53" s="1104">
        <v>0</v>
      </c>
      <c r="AF53" s="1108"/>
      <c r="AG53" s="1108"/>
      <c r="AH53" s="1104">
        <v>0</v>
      </c>
      <c r="AI53" s="1108"/>
      <c r="AJ53" s="1108"/>
      <c r="AK53" s="1104">
        <v>0</v>
      </c>
      <c r="AL53" s="1108"/>
      <c r="AM53" s="1108"/>
      <c r="AN53" s="1104">
        <v>0</v>
      </c>
      <c r="AO53" s="1108"/>
      <c r="AP53" s="1108"/>
      <c r="AQ53" s="1104">
        <v>0</v>
      </c>
      <c r="AR53" s="1041"/>
      <c r="AS53" s="1041"/>
      <c r="AT53" s="1041"/>
      <c r="AU53" s="1041"/>
      <c r="AV53" s="1041"/>
      <c r="AW53" s="1041"/>
      <c r="AX53" s="1041"/>
      <c r="AY53" s="1041"/>
      <c r="AZ53" s="1041"/>
      <c r="BA53" s="1041"/>
      <c r="BB53" s="1041"/>
      <c r="BC53" s="1041"/>
      <c r="BD53" s="1041"/>
      <c r="BE53" s="1041"/>
      <c r="BF53" s="1041"/>
    </row>
    <row r="54" spans="1:58" s="653" customFormat="1" ht="0.3" customHeight="1">
      <c r="A54" s="1041">
        <v>1</v>
      </c>
      <c r="B54" s="1041"/>
      <c r="C54" s="1041"/>
      <c r="D54" s="1041"/>
      <c r="E54" s="1041"/>
      <c r="F54" s="1041"/>
      <c r="G54" s="1041" t="b">
        <v>0</v>
      </c>
      <c r="H54" s="1041"/>
      <c r="I54" s="1041"/>
      <c r="J54" s="1041"/>
      <c r="K54" s="1041"/>
      <c r="L54" s="1107" t="s">
        <v>697</v>
      </c>
      <c r="M54" s="1102" t="s">
        <v>698</v>
      </c>
      <c r="N54" s="1108"/>
      <c r="O54" s="1108"/>
      <c r="P54" s="1104">
        <v>0</v>
      </c>
      <c r="Q54" s="1108"/>
      <c r="R54" s="1108"/>
      <c r="S54" s="1104">
        <v>0</v>
      </c>
      <c r="T54" s="1108"/>
      <c r="U54" s="1108"/>
      <c r="V54" s="1104">
        <v>0</v>
      </c>
      <c r="W54" s="1108"/>
      <c r="X54" s="1108"/>
      <c r="Y54" s="1104">
        <v>0</v>
      </c>
      <c r="Z54" s="1108"/>
      <c r="AA54" s="1108"/>
      <c r="AB54" s="1104">
        <v>0</v>
      </c>
      <c r="AC54" s="1108"/>
      <c r="AD54" s="1108"/>
      <c r="AE54" s="1104">
        <v>0</v>
      </c>
      <c r="AF54" s="1108"/>
      <c r="AG54" s="1108"/>
      <c r="AH54" s="1104">
        <v>0</v>
      </c>
      <c r="AI54" s="1108"/>
      <c r="AJ54" s="1108"/>
      <c r="AK54" s="1104">
        <v>0</v>
      </c>
      <c r="AL54" s="1108"/>
      <c r="AM54" s="1108"/>
      <c r="AN54" s="1104">
        <v>0</v>
      </c>
      <c r="AO54" s="1108"/>
      <c r="AP54" s="1108"/>
      <c r="AQ54" s="1104">
        <v>0</v>
      </c>
      <c r="AR54" s="1041"/>
      <c r="AS54" s="1041"/>
      <c r="AT54" s="1041"/>
      <c r="AU54" s="1041"/>
      <c r="AV54" s="1041"/>
      <c r="AW54" s="1041"/>
      <c r="AX54" s="1041"/>
      <c r="AY54" s="1041"/>
      <c r="AZ54" s="1041"/>
      <c r="BA54" s="1041"/>
      <c r="BB54" s="1041"/>
      <c r="BC54" s="1041"/>
      <c r="BD54" s="1041"/>
      <c r="BE54" s="1041"/>
      <c r="BF54" s="1041"/>
    </row>
    <row r="55" spans="1:58">
      <c r="A55" s="1041"/>
      <c r="B55" s="1041"/>
      <c r="C55" s="1041"/>
      <c r="D55" s="1041"/>
      <c r="E55" s="1041"/>
      <c r="F55" s="1041"/>
      <c r="G55" s="895" t="b">
        <v>1</v>
      </c>
      <c r="H55" s="1041"/>
      <c r="I55" s="1041"/>
      <c r="J55" s="1041"/>
      <c r="K55" s="1041"/>
      <c r="L55" s="1110"/>
      <c r="M55" s="1111"/>
      <c r="N55" s="1112"/>
      <c r="O55" s="1112"/>
      <c r="P55" s="1112"/>
      <c r="Q55" s="1112"/>
      <c r="R55" s="1112"/>
      <c r="S55" s="1112"/>
      <c r="T55" s="1112"/>
      <c r="U55" s="1112"/>
      <c r="V55" s="1112"/>
      <c r="W55" s="1112"/>
      <c r="X55" s="1112"/>
      <c r="Y55" s="1112"/>
      <c r="Z55" s="1112"/>
      <c r="AA55" s="1112"/>
      <c r="AB55" s="1112"/>
      <c r="AC55" s="1112"/>
      <c r="AD55" s="1112"/>
      <c r="AE55" s="1112"/>
      <c r="AF55" s="1112"/>
      <c r="AG55" s="1112"/>
      <c r="AH55" s="1112"/>
      <c r="AI55" s="1112"/>
      <c r="AJ55" s="1112"/>
      <c r="AK55" s="1112"/>
      <c r="AL55" s="1112"/>
      <c r="AM55" s="1112"/>
      <c r="AN55" s="1112"/>
      <c r="AO55" s="1112"/>
      <c r="AP55" s="1112"/>
      <c r="AQ55" s="1112"/>
      <c r="AR55" s="1112"/>
      <c r="AS55" s="1041"/>
      <c r="AT55" s="1041"/>
      <c r="AU55" s="1041"/>
      <c r="AV55" s="1041"/>
      <c r="AW55" s="1041"/>
      <c r="AX55" s="1041"/>
      <c r="AY55" s="1041"/>
      <c r="AZ55" s="1041"/>
      <c r="BA55" s="1041"/>
      <c r="BB55" s="1041"/>
      <c r="BC55" s="1041"/>
      <c r="BD55" s="1041"/>
      <c r="BE55" s="1041"/>
      <c r="BF55" s="1041"/>
    </row>
    <row r="56" spans="1:58" s="323" customFormat="1" ht="0.3" customHeight="1">
      <c r="A56" s="895"/>
      <c r="B56" s="895"/>
      <c r="C56" s="895"/>
      <c r="D56" s="895"/>
      <c r="E56" s="895"/>
      <c r="F56" s="895"/>
      <c r="G56" s="895" t="b">
        <v>0</v>
      </c>
      <c r="H56" s="895"/>
      <c r="I56" s="895"/>
      <c r="J56" s="895"/>
      <c r="K56" s="895"/>
      <c r="L56" s="1287" t="s">
        <v>1385</v>
      </c>
      <c r="M56" s="1288"/>
      <c r="N56" s="1288"/>
      <c r="O56" s="1288"/>
      <c r="P56" s="1288"/>
      <c r="Q56" s="1288"/>
      <c r="R56" s="1288"/>
      <c r="S56" s="1288"/>
      <c r="T56" s="1288"/>
      <c r="U56" s="1288"/>
      <c r="V56" s="1288"/>
      <c r="W56" s="1288"/>
      <c r="X56" s="1288"/>
      <c r="Y56" s="1288"/>
      <c r="Z56" s="1288"/>
      <c r="AA56" s="1288"/>
      <c r="AB56" s="1288"/>
      <c r="AC56" s="1288"/>
      <c r="AD56" s="1288"/>
      <c r="AE56" s="1288"/>
      <c r="AF56" s="1288"/>
      <c r="AG56" s="1288"/>
      <c r="AH56" s="1288"/>
      <c r="AI56" s="1288"/>
      <c r="AJ56" s="1288"/>
      <c r="AK56" s="1288"/>
      <c r="AL56" s="1288"/>
      <c r="AM56" s="1288"/>
      <c r="AN56" s="1288"/>
      <c r="AO56" s="1288"/>
      <c r="AP56" s="1288"/>
      <c r="AQ56" s="1289"/>
      <c r="AR56" s="895"/>
      <c r="AS56" s="895"/>
      <c r="AT56" s="895"/>
      <c r="AU56" s="895"/>
      <c r="AV56" s="895"/>
      <c r="AW56" s="895"/>
      <c r="AX56" s="895"/>
      <c r="AY56" s="895"/>
      <c r="AZ56" s="895"/>
      <c r="BA56" s="895"/>
      <c r="BB56" s="895"/>
      <c r="BC56" s="895"/>
      <c r="BD56" s="895"/>
      <c r="BE56" s="895"/>
      <c r="BF56" s="895"/>
    </row>
    <row r="57" spans="1:58" ht="0.3" customHeight="1">
      <c r="A57" s="1041"/>
      <c r="B57" s="1041"/>
      <c r="C57" s="1041"/>
      <c r="D57" s="1041"/>
      <c r="E57" s="1041"/>
      <c r="F57" s="1041"/>
      <c r="G57" s="895" t="b">
        <v>0</v>
      </c>
      <c r="H57" s="1041"/>
      <c r="I57" s="1041"/>
      <c r="J57" s="1041"/>
      <c r="K57" s="1041"/>
      <c r="L57" s="1244" t="s">
        <v>121</v>
      </c>
      <c r="M57" s="1244" t="s">
        <v>143</v>
      </c>
      <c r="N57" s="1290" t="s">
        <v>2618</v>
      </c>
      <c r="O57" s="1291"/>
      <c r="P57" s="1292"/>
      <c r="Q57" s="1290" t="s">
        <v>2647</v>
      </c>
      <c r="R57" s="1291"/>
      <c r="S57" s="1292"/>
      <c r="T57" s="1290" t="s">
        <v>2648</v>
      </c>
      <c r="U57" s="1291"/>
      <c r="V57" s="1292"/>
      <c r="W57" s="1290" t="s">
        <v>2649</v>
      </c>
      <c r="X57" s="1291"/>
      <c r="Y57" s="1292"/>
      <c r="Z57" s="1290" t="s">
        <v>2650</v>
      </c>
      <c r="AA57" s="1291"/>
      <c r="AB57" s="1292"/>
      <c r="AC57" s="1290" t="s">
        <v>2651</v>
      </c>
      <c r="AD57" s="1291"/>
      <c r="AE57" s="1292"/>
      <c r="AF57" s="1290" t="s">
        <v>2652</v>
      </c>
      <c r="AG57" s="1291"/>
      <c r="AH57" s="1292"/>
      <c r="AI57" s="1290" t="s">
        <v>2653</v>
      </c>
      <c r="AJ57" s="1291"/>
      <c r="AK57" s="1292"/>
      <c r="AL57" s="1290" t="s">
        <v>2654</v>
      </c>
      <c r="AM57" s="1291"/>
      <c r="AN57" s="1292"/>
      <c r="AO57" s="1290" t="s">
        <v>2655</v>
      </c>
      <c r="AP57" s="1291"/>
      <c r="AQ57" s="1292"/>
      <c r="AR57" s="1041"/>
      <c r="AS57" s="1041"/>
      <c r="AT57" s="1041"/>
      <c r="AU57" s="1041"/>
      <c r="AV57" s="1041"/>
      <c r="AW57" s="1041"/>
      <c r="AX57" s="1041"/>
      <c r="AY57" s="1041"/>
      <c r="AZ57" s="1041"/>
      <c r="BA57" s="1041"/>
      <c r="BB57" s="1041"/>
      <c r="BC57" s="1041"/>
      <c r="BD57" s="1041"/>
      <c r="BE57" s="1041"/>
      <c r="BF57" s="1041"/>
    </row>
    <row r="58" spans="1:58" ht="0.3" customHeight="1">
      <c r="A58" s="1041"/>
      <c r="B58" s="1041"/>
      <c r="C58" s="1041"/>
      <c r="D58" s="1041"/>
      <c r="E58" s="1041"/>
      <c r="F58" s="1041"/>
      <c r="G58" s="895" t="b">
        <v>0</v>
      </c>
      <c r="H58" s="1041"/>
      <c r="I58" s="1041"/>
      <c r="J58" s="1041"/>
      <c r="K58" s="1041"/>
      <c r="L58" s="1244"/>
      <c r="M58" s="1244"/>
      <c r="N58" s="995" t="s">
        <v>286</v>
      </c>
      <c r="O58" s="995" t="s">
        <v>285</v>
      </c>
      <c r="P58" s="995" t="s">
        <v>1403</v>
      </c>
      <c r="Q58" s="995" t="s">
        <v>286</v>
      </c>
      <c r="R58" s="995" t="s">
        <v>285</v>
      </c>
      <c r="S58" s="995" t="s">
        <v>1403</v>
      </c>
      <c r="T58" s="995" t="s">
        <v>286</v>
      </c>
      <c r="U58" s="995" t="s">
        <v>285</v>
      </c>
      <c r="V58" s="995" t="s">
        <v>1403</v>
      </c>
      <c r="W58" s="995" t="s">
        <v>286</v>
      </c>
      <c r="X58" s="995" t="s">
        <v>285</v>
      </c>
      <c r="Y58" s="995" t="s">
        <v>1403</v>
      </c>
      <c r="Z58" s="995" t="s">
        <v>286</v>
      </c>
      <c r="AA58" s="995" t="s">
        <v>285</v>
      </c>
      <c r="AB58" s="995" t="s">
        <v>1403</v>
      </c>
      <c r="AC58" s="995" t="s">
        <v>286</v>
      </c>
      <c r="AD58" s="995" t="s">
        <v>285</v>
      </c>
      <c r="AE58" s="995" t="s">
        <v>1403</v>
      </c>
      <c r="AF58" s="995" t="s">
        <v>286</v>
      </c>
      <c r="AG58" s="995" t="s">
        <v>285</v>
      </c>
      <c r="AH58" s="995" t="s">
        <v>1403</v>
      </c>
      <c r="AI58" s="995" t="s">
        <v>286</v>
      </c>
      <c r="AJ58" s="995" t="s">
        <v>285</v>
      </c>
      <c r="AK58" s="995" t="s">
        <v>1403</v>
      </c>
      <c r="AL58" s="995" t="s">
        <v>286</v>
      </c>
      <c r="AM58" s="995" t="s">
        <v>285</v>
      </c>
      <c r="AN58" s="995" t="s">
        <v>1403</v>
      </c>
      <c r="AO58" s="995" t="s">
        <v>286</v>
      </c>
      <c r="AP58" s="995" t="s">
        <v>285</v>
      </c>
      <c r="AQ58" s="995" t="s">
        <v>1403</v>
      </c>
      <c r="AR58" s="1041"/>
      <c r="AS58" s="1041"/>
      <c r="AT58" s="1041"/>
      <c r="AU58" s="1041"/>
      <c r="AV58" s="1041"/>
      <c r="AW58" s="1041"/>
      <c r="AX58" s="1041"/>
      <c r="AY58" s="1041"/>
      <c r="AZ58" s="1041"/>
      <c r="BA58" s="1041"/>
      <c r="BB58" s="1041"/>
      <c r="BC58" s="1041"/>
      <c r="BD58" s="1041"/>
      <c r="BE58" s="1041"/>
      <c r="BF58" s="1041"/>
    </row>
    <row r="59" spans="1:58" ht="0.3" customHeight="1">
      <c r="A59" s="1041"/>
      <c r="B59" s="1041"/>
      <c r="C59" s="1041"/>
      <c r="D59" s="1041"/>
      <c r="E59" s="1041"/>
      <c r="F59" s="1041"/>
      <c r="G59" s="895" t="b">
        <v>0</v>
      </c>
      <c r="H59" s="1041"/>
      <c r="I59" s="1041"/>
      <c r="J59" s="1041"/>
      <c r="K59" s="1041"/>
      <c r="L59" s="1083"/>
      <c r="M59" s="1084"/>
      <c r="N59" s="1041"/>
      <c r="O59" s="1041"/>
      <c r="P59" s="1041"/>
      <c r="Q59" s="1041"/>
      <c r="R59" s="1041"/>
      <c r="S59" s="1041"/>
      <c r="T59" s="1041"/>
      <c r="U59" s="1041"/>
      <c r="V59" s="1041"/>
      <c r="W59" s="1041"/>
      <c r="X59" s="1041"/>
      <c r="Y59" s="1041"/>
      <c r="Z59" s="1041"/>
      <c r="AA59" s="1041"/>
      <c r="AB59" s="1041"/>
      <c r="AC59" s="1041"/>
      <c r="AD59" s="1041"/>
      <c r="AE59" s="1041"/>
      <c r="AF59" s="1041"/>
      <c r="AG59" s="1041"/>
      <c r="AH59" s="1041"/>
      <c r="AI59" s="1041"/>
      <c r="AJ59" s="1041"/>
      <c r="AK59" s="1041"/>
      <c r="AL59" s="1041"/>
      <c r="AM59" s="1041"/>
      <c r="AN59" s="1041"/>
      <c r="AO59" s="1041"/>
      <c r="AP59" s="1041"/>
      <c r="AQ59" s="1041"/>
      <c r="AR59" s="1041"/>
      <c r="AS59" s="1041"/>
      <c r="AT59" s="1041"/>
      <c r="AU59" s="1041"/>
      <c r="AV59" s="1041"/>
      <c r="AW59" s="1041"/>
      <c r="AX59" s="1041"/>
      <c r="AY59" s="1041"/>
      <c r="AZ59" s="1041"/>
      <c r="BA59" s="1041"/>
      <c r="BB59" s="1041"/>
      <c r="BC59" s="1041"/>
      <c r="BD59" s="1041"/>
      <c r="BE59" s="1041"/>
      <c r="BF59" s="1041"/>
    </row>
    <row r="60" spans="1:58">
      <c r="A60" s="1041"/>
      <c r="B60" s="1041"/>
      <c r="C60" s="1041"/>
      <c r="D60" s="1041"/>
      <c r="E60" s="1041"/>
      <c r="F60" s="1041"/>
      <c r="G60" s="1041"/>
      <c r="H60" s="1041"/>
      <c r="I60" s="1041"/>
      <c r="J60" s="1041"/>
      <c r="K60" s="1041"/>
      <c r="L60" s="1244" t="s">
        <v>1469</v>
      </c>
      <c r="M60" s="1244"/>
      <c r="N60" s="1244"/>
      <c r="O60" s="1244"/>
      <c r="P60" s="1244"/>
      <c r="Q60" s="1244"/>
      <c r="R60" s="1244"/>
      <c r="S60" s="1244"/>
      <c r="T60" s="1244"/>
      <c r="U60" s="1244"/>
      <c r="V60" s="1244"/>
      <c r="W60" s="1244"/>
      <c r="X60" s="1244"/>
      <c r="Y60" s="1244"/>
      <c r="Z60" s="1244"/>
      <c r="AA60" s="1244"/>
      <c r="AB60" s="1244"/>
      <c r="AC60" s="1244"/>
      <c r="AD60" s="1244"/>
      <c r="AE60" s="1244"/>
      <c r="AF60" s="1244"/>
      <c r="AG60" s="1244"/>
      <c r="AH60" s="1244"/>
      <c r="AI60" s="1244"/>
      <c r="AJ60" s="1244"/>
      <c r="AK60" s="1244"/>
      <c r="AL60" s="1244"/>
      <c r="AM60" s="1244"/>
      <c r="AN60" s="1244"/>
      <c r="AO60" s="1244"/>
      <c r="AP60" s="1244"/>
      <c r="AQ60" s="1244"/>
      <c r="AR60" s="1041"/>
      <c r="AS60" s="1041"/>
      <c r="AT60" s="1041"/>
      <c r="AU60" s="1041"/>
      <c r="AV60" s="1041"/>
      <c r="AW60" s="1041"/>
      <c r="AX60" s="1041"/>
      <c r="AY60" s="1041"/>
      <c r="AZ60" s="1041"/>
      <c r="BA60" s="1041"/>
      <c r="BB60" s="1041"/>
      <c r="BC60" s="1041"/>
      <c r="BD60" s="1041"/>
      <c r="BE60" s="1041"/>
      <c r="BF60" s="1041"/>
    </row>
    <row r="61" spans="1:58" ht="83.4" customHeight="1">
      <c r="A61" s="1041"/>
      <c r="B61" s="1041"/>
      <c r="C61" s="1041"/>
      <c r="D61" s="1041"/>
      <c r="E61" s="1041"/>
      <c r="F61" s="1041"/>
      <c r="G61" s="1041"/>
      <c r="H61" s="1041"/>
      <c r="I61" s="1041"/>
      <c r="J61" s="1041"/>
      <c r="K61" s="703"/>
      <c r="L61" s="1285" t="s">
        <v>2603</v>
      </c>
      <c r="M61" s="1286"/>
      <c r="N61" s="1286"/>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041"/>
      <c r="AS61" s="1041"/>
      <c r="AT61" s="1041"/>
      <c r="AU61" s="1041"/>
      <c r="AV61" s="1041"/>
      <c r="AW61" s="1041"/>
      <c r="AX61" s="1041"/>
      <c r="AY61" s="1041"/>
      <c r="AZ61" s="1041"/>
      <c r="BA61" s="1041"/>
      <c r="BB61" s="1041"/>
      <c r="BC61" s="1041"/>
      <c r="BD61" s="1041"/>
      <c r="BE61" s="1041"/>
      <c r="BF61" s="1041"/>
    </row>
    <row r="62" spans="1:58" s="656" customFormat="1" ht="172.2" customHeight="1">
      <c r="A62" s="1041"/>
      <c r="B62" s="1041"/>
      <c r="C62" s="1041"/>
      <c r="D62" s="1041"/>
      <c r="E62" s="1041"/>
      <c r="F62" s="1041"/>
      <c r="G62" s="1041"/>
      <c r="H62" s="1041"/>
      <c r="I62" s="1041"/>
      <c r="J62" s="1041"/>
      <c r="K62" s="703" t="s">
        <v>2672</v>
      </c>
      <c r="L62" s="1285" t="s">
        <v>2604</v>
      </c>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041"/>
      <c r="AS62" s="1041"/>
      <c r="AT62" s="1041"/>
      <c r="AU62" s="1041"/>
      <c r="AV62" s="1041"/>
      <c r="AW62" s="1041"/>
      <c r="AX62" s="1041"/>
      <c r="AY62" s="1041"/>
      <c r="AZ62" s="1041"/>
      <c r="BA62" s="1041"/>
      <c r="BB62" s="1041"/>
      <c r="BC62" s="1041"/>
      <c r="BD62" s="1041"/>
      <c r="BE62" s="1041"/>
      <c r="BF62" s="1041"/>
    </row>
  </sheetData>
  <sheetProtection formatColumns="0" formatRows="0" autoFilter="0"/>
  <mergeCells count="33">
    <mergeCell ref="L62:AQ62"/>
    <mergeCell ref="L17:M17"/>
    <mergeCell ref="L18:M18"/>
    <mergeCell ref="L19:M19"/>
    <mergeCell ref="L20:M20"/>
    <mergeCell ref="T15:V15"/>
    <mergeCell ref="L14:AQ14"/>
    <mergeCell ref="L15:L16"/>
    <mergeCell ref="M15:M16"/>
    <mergeCell ref="N15:P15"/>
    <mergeCell ref="AO15:AQ15"/>
    <mergeCell ref="Q15:S15"/>
    <mergeCell ref="AI15:AK15"/>
    <mergeCell ref="AL15:AN15"/>
    <mergeCell ref="W15:Y15"/>
    <mergeCell ref="Z15:AB15"/>
    <mergeCell ref="AC15:AE15"/>
    <mergeCell ref="AF15:AH15"/>
    <mergeCell ref="L61:AQ61"/>
    <mergeCell ref="L56:AQ56"/>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Width="0" orientation="landscape" useFirstPageNumber="1"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30"/>
  <sheetViews>
    <sheetView showGridLines="0" tabSelected="1"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N18" sqref="N18"/>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41"/>
      <c r="B1" s="1041"/>
      <c r="C1" s="1041"/>
      <c r="D1" s="1041"/>
      <c r="E1" s="1041"/>
      <c r="F1" s="1041"/>
      <c r="G1" s="1041"/>
      <c r="H1" s="1041"/>
      <c r="I1" s="1041"/>
      <c r="J1" s="1041"/>
      <c r="K1" s="1041"/>
      <c r="L1" s="1083"/>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row>
    <row r="2" spans="1:35" hidden="1">
      <c r="A2" s="1041"/>
      <c r="B2" s="1041"/>
      <c r="C2" s="1041"/>
      <c r="D2" s="1041"/>
      <c r="E2" s="1041"/>
      <c r="F2" s="1041"/>
      <c r="G2" s="1041"/>
      <c r="H2" s="1041"/>
      <c r="I2" s="1041"/>
      <c r="J2" s="1041"/>
      <c r="K2" s="1041"/>
      <c r="L2" s="1083"/>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row>
    <row r="3" spans="1:35" hidden="1">
      <c r="A3" s="1041"/>
      <c r="B3" s="1041"/>
      <c r="C3" s="1041"/>
      <c r="D3" s="1041"/>
      <c r="E3" s="1041"/>
      <c r="F3" s="1041"/>
      <c r="G3" s="1041"/>
      <c r="H3" s="1041"/>
      <c r="I3" s="1041"/>
      <c r="J3" s="1041"/>
      <c r="K3" s="1041"/>
      <c r="L3" s="1083"/>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row>
    <row r="4" spans="1:35" hidden="1">
      <c r="A4" s="1041"/>
      <c r="B4" s="1041"/>
      <c r="C4" s="1041"/>
      <c r="D4" s="1041"/>
      <c r="E4" s="1041"/>
      <c r="F4" s="1041"/>
      <c r="G4" s="1041"/>
      <c r="H4" s="1041"/>
      <c r="I4" s="1041"/>
      <c r="J4" s="1041"/>
      <c r="K4" s="1041"/>
      <c r="L4" s="1083"/>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row>
    <row r="5" spans="1:35" hidden="1">
      <c r="A5" s="1041"/>
      <c r="B5" s="1041"/>
      <c r="C5" s="1041"/>
      <c r="D5" s="1041"/>
      <c r="E5" s="1041"/>
      <c r="F5" s="1041"/>
      <c r="G5" s="1041"/>
      <c r="H5" s="1041"/>
      <c r="I5" s="1041"/>
      <c r="J5" s="1041"/>
      <c r="K5" s="1041"/>
      <c r="L5" s="1083"/>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row>
    <row r="6" spans="1:35" hidden="1">
      <c r="A6" s="1041"/>
      <c r="B6" s="1041"/>
      <c r="C6" s="1041"/>
      <c r="D6" s="1041"/>
      <c r="E6" s="1041"/>
      <c r="F6" s="1041"/>
      <c r="G6" s="1041"/>
      <c r="H6" s="1041"/>
      <c r="I6" s="1041"/>
      <c r="J6" s="1041"/>
      <c r="K6" s="1041"/>
      <c r="L6" s="1083"/>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row>
    <row r="7" spans="1:35" hidden="1">
      <c r="A7" s="1041"/>
      <c r="B7" s="1041"/>
      <c r="C7" s="1041"/>
      <c r="D7" s="1041"/>
      <c r="E7" s="1041"/>
      <c r="F7" s="1041"/>
      <c r="G7" s="1041"/>
      <c r="H7" s="1041"/>
      <c r="I7" s="1041"/>
      <c r="J7" s="1041"/>
      <c r="K7" s="1041"/>
      <c r="L7" s="1083"/>
      <c r="M7" s="1041"/>
      <c r="N7" s="1041"/>
      <c r="O7" s="1041"/>
      <c r="P7" s="1041"/>
      <c r="Q7" s="1041"/>
      <c r="R7" s="1041"/>
      <c r="S7" s="1041"/>
      <c r="T7" s="1041"/>
      <c r="U7" s="1041"/>
      <c r="V7" s="1041"/>
      <c r="W7" s="1041"/>
      <c r="X7" s="1041"/>
      <c r="Y7" s="1041"/>
      <c r="Z7" s="1041"/>
      <c r="AA7" s="1041"/>
      <c r="AB7" s="1041"/>
      <c r="AC7" s="1041"/>
      <c r="AD7" s="1041"/>
      <c r="AE7" s="1041"/>
      <c r="AF7" s="1041"/>
      <c r="AG7" s="1041"/>
      <c r="AH7" s="1041"/>
      <c r="AI7" s="1041"/>
    </row>
    <row r="8" spans="1:35" hidden="1">
      <c r="A8" s="1041"/>
      <c r="B8" s="1041"/>
      <c r="C8" s="1041"/>
      <c r="D8" s="1041"/>
      <c r="E8" s="1041"/>
      <c r="F8" s="1041"/>
      <c r="G8" s="1041"/>
      <c r="H8" s="1041"/>
      <c r="I8" s="1041"/>
      <c r="J8" s="1041"/>
      <c r="K8" s="1041"/>
      <c r="L8" s="1083"/>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row>
    <row r="9" spans="1:35" hidden="1">
      <c r="A9" s="1041"/>
      <c r="B9" s="1041"/>
      <c r="C9" s="1041"/>
      <c r="D9" s="1041"/>
      <c r="E9" s="1041"/>
      <c r="F9" s="1041"/>
      <c r="G9" s="1041"/>
      <c r="H9" s="1041"/>
      <c r="I9" s="1041"/>
      <c r="J9" s="1041"/>
      <c r="K9" s="1041"/>
      <c r="L9" s="1083"/>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row>
    <row r="10" spans="1:35" hidden="1">
      <c r="A10" s="1041"/>
      <c r="B10" s="1041"/>
      <c r="C10" s="1041"/>
      <c r="D10" s="1041"/>
      <c r="E10" s="1041"/>
      <c r="F10" s="1041"/>
      <c r="G10" s="1041"/>
      <c r="H10" s="1041"/>
      <c r="I10" s="1041"/>
      <c r="J10" s="1041"/>
      <c r="K10" s="1041"/>
      <c r="L10" s="1083"/>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row>
    <row r="11" spans="1:35" ht="15" hidden="1" customHeight="1">
      <c r="A11" s="1041"/>
      <c r="B11" s="1041"/>
      <c r="C11" s="1041"/>
      <c r="D11" s="1041"/>
      <c r="E11" s="1041"/>
      <c r="F11" s="1041"/>
      <c r="G11" s="1041"/>
      <c r="H11" s="1041"/>
      <c r="I11" s="1041"/>
      <c r="J11" s="1041"/>
      <c r="K11" s="1041"/>
      <c r="L11" s="1085"/>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row>
    <row r="12" spans="1:35" s="323" customFormat="1" ht="24" customHeight="1">
      <c r="A12" s="895"/>
      <c r="B12" s="895"/>
      <c r="C12" s="895"/>
      <c r="D12" s="895"/>
      <c r="E12" s="895"/>
      <c r="F12" s="895"/>
      <c r="G12" s="895"/>
      <c r="H12" s="895"/>
      <c r="I12" s="895"/>
      <c r="J12" s="895"/>
      <c r="K12" s="895"/>
      <c r="L12" s="479" t="s">
        <v>1386</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41"/>
      <c r="B13" s="1041"/>
      <c r="C13" s="1041"/>
      <c r="D13" s="1041"/>
      <c r="E13" s="1041"/>
      <c r="F13" s="1041"/>
      <c r="G13" s="1041"/>
      <c r="H13" s="1041"/>
      <c r="I13" s="1041"/>
      <c r="J13" s="1041"/>
      <c r="K13" s="1041"/>
      <c r="L13" s="1084"/>
      <c r="M13" s="1084"/>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84"/>
    </row>
    <row r="14" spans="1:35" s="324" customFormat="1" ht="39" customHeight="1">
      <c r="A14" s="1084"/>
      <c r="B14" s="1084"/>
      <c r="C14" s="1084"/>
      <c r="D14" s="1084"/>
      <c r="E14" s="1084"/>
      <c r="F14" s="1084"/>
      <c r="G14" s="1084"/>
      <c r="H14" s="1084"/>
      <c r="I14" s="1084"/>
      <c r="J14" s="1084"/>
      <c r="K14" s="1084"/>
      <c r="L14" s="1300" t="s">
        <v>14</v>
      </c>
      <c r="M14" s="1303" t="s">
        <v>701</v>
      </c>
      <c r="N14" s="1303" t="s">
        <v>306</v>
      </c>
      <c r="O14" s="1303" t="s">
        <v>702</v>
      </c>
      <c r="P14" s="1303" t="s">
        <v>703</v>
      </c>
      <c r="Q14" s="1303"/>
      <c r="R14" s="1084"/>
      <c r="S14" s="1084"/>
      <c r="T14" s="1084"/>
      <c r="U14" s="1084"/>
      <c r="V14" s="1084"/>
      <c r="W14" s="1084"/>
      <c r="X14" s="1084"/>
      <c r="Y14" s="1084"/>
      <c r="Z14" s="1084"/>
      <c r="AA14" s="1084"/>
      <c r="AB14" s="1084"/>
      <c r="AC14" s="1084"/>
      <c r="AD14" s="1084"/>
      <c r="AE14" s="1084"/>
      <c r="AF14" s="1084"/>
      <c r="AG14" s="1084"/>
      <c r="AH14" s="1084"/>
      <c r="AI14" s="1084"/>
    </row>
    <row r="15" spans="1:35" s="324" customFormat="1" ht="36" customHeight="1">
      <c r="A15" s="1084"/>
      <c r="B15" s="1084"/>
      <c r="C15" s="1084"/>
      <c r="D15" s="1084"/>
      <c r="E15" s="1084"/>
      <c r="F15" s="1084"/>
      <c r="G15" s="1084"/>
      <c r="H15" s="1084"/>
      <c r="I15" s="1084"/>
      <c r="J15" s="1084"/>
      <c r="K15" s="1084"/>
      <c r="L15" s="1301"/>
      <c r="M15" s="1303"/>
      <c r="N15" s="1303"/>
      <c r="O15" s="1303"/>
      <c r="P15" s="1113" t="s">
        <v>339</v>
      </c>
      <c r="Q15" s="1113" t="s">
        <v>704</v>
      </c>
      <c r="R15" s="1084"/>
      <c r="S15" s="1084"/>
      <c r="T15" s="1084"/>
      <c r="U15" s="1084"/>
      <c r="V15" s="1084"/>
      <c r="W15" s="1084"/>
      <c r="X15" s="1084"/>
      <c r="Y15" s="1084"/>
      <c r="Z15" s="1084"/>
      <c r="AA15" s="1084"/>
      <c r="AB15" s="1084"/>
      <c r="AC15" s="1084"/>
      <c r="AD15" s="1084"/>
      <c r="AE15" s="1084"/>
      <c r="AF15" s="1084"/>
      <c r="AG15" s="1084"/>
      <c r="AH15" s="1084"/>
      <c r="AI15" s="1084"/>
    </row>
    <row r="16" spans="1:35" s="325" customFormat="1">
      <c r="A16" s="1114"/>
      <c r="B16" s="1114"/>
      <c r="C16" s="1114"/>
      <c r="D16" s="1114"/>
      <c r="E16" s="1114"/>
      <c r="F16" s="1114"/>
      <c r="G16" s="1114"/>
      <c r="H16" s="1114"/>
      <c r="I16" s="1114"/>
      <c r="J16" s="1114"/>
      <c r="K16" s="1114"/>
      <c r="L16" s="1302"/>
      <c r="M16" s="1113" t="s">
        <v>369</v>
      </c>
      <c r="N16" s="1113" t="s">
        <v>145</v>
      </c>
      <c r="O16" s="968" t="s">
        <v>145</v>
      </c>
      <c r="P16" s="1113" t="s">
        <v>145</v>
      </c>
      <c r="Q16" s="1113" t="s">
        <v>705</v>
      </c>
      <c r="R16" s="1114"/>
      <c r="S16" s="1114"/>
      <c r="T16" s="1114"/>
      <c r="U16" s="1114"/>
      <c r="V16" s="1114"/>
      <c r="W16" s="1114"/>
      <c r="X16" s="1114"/>
      <c r="Y16" s="1114"/>
      <c r="Z16" s="1114"/>
      <c r="AA16" s="1114"/>
      <c r="AB16" s="1114"/>
      <c r="AC16" s="1114"/>
      <c r="AD16" s="1114"/>
      <c r="AE16" s="1114"/>
      <c r="AF16" s="1114"/>
      <c r="AG16" s="1114"/>
      <c r="AH16" s="1114"/>
      <c r="AI16" s="1114"/>
    </row>
    <row r="17" spans="1:35" s="102" customFormat="1">
      <c r="A17" s="816" t="s">
        <v>18</v>
      </c>
      <c r="B17" s="961"/>
      <c r="C17" s="961"/>
      <c r="D17" s="961"/>
      <c r="E17" s="961"/>
      <c r="F17" s="961"/>
      <c r="G17" s="961"/>
      <c r="H17" s="961"/>
      <c r="I17" s="961"/>
      <c r="J17" s="961"/>
      <c r="K17" s="961"/>
      <c r="L17" s="904" t="s">
        <v>2613</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s="108" customFormat="1">
      <c r="A18" s="932">
        <v>1</v>
      </c>
      <c r="B18" s="932"/>
      <c r="C18" s="932"/>
      <c r="D18" s="932"/>
      <c r="E18" s="932"/>
      <c r="F18" s="932">
        <v>2024</v>
      </c>
      <c r="G18" s="932" t="b">
        <v>1</v>
      </c>
      <c r="H18" s="932"/>
      <c r="I18" s="932"/>
      <c r="J18" s="932"/>
      <c r="K18" s="932"/>
      <c r="L18" s="1115" t="s">
        <v>2618</v>
      </c>
      <c r="M18" s="1116">
        <v>631.22501599999998</v>
      </c>
      <c r="N18" s="1117">
        <v>1</v>
      </c>
      <c r="O18" s="1116"/>
      <c r="P18" s="588"/>
      <c r="Q18" s="1117">
        <v>2</v>
      </c>
      <c r="R18" s="932"/>
      <c r="S18" s="932"/>
      <c r="T18" s="932"/>
      <c r="U18" s="932"/>
      <c r="V18" s="932"/>
      <c r="W18" s="932"/>
      <c r="X18" s="932"/>
      <c r="Y18" s="932"/>
      <c r="Z18" s="932"/>
      <c r="AA18" s="932"/>
      <c r="AB18" s="932"/>
      <c r="AC18" s="932"/>
      <c r="AD18" s="932"/>
      <c r="AE18" s="932"/>
      <c r="AF18" s="932"/>
      <c r="AG18" s="932"/>
      <c r="AH18" s="932"/>
      <c r="AI18" s="932"/>
    </row>
    <row r="19" spans="1:35" s="108" customFormat="1">
      <c r="A19" s="932">
        <v>1</v>
      </c>
      <c r="B19" s="932"/>
      <c r="C19" s="932"/>
      <c r="D19" s="932"/>
      <c r="E19" s="932"/>
      <c r="F19" s="932">
        <v>2025</v>
      </c>
      <c r="G19" s="932" t="b">
        <v>1</v>
      </c>
      <c r="H19" s="932"/>
      <c r="I19" s="932"/>
      <c r="J19" s="932"/>
      <c r="K19" s="932"/>
      <c r="L19" s="1115" t="s">
        <v>2647</v>
      </c>
      <c r="M19" s="1116">
        <v>651.43052876216007</v>
      </c>
      <c r="N19" s="1117">
        <v>1</v>
      </c>
      <c r="O19" s="1116"/>
      <c r="P19" s="588"/>
      <c r="Q19" s="1117">
        <v>2</v>
      </c>
      <c r="R19" s="932"/>
      <c r="S19" s="932"/>
      <c r="T19" s="932"/>
      <c r="U19" s="932"/>
      <c r="V19" s="932"/>
      <c r="W19" s="932"/>
      <c r="X19" s="932"/>
      <c r="Y19" s="932"/>
      <c r="Z19" s="932"/>
      <c r="AA19" s="932"/>
      <c r="AB19" s="932"/>
      <c r="AC19" s="932"/>
      <c r="AD19" s="932"/>
      <c r="AE19" s="932"/>
      <c r="AF19" s="932"/>
      <c r="AG19" s="932"/>
      <c r="AH19" s="932"/>
      <c r="AI19" s="932"/>
    </row>
    <row r="20" spans="1:35" s="108" customFormat="1">
      <c r="A20" s="932">
        <v>1</v>
      </c>
      <c r="B20" s="932"/>
      <c r="C20" s="932"/>
      <c r="D20" s="932"/>
      <c r="E20" s="932"/>
      <c r="F20" s="932">
        <v>2026</v>
      </c>
      <c r="G20" s="932" t="b">
        <v>1</v>
      </c>
      <c r="H20" s="932"/>
      <c r="I20" s="932"/>
      <c r="J20" s="932"/>
      <c r="K20" s="932"/>
      <c r="L20" s="1115" t="s">
        <v>2648</v>
      </c>
      <c r="M20" s="1116">
        <v>670.97344462502485</v>
      </c>
      <c r="N20" s="1117">
        <v>1</v>
      </c>
      <c r="O20" s="1116"/>
      <c r="P20" s="588"/>
      <c r="Q20" s="1117">
        <v>2</v>
      </c>
      <c r="R20" s="932"/>
      <c r="S20" s="932"/>
      <c r="T20" s="932"/>
      <c r="U20" s="932"/>
      <c r="V20" s="932"/>
      <c r="W20" s="932"/>
      <c r="X20" s="932"/>
      <c r="Y20" s="932"/>
      <c r="Z20" s="932"/>
      <c r="AA20" s="932"/>
      <c r="AB20" s="932"/>
      <c r="AC20" s="932"/>
      <c r="AD20" s="932"/>
      <c r="AE20" s="932"/>
      <c r="AF20" s="932"/>
      <c r="AG20" s="932"/>
      <c r="AH20" s="932"/>
      <c r="AI20" s="932"/>
    </row>
    <row r="21" spans="1:35" s="108" customFormat="1">
      <c r="A21" s="932">
        <v>1</v>
      </c>
      <c r="B21" s="932"/>
      <c r="C21" s="932"/>
      <c r="D21" s="932"/>
      <c r="E21" s="932"/>
      <c r="F21" s="932">
        <v>2027</v>
      </c>
      <c r="G21" s="932" t="b">
        <v>1</v>
      </c>
      <c r="H21" s="932"/>
      <c r="I21" s="932"/>
      <c r="J21" s="932"/>
      <c r="K21" s="932"/>
      <c r="L21" s="1115" t="s">
        <v>2649</v>
      </c>
      <c r="M21" s="1116">
        <v>691.10264796377567</v>
      </c>
      <c r="N21" s="1117">
        <v>1</v>
      </c>
      <c r="O21" s="1116"/>
      <c r="P21" s="588"/>
      <c r="Q21" s="1117">
        <v>2</v>
      </c>
      <c r="R21" s="932"/>
      <c r="S21" s="932"/>
      <c r="T21" s="932"/>
      <c r="U21" s="932"/>
      <c r="V21" s="932"/>
      <c r="W21" s="932"/>
      <c r="X21" s="932"/>
      <c r="Y21" s="932"/>
      <c r="Z21" s="932"/>
      <c r="AA21" s="932"/>
      <c r="AB21" s="932"/>
      <c r="AC21" s="932"/>
      <c r="AD21" s="932"/>
      <c r="AE21" s="932"/>
      <c r="AF21" s="932"/>
      <c r="AG21" s="932"/>
      <c r="AH21" s="932"/>
      <c r="AI21" s="932"/>
    </row>
    <row r="22" spans="1:35" s="108" customFormat="1">
      <c r="A22" s="932">
        <v>1</v>
      </c>
      <c r="B22" s="932"/>
      <c r="C22" s="932"/>
      <c r="D22" s="932"/>
      <c r="E22" s="932"/>
      <c r="F22" s="932">
        <v>2028</v>
      </c>
      <c r="G22" s="932" t="b">
        <v>1</v>
      </c>
      <c r="H22" s="932"/>
      <c r="I22" s="932"/>
      <c r="J22" s="932"/>
      <c r="K22" s="932"/>
      <c r="L22" s="1115" t="s">
        <v>2650</v>
      </c>
      <c r="M22" s="1116">
        <v>711.82881637620926</v>
      </c>
      <c r="N22" s="1117">
        <v>1</v>
      </c>
      <c r="O22" s="1116"/>
      <c r="P22" s="588"/>
      <c r="Q22" s="1117">
        <v>2</v>
      </c>
      <c r="R22" s="932"/>
      <c r="S22" s="932"/>
      <c r="T22" s="932"/>
      <c r="U22" s="932"/>
      <c r="V22" s="932"/>
      <c r="W22" s="932"/>
      <c r="X22" s="932"/>
      <c r="Y22" s="932"/>
      <c r="Z22" s="932"/>
      <c r="AA22" s="932"/>
      <c r="AB22" s="932"/>
      <c r="AC22" s="932"/>
      <c r="AD22" s="932"/>
      <c r="AE22" s="932"/>
      <c r="AF22" s="932"/>
      <c r="AG22" s="932"/>
      <c r="AH22" s="932"/>
      <c r="AI22" s="932"/>
    </row>
    <row r="23" spans="1:35" s="108" customFormat="1" ht="0.3" customHeight="1">
      <c r="A23" s="932">
        <v>1</v>
      </c>
      <c r="B23" s="932"/>
      <c r="C23" s="932"/>
      <c r="D23" s="932"/>
      <c r="E23" s="932"/>
      <c r="F23" s="932">
        <v>2029</v>
      </c>
      <c r="G23" s="932" t="b">
        <v>0</v>
      </c>
      <c r="H23" s="932"/>
      <c r="I23" s="932"/>
      <c r="J23" s="932"/>
      <c r="K23" s="932"/>
      <c r="L23" s="1115" t="s">
        <v>2651</v>
      </c>
      <c r="M23" s="1116">
        <v>734.61445678841176</v>
      </c>
      <c r="N23" s="1117">
        <v>0</v>
      </c>
      <c r="O23" s="1116"/>
      <c r="P23" s="588"/>
      <c r="Q23" s="1117">
        <v>0</v>
      </c>
      <c r="R23" s="932"/>
      <c r="S23" s="932"/>
      <c r="T23" s="932"/>
      <c r="U23" s="932"/>
      <c r="V23" s="932"/>
      <c r="W23" s="932"/>
      <c r="X23" s="932"/>
      <c r="Y23" s="932"/>
      <c r="Z23" s="932"/>
      <c r="AA23" s="932"/>
      <c r="AB23" s="932"/>
      <c r="AC23" s="932"/>
      <c r="AD23" s="932"/>
      <c r="AE23" s="932"/>
      <c r="AF23" s="932"/>
      <c r="AG23" s="932"/>
      <c r="AH23" s="932"/>
      <c r="AI23" s="932"/>
    </row>
    <row r="24" spans="1:35" s="108" customFormat="1" ht="0.3" customHeight="1">
      <c r="A24" s="932">
        <v>1</v>
      </c>
      <c r="B24" s="932"/>
      <c r="C24" s="932"/>
      <c r="D24" s="932"/>
      <c r="E24" s="932"/>
      <c r="F24" s="932">
        <v>2030</v>
      </c>
      <c r="G24" s="932" t="b">
        <v>0</v>
      </c>
      <c r="H24" s="932"/>
      <c r="I24" s="932"/>
      <c r="J24" s="932"/>
      <c r="K24" s="932"/>
      <c r="L24" s="1115" t="s">
        <v>2652</v>
      </c>
      <c r="M24" s="1116">
        <v>758.12946555020892</v>
      </c>
      <c r="N24" s="1117">
        <v>0</v>
      </c>
      <c r="O24" s="1116"/>
      <c r="P24" s="588"/>
      <c r="Q24" s="1117">
        <v>0</v>
      </c>
      <c r="R24" s="932"/>
      <c r="S24" s="932"/>
      <c r="T24" s="932"/>
      <c r="U24" s="932"/>
      <c r="V24" s="932"/>
      <c r="W24" s="932"/>
      <c r="X24" s="932"/>
      <c r="Y24" s="932"/>
      <c r="Z24" s="932"/>
      <c r="AA24" s="932"/>
      <c r="AB24" s="932"/>
      <c r="AC24" s="932"/>
      <c r="AD24" s="932"/>
      <c r="AE24" s="932"/>
      <c r="AF24" s="932"/>
      <c r="AG24" s="932"/>
      <c r="AH24" s="932"/>
      <c r="AI24" s="932"/>
    </row>
    <row r="25" spans="1:35" s="108" customFormat="1" ht="0.3" customHeight="1">
      <c r="A25" s="932">
        <v>1</v>
      </c>
      <c r="B25" s="932"/>
      <c r="C25" s="932"/>
      <c r="D25" s="932"/>
      <c r="E25" s="932"/>
      <c r="F25" s="932">
        <v>2031</v>
      </c>
      <c r="G25" s="932" t="b">
        <v>0</v>
      </c>
      <c r="H25" s="932"/>
      <c r="I25" s="932"/>
      <c r="J25" s="932"/>
      <c r="K25" s="932"/>
      <c r="L25" s="1115" t="s">
        <v>2653</v>
      </c>
      <c r="M25" s="1116">
        <v>782.39718974247114</v>
      </c>
      <c r="N25" s="1117">
        <v>0</v>
      </c>
      <c r="O25" s="1116"/>
      <c r="P25" s="588"/>
      <c r="Q25" s="1117">
        <v>0</v>
      </c>
      <c r="R25" s="932"/>
      <c r="S25" s="932"/>
      <c r="T25" s="932"/>
      <c r="U25" s="932"/>
      <c r="V25" s="932"/>
      <c r="W25" s="932"/>
      <c r="X25" s="932"/>
      <c r="Y25" s="932"/>
      <c r="Z25" s="932"/>
      <c r="AA25" s="932"/>
      <c r="AB25" s="932"/>
      <c r="AC25" s="932"/>
      <c r="AD25" s="932"/>
      <c r="AE25" s="932"/>
      <c r="AF25" s="932"/>
      <c r="AG25" s="932"/>
      <c r="AH25" s="932"/>
      <c r="AI25" s="932"/>
    </row>
    <row r="26" spans="1:35" s="108" customFormat="1" ht="0.3" customHeight="1">
      <c r="A26" s="932">
        <v>1</v>
      </c>
      <c r="B26" s="932"/>
      <c r="C26" s="932"/>
      <c r="D26" s="932"/>
      <c r="E26" s="932"/>
      <c r="F26" s="932">
        <v>2032</v>
      </c>
      <c r="G26" s="932" t="b">
        <v>0</v>
      </c>
      <c r="H26" s="932"/>
      <c r="I26" s="932"/>
      <c r="J26" s="932"/>
      <c r="K26" s="932"/>
      <c r="L26" s="1115" t="s">
        <v>2654</v>
      </c>
      <c r="M26" s="1116">
        <v>807.44172378612768</v>
      </c>
      <c r="N26" s="1117">
        <v>0</v>
      </c>
      <c r="O26" s="1116"/>
      <c r="P26" s="588"/>
      <c r="Q26" s="1117">
        <v>0</v>
      </c>
      <c r="R26" s="932"/>
      <c r="S26" s="932"/>
      <c r="T26" s="932"/>
      <c r="U26" s="932"/>
      <c r="V26" s="932"/>
      <c r="W26" s="932"/>
      <c r="X26" s="932"/>
      <c r="Y26" s="932"/>
      <c r="Z26" s="932"/>
      <c r="AA26" s="932"/>
      <c r="AB26" s="932"/>
      <c r="AC26" s="932"/>
      <c r="AD26" s="932"/>
      <c r="AE26" s="932"/>
      <c r="AF26" s="932"/>
      <c r="AG26" s="932"/>
      <c r="AH26" s="932"/>
      <c r="AI26" s="932"/>
    </row>
    <row r="27" spans="1:35" s="108" customFormat="1" ht="0.3" customHeight="1">
      <c r="A27" s="932">
        <v>1</v>
      </c>
      <c r="B27" s="932"/>
      <c r="C27" s="932"/>
      <c r="D27" s="932"/>
      <c r="E27" s="932"/>
      <c r="F27" s="932">
        <v>2033</v>
      </c>
      <c r="G27" s="932" t="b">
        <v>0</v>
      </c>
      <c r="H27" s="932"/>
      <c r="I27" s="932"/>
      <c r="J27" s="932"/>
      <c r="K27" s="932"/>
      <c r="L27" s="1115" t="s">
        <v>2655</v>
      </c>
      <c r="M27" s="1116">
        <v>833.28793336452168</v>
      </c>
      <c r="N27" s="1117">
        <v>0</v>
      </c>
      <c r="O27" s="1116"/>
      <c r="P27" s="588"/>
      <c r="Q27" s="1117">
        <v>0</v>
      </c>
      <c r="R27" s="932"/>
      <c r="S27" s="932"/>
      <c r="T27" s="932"/>
      <c r="U27" s="932"/>
      <c r="V27" s="932"/>
      <c r="W27" s="932"/>
      <c r="X27" s="932"/>
      <c r="Y27" s="932"/>
      <c r="Z27" s="932"/>
      <c r="AA27" s="932"/>
      <c r="AB27" s="932"/>
      <c r="AC27" s="932"/>
      <c r="AD27" s="932"/>
      <c r="AE27" s="932"/>
      <c r="AF27" s="932"/>
      <c r="AG27" s="932"/>
      <c r="AH27" s="932"/>
      <c r="AI27" s="932"/>
    </row>
    <row r="28" spans="1:35">
      <c r="A28" s="1041"/>
      <c r="B28" s="1041"/>
      <c r="C28" s="1041"/>
      <c r="D28" s="1041"/>
      <c r="E28" s="1041"/>
      <c r="F28" s="1041"/>
      <c r="G28" s="1041"/>
      <c r="H28" s="1041"/>
      <c r="I28" s="1041"/>
      <c r="J28" s="1041"/>
      <c r="K28" s="1041"/>
      <c r="L28" s="1083"/>
      <c r="M28" s="1041"/>
      <c r="N28" s="1041"/>
      <c r="O28" s="1041"/>
      <c r="P28" s="1041"/>
      <c r="Q28" s="1041"/>
      <c r="R28" s="1041"/>
      <c r="S28" s="1041"/>
      <c r="T28" s="1041"/>
      <c r="U28" s="1041"/>
      <c r="V28" s="1041"/>
      <c r="W28" s="1041"/>
      <c r="X28" s="1041"/>
      <c r="Y28" s="1041"/>
      <c r="Z28" s="1041"/>
      <c r="AA28" s="1041"/>
      <c r="AB28" s="1041"/>
      <c r="AC28" s="1041"/>
      <c r="AD28" s="1041"/>
      <c r="AE28" s="1041"/>
      <c r="AF28" s="1041"/>
      <c r="AG28" s="1041"/>
      <c r="AH28" s="1041"/>
      <c r="AI28" s="1041"/>
    </row>
    <row r="29" spans="1:35" ht="15" customHeight="1">
      <c r="A29" s="1041"/>
      <c r="B29" s="1041"/>
      <c r="C29" s="1041"/>
      <c r="D29" s="1041"/>
      <c r="E29" s="1041"/>
      <c r="F29" s="1041"/>
      <c r="G29" s="1041"/>
      <c r="H29" s="1041"/>
      <c r="I29" s="1041"/>
      <c r="J29" s="1041"/>
      <c r="K29" s="1041"/>
      <c r="L29" s="1298" t="s">
        <v>1469</v>
      </c>
      <c r="M29" s="1298"/>
      <c r="N29" s="1298"/>
      <c r="O29" s="1298"/>
      <c r="P29" s="1298"/>
      <c r="Q29" s="1298"/>
      <c r="R29" s="1041"/>
      <c r="S29" s="1041"/>
      <c r="T29" s="1041"/>
      <c r="U29" s="1041"/>
      <c r="V29" s="1041"/>
      <c r="W29" s="1041"/>
      <c r="X29" s="1041"/>
      <c r="Y29" s="1041"/>
      <c r="Z29" s="1041"/>
      <c r="AA29" s="1041"/>
      <c r="AB29" s="1041"/>
      <c r="AC29" s="1041"/>
      <c r="AD29" s="1041"/>
      <c r="AE29" s="1041"/>
      <c r="AF29" s="1041"/>
      <c r="AG29" s="1041"/>
      <c r="AH29" s="1041"/>
      <c r="AI29" s="1041"/>
    </row>
    <row r="30" spans="1:35" ht="15" customHeight="1">
      <c r="A30" s="1041"/>
      <c r="B30" s="1041"/>
      <c r="C30" s="1041"/>
      <c r="D30" s="1041"/>
      <c r="E30" s="1041"/>
      <c r="F30" s="1041"/>
      <c r="G30" s="1041"/>
      <c r="H30" s="1041"/>
      <c r="I30" s="1041"/>
      <c r="J30" s="1041"/>
      <c r="K30" s="703"/>
      <c r="L30" s="1299"/>
      <c r="M30" s="1299"/>
      <c r="N30" s="1299"/>
      <c r="O30" s="1299"/>
      <c r="P30" s="1299"/>
      <c r="Q30" s="1299"/>
      <c r="R30" s="1041"/>
      <c r="S30" s="1041"/>
      <c r="T30" s="1041"/>
      <c r="U30" s="1041"/>
      <c r="V30" s="1041"/>
      <c r="W30" s="1041"/>
      <c r="X30" s="1041"/>
      <c r="Y30" s="1041"/>
      <c r="Z30" s="1041"/>
      <c r="AA30" s="1041"/>
      <c r="AB30" s="1041"/>
      <c r="AC30" s="1041"/>
      <c r="AD30" s="1041"/>
      <c r="AE30" s="1041"/>
      <c r="AF30" s="1041"/>
      <c r="AG30" s="1041"/>
      <c r="AH30" s="1041"/>
      <c r="AI30" s="1041"/>
    </row>
  </sheetData>
  <sheetProtection formatColumns="0" formatRows="0" autoFilter="0"/>
  <mergeCells count="7">
    <mergeCell ref="L29:Q29"/>
    <mergeCell ref="L30:Q30"/>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0"/>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1041"/>
      <c r="B1" s="1041"/>
      <c r="C1" s="1041"/>
      <c r="D1" s="1041"/>
      <c r="E1" s="1041"/>
      <c r="F1" s="1041"/>
      <c r="G1" s="1041"/>
      <c r="H1" s="1041"/>
      <c r="I1" s="1041"/>
      <c r="J1" s="1041"/>
      <c r="K1" s="1041"/>
      <c r="L1" s="1083"/>
      <c r="M1" s="1041"/>
      <c r="N1" s="1041"/>
      <c r="O1" s="1041"/>
      <c r="P1" s="1041"/>
      <c r="Q1" s="1041"/>
      <c r="R1" s="1041"/>
      <c r="S1" s="1041"/>
      <c r="T1" s="1041"/>
      <c r="U1" s="1041"/>
      <c r="V1" s="1041"/>
      <c r="W1" s="1041"/>
      <c r="X1" s="1041"/>
      <c r="Y1" s="1041"/>
      <c r="Z1" s="1041"/>
      <c r="AA1" s="1041"/>
      <c r="AB1" s="1041"/>
      <c r="AC1" s="1041"/>
      <c r="AD1" s="1041"/>
      <c r="AE1" s="1041"/>
      <c r="AF1" s="1041"/>
      <c r="AG1" s="1041"/>
      <c r="AH1" s="1041"/>
      <c r="AI1" s="1041"/>
    </row>
    <row r="2" spans="1:35" hidden="1">
      <c r="A2" s="1041"/>
      <c r="B2" s="1041"/>
      <c r="C2" s="1041"/>
      <c r="D2" s="1041"/>
      <c r="E2" s="1041"/>
      <c r="F2" s="1041"/>
      <c r="G2" s="1041"/>
      <c r="H2" s="1041"/>
      <c r="I2" s="1041"/>
      <c r="J2" s="1041"/>
      <c r="K2" s="1041"/>
      <c r="L2" s="1083"/>
      <c r="M2" s="1041"/>
      <c r="N2" s="1041"/>
      <c r="O2" s="1041"/>
      <c r="P2" s="1041"/>
      <c r="Q2" s="1041"/>
      <c r="R2" s="1041"/>
      <c r="S2" s="1041"/>
      <c r="T2" s="1041"/>
      <c r="U2" s="1041"/>
      <c r="V2" s="1041"/>
      <c r="W2" s="1041"/>
      <c r="X2" s="1041"/>
      <c r="Y2" s="1041"/>
      <c r="Z2" s="1041"/>
      <c r="AA2" s="1041"/>
      <c r="AB2" s="1041"/>
      <c r="AC2" s="1041"/>
      <c r="AD2" s="1041"/>
      <c r="AE2" s="1041"/>
      <c r="AF2" s="1041"/>
      <c r="AG2" s="1041"/>
      <c r="AH2" s="1041"/>
      <c r="AI2" s="1041"/>
    </row>
    <row r="3" spans="1:35" hidden="1">
      <c r="A3" s="1041"/>
      <c r="B3" s="1041"/>
      <c r="C3" s="1041"/>
      <c r="D3" s="1041"/>
      <c r="E3" s="1041"/>
      <c r="F3" s="1041"/>
      <c r="G3" s="1041"/>
      <c r="H3" s="1041"/>
      <c r="I3" s="1041"/>
      <c r="J3" s="1041"/>
      <c r="K3" s="1041"/>
      <c r="L3" s="1083"/>
      <c r="M3" s="1041"/>
      <c r="N3" s="1041"/>
      <c r="O3" s="1041"/>
      <c r="P3" s="1041"/>
      <c r="Q3" s="1041"/>
      <c r="R3" s="1041"/>
      <c r="S3" s="1041"/>
      <c r="T3" s="1041"/>
      <c r="U3" s="1041"/>
      <c r="V3" s="1041"/>
      <c r="W3" s="1041"/>
      <c r="X3" s="1041"/>
      <c r="Y3" s="1041"/>
      <c r="Z3" s="1041"/>
      <c r="AA3" s="1041"/>
      <c r="AB3" s="1041"/>
      <c r="AC3" s="1041"/>
      <c r="AD3" s="1041"/>
      <c r="AE3" s="1041"/>
      <c r="AF3" s="1041"/>
      <c r="AG3" s="1041"/>
      <c r="AH3" s="1041"/>
      <c r="AI3" s="1041"/>
    </row>
    <row r="4" spans="1:35" hidden="1">
      <c r="A4" s="1041"/>
      <c r="B4" s="1041"/>
      <c r="C4" s="1041"/>
      <c r="D4" s="1041"/>
      <c r="E4" s="1041"/>
      <c r="F4" s="1041"/>
      <c r="G4" s="1041"/>
      <c r="H4" s="1041"/>
      <c r="I4" s="1041"/>
      <c r="J4" s="1041"/>
      <c r="K4" s="1041"/>
      <c r="L4" s="1083"/>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row>
    <row r="5" spans="1:35" hidden="1">
      <c r="A5" s="1041"/>
      <c r="B5" s="1041"/>
      <c r="C5" s="1041"/>
      <c r="D5" s="1041"/>
      <c r="E5" s="1041"/>
      <c r="F5" s="1041"/>
      <c r="G5" s="1041"/>
      <c r="H5" s="1041"/>
      <c r="I5" s="1041"/>
      <c r="J5" s="1041"/>
      <c r="K5" s="1041"/>
      <c r="L5" s="1083"/>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row>
    <row r="6" spans="1:35" hidden="1">
      <c r="A6" s="1041"/>
      <c r="B6" s="1041"/>
      <c r="C6" s="1041"/>
      <c r="D6" s="1041"/>
      <c r="E6" s="1041"/>
      <c r="F6" s="1041"/>
      <c r="G6" s="1041"/>
      <c r="H6" s="1041"/>
      <c r="I6" s="1041"/>
      <c r="J6" s="1041"/>
      <c r="K6" s="1041"/>
      <c r="L6" s="1083"/>
      <c r="M6" s="1041"/>
      <c r="N6" s="1041"/>
      <c r="O6" s="1041"/>
      <c r="P6" s="1041"/>
      <c r="Q6" s="1041"/>
      <c r="R6" s="1041"/>
      <c r="S6" s="1041"/>
      <c r="T6" s="1041"/>
      <c r="U6" s="1041"/>
      <c r="V6" s="1041"/>
      <c r="W6" s="1041"/>
      <c r="X6" s="1041"/>
      <c r="Y6" s="1041"/>
      <c r="Z6" s="1041"/>
      <c r="AA6" s="1041"/>
      <c r="AB6" s="1041"/>
      <c r="AC6" s="1041"/>
      <c r="AD6" s="1041"/>
      <c r="AE6" s="1041"/>
      <c r="AF6" s="1041"/>
      <c r="AG6" s="1041"/>
      <c r="AH6" s="1041"/>
      <c r="AI6" s="1041"/>
    </row>
    <row r="7" spans="1:35" hidden="1">
      <c r="A7" s="1041"/>
      <c r="B7" s="1041"/>
      <c r="C7" s="1041"/>
      <c r="D7" s="1041"/>
      <c r="E7" s="1041"/>
      <c r="F7" s="1041"/>
      <c r="G7" s="1041"/>
      <c r="H7" s="1041"/>
      <c r="I7" s="1041"/>
      <c r="J7" s="1041"/>
      <c r="K7" s="1041"/>
      <c r="L7" s="1083"/>
      <c r="M7" s="1041"/>
      <c r="N7" s="1041"/>
      <c r="O7" s="1041"/>
      <c r="P7" s="1041"/>
      <c r="Q7" s="1041"/>
      <c r="R7" s="1041"/>
      <c r="S7" s="1041"/>
      <c r="T7" s="1041"/>
      <c r="U7" s="1041"/>
      <c r="V7" s="1041"/>
      <c r="W7" s="1041"/>
      <c r="X7" s="1041"/>
      <c r="Y7" s="1041"/>
      <c r="Z7" s="1041"/>
      <c r="AA7" s="1041"/>
      <c r="AB7" s="1041"/>
      <c r="AC7" s="1041"/>
      <c r="AD7" s="1041"/>
      <c r="AE7" s="1041"/>
      <c r="AF7" s="1041"/>
      <c r="AG7" s="1041"/>
      <c r="AH7" s="1041"/>
      <c r="AI7" s="1041"/>
    </row>
    <row r="8" spans="1:35" hidden="1">
      <c r="A8" s="1041"/>
      <c r="B8" s="1041"/>
      <c r="C8" s="1041"/>
      <c r="D8" s="1041"/>
      <c r="E8" s="1041"/>
      <c r="F8" s="1041"/>
      <c r="G8" s="1041"/>
      <c r="H8" s="1041"/>
      <c r="I8" s="1041"/>
      <c r="J8" s="1041"/>
      <c r="K8" s="1041"/>
      <c r="L8" s="1083"/>
      <c r="M8" s="1041"/>
      <c r="N8" s="1041"/>
      <c r="O8" s="1041"/>
      <c r="P8" s="1041"/>
      <c r="Q8" s="1041"/>
      <c r="R8" s="1041"/>
      <c r="S8" s="1041"/>
      <c r="T8" s="1041"/>
      <c r="U8" s="1041"/>
      <c r="V8" s="1041"/>
      <c r="W8" s="1041"/>
      <c r="X8" s="1041"/>
      <c r="Y8" s="1041"/>
      <c r="Z8" s="1041"/>
      <c r="AA8" s="1041"/>
      <c r="AB8" s="1041"/>
      <c r="AC8" s="1041"/>
      <c r="AD8" s="1041"/>
      <c r="AE8" s="1041"/>
      <c r="AF8" s="1041"/>
      <c r="AG8" s="1041"/>
      <c r="AH8" s="1041"/>
      <c r="AI8" s="1041"/>
    </row>
    <row r="9" spans="1:35" hidden="1">
      <c r="A9" s="1041"/>
      <c r="B9" s="1041"/>
      <c r="C9" s="1041"/>
      <c r="D9" s="1041"/>
      <c r="E9" s="1041"/>
      <c r="F9" s="1041"/>
      <c r="G9" s="1041"/>
      <c r="H9" s="1041"/>
      <c r="I9" s="1041"/>
      <c r="J9" s="1041"/>
      <c r="K9" s="1041"/>
      <c r="L9" s="1083"/>
      <c r="M9" s="1041"/>
      <c r="N9" s="1041"/>
      <c r="O9" s="1041"/>
      <c r="P9" s="1041"/>
      <c r="Q9" s="1041"/>
      <c r="R9" s="1041"/>
      <c r="S9" s="1041"/>
      <c r="T9" s="1041"/>
      <c r="U9" s="1041"/>
      <c r="V9" s="1041"/>
      <c r="W9" s="1041"/>
      <c r="X9" s="1041"/>
      <c r="Y9" s="1041"/>
      <c r="Z9" s="1041"/>
      <c r="AA9" s="1041"/>
      <c r="AB9" s="1041"/>
      <c r="AC9" s="1041"/>
      <c r="AD9" s="1041"/>
      <c r="AE9" s="1041"/>
      <c r="AF9" s="1041"/>
      <c r="AG9" s="1041"/>
      <c r="AH9" s="1041"/>
      <c r="AI9" s="1041"/>
    </row>
    <row r="10" spans="1:35" hidden="1">
      <c r="A10" s="1041"/>
      <c r="B10" s="1041"/>
      <c r="C10" s="1041"/>
      <c r="D10" s="1041"/>
      <c r="E10" s="1041"/>
      <c r="F10" s="1041"/>
      <c r="G10" s="1041"/>
      <c r="H10" s="1041"/>
      <c r="I10" s="1041"/>
      <c r="J10" s="1041"/>
      <c r="K10" s="1041"/>
      <c r="L10" s="1083"/>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c r="AI10" s="1041"/>
    </row>
    <row r="11" spans="1:35" ht="15" hidden="1" customHeight="1">
      <c r="A11" s="1041"/>
      <c r="B11" s="1041"/>
      <c r="C11" s="1041"/>
      <c r="D11" s="1041"/>
      <c r="E11" s="1041"/>
      <c r="F11" s="1041"/>
      <c r="G11" s="1041"/>
      <c r="H11" s="1041"/>
      <c r="I11" s="1041"/>
      <c r="J11" s="1041"/>
      <c r="K11" s="1041"/>
      <c r="L11" s="1085"/>
      <c r="M11" s="1041"/>
      <c r="N11" s="1041"/>
      <c r="O11" s="1041"/>
      <c r="P11" s="1041"/>
      <c r="Q11" s="1041"/>
      <c r="R11" s="1041"/>
      <c r="S11" s="1041"/>
      <c r="T11" s="1041"/>
      <c r="U11" s="1041"/>
      <c r="V11" s="1041"/>
      <c r="W11" s="1041"/>
      <c r="X11" s="1041"/>
      <c r="Y11" s="1041"/>
      <c r="Z11" s="1041"/>
      <c r="AA11" s="1041"/>
      <c r="AB11" s="1041"/>
      <c r="AC11" s="1041"/>
      <c r="AD11" s="1041"/>
      <c r="AE11" s="1041"/>
      <c r="AF11" s="1041"/>
      <c r="AG11" s="1041"/>
      <c r="AH11" s="1041"/>
      <c r="AI11" s="1041"/>
    </row>
    <row r="12" spans="1:35" s="323" customFormat="1" ht="24" customHeight="1">
      <c r="A12" s="895"/>
      <c r="B12" s="895"/>
      <c r="C12" s="895"/>
      <c r="D12" s="895"/>
      <c r="E12" s="895"/>
      <c r="F12" s="895"/>
      <c r="G12" s="895"/>
      <c r="H12" s="895"/>
      <c r="I12" s="895"/>
      <c r="J12" s="895"/>
      <c r="K12" s="895"/>
      <c r="L12" s="479" t="s">
        <v>1387</v>
      </c>
      <c r="M12" s="285"/>
      <c r="N12" s="285"/>
      <c r="O12" s="285"/>
      <c r="P12" s="285"/>
      <c r="Q12" s="285"/>
      <c r="R12" s="895"/>
      <c r="S12" s="895"/>
      <c r="T12" s="895"/>
      <c r="U12" s="895"/>
      <c r="V12" s="895"/>
      <c r="W12" s="895"/>
      <c r="X12" s="895"/>
      <c r="Y12" s="895"/>
      <c r="Z12" s="895"/>
      <c r="AA12" s="895"/>
      <c r="AB12" s="895"/>
      <c r="AC12" s="895"/>
      <c r="AD12" s="895"/>
      <c r="AE12" s="895"/>
      <c r="AF12" s="895"/>
      <c r="AG12" s="895"/>
      <c r="AH12" s="895"/>
      <c r="AI12" s="895"/>
    </row>
    <row r="13" spans="1:35">
      <c r="A13" s="1041"/>
      <c r="B13" s="1041"/>
      <c r="C13" s="1041"/>
      <c r="D13" s="1041"/>
      <c r="E13" s="1041"/>
      <c r="F13" s="1041"/>
      <c r="G13" s="1041"/>
      <c r="H13" s="1041"/>
      <c r="I13" s="1041"/>
      <c r="J13" s="1041"/>
      <c r="K13" s="1041"/>
      <c r="L13" s="1084"/>
      <c r="M13" s="1084"/>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c r="AI13" s="1084"/>
    </row>
    <row r="14" spans="1:35" s="324" customFormat="1" ht="39" customHeight="1">
      <c r="A14" s="1084"/>
      <c r="B14" s="1084"/>
      <c r="C14" s="1084"/>
      <c r="D14" s="1084"/>
      <c r="E14" s="1084"/>
      <c r="F14" s="1084"/>
      <c r="G14" s="1084"/>
      <c r="H14" s="1084"/>
      <c r="I14" s="1084"/>
      <c r="J14" s="1084"/>
      <c r="K14" s="1084"/>
      <c r="L14" s="1300" t="s">
        <v>14</v>
      </c>
      <c r="M14" s="1303" t="s">
        <v>701</v>
      </c>
      <c r="N14" s="1303" t="s">
        <v>306</v>
      </c>
      <c r="O14" s="1303" t="s">
        <v>702</v>
      </c>
      <c r="P14" s="1303" t="s">
        <v>703</v>
      </c>
      <c r="Q14" s="1303"/>
      <c r="R14" s="1084"/>
      <c r="S14" s="1084"/>
      <c r="T14" s="1084"/>
      <c r="U14" s="1084"/>
      <c r="V14" s="1084"/>
      <c r="W14" s="1084"/>
      <c r="X14" s="1084"/>
      <c r="Y14" s="1084"/>
      <c r="Z14" s="1084"/>
      <c r="AA14" s="1084"/>
      <c r="AB14" s="1084"/>
      <c r="AC14" s="1084"/>
      <c r="AD14" s="1084"/>
      <c r="AE14" s="1084"/>
      <c r="AF14" s="1084"/>
      <c r="AG14" s="1084"/>
      <c r="AH14" s="1084"/>
      <c r="AI14" s="1084"/>
    </row>
    <row r="15" spans="1:35" s="324" customFormat="1" ht="36" customHeight="1">
      <c r="A15" s="1084"/>
      <c r="B15" s="1084"/>
      <c r="C15" s="1084"/>
      <c r="D15" s="1084"/>
      <c r="E15" s="1084"/>
      <c r="F15" s="1084"/>
      <c r="G15" s="1084"/>
      <c r="H15" s="1084"/>
      <c r="I15" s="1084"/>
      <c r="J15" s="1084"/>
      <c r="K15" s="1084"/>
      <c r="L15" s="1301"/>
      <c r="M15" s="1303"/>
      <c r="N15" s="1303"/>
      <c r="O15" s="1303"/>
      <c r="P15" s="1113" t="s">
        <v>339</v>
      </c>
      <c r="Q15" s="1113" t="s">
        <v>704</v>
      </c>
      <c r="R15" s="1084"/>
      <c r="S15" s="1084"/>
      <c r="T15" s="1084"/>
      <c r="U15" s="1084"/>
      <c r="V15" s="1084"/>
      <c r="W15" s="1084"/>
      <c r="X15" s="1084"/>
      <c r="Y15" s="1084"/>
      <c r="Z15" s="1084"/>
      <c r="AA15" s="1084"/>
      <c r="AB15" s="1084"/>
      <c r="AC15" s="1084"/>
      <c r="AD15" s="1084"/>
      <c r="AE15" s="1084"/>
      <c r="AF15" s="1084"/>
      <c r="AG15" s="1084"/>
      <c r="AH15" s="1084"/>
      <c r="AI15" s="1084"/>
    </row>
    <row r="16" spans="1:35" s="325" customFormat="1">
      <c r="A16" s="1114"/>
      <c r="B16" s="1114"/>
      <c r="C16" s="1114"/>
      <c r="D16" s="1114"/>
      <c r="E16" s="1114"/>
      <c r="F16" s="1114"/>
      <c r="G16" s="1114"/>
      <c r="H16" s="1114"/>
      <c r="I16" s="1114"/>
      <c r="J16" s="1114"/>
      <c r="K16" s="1114"/>
      <c r="L16" s="1302"/>
      <c r="M16" s="1113" t="s">
        <v>369</v>
      </c>
      <c r="N16" s="1113" t="s">
        <v>145</v>
      </c>
      <c r="O16" s="968" t="s">
        <v>145</v>
      </c>
      <c r="P16" s="1113" t="s">
        <v>145</v>
      </c>
      <c r="Q16" s="1113" t="s">
        <v>705</v>
      </c>
      <c r="R16" s="1114"/>
      <c r="S16" s="1114"/>
      <c r="T16" s="1114"/>
      <c r="U16" s="1114"/>
      <c r="V16" s="1114"/>
      <c r="W16" s="1114"/>
      <c r="X16" s="1114"/>
      <c r="Y16" s="1114"/>
      <c r="Z16" s="1114"/>
      <c r="AA16" s="1114"/>
      <c r="AB16" s="1114"/>
      <c r="AC16" s="1114"/>
      <c r="AD16" s="1114"/>
      <c r="AE16" s="1114"/>
      <c r="AF16" s="1114"/>
      <c r="AG16" s="1114"/>
      <c r="AH16" s="1114"/>
      <c r="AI16" s="1114"/>
    </row>
    <row r="17" spans="1:35" s="102" customFormat="1">
      <c r="A17" s="816" t="s">
        <v>18</v>
      </c>
      <c r="B17" s="961"/>
      <c r="C17" s="961"/>
      <c r="D17" s="961"/>
      <c r="E17" s="961"/>
      <c r="F17" s="961"/>
      <c r="G17" s="961"/>
      <c r="H17" s="961"/>
      <c r="I17" s="961"/>
      <c r="J17" s="961"/>
      <c r="K17" s="961"/>
      <c r="L17" s="904" t="s">
        <v>2613</v>
      </c>
      <c r="M17" s="975"/>
      <c r="N17" s="975"/>
      <c r="O17" s="975"/>
      <c r="P17" s="975"/>
      <c r="Q17" s="975"/>
      <c r="R17" s="961"/>
      <c r="S17" s="961"/>
      <c r="T17" s="961"/>
      <c r="U17" s="961"/>
      <c r="V17" s="961"/>
      <c r="W17" s="961"/>
      <c r="X17" s="961"/>
      <c r="Y17" s="961"/>
      <c r="Z17" s="961"/>
      <c r="AA17" s="961"/>
      <c r="AB17" s="961"/>
      <c r="AC17" s="961"/>
      <c r="AD17" s="961"/>
      <c r="AE17" s="961"/>
      <c r="AF17" s="961"/>
      <c r="AG17" s="961"/>
      <c r="AH17" s="961"/>
      <c r="AI17" s="961"/>
    </row>
    <row r="18" spans="1:35">
      <c r="A18" s="1041"/>
      <c r="B18" s="1041"/>
      <c r="C18" s="1041"/>
      <c r="D18" s="1041"/>
      <c r="E18" s="1041"/>
      <c r="F18" s="1041"/>
      <c r="G18" s="1041"/>
      <c r="H18" s="1041"/>
      <c r="I18" s="1041"/>
      <c r="J18" s="1041"/>
      <c r="K18" s="1041"/>
      <c r="L18" s="1083"/>
      <c r="M18" s="1041"/>
      <c r="N18" s="1041"/>
      <c r="O18" s="1041"/>
      <c r="P18" s="1041"/>
      <c r="Q18" s="1041"/>
      <c r="R18" s="1041"/>
      <c r="S18" s="1041"/>
      <c r="T18" s="1041"/>
      <c r="U18" s="1041"/>
      <c r="V18" s="1041"/>
      <c r="W18" s="1041"/>
      <c r="X18" s="1041"/>
      <c r="Y18" s="1041"/>
      <c r="Z18" s="1041"/>
      <c r="AA18" s="1041"/>
      <c r="AB18" s="1041"/>
      <c r="AC18" s="1041"/>
      <c r="AD18" s="1041"/>
      <c r="AE18" s="1041"/>
      <c r="AF18" s="1041"/>
      <c r="AG18" s="1041"/>
      <c r="AH18" s="1041"/>
      <c r="AI18" s="1041"/>
    </row>
    <row r="19" spans="1:35" ht="15" customHeight="1">
      <c r="A19" s="1041"/>
      <c r="B19" s="1041"/>
      <c r="C19" s="1041"/>
      <c r="D19" s="1041"/>
      <c r="E19" s="1041"/>
      <c r="F19" s="1041"/>
      <c r="G19" s="1041"/>
      <c r="H19" s="1041"/>
      <c r="I19" s="1041"/>
      <c r="J19" s="1041"/>
      <c r="K19" s="1041"/>
      <c r="L19" s="1298" t="s">
        <v>1469</v>
      </c>
      <c r="M19" s="1298"/>
      <c r="N19" s="1298"/>
      <c r="O19" s="1298"/>
      <c r="P19" s="1298"/>
      <c r="Q19" s="1298"/>
      <c r="R19" s="1041"/>
      <c r="S19" s="1041"/>
      <c r="T19" s="1041"/>
      <c r="U19" s="1041"/>
      <c r="V19" s="1041"/>
      <c r="W19" s="1041"/>
      <c r="X19" s="1041"/>
      <c r="Y19" s="1041"/>
      <c r="Z19" s="1041"/>
      <c r="AA19" s="1041"/>
      <c r="AB19" s="1041"/>
      <c r="AC19" s="1041"/>
      <c r="AD19" s="1041"/>
      <c r="AE19" s="1041"/>
      <c r="AF19" s="1041"/>
      <c r="AG19" s="1041"/>
      <c r="AH19" s="1041"/>
      <c r="AI19" s="1041"/>
    </row>
    <row r="20" spans="1:35" ht="15" customHeight="1">
      <c r="A20" s="1041"/>
      <c r="B20" s="1041"/>
      <c r="C20" s="1041"/>
      <c r="D20" s="1041"/>
      <c r="E20" s="1041"/>
      <c r="F20" s="1041"/>
      <c r="G20" s="1041"/>
      <c r="H20" s="1041"/>
      <c r="I20" s="1041"/>
      <c r="J20" s="1041"/>
      <c r="K20" s="703"/>
      <c r="L20" s="1299"/>
      <c r="M20" s="1299"/>
      <c r="N20" s="1299"/>
      <c r="O20" s="1299"/>
      <c r="P20" s="1299"/>
      <c r="Q20" s="1299"/>
      <c r="R20" s="1041"/>
      <c r="S20" s="1041"/>
      <c r="T20" s="1041"/>
      <c r="U20" s="1041"/>
      <c r="V20" s="1041"/>
      <c r="W20" s="1041"/>
      <c r="X20" s="1041"/>
      <c r="Y20" s="1041"/>
      <c r="Z20" s="1041"/>
      <c r="AA20" s="1041"/>
      <c r="AB20" s="1041"/>
      <c r="AC20" s="1041"/>
      <c r="AD20" s="1041"/>
      <c r="AE20" s="1041"/>
      <c r="AF20" s="1041"/>
      <c r="AG20" s="1041"/>
      <c r="AH20" s="1041"/>
      <c r="AI20" s="1041"/>
    </row>
  </sheetData>
  <sheetProtection formatColumns="0" formatRows="0" autoFilter="0"/>
  <mergeCells count="7">
    <mergeCell ref="L20:Q20"/>
    <mergeCell ref="L19:Q19"/>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18" customWidth="1"/>
    <col min="2" max="2" width="6.75" style="118" customWidth="1"/>
    <col min="3" max="3" width="40.75" style="118" customWidth="1"/>
    <col min="4" max="6" width="3.75" style="118" customWidth="1"/>
    <col min="7" max="7" width="23.75" style="118" customWidth="1"/>
    <col min="8" max="9" width="3.75" style="118" customWidth="1"/>
    <col min="10" max="10" width="4.75" style="118" customWidth="1"/>
    <col min="11" max="11" width="40.75" style="118" customWidth="1"/>
    <col min="12" max="12" width="4.75" style="118" customWidth="1"/>
    <col min="13" max="13" width="18.625" style="118" bestFit="1" customWidth="1"/>
    <col min="14" max="15" width="4.75" style="118" customWidth="1"/>
    <col min="16" max="16" width="5.75" style="118" customWidth="1"/>
    <col min="17" max="18" width="12.625" style="118" customWidth="1"/>
    <col min="19" max="19" width="14.625" style="118" customWidth="1"/>
    <col min="20" max="20" width="18.875" style="118" customWidth="1"/>
    <col min="21" max="21" width="19.25" style="118" customWidth="1"/>
    <col min="22" max="22" width="39.125" style="118" customWidth="1"/>
    <col min="23" max="23" width="41.75" style="118" customWidth="1"/>
    <col min="24" max="24" width="54.875" style="118" customWidth="1"/>
    <col min="25" max="26" width="22.875" style="118" customWidth="1"/>
    <col min="27" max="16384" width="9.125" style="118"/>
  </cols>
  <sheetData>
    <row r="1" spans="1:26" ht="12" customHeight="1">
      <c r="A1" s="114" t="s">
        <v>28</v>
      </c>
      <c r="B1" s="115" t="s">
        <v>710</v>
      </c>
      <c r="C1" s="114" t="s">
        <v>28</v>
      </c>
      <c r="D1" s="114"/>
      <c r="E1" s="114"/>
      <c r="F1" s="114"/>
      <c r="G1" s="116" t="s">
        <v>711</v>
      </c>
      <c r="H1" s="114"/>
      <c r="I1" s="114"/>
      <c r="J1" s="114"/>
      <c r="K1" s="114"/>
      <c r="L1" s="117"/>
      <c r="M1" s="116" t="s">
        <v>712</v>
      </c>
      <c r="N1" s="114"/>
      <c r="O1" s="117"/>
      <c r="P1" s="114"/>
      <c r="Q1" s="116" t="s">
        <v>713</v>
      </c>
      <c r="R1" s="116" t="s">
        <v>714</v>
      </c>
      <c r="S1" s="116" t="s">
        <v>923</v>
      </c>
      <c r="T1" s="116" t="s">
        <v>1019</v>
      </c>
      <c r="U1" s="116" t="s">
        <v>1022</v>
      </c>
      <c r="V1" s="137" t="s">
        <v>1432</v>
      </c>
      <c r="W1" s="137" t="s">
        <v>1126</v>
      </c>
      <c r="X1" s="137" t="s">
        <v>1040</v>
      </c>
      <c r="Y1" s="137" t="s">
        <v>1063</v>
      </c>
      <c r="Z1" s="137" t="s">
        <v>1246</v>
      </c>
    </row>
    <row r="2" spans="1:26" ht="12" customHeight="1">
      <c r="A2" s="114" t="s">
        <v>29</v>
      </c>
      <c r="B2" s="115" t="s">
        <v>715</v>
      </c>
      <c r="C2" s="114" t="s">
        <v>29</v>
      </c>
      <c r="D2" s="114"/>
      <c r="E2" s="114"/>
      <c r="F2" s="114"/>
      <c r="G2" s="119" t="s">
        <v>20</v>
      </c>
      <c r="H2" s="114"/>
      <c r="I2" s="114"/>
      <c r="J2" s="114"/>
      <c r="K2" s="114"/>
      <c r="L2" s="114"/>
      <c r="M2" s="120" t="s">
        <v>716</v>
      </c>
      <c r="N2" s="114"/>
      <c r="O2" s="114"/>
      <c r="P2" s="114"/>
      <c r="Q2" s="119">
        <v>2012</v>
      </c>
      <c r="R2" s="119" t="s">
        <v>0</v>
      </c>
      <c r="S2" s="119">
        <v>3</v>
      </c>
      <c r="T2" s="134" t="s">
        <v>1020</v>
      </c>
      <c r="U2" s="134" t="s">
        <v>1023</v>
      </c>
      <c r="V2" s="158" t="s">
        <v>1025</v>
      </c>
      <c r="W2" s="158" t="s">
        <v>1127</v>
      </c>
      <c r="X2" s="158" t="s">
        <v>1470</v>
      </c>
      <c r="Y2" s="158" t="s">
        <v>1221</v>
      </c>
      <c r="Z2" s="158" t="s">
        <v>1221</v>
      </c>
    </row>
    <row r="3" spans="1:26" ht="12" customHeight="1">
      <c r="A3" s="114" t="s">
        <v>30</v>
      </c>
      <c r="B3" s="115" t="s">
        <v>717</v>
      </c>
      <c r="C3" s="114" t="s">
        <v>30</v>
      </c>
      <c r="D3" s="114"/>
      <c r="E3" s="114"/>
      <c r="F3" s="114"/>
      <c r="G3" s="119" t="s">
        <v>21</v>
      </c>
      <c r="H3" s="114"/>
      <c r="I3" s="114"/>
      <c r="J3" s="114"/>
      <c r="K3" s="114"/>
      <c r="L3" s="114"/>
      <c r="M3" s="114"/>
      <c r="N3" s="114"/>
      <c r="O3" s="114"/>
      <c r="P3" s="114"/>
      <c r="Q3" s="119">
        <v>2013</v>
      </c>
      <c r="R3" s="119" t="s">
        <v>1</v>
      </c>
      <c r="S3" s="119">
        <v>4</v>
      </c>
      <c r="T3" s="134" t="s">
        <v>1021</v>
      </c>
      <c r="U3" s="134" t="s">
        <v>1024</v>
      </c>
      <c r="V3" s="158" t="s">
        <v>1026</v>
      </c>
      <c r="W3" s="158" t="s">
        <v>1128</v>
      </c>
      <c r="X3" s="158" t="s">
        <v>1471</v>
      </c>
      <c r="Y3" s="158" t="s">
        <v>1058</v>
      </c>
      <c r="Z3" s="158" t="s">
        <v>1058</v>
      </c>
    </row>
    <row r="4" spans="1:26" ht="12" customHeight="1">
      <c r="A4" s="114" t="s">
        <v>31</v>
      </c>
      <c r="B4" s="115" t="s">
        <v>718</v>
      </c>
      <c r="C4" s="114" t="s">
        <v>31</v>
      </c>
      <c r="D4" s="114"/>
      <c r="E4" s="114"/>
      <c r="F4" s="114"/>
      <c r="G4" s="114"/>
      <c r="H4" s="114"/>
      <c r="I4" s="114"/>
      <c r="J4" s="114"/>
      <c r="K4" s="114"/>
      <c r="L4" s="114"/>
      <c r="M4" s="116" t="s">
        <v>719</v>
      </c>
      <c r="N4" s="114"/>
      <c r="O4" s="114"/>
      <c r="P4" s="114"/>
      <c r="Q4" s="119">
        <v>2014</v>
      </c>
      <c r="R4" s="119" t="s">
        <v>2</v>
      </c>
      <c r="S4" s="119">
        <v>5</v>
      </c>
      <c r="V4" s="158" t="s">
        <v>1433</v>
      </c>
      <c r="X4" s="158" t="s">
        <v>1472</v>
      </c>
      <c r="Y4" s="158" t="s">
        <v>1059</v>
      </c>
      <c r="Z4" s="158" t="s">
        <v>1059</v>
      </c>
    </row>
    <row r="5" spans="1:26" ht="12" customHeight="1">
      <c r="A5" s="114" t="s">
        <v>32</v>
      </c>
      <c r="B5" s="115" t="s">
        <v>720</v>
      </c>
      <c r="C5" s="114" t="s">
        <v>32</v>
      </c>
      <c r="D5" s="114"/>
      <c r="E5" s="114"/>
      <c r="F5" s="114"/>
      <c r="G5" s="121" t="s">
        <v>721</v>
      </c>
      <c r="H5" s="114"/>
      <c r="I5" s="114"/>
      <c r="J5" s="114"/>
      <c r="K5" s="114"/>
      <c r="L5" s="114"/>
      <c r="M5" s="120">
        <v>1.2</v>
      </c>
      <c r="N5" s="114"/>
      <c r="O5" s="114"/>
      <c r="P5" s="114"/>
      <c r="Q5" s="119">
        <v>2015</v>
      </c>
      <c r="R5" s="119" t="s">
        <v>3</v>
      </c>
      <c r="S5" s="119">
        <v>6</v>
      </c>
      <c r="V5" s="137" t="s">
        <v>1027</v>
      </c>
      <c r="W5" s="137" t="s">
        <v>1129</v>
      </c>
      <c r="X5" s="158" t="s">
        <v>1473</v>
      </c>
      <c r="Y5" s="158" t="s">
        <v>1060</v>
      </c>
      <c r="Z5" s="158" t="s">
        <v>1060</v>
      </c>
    </row>
    <row r="6" spans="1:26" ht="12" customHeight="1">
      <c r="A6" s="114" t="s">
        <v>33</v>
      </c>
      <c r="B6" s="115" t="s">
        <v>722</v>
      </c>
      <c r="C6" s="114" t="s">
        <v>33</v>
      </c>
      <c r="D6" s="114"/>
      <c r="E6" s="114"/>
      <c r="F6" s="114"/>
      <c r="G6" s="121" t="s">
        <v>723</v>
      </c>
      <c r="H6" s="114"/>
      <c r="I6" s="114"/>
      <c r="J6" s="114"/>
      <c r="K6" s="114"/>
      <c r="L6" s="114"/>
      <c r="M6" s="114"/>
      <c r="N6" s="114"/>
      <c r="O6" s="114"/>
      <c r="P6" s="114"/>
      <c r="Q6" s="119">
        <v>2016</v>
      </c>
      <c r="R6" s="119" t="s">
        <v>4</v>
      </c>
      <c r="S6" s="119">
        <v>7</v>
      </c>
      <c r="V6" s="158" t="s">
        <v>1417</v>
      </c>
      <c r="W6" s="338" t="s">
        <v>1130</v>
      </c>
      <c r="X6" s="158" t="s">
        <v>1474</v>
      </c>
      <c r="Y6" s="158" t="s">
        <v>1061</v>
      </c>
      <c r="Z6" s="158" t="s">
        <v>1061</v>
      </c>
    </row>
    <row r="7" spans="1:26" ht="12" customHeight="1">
      <c r="A7" s="114" t="s">
        <v>34</v>
      </c>
      <c r="B7" s="115" t="s">
        <v>724</v>
      </c>
      <c r="C7" s="114" t="s">
        <v>34</v>
      </c>
      <c r="D7" s="114"/>
      <c r="E7" s="114"/>
      <c r="F7" s="114"/>
      <c r="G7" s="122" t="s">
        <v>727</v>
      </c>
      <c r="H7" s="114"/>
      <c r="I7" s="114"/>
      <c r="J7" s="114"/>
      <c r="K7" s="114"/>
      <c r="L7" s="114"/>
      <c r="M7" s="116" t="s">
        <v>725</v>
      </c>
      <c r="N7" s="114"/>
      <c r="O7" s="114"/>
      <c r="P7" s="114"/>
      <c r="Q7" s="119">
        <v>2017</v>
      </c>
      <c r="R7" s="119" t="s">
        <v>5</v>
      </c>
      <c r="S7" s="119">
        <v>8</v>
      </c>
      <c r="V7" s="158" t="s">
        <v>1418</v>
      </c>
      <c r="X7" s="158" t="s">
        <v>1475</v>
      </c>
      <c r="Y7" s="158" t="s">
        <v>1062</v>
      </c>
      <c r="Z7" s="158" t="s">
        <v>1062</v>
      </c>
    </row>
    <row r="8" spans="1:26" ht="12" customHeight="1">
      <c r="A8" s="114" t="s">
        <v>35</v>
      </c>
      <c r="B8" s="115" t="s">
        <v>726</v>
      </c>
      <c r="C8" s="114" t="s">
        <v>35</v>
      </c>
      <c r="D8" s="114"/>
      <c r="E8" s="114"/>
      <c r="F8" s="114"/>
      <c r="G8" s="122" t="s">
        <v>729</v>
      </c>
      <c r="H8" s="114"/>
      <c r="I8" s="114"/>
      <c r="J8" s="114"/>
      <c r="K8" s="114"/>
      <c r="L8" s="114"/>
      <c r="M8" s="120">
        <v>2021</v>
      </c>
      <c r="N8" s="114"/>
      <c r="O8" s="114"/>
      <c r="P8" s="114"/>
      <c r="Q8" s="119">
        <v>2018</v>
      </c>
      <c r="R8" s="119" t="s">
        <v>6</v>
      </c>
      <c r="S8" s="119">
        <v>9</v>
      </c>
      <c r="V8" s="158" t="s">
        <v>1419</v>
      </c>
      <c r="X8" s="158" t="s">
        <v>1476</v>
      </c>
      <c r="Z8" s="158" t="s">
        <v>1247</v>
      </c>
    </row>
    <row r="9" spans="1:26" ht="12" customHeight="1">
      <c r="A9" s="114" t="s">
        <v>36</v>
      </c>
      <c r="B9" s="115" t="s">
        <v>728</v>
      </c>
      <c r="C9" s="114" t="s">
        <v>36</v>
      </c>
      <c r="D9" s="114"/>
      <c r="E9" s="114"/>
      <c r="F9" s="114"/>
      <c r="G9" s="122" t="s">
        <v>731</v>
      </c>
      <c r="H9" s="114"/>
      <c r="I9" s="114"/>
      <c r="J9" s="114"/>
      <c r="K9" s="114"/>
      <c r="L9" s="114"/>
      <c r="M9" s="114"/>
      <c r="N9" s="114"/>
      <c r="O9" s="114"/>
      <c r="P9" s="114"/>
      <c r="Q9" s="119">
        <v>2019</v>
      </c>
      <c r="R9" s="119" t="s">
        <v>7</v>
      </c>
      <c r="S9" s="119">
        <v>10</v>
      </c>
      <c r="V9" s="158" t="s">
        <v>1420</v>
      </c>
      <c r="X9" s="158" t="s">
        <v>1477</v>
      </c>
    </row>
    <row r="10" spans="1:26" ht="12" customHeight="1">
      <c r="A10" s="114" t="s">
        <v>37</v>
      </c>
      <c r="B10" s="115" t="s">
        <v>730</v>
      </c>
      <c r="C10" s="114" t="s">
        <v>37</v>
      </c>
      <c r="D10" s="114"/>
      <c r="E10" s="114"/>
      <c r="F10" s="114"/>
      <c r="G10" s="124"/>
      <c r="H10" s="114"/>
      <c r="I10" s="114"/>
      <c r="J10" s="114"/>
      <c r="K10" s="114"/>
      <c r="L10" s="114"/>
      <c r="M10" s="116" t="s">
        <v>732</v>
      </c>
      <c r="N10" s="114"/>
      <c r="O10" s="114"/>
      <c r="P10" s="114"/>
      <c r="Q10" s="119">
        <v>2020</v>
      </c>
      <c r="R10" s="119" t="s">
        <v>8</v>
      </c>
      <c r="S10" s="119"/>
      <c r="V10" s="158" t="s">
        <v>1421</v>
      </c>
      <c r="X10" s="158" t="s">
        <v>1478</v>
      </c>
    </row>
    <row r="11" spans="1:26" ht="12" customHeight="1">
      <c r="A11" s="335" t="s">
        <v>38</v>
      </c>
      <c r="B11" s="115" t="s">
        <v>733</v>
      </c>
      <c r="C11" s="123" t="s">
        <v>734</v>
      </c>
      <c r="D11" s="114"/>
      <c r="E11" s="114"/>
      <c r="F11" s="114"/>
      <c r="G11" s="121" t="s">
        <v>737</v>
      </c>
      <c r="H11" s="114"/>
      <c r="I11" s="114"/>
      <c r="J11" s="114"/>
      <c r="K11" s="114"/>
      <c r="L11" s="114"/>
      <c r="M11" s="120" t="str">
        <f>"01.01." &amp; PERIOD</f>
        <v>01.01.2021</v>
      </c>
      <c r="N11" s="114"/>
      <c r="O11" s="114"/>
      <c r="P11" s="114"/>
      <c r="Q11" s="119">
        <v>2021</v>
      </c>
      <c r="R11" s="119" t="s">
        <v>9</v>
      </c>
      <c r="V11" s="158" t="s">
        <v>1422</v>
      </c>
      <c r="X11" s="158" t="s">
        <v>1479</v>
      </c>
    </row>
    <row r="12" spans="1:26" ht="12" customHeight="1">
      <c r="A12" s="335" t="s">
        <v>735</v>
      </c>
      <c r="B12" s="115" t="s">
        <v>736</v>
      </c>
      <c r="C12" s="123"/>
      <c r="D12" s="114"/>
      <c r="E12" s="114"/>
      <c r="F12" s="114"/>
      <c r="G12" s="121" t="s">
        <v>741</v>
      </c>
      <c r="H12" s="114"/>
      <c r="I12" s="114"/>
      <c r="J12" s="114"/>
      <c r="K12" s="114"/>
      <c r="L12" s="114"/>
      <c r="M12" s="120" t="str">
        <f>"31.12." &amp; PERIOD</f>
        <v>31.12.2021</v>
      </c>
      <c r="N12" s="114"/>
      <c r="O12" s="114"/>
      <c r="P12" s="114"/>
      <c r="Q12" s="119">
        <v>2022</v>
      </c>
      <c r="R12" s="119" t="s">
        <v>10</v>
      </c>
      <c r="X12" s="158" t="s">
        <v>1480</v>
      </c>
    </row>
    <row r="13" spans="1:26" ht="12" customHeight="1">
      <c r="A13" s="335" t="s">
        <v>738</v>
      </c>
      <c r="B13" s="115" t="s">
        <v>739</v>
      </c>
      <c r="C13" s="123" t="s">
        <v>740</v>
      </c>
      <c r="D13" s="114"/>
      <c r="E13" s="114"/>
      <c r="F13" s="114"/>
      <c r="G13" s="122" t="s">
        <v>745</v>
      </c>
      <c r="H13" s="114"/>
      <c r="I13" s="114"/>
      <c r="J13" s="114"/>
      <c r="K13" s="114"/>
      <c r="L13" s="114"/>
      <c r="M13" s="114"/>
      <c r="N13" s="114"/>
      <c r="O13" s="114"/>
      <c r="P13" s="114"/>
      <c r="Q13" s="119">
        <v>2023</v>
      </c>
      <c r="R13" s="119" t="s">
        <v>11</v>
      </c>
      <c r="X13" s="158" t="s">
        <v>1481</v>
      </c>
    </row>
    <row r="14" spans="1:26" ht="12" customHeight="1">
      <c r="A14" s="335" t="s">
        <v>742</v>
      </c>
      <c r="B14" s="125" t="s">
        <v>743</v>
      </c>
      <c r="C14" s="126" t="s">
        <v>744</v>
      </c>
      <c r="D14" s="114"/>
      <c r="E14" s="114"/>
      <c r="F14" s="114"/>
      <c r="G14" s="122" t="s">
        <v>748</v>
      </c>
      <c r="H14" s="114"/>
      <c r="I14" s="114"/>
      <c r="J14" s="114"/>
      <c r="K14" s="114"/>
      <c r="L14" s="114"/>
      <c r="M14" s="116" t="s">
        <v>746</v>
      </c>
      <c r="N14" s="114"/>
      <c r="O14" s="114"/>
      <c r="P14" s="114"/>
      <c r="Q14" s="119">
        <v>2024</v>
      </c>
      <c r="R14" s="114"/>
      <c r="X14" s="158" t="s">
        <v>1482</v>
      </c>
    </row>
    <row r="15" spans="1:26" ht="12" customHeight="1">
      <c r="A15" s="114" t="s">
        <v>39</v>
      </c>
      <c r="B15" s="115" t="s">
        <v>747</v>
      </c>
      <c r="C15" s="114" t="s">
        <v>39</v>
      </c>
      <c r="D15" s="114"/>
      <c r="E15" s="114"/>
      <c r="F15" s="114"/>
      <c r="G15" s="122" t="s">
        <v>750</v>
      </c>
      <c r="H15" s="114"/>
      <c r="I15" s="114"/>
      <c r="J15" s="114"/>
      <c r="K15" s="114"/>
      <c r="L15" s="114"/>
      <c r="M15" s="120" t="str">
        <f>"01.01." &amp; PERIOD</f>
        <v>01.01.2021</v>
      </c>
      <c r="N15" s="114"/>
      <c r="O15" s="114"/>
      <c r="P15" s="114"/>
      <c r="Q15" s="119">
        <v>2025</v>
      </c>
      <c r="R15" s="114"/>
    </row>
    <row r="16" spans="1:26" ht="12" customHeight="1">
      <c r="A16" s="114" t="s">
        <v>40</v>
      </c>
      <c r="B16" s="115" t="s">
        <v>749</v>
      </c>
      <c r="C16" s="114" t="s">
        <v>40</v>
      </c>
      <c r="D16" s="114"/>
      <c r="E16" s="114"/>
      <c r="F16" s="114"/>
      <c r="G16" s="122" t="s">
        <v>752</v>
      </c>
      <c r="H16" s="114"/>
      <c r="I16" s="114"/>
      <c r="J16" s="114"/>
      <c r="K16" s="114"/>
      <c r="L16" s="114"/>
      <c r="M16" s="120" t="str">
        <f>"31.12." &amp; PERIOD</f>
        <v>31.12.2021</v>
      </c>
      <c r="N16" s="114"/>
      <c r="O16" s="114"/>
      <c r="P16" s="114"/>
      <c r="Q16" s="119">
        <v>2026</v>
      </c>
      <c r="R16" s="114"/>
      <c r="X16" s="137" t="s">
        <v>1483</v>
      </c>
    </row>
    <row r="17" spans="1:24" ht="12" customHeight="1">
      <c r="A17" s="114" t="s">
        <v>41</v>
      </c>
      <c r="B17" s="115" t="s">
        <v>751</v>
      </c>
      <c r="C17" s="114" t="s">
        <v>41</v>
      </c>
      <c r="D17" s="114"/>
      <c r="E17" s="114"/>
      <c r="F17" s="114"/>
      <c r="G17" s="114"/>
      <c r="H17" s="114"/>
      <c r="I17" s="114"/>
      <c r="J17" s="114"/>
      <c r="K17" s="114"/>
      <c r="L17" s="114"/>
      <c r="M17" s="127"/>
      <c r="N17" s="114"/>
      <c r="O17" s="114"/>
      <c r="P17" s="114"/>
      <c r="Q17" s="119">
        <v>2027</v>
      </c>
      <c r="R17" s="114"/>
      <c r="X17" s="158" t="s">
        <v>1484</v>
      </c>
    </row>
    <row r="18" spans="1:24" ht="12" customHeight="1">
      <c r="A18" s="114" t="s">
        <v>42</v>
      </c>
      <c r="B18" s="115" t="s">
        <v>753</v>
      </c>
      <c r="C18" s="114" t="s">
        <v>42</v>
      </c>
      <c r="D18" s="114"/>
      <c r="E18" s="114"/>
      <c r="F18" s="114"/>
      <c r="G18" s="114"/>
      <c r="H18" s="114"/>
      <c r="I18" s="114"/>
      <c r="J18" s="114"/>
      <c r="K18" s="114"/>
      <c r="L18" s="114"/>
      <c r="M18" s="116" t="s">
        <v>754</v>
      </c>
      <c r="N18" s="114"/>
      <c r="O18" s="114"/>
      <c r="P18" s="114"/>
      <c r="Q18" s="119">
        <v>2028</v>
      </c>
      <c r="R18" s="114"/>
      <c r="X18" s="158" t="s">
        <v>1485</v>
      </c>
    </row>
    <row r="19" spans="1:24" ht="12" customHeight="1">
      <c r="A19" s="114" t="s">
        <v>43</v>
      </c>
      <c r="B19" s="115" t="s">
        <v>755</v>
      </c>
      <c r="C19" s="123" t="s">
        <v>756</v>
      </c>
      <c r="D19" s="114"/>
      <c r="E19" s="114"/>
      <c r="F19" s="114"/>
      <c r="G19" s="114"/>
      <c r="H19" s="114"/>
      <c r="I19" s="114"/>
      <c r="J19" s="114"/>
      <c r="K19" s="114"/>
      <c r="L19" s="114"/>
      <c r="M19" s="120" t="str">
        <f>"01.01." &amp; PERIOD</f>
        <v>01.01.2021</v>
      </c>
      <c r="N19" s="114"/>
      <c r="O19" s="114"/>
      <c r="P19" s="114"/>
      <c r="Q19" s="119">
        <v>2029</v>
      </c>
      <c r="R19" s="114"/>
      <c r="X19" s="158" t="s">
        <v>800</v>
      </c>
    </row>
    <row r="20" spans="1:24" ht="12" customHeight="1">
      <c r="A20" s="114" t="s">
        <v>44</v>
      </c>
      <c r="B20" s="115" t="s">
        <v>757</v>
      </c>
      <c r="C20" s="114" t="s">
        <v>44</v>
      </c>
      <c r="D20" s="114"/>
      <c r="E20" s="114"/>
      <c r="F20" s="114"/>
      <c r="G20" s="114"/>
      <c r="H20" s="114"/>
      <c r="I20" s="114"/>
      <c r="J20" s="114"/>
      <c r="K20" s="114"/>
      <c r="L20" s="114"/>
      <c r="M20" s="120" t="str">
        <f>"31.12." &amp; PERIOD</f>
        <v>31.12.2021</v>
      </c>
      <c r="N20" s="114"/>
      <c r="O20" s="114"/>
      <c r="P20" s="114"/>
      <c r="Q20" s="119">
        <v>2030</v>
      </c>
      <c r="R20" s="114"/>
      <c r="X20" s="158" t="s">
        <v>790</v>
      </c>
    </row>
    <row r="21" spans="1:24" ht="12" customHeight="1">
      <c r="A21" s="114" t="s">
        <v>45</v>
      </c>
      <c r="B21" s="115" t="s">
        <v>758</v>
      </c>
      <c r="C21" s="114" t="s">
        <v>45</v>
      </c>
      <c r="D21" s="114"/>
      <c r="E21" s="114"/>
      <c r="F21" s="114"/>
      <c r="G21" s="114"/>
      <c r="H21" s="114"/>
      <c r="I21" s="114"/>
      <c r="J21" s="114"/>
      <c r="K21" s="114"/>
      <c r="L21" s="114"/>
      <c r="M21" s="114"/>
      <c r="N21" s="114"/>
      <c r="O21" s="114"/>
      <c r="P21" s="114"/>
      <c r="Q21" s="114"/>
      <c r="R21" s="114"/>
      <c r="X21" s="158" t="s">
        <v>792</v>
      </c>
    </row>
    <row r="22" spans="1:24" ht="12" customHeight="1">
      <c r="A22" s="114" t="s">
        <v>46</v>
      </c>
      <c r="B22" s="115" t="s">
        <v>759</v>
      </c>
      <c r="C22" s="114" t="s">
        <v>46</v>
      </c>
      <c r="D22" s="114"/>
      <c r="E22" s="114"/>
      <c r="F22" s="114"/>
      <c r="G22" s="114"/>
      <c r="H22" s="114"/>
      <c r="I22" s="114"/>
      <c r="J22" s="114"/>
      <c r="K22" s="114"/>
      <c r="L22" s="114"/>
      <c r="M22" s="114"/>
      <c r="N22" s="114"/>
      <c r="O22" s="114"/>
      <c r="P22" s="114"/>
      <c r="Q22" s="114"/>
      <c r="R22" s="114"/>
      <c r="X22" s="158" t="s">
        <v>794</v>
      </c>
    </row>
    <row r="23" spans="1:24" ht="12" customHeight="1">
      <c r="A23" s="114" t="s">
        <v>47</v>
      </c>
      <c r="B23" s="115" t="s">
        <v>760</v>
      </c>
      <c r="C23" s="123" t="s">
        <v>761</v>
      </c>
      <c r="D23" s="114"/>
      <c r="E23" s="114"/>
      <c r="F23" s="114"/>
      <c r="G23" s="114"/>
      <c r="H23" s="114"/>
      <c r="I23" s="114"/>
      <c r="J23" s="114"/>
      <c r="K23" s="114"/>
      <c r="L23" s="114"/>
      <c r="M23" s="114"/>
      <c r="N23" s="114"/>
      <c r="O23" s="114"/>
      <c r="P23" s="114"/>
      <c r="Q23" s="114"/>
      <c r="R23" s="114"/>
      <c r="X23" s="158" t="s">
        <v>796</v>
      </c>
    </row>
    <row r="24" spans="1:24" ht="12" customHeight="1">
      <c r="A24" s="114" t="s">
        <v>48</v>
      </c>
      <c r="B24" s="115" t="s">
        <v>762</v>
      </c>
      <c r="C24" s="114" t="s">
        <v>48</v>
      </c>
      <c r="D24" s="114"/>
      <c r="E24" s="114"/>
      <c r="F24" s="114"/>
      <c r="G24" s="114"/>
      <c r="H24" s="114"/>
      <c r="I24" s="114"/>
      <c r="J24" s="114"/>
      <c r="K24" s="114"/>
      <c r="L24" s="114"/>
      <c r="M24" s="114"/>
      <c r="N24" s="114"/>
      <c r="O24" s="114"/>
      <c r="P24" s="114"/>
      <c r="Q24" s="114"/>
      <c r="R24" s="114"/>
      <c r="X24" s="158" t="s">
        <v>1486</v>
      </c>
    </row>
    <row r="25" spans="1:24" ht="12" customHeight="1">
      <c r="A25" s="114" t="s">
        <v>49</v>
      </c>
      <c r="B25" s="115" t="s">
        <v>763</v>
      </c>
      <c r="C25" s="114" t="s">
        <v>49</v>
      </c>
      <c r="D25" s="114"/>
      <c r="E25" s="114"/>
      <c r="F25" s="114"/>
      <c r="G25" s="114"/>
      <c r="H25" s="114"/>
      <c r="I25" s="114"/>
      <c r="J25" s="114"/>
      <c r="K25" s="114"/>
      <c r="L25" s="114"/>
      <c r="M25" s="114"/>
      <c r="N25" s="114"/>
      <c r="O25" s="114"/>
      <c r="P25" s="114"/>
      <c r="Q25" s="114"/>
      <c r="R25" s="114"/>
      <c r="X25" s="158" t="s">
        <v>1487</v>
      </c>
    </row>
    <row r="26" spans="1:24" ht="12" customHeight="1">
      <c r="A26" s="114" t="s">
        <v>50</v>
      </c>
      <c r="B26" s="115" t="s">
        <v>764</v>
      </c>
      <c r="C26" s="114" t="s">
        <v>50</v>
      </c>
      <c r="D26" s="114"/>
      <c r="E26" s="114"/>
      <c r="F26" s="114"/>
      <c r="G26" s="114"/>
      <c r="H26" s="114"/>
      <c r="I26" s="114"/>
      <c r="J26" s="114"/>
      <c r="K26" s="114"/>
      <c r="L26" s="114"/>
      <c r="M26" s="114"/>
      <c r="N26" s="114"/>
      <c r="O26" s="114"/>
      <c r="P26" s="114"/>
      <c r="Q26" s="114"/>
      <c r="R26" s="114"/>
      <c r="X26" s="158" t="s">
        <v>1488</v>
      </c>
    </row>
    <row r="27" spans="1:24" ht="12" customHeight="1">
      <c r="A27" s="114" t="s">
        <v>51</v>
      </c>
      <c r="B27" s="115" t="s">
        <v>765</v>
      </c>
      <c r="C27" s="114" t="s">
        <v>51</v>
      </c>
      <c r="D27" s="114"/>
      <c r="E27" s="114"/>
      <c r="F27" s="114"/>
      <c r="G27" s="114"/>
      <c r="H27" s="114"/>
      <c r="I27" s="114"/>
      <c r="J27" s="114"/>
      <c r="K27" s="114"/>
      <c r="L27" s="114"/>
      <c r="M27" s="114"/>
      <c r="N27" s="114"/>
      <c r="O27" s="114"/>
      <c r="P27" s="114"/>
      <c r="Q27" s="114"/>
      <c r="R27" s="114"/>
      <c r="X27" s="158" t="s">
        <v>1489</v>
      </c>
    </row>
    <row r="28" spans="1:24" ht="12" customHeight="1">
      <c r="A28" s="114" t="s">
        <v>52</v>
      </c>
      <c r="B28" s="115" t="s">
        <v>766</v>
      </c>
      <c r="C28" s="114" t="s">
        <v>52</v>
      </c>
      <c r="D28" s="114"/>
      <c r="E28" s="114"/>
      <c r="F28" s="114"/>
      <c r="G28" s="114"/>
      <c r="H28" s="114"/>
      <c r="I28" s="114"/>
      <c r="J28" s="114"/>
      <c r="K28" s="114"/>
      <c r="L28" s="114"/>
      <c r="M28" s="114"/>
      <c r="N28" s="114"/>
      <c r="O28" s="114"/>
      <c r="P28" s="114"/>
      <c r="Q28" s="114"/>
      <c r="R28" s="114"/>
      <c r="X28" s="158" t="s">
        <v>1490</v>
      </c>
    </row>
    <row r="29" spans="1:24" ht="12" customHeight="1">
      <c r="A29" s="114" t="s">
        <v>53</v>
      </c>
      <c r="B29" s="115" t="s">
        <v>767</v>
      </c>
      <c r="C29" s="114" t="s">
        <v>53</v>
      </c>
      <c r="D29" s="114"/>
      <c r="E29" s="114"/>
      <c r="F29" s="114"/>
      <c r="G29" s="114"/>
      <c r="H29" s="114"/>
      <c r="I29" s="114"/>
      <c r="J29" s="114"/>
      <c r="K29" s="114"/>
      <c r="L29" s="114"/>
      <c r="M29" s="114"/>
      <c r="N29" s="114"/>
      <c r="O29" s="114"/>
      <c r="P29" s="114"/>
      <c r="Q29" s="114"/>
      <c r="R29" s="114"/>
      <c r="X29" s="158" t="s">
        <v>1491</v>
      </c>
    </row>
    <row r="30" spans="1:24" ht="12" customHeight="1">
      <c r="A30" s="114" t="s">
        <v>54</v>
      </c>
      <c r="B30" s="115" t="s">
        <v>768</v>
      </c>
      <c r="C30" s="114" t="s">
        <v>54</v>
      </c>
      <c r="D30" s="114"/>
      <c r="E30" s="114"/>
      <c r="F30" s="114"/>
      <c r="G30" s="114"/>
      <c r="H30" s="114"/>
      <c r="I30" s="114"/>
      <c r="J30" s="114"/>
      <c r="K30" s="114"/>
      <c r="L30" s="114"/>
      <c r="M30" s="114"/>
      <c r="N30" s="114"/>
      <c r="O30" s="114"/>
      <c r="P30" s="114"/>
      <c r="Q30" s="114"/>
      <c r="R30" s="114"/>
      <c r="X30" s="158" t="s">
        <v>1492</v>
      </c>
    </row>
    <row r="31" spans="1:24" ht="12" customHeight="1">
      <c r="A31" s="114" t="s">
        <v>55</v>
      </c>
      <c r="B31" s="115" t="s">
        <v>769</v>
      </c>
      <c r="C31" s="114" t="s">
        <v>55</v>
      </c>
      <c r="D31" s="114"/>
      <c r="E31" s="114"/>
      <c r="F31" s="114"/>
      <c r="G31" s="114"/>
      <c r="H31" s="114"/>
      <c r="I31" s="114"/>
      <c r="J31" s="114"/>
      <c r="K31" s="114"/>
      <c r="L31" s="114"/>
      <c r="M31" s="114"/>
      <c r="N31" s="114"/>
      <c r="O31" s="114"/>
      <c r="P31" s="114"/>
      <c r="Q31" s="114"/>
      <c r="R31" s="114"/>
      <c r="X31" s="158" t="s">
        <v>1493</v>
      </c>
    </row>
    <row r="32" spans="1:24" ht="12" customHeight="1">
      <c r="A32" s="114" t="s">
        <v>56</v>
      </c>
      <c r="B32" s="115" t="s">
        <v>770</v>
      </c>
      <c r="C32" s="114" t="s">
        <v>56</v>
      </c>
      <c r="D32" s="114"/>
      <c r="E32" s="114"/>
      <c r="F32" s="114"/>
      <c r="G32" s="114"/>
      <c r="H32" s="114"/>
      <c r="I32" s="114"/>
      <c r="J32" s="114"/>
      <c r="K32" s="114"/>
      <c r="L32" s="114"/>
      <c r="M32" s="114"/>
      <c r="N32" s="114"/>
      <c r="O32" s="114"/>
      <c r="P32" s="114"/>
      <c r="Q32" s="114"/>
      <c r="R32" s="114"/>
      <c r="X32" s="158" t="s">
        <v>1494</v>
      </c>
    </row>
    <row r="33" spans="1:24" ht="12" customHeight="1">
      <c r="A33" s="114" t="s">
        <v>57</v>
      </c>
      <c r="B33" s="115" t="s">
        <v>771</v>
      </c>
      <c r="C33" s="114" t="s">
        <v>57</v>
      </c>
      <c r="D33" s="114"/>
      <c r="E33" s="114"/>
      <c r="F33" s="114"/>
      <c r="G33" s="114"/>
      <c r="H33" s="114"/>
      <c r="I33" s="114"/>
      <c r="J33" s="114"/>
      <c r="K33" s="114"/>
      <c r="L33" s="114"/>
      <c r="M33" s="114"/>
      <c r="N33" s="114"/>
      <c r="O33" s="114"/>
      <c r="P33" s="114"/>
      <c r="Q33" s="114"/>
      <c r="R33" s="114"/>
      <c r="X33" s="158" t="s">
        <v>1495</v>
      </c>
    </row>
    <row r="34" spans="1:24" ht="12" customHeight="1">
      <c r="A34" s="114" t="s">
        <v>58</v>
      </c>
      <c r="B34" s="115" t="s">
        <v>772</v>
      </c>
      <c r="C34" s="114" t="s">
        <v>58</v>
      </c>
      <c r="D34" s="114"/>
      <c r="E34" s="114"/>
      <c r="F34" s="114"/>
      <c r="G34" s="114"/>
      <c r="H34" s="114"/>
      <c r="I34" s="114"/>
      <c r="J34" s="114"/>
      <c r="K34" s="114"/>
      <c r="L34" s="114"/>
      <c r="M34" s="114"/>
      <c r="N34" s="114"/>
      <c r="O34" s="114"/>
      <c r="P34" s="114"/>
      <c r="Q34" s="114"/>
      <c r="R34" s="114"/>
      <c r="X34" s="158" t="s">
        <v>1496</v>
      </c>
    </row>
    <row r="35" spans="1:24" ht="12" customHeight="1">
      <c r="A35" s="114" t="s">
        <v>22</v>
      </c>
      <c r="B35" s="115" t="s">
        <v>773</v>
      </c>
      <c r="C35" s="114" t="s">
        <v>22</v>
      </c>
      <c r="D35" s="114"/>
      <c r="E35" s="114"/>
      <c r="F35" s="114"/>
      <c r="G35" s="114"/>
      <c r="H35" s="114"/>
      <c r="I35" s="114"/>
      <c r="J35" s="114"/>
      <c r="K35" s="114"/>
      <c r="L35" s="114"/>
      <c r="M35" s="114"/>
      <c r="N35" s="114"/>
      <c r="O35" s="114"/>
      <c r="P35" s="114"/>
      <c r="Q35" s="114"/>
      <c r="R35" s="114"/>
      <c r="X35" s="158" t="s">
        <v>1497</v>
      </c>
    </row>
    <row r="36" spans="1:24" ht="12" customHeight="1">
      <c r="A36" s="114" t="s">
        <v>23</v>
      </c>
      <c r="B36" s="115" t="s">
        <v>774</v>
      </c>
      <c r="C36" s="114" t="s">
        <v>23</v>
      </c>
      <c r="D36" s="114"/>
      <c r="E36" s="114"/>
      <c r="F36" s="114"/>
      <c r="G36" s="114"/>
      <c r="H36" s="114"/>
      <c r="I36" s="114"/>
      <c r="J36" s="114"/>
      <c r="K36" s="114"/>
      <c r="L36" s="114"/>
      <c r="M36" s="114"/>
      <c r="N36" s="114"/>
      <c r="O36" s="114"/>
      <c r="P36" s="114"/>
      <c r="Q36" s="114"/>
      <c r="R36" s="114"/>
      <c r="X36" s="158" t="s">
        <v>1498</v>
      </c>
    </row>
    <row r="37" spans="1:24" ht="12" customHeight="1">
      <c r="A37" s="114" t="s">
        <v>24</v>
      </c>
      <c r="B37" s="115" t="s">
        <v>775</v>
      </c>
      <c r="C37" s="114" t="s">
        <v>24</v>
      </c>
      <c r="D37" s="114"/>
      <c r="E37" s="114"/>
      <c r="F37" s="114"/>
      <c r="G37" s="114"/>
      <c r="H37" s="114"/>
      <c r="I37" s="114"/>
      <c r="J37" s="114"/>
      <c r="K37" s="114"/>
      <c r="L37" s="114"/>
      <c r="M37" s="114"/>
      <c r="N37" s="114"/>
      <c r="O37" s="114"/>
      <c r="P37" s="114"/>
      <c r="Q37" s="114"/>
      <c r="R37" s="114"/>
    </row>
    <row r="38" spans="1:24" ht="12" customHeight="1">
      <c r="A38" s="114" t="s">
        <v>25</v>
      </c>
      <c r="B38" s="115" t="s">
        <v>776</v>
      </c>
      <c r="C38" s="114" t="s">
        <v>25</v>
      </c>
      <c r="D38" s="114"/>
      <c r="E38" s="114"/>
      <c r="F38" s="114"/>
      <c r="G38" s="114"/>
      <c r="H38" s="114"/>
      <c r="I38" s="114"/>
      <c r="J38" s="114"/>
      <c r="K38" s="121" t="s">
        <v>777</v>
      </c>
      <c r="L38" s="114"/>
      <c r="M38" s="114"/>
      <c r="N38" s="114"/>
      <c r="O38" s="114"/>
      <c r="P38" s="114"/>
      <c r="Q38" s="114"/>
      <c r="R38" s="114"/>
    </row>
    <row r="39" spans="1:24" ht="12" customHeight="1">
      <c r="A39" s="114" t="s">
        <v>26</v>
      </c>
      <c r="B39" s="115" t="s">
        <v>778</v>
      </c>
      <c r="C39" s="114" t="s">
        <v>26</v>
      </c>
      <c r="D39" s="114"/>
      <c r="E39" s="114"/>
      <c r="F39" s="114"/>
      <c r="G39" s="114"/>
      <c r="H39" s="114"/>
      <c r="I39" s="114"/>
      <c r="J39" s="114"/>
      <c r="K39" s="122" t="s">
        <v>779</v>
      </c>
      <c r="L39" s="114"/>
      <c r="M39" s="114"/>
      <c r="N39" s="114"/>
      <c r="O39" s="114"/>
      <c r="P39" s="114"/>
      <c r="Q39" s="114"/>
      <c r="R39" s="114"/>
    </row>
    <row r="40" spans="1:24" ht="12" customHeight="1">
      <c r="A40" s="114" t="s">
        <v>27</v>
      </c>
      <c r="B40" s="115" t="s">
        <v>780</v>
      </c>
      <c r="C40" s="114" t="s">
        <v>27</v>
      </c>
      <c r="D40" s="114"/>
      <c r="E40" s="114"/>
      <c r="F40" s="114"/>
      <c r="G40" s="114"/>
      <c r="H40" s="114"/>
      <c r="I40" s="114"/>
      <c r="J40" s="114"/>
      <c r="K40" s="122" t="s">
        <v>781</v>
      </c>
      <c r="L40" s="114"/>
      <c r="M40" s="114"/>
      <c r="N40" s="114"/>
      <c r="O40" s="114"/>
      <c r="P40" s="114"/>
      <c r="Q40" s="114"/>
      <c r="R40" s="114"/>
    </row>
    <row r="41" spans="1:24" ht="12" customHeight="1">
      <c r="A41" s="114" t="s">
        <v>59</v>
      </c>
      <c r="B41" s="115" t="s">
        <v>782</v>
      </c>
      <c r="C41" s="114" t="s">
        <v>59</v>
      </c>
      <c r="D41" s="114"/>
      <c r="E41" s="114"/>
      <c r="F41" s="114"/>
      <c r="G41" s="114"/>
      <c r="H41" s="114"/>
      <c r="I41" s="114"/>
      <c r="J41" s="114"/>
      <c r="K41" s="122" t="s">
        <v>268</v>
      </c>
      <c r="L41" s="114"/>
      <c r="M41" s="114"/>
      <c r="N41" s="114"/>
      <c r="O41" s="114"/>
      <c r="P41" s="114"/>
      <c r="Q41" s="114"/>
      <c r="R41" s="114"/>
    </row>
    <row r="42" spans="1:24" ht="12" customHeight="1">
      <c r="A42" s="114" t="s">
        <v>60</v>
      </c>
      <c r="B42" s="115" t="s">
        <v>783</v>
      </c>
      <c r="C42" s="114" t="s">
        <v>60</v>
      </c>
      <c r="D42" s="114"/>
      <c r="E42" s="114"/>
      <c r="F42" s="114"/>
      <c r="G42" s="114"/>
      <c r="H42" s="114"/>
      <c r="I42" s="114"/>
      <c r="J42" s="114"/>
      <c r="K42" s="122" t="s">
        <v>784</v>
      </c>
      <c r="L42" s="114"/>
      <c r="M42" s="114"/>
      <c r="N42" s="114"/>
      <c r="O42" s="114"/>
      <c r="P42" s="114"/>
      <c r="Q42" s="114"/>
      <c r="R42" s="114"/>
    </row>
    <row r="43" spans="1:24" ht="12" customHeight="1">
      <c r="A43" s="114" t="s">
        <v>61</v>
      </c>
      <c r="B43" s="115" t="s">
        <v>785</v>
      </c>
      <c r="C43" s="114" t="s">
        <v>61</v>
      </c>
      <c r="D43" s="114"/>
      <c r="E43" s="114"/>
      <c r="F43" s="114"/>
      <c r="G43" s="114"/>
      <c r="H43" s="114"/>
      <c r="I43" s="114"/>
      <c r="J43" s="114"/>
      <c r="K43" s="114"/>
      <c r="L43" s="114"/>
      <c r="M43" s="114"/>
      <c r="N43" s="114"/>
      <c r="O43" s="114"/>
      <c r="P43" s="114"/>
      <c r="Q43" s="114"/>
      <c r="R43" s="114"/>
    </row>
    <row r="44" spans="1:24" ht="12" customHeight="1">
      <c r="A44" s="114" t="s">
        <v>62</v>
      </c>
      <c r="B44" s="115" t="s">
        <v>786</v>
      </c>
      <c r="C44" s="114" t="s">
        <v>62</v>
      </c>
      <c r="D44" s="114"/>
      <c r="E44" s="114"/>
      <c r="F44" s="114"/>
      <c r="G44" s="114"/>
      <c r="H44" s="114"/>
      <c r="I44" s="114"/>
      <c r="J44" s="114"/>
      <c r="K44" s="114"/>
      <c r="L44" s="114"/>
      <c r="M44" s="114"/>
      <c r="N44" s="114"/>
      <c r="O44" s="114"/>
      <c r="P44" s="114"/>
      <c r="Q44" s="114"/>
      <c r="R44" s="114"/>
    </row>
    <row r="45" spans="1:24" ht="12" customHeight="1">
      <c r="A45" s="114" t="s">
        <v>63</v>
      </c>
      <c r="B45" s="115" t="s">
        <v>787</v>
      </c>
      <c r="C45" s="114" t="s">
        <v>63</v>
      </c>
      <c r="D45" s="114"/>
      <c r="E45" s="114"/>
      <c r="F45" s="114"/>
      <c r="G45" s="114"/>
      <c r="H45" s="114"/>
      <c r="I45" s="114"/>
      <c r="J45" s="114"/>
      <c r="K45" s="121" t="s">
        <v>788</v>
      </c>
      <c r="L45" s="114"/>
      <c r="M45" s="114"/>
      <c r="N45" s="114"/>
      <c r="O45" s="114"/>
      <c r="P45" s="114"/>
      <c r="Q45" s="114"/>
      <c r="R45" s="114"/>
    </row>
    <row r="46" spans="1:24" ht="12" customHeight="1">
      <c r="A46" s="114" t="s">
        <v>84</v>
      </c>
      <c r="B46" s="115" t="s">
        <v>789</v>
      </c>
      <c r="C46" s="114" t="s">
        <v>84</v>
      </c>
      <c r="D46" s="114"/>
      <c r="E46" s="114"/>
      <c r="F46" s="114"/>
      <c r="G46" s="114"/>
      <c r="H46" s="114"/>
      <c r="I46" s="114"/>
      <c r="J46" s="114"/>
      <c r="K46" s="122" t="s">
        <v>790</v>
      </c>
      <c r="L46" s="114"/>
      <c r="M46" s="114"/>
      <c r="N46" s="114"/>
      <c r="O46" s="114"/>
      <c r="P46" s="114"/>
      <c r="Q46" s="114"/>
      <c r="R46" s="114"/>
    </row>
    <row r="47" spans="1:24" ht="12" customHeight="1">
      <c r="A47" s="114" t="s">
        <v>85</v>
      </c>
      <c r="B47" s="115" t="s">
        <v>791</v>
      </c>
      <c r="C47" s="114" t="s">
        <v>85</v>
      </c>
      <c r="D47" s="114"/>
      <c r="E47" s="114"/>
      <c r="F47" s="114"/>
      <c r="G47" s="114"/>
      <c r="H47" s="114"/>
      <c r="I47" s="114"/>
      <c r="J47" s="114"/>
      <c r="K47" s="122" t="s">
        <v>792</v>
      </c>
      <c r="L47" s="114"/>
      <c r="M47" s="114"/>
      <c r="N47" s="114"/>
      <c r="O47" s="114"/>
      <c r="P47" s="114"/>
      <c r="Q47" s="114"/>
      <c r="R47" s="114"/>
    </row>
    <row r="48" spans="1:24" ht="12" customHeight="1">
      <c r="A48" s="114" t="s">
        <v>86</v>
      </c>
      <c r="B48" s="115" t="s">
        <v>793</v>
      </c>
      <c r="C48" s="114" t="s">
        <v>86</v>
      </c>
      <c r="D48" s="114"/>
      <c r="E48" s="114"/>
      <c r="F48" s="114"/>
      <c r="G48" s="114"/>
      <c r="H48" s="114"/>
      <c r="I48" s="114"/>
      <c r="J48" s="114"/>
      <c r="K48" s="122" t="s">
        <v>794</v>
      </c>
      <c r="L48" s="114"/>
      <c r="M48" s="114"/>
      <c r="N48" s="114"/>
      <c r="O48" s="114"/>
      <c r="P48" s="114"/>
      <c r="Q48" s="114"/>
      <c r="R48" s="114"/>
    </row>
    <row r="49" spans="1:18" ht="12" customHeight="1">
      <c r="A49" s="114" t="s">
        <v>64</v>
      </c>
      <c r="B49" s="115" t="s">
        <v>795</v>
      </c>
      <c r="C49" s="114" t="s">
        <v>64</v>
      </c>
      <c r="D49" s="114"/>
      <c r="E49" s="114"/>
      <c r="F49" s="114"/>
      <c r="G49" s="114"/>
      <c r="H49" s="114"/>
      <c r="I49" s="114"/>
      <c r="J49" s="114"/>
      <c r="K49" s="122" t="s">
        <v>796</v>
      </c>
      <c r="L49" s="114"/>
      <c r="M49" s="114"/>
      <c r="N49" s="114"/>
      <c r="O49" s="114"/>
      <c r="P49" s="114"/>
      <c r="Q49" s="114"/>
      <c r="R49" s="114"/>
    </row>
    <row r="50" spans="1:18" ht="12" customHeight="1">
      <c r="A50" s="114" t="s">
        <v>65</v>
      </c>
      <c r="B50" s="115" t="s">
        <v>797</v>
      </c>
      <c r="C50" s="114" t="s">
        <v>65</v>
      </c>
      <c r="D50" s="114"/>
      <c r="E50" s="114"/>
      <c r="F50" s="114"/>
      <c r="G50" s="114"/>
      <c r="H50" s="114"/>
      <c r="I50" s="114"/>
      <c r="J50" s="114"/>
      <c r="K50" s="122" t="s">
        <v>798</v>
      </c>
      <c r="L50" s="114"/>
      <c r="M50" s="114"/>
      <c r="N50" s="114"/>
      <c r="O50" s="114"/>
      <c r="P50" s="114"/>
      <c r="Q50" s="114"/>
      <c r="R50" s="114"/>
    </row>
    <row r="51" spans="1:18" ht="12" customHeight="1">
      <c r="A51" s="114" t="s">
        <v>66</v>
      </c>
      <c r="B51" s="115" t="s">
        <v>799</v>
      </c>
      <c r="C51" s="114" t="s">
        <v>66</v>
      </c>
      <c r="D51" s="114"/>
      <c r="E51" s="114"/>
      <c r="F51" s="114"/>
      <c r="G51" s="114"/>
      <c r="H51" s="114"/>
      <c r="I51" s="114"/>
      <c r="J51" s="114"/>
      <c r="K51" s="122" t="s">
        <v>800</v>
      </c>
      <c r="L51" s="114"/>
      <c r="M51" s="114"/>
      <c r="N51" s="114"/>
      <c r="O51" s="114"/>
      <c r="P51" s="114"/>
      <c r="Q51" s="114"/>
      <c r="R51" s="114"/>
    </row>
    <row r="52" spans="1:18" ht="12" customHeight="1">
      <c r="A52" s="114" t="s">
        <v>67</v>
      </c>
      <c r="B52" s="115" t="s">
        <v>801</v>
      </c>
      <c r="C52" s="114" t="s">
        <v>67</v>
      </c>
      <c r="D52" s="114"/>
      <c r="E52" s="114"/>
      <c r="F52" s="114"/>
      <c r="G52" s="114"/>
      <c r="H52" s="114"/>
      <c r="I52" s="114"/>
      <c r="J52" s="114"/>
      <c r="K52" s="122" t="s">
        <v>802</v>
      </c>
      <c r="L52" s="114"/>
      <c r="M52" s="114"/>
      <c r="N52" s="114"/>
      <c r="O52" s="114"/>
      <c r="P52" s="114"/>
      <c r="Q52" s="114"/>
      <c r="R52" s="114"/>
    </row>
    <row r="53" spans="1:18" ht="12" customHeight="1">
      <c r="A53" s="114" t="s">
        <v>68</v>
      </c>
      <c r="B53" s="115" t="s">
        <v>803</v>
      </c>
      <c r="C53" s="114" t="s">
        <v>68</v>
      </c>
      <c r="D53" s="114"/>
      <c r="E53" s="114"/>
      <c r="F53" s="114"/>
      <c r="G53" s="114"/>
      <c r="H53" s="114"/>
      <c r="I53" s="114"/>
      <c r="J53" s="114"/>
      <c r="K53" s="114"/>
      <c r="L53" s="114"/>
      <c r="M53" s="114"/>
      <c r="N53" s="114"/>
      <c r="O53" s="114"/>
      <c r="P53" s="114"/>
      <c r="Q53" s="114"/>
      <c r="R53" s="114"/>
    </row>
    <row r="54" spans="1:18" ht="12" customHeight="1">
      <c r="A54" s="114" t="s">
        <v>69</v>
      </c>
      <c r="B54" s="115" t="s">
        <v>804</v>
      </c>
      <c r="C54" s="114" t="s">
        <v>69</v>
      </c>
      <c r="D54" s="114"/>
      <c r="E54" s="114"/>
      <c r="F54" s="114"/>
      <c r="G54" s="114"/>
      <c r="H54" s="114"/>
      <c r="I54" s="114"/>
      <c r="J54" s="114"/>
      <c r="K54" s="114"/>
      <c r="L54" s="114"/>
      <c r="M54" s="114"/>
      <c r="N54" s="114"/>
      <c r="O54" s="114"/>
      <c r="P54" s="114"/>
      <c r="Q54" s="114"/>
      <c r="R54" s="114"/>
    </row>
    <row r="55" spans="1:18" ht="12" customHeight="1">
      <c r="A55" s="114" t="s">
        <v>70</v>
      </c>
      <c r="B55" s="115" t="s">
        <v>805</v>
      </c>
      <c r="C55" s="114" t="s">
        <v>70</v>
      </c>
      <c r="D55" s="114"/>
      <c r="E55" s="114"/>
      <c r="F55" s="114"/>
      <c r="G55" s="114"/>
      <c r="H55" s="114"/>
      <c r="I55" s="114"/>
      <c r="J55" s="114"/>
      <c r="K55" s="114"/>
      <c r="L55" s="114"/>
      <c r="M55" s="114"/>
      <c r="N55" s="114"/>
      <c r="O55" s="114"/>
      <c r="P55" s="114"/>
      <c r="Q55" s="114"/>
      <c r="R55" s="114"/>
    </row>
    <row r="56" spans="1:18" ht="12" customHeight="1">
      <c r="A56" s="114" t="s">
        <v>175</v>
      </c>
      <c r="B56" s="125" t="s">
        <v>806</v>
      </c>
      <c r="C56" s="128" t="s">
        <v>807</v>
      </c>
      <c r="D56" s="114"/>
      <c r="E56" s="114"/>
      <c r="F56" s="114"/>
      <c r="G56" s="114"/>
      <c r="H56" s="114"/>
      <c r="I56" s="114"/>
      <c r="J56" s="114"/>
      <c r="K56" s="114"/>
      <c r="L56" s="114"/>
      <c r="M56" s="114"/>
      <c r="N56" s="114"/>
      <c r="O56" s="114"/>
      <c r="P56" s="114"/>
      <c r="Q56" s="114"/>
      <c r="R56" s="114"/>
    </row>
    <row r="57" spans="1:18" ht="12" customHeight="1">
      <c r="A57" s="114" t="s">
        <v>71</v>
      </c>
      <c r="B57" s="115" t="s">
        <v>808</v>
      </c>
      <c r="C57" s="114" t="s">
        <v>71</v>
      </c>
      <c r="D57" s="114"/>
      <c r="E57" s="114"/>
      <c r="F57" s="114"/>
      <c r="G57" s="114"/>
      <c r="H57" s="114"/>
      <c r="I57" s="114"/>
      <c r="J57" s="114"/>
      <c r="K57" s="114"/>
      <c r="L57" s="114"/>
      <c r="M57" s="114"/>
      <c r="N57" s="114"/>
      <c r="O57" s="114"/>
      <c r="P57" s="114"/>
      <c r="Q57" s="114"/>
      <c r="R57" s="114"/>
    </row>
    <row r="58" spans="1:18" ht="12" customHeight="1">
      <c r="A58" s="114" t="s">
        <v>72</v>
      </c>
      <c r="B58" s="115" t="s">
        <v>809</v>
      </c>
      <c r="C58" s="114" t="s">
        <v>72</v>
      </c>
      <c r="D58" s="114"/>
      <c r="E58" s="114"/>
      <c r="F58" s="114"/>
      <c r="G58" s="114"/>
      <c r="H58" s="114"/>
      <c r="I58" s="114"/>
      <c r="J58" s="114"/>
      <c r="K58" s="114"/>
      <c r="L58" s="114"/>
      <c r="M58" s="114"/>
      <c r="N58" s="114"/>
      <c r="O58" s="114"/>
      <c r="P58" s="114"/>
      <c r="Q58" s="114"/>
      <c r="R58" s="114"/>
    </row>
    <row r="59" spans="1:18" ht="12" customHeight="1">
      <c r="A59" s="114" t="s">
        <v>73</v>
      </c>
      <c r="B59" s="115" t="s">
        <v>810</v>
      </c>
      <c r="C59" s="114" t="s">
        <v>73</v>
      </c>
      <c r="D59" s="114"/>
      <c r="E59" s="114"/>
      <c r="F59" s="114"/>
      <c r="G59" s="114"/>
      <c r="H59" s="114"/>
      <c r="I59" s="114"/>
      <c r="J59" s="114"/>
      <c r="K59" s="114"/>
      <c r="L59" s="114"/>
      <c r="M59" s="114"/>
      <c r="N59" s="114"/>
      <c r="O59" s="114"/>
      <c r="P59" s="114"/>
      <c r="Q59" s="114"/>
      <c r="R59" s="114"/>
    </row>
    <row r="60" spans="1:18" ht="12" customHeight="1">
      <c r="A60" s="114" t="s">
        <v>74</v>
      </c>
      <c r="B60" s="115" t="s">
        <v>811</v>
      </c>
      <c r="C60" s="123" t="s">
        <v>812</v>
      </c>
      <c r="D60" s="114"/>
      <c r="E60" s="114"/>
      <c r="F60" s="114"/>
      <c r="G60" s="114"/>
      <c r="H60" s="114"/>
      <c r="I60" s="114"/>
      <c r="J60" s="114"/>
      <c r="K60" s="114"/>
      <c r="L60" s="114"/>
      <c r="M60" s="114"/>
      <c r="N60" s="114"/>
      <c r="O60" s="114"/>
      <c r="P60" s="114"/>
      <c r="Q60" s="114"/>
      <c r="R60" s="114"/>
    </row>
    <row r="61" spans="1:18" ht="12" customHeight="1">
      <c r="A61" s="114" t="s">
        <v>13</v>
      </c>
      <c r="B61" s="115" t="s">
        <v>813</v>
      </c>
      <c r="C61" s="114" t="s">
        <v>13</v>
      </c>
      <c r="D61" s="114"/>
      <c r="E61" s="114"/>
      <c r="F61" s="114"/>
      <c r="G61" s="114"/>
      <c r="H61" s="114"/>
      <c r="I61" s="114"/>
      <c r="J61" s="114"/>
      <c r="K61" s="114"/>
      <c r="L61" s="114"/>
      <c r="M61" s="114"/>
      <c r="N61" s="114"/>
      <c r="O61" s="114"/>
      <c r="P61" s="114"/>
      <c r="Q61" s="114"/>
      <c r="R61" s="114"/>
    </row>
    <row r="62" spans="1:18" ht="12" customHeight="1">
      <c r="A62" s="114" t="s">
        <v>75</v>
      </c>
      <c r="B62" s="115" t="s">
        <v>814</v>
      </c>
      <c r="C62" s="123" t="s">
        <v>815</v>
      </c>
      <c r="D62" s="114"/>
      <c r="E62" s="114"/>
      <c r="F62" s="114"/>
      <c r="G62" s="114"/>
      <c r="H62" s="114"/>
      <c r="I62" s="114"/>
      <c r="J62" s="114"/>
      <c r="K62" s="114"/>
      <c r="L62" s="114"/>
      <c r="M62" s="114"/>
      <c r="N62" s="114"/>
      <c r="O62" s="114"/>
      <c r="P62" s="114"/>
      <c r="Q62" s="114"/>
      <c r="R62" s="114"/>
    </row>
    <row r="63" spans="1:18" ht="12" customHeight="1">
      <c r="A63" s="114" t="s">
        <v>76</v>
      </c>
      <c r="B63" s="115" t="s">
        <v>816</v>
      </c>
      <c r="C63" s="114" t="s">
        <v>76</v>
      </c>
      <c r="D63" s="114"/>
      <c r="E63" s="114"/>
      <c r="F63" s="114"/>
      <c r="G63" s="114"/>
      <c r="H63" s="114"/>
      <c r="I63" s="114"/>
      <c r="J63" s="114"/>
      <c r="K63" s="114"/>
      <c r="L63" s="114"/>
      <c r="M63" s="114"/>
      <c r="N63" s="114"/>
      <c r="O63" s="114"/>
      <c r="P63" s="114"/>
      <c r="Q63" s="114"/>
      <c r="R63" s="114"/>
    </row>
    <row r="64" spans="1:18" ht="12" customHeight="1">
      <c r="A64" s="114" t="s">
        <v>77</v>
      </c>
      <c r="B64" s="115" t="s">
        <v>817</v>
      </c>
      <c r="C64" s="114" t="s">
        <v>77</v>
      </c>
      <c r="D64" s="114"/>
      <c r="E64" s="114"/>
      <c r="F64" s="114"/>
      <c r="G64" s="114"/>
      <c r="H64" s="114"/>
      <c r="I64" s="114"/>
      <c r="J64" s="114"/>
      <c r="K64" s="114"/>
      <c r="L64" s="114"/>
      <c r="M64" s="114"/>
      <c r="N64" s="114"/>
      <c r="O64" s="114"/>
      <c r="P64" s="114"/>
      <c r="Q64" s="114"/>
      <c r="R64" s="114"/>
    </row>
    <row r="65" spans="1:18" ht="12" customHeight="1">
      <c r="A65" s="114" t="s">
        <v>78</v>
      </c>
      <c r="B65" s="115" t="s">
        <v>818</v>
      </c>
      <c r="C65" s="114" t="s">
        <v>78</v>
      </c>
      <c r="D65" s="114"/>
      <c r="E65" s="114"/>
      <c r="F65" s="114"/>
      <c r="G65" s="114"/>
      <c r="H65" s="114"/>
      <c r="I65" s="114"/>
      <c r="J65" s="114"/>
      <c r="K65" s="114"/>
      <c r="L65" s="114"/>
      <c r="M65" s="114"/>
      <c r="N65" s="114"/>
      <c r="O65" s="114"/>
      <c r="P65" s="114"/>
      <c r="Q65" s="114"/>
      <c r="R65" s="114"/>
    </row>
    <row r="66" spans="1:18" ht="12" customHeight="1">
      <c r="A66" s="114" t="s">
        <v>79</v>
      </c>
      <c r="B66" s="115" t="s">
        <v>819</v>
      </c>
      <c r="C66" s="114" t="s">
        <v>79</v>
      </c>
      <c r="D66" s="114"/>
      <c r="E66" s="114"/>
      <c r="F66" s="114"/>
      <c r="G66" s="114"/>
      <c r="H66" s="114"/>
      <c r="I66" s="114"/>
      <c r="J66" s="114"/>
      <c r="K66" s="114"/>
      <c r="L66" s="114"/>
      <c r="M66" s="114"/>
      <c r="N66" s="114"/>
      <c r="O66" s="114"/>
      <c r="P66" s="114"/>
      <c r="Q66" s="114"/>
      <c r="R66" s="114"/>
    </row>
    <row r="67" spans="1:18" ht="12" customHeight="1">
      <c r="A67" s="114" t="s">
        <v>80</v>
      </c>
      <c r="B67" s="115" t="s">
        <v>820</v>
      </c>
      <c r="C67" s="114" t="s">
        <v>80</v>
      </c>
      <c r="D67" s="114"/>
      <c r="E67" s="114"/>
      <c r="F67" s="114"/>
      <c r="G67" s="114"/>
      <c r="H67" s="114"/>
      <c r="I67" s="114"/>
      <c r="J67" s="114"/>
      <c r="K67" s="114"/>
      <c r="L67" s="114"/>
      <c r="M67" s="114"/>
      <c r="N67" s="114"/>
      <c r="O67" s="114"/>
      <c r="P67" s="114"/>
      <c r="Q67" s="114"/>
      <c r="R67" s="114"/>
    </row>
    <row r="68" spans="1:18" ht="12" customHeight="1">
      <c r="A68" s="114" t="s">
        <v>81</v>
      </c>
      <c r="B68" s="115" t="s">
        <v>821</v>
      </c>
      <c r="C68" s="114" t="s">
        <v>81</v>
      </c>
      <c r="D68" s="114"/>
      <c r="E68" s="114"/>
      <c r="F68" s="114"/>
      <c r="G68" s="114"/>
      <c r="H68" s="114"/>
      <c r="I68" s="114"/>
      <c r="J68" s="114"/>
      <c r="K68" s="114"/>
      <c r="L68" s="114"/>
      <c r="M68" s="114"/>
      <c r="N68" s="114"/>
      <c r="O68" s="114"/>
      <c r="P68" s="114"/>
      <c r="Q68" s="114"/>
      <c r="R68" s="114"/>
    </row>
    <row r="69" spans="1:18" ht="12" customHeight="1">
      <c r="A69" s="114" t="s">
        <v>82</v>
      </c>
      <c r="B69" s="115" t="s">
        <v>822</v>
      </c>
      <c r="C69" s="114" t="s">
        <v>82</v>
      </c>
      <c r="D69" s="114"/>
      <c r="E69" s="114"/>
      <c r="F69" s="114"/>
      <c r="G69" s="114"/>
      <c r="H69" s="114"/>
      <c r="I69" s="114"/>
      <c r="J69" s="114"/>
      <c r="K69" s="114"/>
      <c r="L69" s="114"/>
      <c r="M69" s="114"/>
      <c r="N69" s="114"/>
      <c r="O69" s="114"/>
      <c r="P69" s="114"/>
      <c r="Q69" s="114"/>
      <c r="R69" s="114"/>
    </row>
    <row r="70" spans="1:18" ht="12" customHeight="1">
      <c r="A70" s="114" t="s">
        <v>83</v>
      </c>
      <c r="B70" s="115" t="s">
        <v>823</v>
      </c>
      <c r="C70" s="114" t="s">
        <v>83</v>
      </c>
      <c r="D70" s="114"/>
      <c r="E70" s="114"/>
      <c r="F70" s="114"/>
      <c r="G70" s="114"/>
      <c r="H70" s="114"/>
      <c r="I70" s="114"/>
      <c r="J70" s="114"/>
      <c r="K70" s="114"/>
      <c r="L70" s="114"/>
      <c r="M70" s="114"/>
      <c r="N70" s="114"/>
      <c r="O70" s="114"/>
      <c r="P70" s="114"/>
      <c r="Q70" s="114"/>
      <c r="R70" s="114"/>
    </row>
    <row r="71" spans="1:18" ht="12" customHeight="1">
      <c r="A71" s="114" t="s">
        <v>87</v>
      </c>
      <c r="B71" s="115" t="s">
        <v>824</v>
      </c>
      <c r="C71" s="114" t="s">
        <v>87</v>
      </c>
      <c r="D71" s="114"/>
      <c r="E71" s="114"/>
      <c r="F71" s="114"/>
      <c r="G71" s="114"/>
      <c r="H71" s="114"/>
      <c r="I71" s="114"/>
      <c r="J71" s="114"/>
      <c r="K71" s="114"/>
      <c r="L71" s="114"/>
      <c r="M71" s="114"/>
      <c r="N71" s="114"/>
      <c r="O71" s="114"/>
      <c r="P71" s="114"/>
      <c r="Q71" s="114"/>
      <c r="R71" s="114"/>
    </row>
    <row r="72" spans="1:18" ht="12" customHeight="1">
      <c r="A72" s="114" t="s">
        <v>88</v>
      </c>
      <c r="B72" s="115" t="s">
        <v>825</v>
      </c>
      <c r="C72" s="114" t="s">
        <v>88</v>
      </c>
      <c r="D72" s="114"/>
      <c r="E72" s="114"/>
      <c r="F72" s="114"/>
      <c r="G72" s="114"/>
      <c r="H72" s="114"/>
      <c r="I72" s="114"/>
      <c r="J72" s="114"/>
      <c r="K72" s="114"/>
      <c r="L72" s="114"/>
      <c r="M72" s="114"/>
      <c r="N72" s="114"/>
      <c r="O72" s="114"/>
      <c r="P72" s="114"/>
      <c r="Q72" s="114"/>
      <c r="R72" s="114"/>
    </row>
    <row r="73" spans="1:18" ht="12" customHeight="1">
      <c r="A73" s="114" t="s">
        <v>89</v>
      </c>
      <c r="B73" s="115" t="s">
        <v>826</v>
      </c>
      <c r="C73" s="114" t="s">
        <v>89</v>
      </c>
      <c r="D73" s="114"/>
      <c r="E73" s="114"/>
      <c r="F73" s="114"/>
      <c r="G73" s="114"/>
      <c r="H73" s="114"/>
      <c r="I73" s="114"/>
      <c r="J73" s="114"/>
      <c r="K73" s="114"/>
      <c r="L73" s="114"/>
      <c r="M73" s="114"/>
      <c r="N73" s="114"/>
      <c r="O73" s="114"/>
      <c r="P73" s="114"/>
      <c r="Q73" s="114"/>
      <c r="R73" s="114"/>
    </row>
    <row r="74" spans="1:18" ht="12" customHeight="1">
      <c r="A74" s="114" t="s">
        <v>90</v>
      </c>
      <c r="B74" s="115" t="s">
        <v>827</v>
      </c>
      <c r="C74" s="114" t="s">
        <v>90</v>
      </c>
      <c r="D74" s="114"/>
      <c r="E74" s="114"/>
      <c r="F74" s="114"/>
      <c r="G74" s="114"/>
      <c r="H74" s="114"/>
      <c r="I74" s="114"/>
      <c r="J74" s="114"/>
      <c r="K74" s="114"/>
      <c r="L74" s="114"/>
      <c r="M74" s="114"/>
      <c r="N74" s="114"/>
      <c r="O74" s="114"/>
      <c r="P74" s="114"/>
      <c r="Q74" s="114"/>
      <c r="R74" s="114"/>
    </row>
    <row r="75" spans="1:18" ht="12" customHeight="1">
      <c r="A75" s="114" t="s">
        <v>91</v>
      </c>
      <c r="B75" s="115" t="s">
        <v>828</v>
      </c>
      <c r="C75" s="114" t="s">
        <v>91</v>
      </c>
      <c r="D75" s="114"/>
      <c r="E75" s="114"/>
      <c r="F75" s="114"/>
      <c r="G75" s="114"/>
      <c r="H75" s="114"/>
      <c r="I75" s="114"/>
      <c r="J75" s="114"/>
      <c r="K75" s="114"/>
      <c r="L75" s="114"/>
      <c r="M75" s="114"/>
      <c r="N75" s="114"/>
      <c r="O75" s="114"/>
      <c r="P75" s="114"/>
      <c r="Q75" s="114"/>
      <c r="R75" s="114"/>
    </row>
    <row r="76" spans="1:18" ht="12" customHeight="1">
      <c r="A76" s="114" t="s">
        <v>92</v>
      </c>
      <c r="B76" s="115" t="s">
        <v>829</v>
      </c>
      <c r="C76" s="114" t="s">
        <v>92</v>
      </c>
      <c r="D76" s="114"/>
      <c r="E76" s="114"/>
      <c r="F76" s="114"/>
      <c r="G76" s="114"/>
      <c r="H76" s="114"/>
      <c r="I76" s="114"/>
      <c r="J76" s="114"/>
      <c r="K76" s="114"/>
      <c r="L76" s="114"/>
      <c r="M76" s="114"/>
      <c r="N76" s="114"/>
      <c r="O76" s="114"/>
      <c r="P76" s="114"/>
      <c r="Q76" s="114"/>
      <c r="R76" s="114"/>
    </row>
    <row r="77" spans="1:18" ht="12" customHeight="1">
      <c r="A77" s="114" t="s">
        <v>93</v>
      </c>
      <c r="B77" s="115" t="s">
        <v>830</v>
      </c>
      <c r="C77" s="123" t="s">
        <v>831</v>
      </c>
      <c r="D77" s="114"/>
      <c r="E77" s="114"/>
      <c r="F77" s="114"/>
      <c r="G77" s="114"/>
      <c r="H77" s="114"/>
      <c r="I77" s="114"/>
      <c r="J77" s="114"/>
      <c r="K77" s="114"/>
      <c r="L77" s="114"/>
      <c r="M77" s="114"/>
      <c r="N77" s="114"/>
      <c r="O77" s="114"/>
      <c r="P77" s="114"/>
      <c r="Q77" s="114"/>
      <c r="R77" s="114"/>
    </row>
    <row r="78" spans="1:18" ht="12" customHeight="1">
      <c r="A78" s="114" t="s">
        <v>19</v>
      </c>
      <c r="B78" s="115" t="s">
        <v>832</v>
      </c>
      <c r="C78" s="114" t="s">
        <v>19</v>
      </c>
      <c r="D78" s="114"/>
      <c r="E78" s="114"/>
      <c r="F78" s="114"/>
      <c r="G78" s="114"/>
      <c r="H78" s="114"/>
      <c r="I78" s="114"/>
      <c r="J78" s="114"/>
      <c r="K78" s="114"/>
      <c r="L78" s="114"/>
      <c r="M78" s="114"/>
      <c r="N78" s="114"/>
      <c r="O78" s="114"/>
      <c r="P78" s="114"/>
      <c r="Q78" s="114"/>
      <c r="R78" s="114"/>
    </row>
    <row r="79" spans="1:18" ht="12" customHeight="1">
      <c r="A79" s="114" t="s">
        <v>94</v>
      </c>
      <c r="B79" s="115" t="s">
        <v>833</v>
      </c>
      <c r="C79" s="114" t="s">
        <v>94</v>
      </c>
      <c r="D79" s="114"/>
      <c r="E79" s="114"/>
      <c r="F79" s="114"/>
      <c r="G79" s="114"/>
      <c r="H79" s="114"/>
      <c r="I79" s="114"/>
      <c r="J79" s="114"/>
      <c r="K79" s="114"/>
      <c r="L79" s="114"/>
      <c r="M79" s="114"/>
      <c r="N79" s="114"/>
      <c r="O79" s="114"/>
      <c r="P79" s="114"/>
      <c r="Q79" s="114"/>
      <c r="R79" s="114"/>
    </row>
    <row r="80" spans="1:18" ht="12" customHeight="1">
      <c r="A80" s="114" t="s">
        <v>95</v>
      </c>
      <c r="B80" s="115" t="s">
        <v>834</v>
      </c>
      <c r="C80" s="114" t="s">
        <v>95</v>
      </c>
      <c r="D80" s="114"/>
      <c r="E80" s="114"/>
      <c r="F80" s="114"/>
      <c r="G80" s="114"/>
      <c r="H80" s="114"/>
      <c r="I80" s="114"/>
      <c r="J80" s="114"/>
      <c r="K80" s="114"/>
      <c r="L80" s="114"/>
      <c r="M80" s="114"/>
      <c r="N80" s="114"/>
      <c r="O80" s="114"/>
      <c r="P80" s="114"/>
      <c r="Q80" s="114"/>
      <c r="R80" s="114"/>
    </row>
    <row r="81" spans="1:18" ht="12" customHeight="1">
      <c r="A81" s="114" t="s">
        <v>96</v>
      </c>
      <c r="B81" s="115" t="s">
        <v>835</v>
      </c>
      <c r="C81" s="114" t="s">
        <v>96</v>
      </c>
      <c r="D81" s="114"/>
      <c r="E81" s="114"/>
      <c r="F81" s="114"/>
      <c r="G81" s="114"/>
      <c r="H81" s="114"/>
      <c r="I81" s="114"/>
      <c r="J81" s="114"/>
      <c r="K81" s="114"/>
      <c r="L81" s="114"/>
      <c r="M81" s="114"/>
      <c r="N81" s="114"/>
      <c r="O81" s="114"/>
      <c r="P81" s="114"/>
      <c r="Q81" s="114"/>
      <c r="R81" s="114"/>
    </row>
    <row r="82" spans="1:18" ht="12" customHeight="1">
      <c r="A82" s="114" t="s">
        <v>97</v>
      </c>
      <c r="B82" s="115" t="s">
        <v>836</v>
      </c>
      <c r="C82" s="123" t="s">
        <v>837</v>
      </c>
      <c r="D82" s="114"/>
      <c r="E82" s="114"/>
      <c r="F82" s="114"/>
      <c r="G82" s="114"/>
      <c r="H82" s="114"/>
      <c r="I82" s="114"/>
      <c r="J82" s="114"/>
      <c r="K82" s="114"/>
      <c r="L82" s="114"/>
      <c r="M82" s="114"/>
      <c r="N82" s="114"/>
      <c r="O82" s="114"/>
      <c r="P82" s="114"/>
      <c r="Q82" s="114"/>
      <c r="R82" s="114"/>
    </row>
    <row r="83" spans="1:18" ht="12" customHeight="1">
      <c r="A83" s="114" t="s">
        <v>98</v>
      </c>
      <c r="B83" s="115" t="s">
        <v>838</v>
      </c>
      <c r="C83" s="123" t="s">
        <v>839</v>
      </c>
      <c r="D83" s="114"/>
      <c r="E83" s="114"/>
      <c r="F83" s="114"/>
      <c r="G83" s="114"/>
      <c r="H83" s="114"/>
      <c r="I83" s="114"/>
      <c r="J83" s="114"/>
      <c r="K83" s="114"/>
      <c r="L83" s="114"/>
      <c r="M83" s="114"/>
      <c r="N83" s="114"/>
      <c r="O83" s="114"/>
      <c r="P83" s="114"/>
      <c r="Q83" s="114"/>
      <c r="R83" s="114"/>
    </row>
    <row r="84" spans="1:18" ht="12" customHeight="1">
      <c r="A84" s="114" t="s">
        <v>99</v>
      </c>
      <c r="B84" s="115" t="s">
        <v>840</v>
      </c>
      <c r="C84" s="114" t="s">
        <v>99</v>
      </c>
      <c r="D84" s="114"/>
      <c r="E84" s="114"/>
      <c r="F84" s="114"/>
      <c r="G84" s="114"/>
      <c r="H84" s="114"/>
      <c r="I84" s="114"/>
      <c r="J84" s="114"/>
      <c r="K84" s="114"/>
      <c r="L84" s="114"/>
      <c r="M84" s="114"/>
      <c r="N84" s="114"/>
      <c r="O84" s="114"/>
      <c r="P84" s="114"/>
      <c r="Q84" s="114"/>
      <c r="R84" s="114"/>
    </row>
    <row r="85" spans="1:18" ht="12" customHeight="1">
      <c r="A85" s="114" t="s">
        <v>100</v>
      </c>
      <c r="B85" s="115" t="s">
        <v>841</v>
      </c>
      <c r="C85" s="114" t="s">
        <v>100</v>
      </c>
      <c r="D85" s="114"/>
      <c r="E85" s="114"/>
      <c r="F85" s="114"/>
      <c r="G85" s="114"/>
      <c r="H85" s="114"/>
      <c r="I85" s="114"/>
      <c r="J85" s="114"/>
      <c r="K85" s="114"/>
      <c r="L85" s="114"/>
      <c r="M85" s="114"/>
      <c r="N85" s="114"/>
      <c r="O85" s="114"/>
      <c r="P85" s="114"/>
      <c r="Q85" s="114"/>
      <c r="R85" s="114"/>
    </row>
    <row r="86" spans="1:18" ht="12" customHeight="1">
      <c r="A86" s="114" t="s">
        <v>101</v>
      </c>
      <c r="B86" s="115" t="s">
        <v>842</v>
      </c>
      <c r="C86" s="114" t="s">
        <v>101</v>
      </c>
      <c r="D86" s="114"/>
      <c r="E86" s="114"/>
      <c r="F86" s="114"/>
      <c r="G86" s="114"/>
      <c r="H86" s="114"/>
      <c r="I86" s="114"/>
      <c r="J86" s="114"/>
      <c r="K86" s="114"/>
      <c r="L86" s="114"/>
      <c r="M86" s="114"/>
      <c r="N86" s="114"/>
      <c r="O86" s="114"/>
      <c r="P86" s="114"/>
      <c r="Q86" s="114"/>
      <c r="R86" s="114"/>
    </row>
    <row r="87" spans="1:18" ht="12" customHeight="1">
      <c r="A87" s="115"/>
      <c r="B87" s="129"/>
      <c r="C87" s="130" t="s">
        <v>24</v>
      </c>
      <c r="D87" s="114"/>
      <c r="E87" s="114"/>
      <c r="F87" s="114"/>
      <c r="G87" s="114"/>
      <c r="H87" s="114"/>
      <c r="I87" s="114"/>
      <c r="J87" s="114"/>
      <c r="K87" s="114"/>
      <c r="L87" s="114"/>
      <c r="M87" s="114"/>
      <c r="N87" s="114"/>
      <c r="O87" s="114"/>
      <c r="P87" s="114"/>
      <c r="Q87" s="114"/>
      <c r="R87" s="114"/>
    </row>
    <row r="88" spans="1:18" ht="12" customHeight="1">
      <c r="A88" s="114"/>
      <c r="B88" s="114"/>
      <c r="C88" s="114"/>
      <c r="D88" s="114"/>
      <c r="E88" s="114"/>
      <c r="F88" s="114"/>
      <c r="G88" s="114"/>
      <c r="H88" s="114"/>
      <c r="I88" s="114"/>
      <c r="J88" s="114"/>
      <c r="K88" s="114"/>
      <c r="L88" s="114"/>
      <c r="M88" s="114"/>
      <c r="N88" s="114"/>
      <c r="O88" s="114"/>
      <c r="P88" s="114"/>
      <c r="Q88" s="114"/>
      <c r="R88" s="114"/>
    </row>
    <row r="89" spans="1:18" ht="12" customHeight="1">
      <c r="A89" s="114"/>
      <c r="B89" s="114"/>
      <c r="C89" s="114"/>
      <c r="D89" s="114"/>
      <c r="E89" s="114"/>
      <c r="F89" s="114"/>
      <c r="G89" s="114"/>
      <c r="H89" s="114"/>
      <c r="I89" s="114"/>
      <c r="J89" s="114"/>
      <c r="K89" s="114"/>
      <c r="L89" s="114"/>
      <c r="M89" s="114"/>
      <c r="N89" s="114"/>
      <c r="O89" s="114"/>
      <c r="P89" s="114"/>
      <c r="Q89" s="114"/>
      <c r="R89" s="114"/>
    </row>
    <row r="90" spans="1:18" ht="12" customHeight="1">
      <c r="A90" s="114" t="s">
        <v>28</v>
      </c>
      <c r="B90" s="115" t="s">
        <v>843</v>
      </c>
      <c r="C90" s="114"/>
      <c r="D90" s="114"/>
      <c r="E90" s="114"/>
      <c r="F90" s="114"/>
      <c r="G90" s="114"/>
      <c r="H90" s="114"/>
      <c r="I90" s="114"/>
      <c r="J90" s="114"/>
      <c r="K90" s="114"/>
      <c r="L90" s="114"/>
      <c r="M90" s="114"/>
      <c r="N90" s="114"/>
      <c r="O90" s="114"/>
      <c r="P90" s="114"/>
      <c r="Q90" s="114"/>
      <c r="R90" s="114"/>
    </row>
    <row r="91" spans="1:18" ht="12" customHeight="1">
      <c r="A91" s="114" t="s">
        <v>29</v>
      </c>
      <c r="B91" s="115" t="s">
        <v>844</v>
      </c>
      <c r="C91" s="114"/>
      <c r="D91" s="114"/>
      <c r="E91" s="114"/>
      <c r="F91" s="114"/>
      <c r="G91" s="114"/>
      <c r="H91" s="114"/>
      <c r="I91" s="114"/>
      <c r="J91" s="114"/>
      <c r="K91" s="114"/>
      <c r="L91" s="114"/>
      <c r="M91" s="114"/>
      <c r="N91" s="114"/>
      <c r="O91" s="114"/>
      <c r="P91" s="114"/>
      <c r="Q91" s="114"/>
      <c r="R91" s="114"/>
    </row>
    <row r="92" spans="1:18" ht="12" customHeight="1">
      <c r="A92" s="114" t="s">
        <v>30</v>
      </c>
      <c r="B92" s="115" t="s">
        <v>845</v>
      </c>
      <c r="C92" s="114"/>
      <c r="D92" s="114"/>
      <c r="E92" s="114"/>
      <c r="F92" s="114"/>
      <c r="G92" s="114"/>
      <c r="H92" s="114"/>
      <c r="I92" s="114"/>
      <c r="J92" s="114"/>
      <c r="K92" s="114"/>
      <c r="L92" s="114"/>
      <c r="M92" s="114"/>
      <c r="N92" s="114"/>
      <c r="O92" s="114"/>
      <c r="P92" s="114"/>
      <c r="Q92" s="114"/>
      <c r="R92" s="114"/>
    </row>
    <row r="93" spans="1:18" ht="12" customHeight="1">
      <c r="A93" s="114" t="s">
        <v>31</v>
      </c>
      <c r="B93" s="115" t="s">
        <v>1458</v>
      </c>
      <c r="C93" s="114"/>
      <c r="D93" s="114"/>
      <c r="E93" s="114"/>
      <c r="F93" s="114"/>
      <c r="G93" s="114"/>
      <c r="H93" s="114"/>
      <c r="I93" s="114"/>
      <c r="J93" s="114"/>
      <c r="K93" s="114"/>
      <c r="L93" s="114"/>
      <c r="M93" s="114"/>
      <c r="N93" s="114"/>
      <c r="O93" s="114"/>
      <c r="P93" s="114"/>
      <c r="Q93" s="114"/>
      <c r="R93" s="114"/>
    </row>
    <row r="94" spans="1:18" ht="12" customHeight="1">
      <c r="A94" s="114" t="s">
        <v>32</v>
      </c>
      <c r="B94" s="115" t="s">
        <v>846</v>
      </c>
      <c r="C94" s="114"/>
      <c r="D94" s="114"/>
      <c r="E94" s="114"/>
      <c r="F94" s="114"/>
      <c r="G94" s="114"/>
      <c r="H94" s="114"/>
      <c r="I94" s="114"/>
      <c r="J94" s="114"/>
      <c r="K94" s="114"/>
      <c r="L94" s="114"/>
      <c r="M94" s="114"/>
      <c r="N94" s="114"/>
      <c r="O94" s="114"/>
      <c r="P94" s="114"/>
      <c r="Q94" s="114"/>
      <c r="R94" s="114"/>
    </row>
    <row r="95" spans="1:18" ht="12" customHeight="1">
      <c r="A95" s="114" t="s">
        <v>33</v>
      </c>
      <c r="B95" s="115" t="s">
        <v>847</v>
      </c>
      <c r="C95" s="114"/>
      <c r="D95" s="114"/>
      <c r="E95" s="114"/>
      <c r="F95" s="114"/>
      <c r="G95" s="114"/>
      <c r="H95" s="114"/>
      <c r="I95" s="114"/>
      <c r="J95" s="114"/>
      <c r="K95" s="114"/>
      <c r="L95" s="114"/>
      <c r="M95" s="114"/>
      <c r="N95" s="114"/>
      <c r="O95" s="114"/>
      <c r="P95" s="114"/>
      <c r="Q95" s="114"/>
      <c r="R95" s="114"/>
    </row>
    <row r="96" spans="1:18" ht="12" customHeight="1">
      <c r="A96" s="114" t="s">
        <v>34</v>
      </c>
      <c r="B96" s="115" t="s">
        <v>848</v>
      </c>
      <c r="C96" s="114"/>
      <c r="D96" s="114"/>
      <c r="E96" s="114"/>
      <c r="F96" s="114"/>
      <c r="G96" s="114"/>
      <c r="H96" s="114"/>
      <c r="I96" s="114"/>
      <c r="J96" s="114"/>
      <c r="K96" s="114"/>
      <c r="L96" s="114"/>
      <c r="M96" s="114"/>
      <c r="N96" s="114"/>
      <c r="O96" s="114"/>
      <c r="P96" s="114"/>
      <c r="Q96" s="114"/>
      <c r="R96" s="114"/>
    </row>
    <row r="97" spans="1:18" ht="12" customHeight="1">
      <c r="A97" s="114" t="s">
        <v>35</v>
      </c>
      <c r="B97" s="115" t="s">
        <v>849</v>
      </c>
      <c r="C97" s="114"/>
      <c r="D97" s="114"/>
      <c r="E97" s="114"/>
      <c r="F97" s="114"/>
      <c r="G97" s="114"/>
      <c r="H97" s="114"/>
      <c r="I97" s="114"/>
      <c r="J97" s="114"/>
      <c r="K97" s="114"/>
      <c r="L97" s="114"/>
      <c r="M97" s="114"/>
      <c r="N97" s="114"/>
      <c r="O97" s="114"/>
      <c r="P97" s="114"/>
      <c r="Q97" s="114"/>
      <c r="R97" s="114"/>
    </row>
    <row r="98" spans="1:18" ht="12" customHeight="1">
      <c r="A98" s="114" t="s">
        <v>36</v>
      </c>
      <c r="B98" s="115" t="s">
        <v>850</v>
      </c>
      <c r="C98" s="114"/>
      <c r="D98" s="114"/>
      <c r="E98" s="114"/>
      <c r="F98" s="114"/>
      <c r="G98" s="114"/>
      <c r="H98" s="114"/>
      <c r="I98" s="114"/>
      <c r="J98" s="114"/>
      <c r="K98" s="114"/>
      <c r="L98" s="114"/>
      <c r="M98" s="114"/>
      <c r="N98" s="114"/>
      <c r="O98" s="114"/>
      <c r="P98" s="114"/>
      <c r="Q98" s="114"/>
      <c r="R98" s="114"/>
    </row>
    <row r="99" spans="1:18" ht="12" customHeight="1">
      <c r="A99" s="114" t="s">
        <v>37</v>
      </c>
      <c r="B99" s="115" t="s">
        <v>1124</v>
      </c>
      <c r="C99" s="114"/>
      <c r="D99" s="114"/>
      <c r="E99" s="114"/>
      <c r="F99" s="114"/>
      <c r="G99" s="114"/>
      <c r="H99" s="114"/>
      <c r="I99" s="114"/>
      <c r="J99" s="114"/>
      <c r="K99" s="114"/>
      <c r="L99" s="114"/>
      <c r="M99" s="114"/>
      <c r="N99" s="114"/>
      <c r="O99" s="114"/>
      <c r="P99" s="114"/>
      <c r="Q99" s="114"/>
      <c r="R99" s="114"/>
    </row>
    <row r="100" spans="1:18" ht="12" customHeight="1">
      <c r="A100" s="335" t="s">
        <v>38</v>
      </c>
      <c r="B100" s="115" t="s">
        <v>851</v>
      </c>
      <c r="C100" s="114"/>
      <c r="D100" s="114"/>
      <c r="E100" s="114"/>
      <c r="F100" s="114"/>
      <c r="G100" s="114"/>
      <c r="H100" s="114"/>
      <c r="I100" s="114"/>
      <c r="J100" s="114"/>
      <c r="K100" s="114"/>
      <c r="L100" s="114"/>
      <c r="M100" s="114"/>
      <c r="N100" s="114"/>
      <c r="O100" s="131"/>
      <c r="P100" s="114"/>
      <c r="Q100" s="114"/>
      <c r="R100" s="114"/>
    </row>
    <row r="101" spans="1:18" ht="12" customHeight="1">
      <c r="A101" s="335" t="s">
        <v>735</v>
      </c>
      <c r="B101" s="115" t="s">
        <v>852</v>
      </c>
      <c r="C101" s="114"/>
      <c r="D101" s="114"/>
      <c r="E101" s="114"/>
      <c r="F101" s="114"/>
      <c r="G101" s="114"/>
      <c r="H101" s="114"/>
      <c r="I101" s="114"/>
      <c r="J101" s="114"/>
      <c r="K101" s="114"/>
      <c r="L101" s="114"/>
      <c r="M101" s="114"/>
      <c r="N101" s="114"/>
      <c r="O101" s="131"/>
      <c r="P101" s="114"/>
      <c r="Q101" s="114"/>
      <c r="R101" s="114"/>
    </row>
    <row r="102" spans="1:18" ht="12" customHeight="1">
      <c r="A102" s="335" t="s">
        <v>738</v>
      </c>
      <c r="B102" s="115" t="s">
        <v>853</v>
      </c>
      <c r="C102" s="114"/>
      <c r="D102" s="114"/>
      <c r="E102" s="114"/>
      <c r="F102" s="114"/>
      <c r="G102" s="114"/>
      <c r="H102" s="114"/>
      <c r="I102" s="114"/>
      <c r="J102" s="114"/>
      <c r="K102" s="114"/>
      <c r="L102" s="114"/>
      <c r="M102" s="114"/>
      <c r="N102" s="114"/>
      <c r="O102" s="131"/>
      <c r="P102" s="114"/>
      <c r="Q102" s="114"/>
      <c r="R102" s="114"/>
    </row>
    <row r="103" spans="1:18" ht="12" customHeight="1">
      <c r="A103" s="335" t="s">
        <v>742</v>
      </c>
      <c r="B103" s="115" t="s">
        <v>1459</v>
      </c>
      <c r="C103" s="114"/>
      <c r="D103" s="114"/>
      <c r="E103" s="114"/>
      <c r="F103" s="114"/>
      <c r="G103" s="114"/>
      <c r="H103" s="114"/>
      <c r="I103" s="114"/>
      <c r="J103" s="114"/>
      <c r="K103" s="114"/>
      <c r="L103" s="114"/>
      <c r="M103" s="114"/>
      <c r="N103" s="114"/>
      <c r="O103" s="131"/>
      <c r="P103" s="114"/>
      <c r="Q103" s="114"/>
      <c r="R103" s="114"/>
    </row>
    <row r="104" spans="1:18" ht="12" customHeight="1">
      <c r="A104" s="114" t="s">
        <v>39</v>
      </c>
      <c r="B104" s="115" t="s">
        <v>854</v>
      </c>
      <c r="C104" s="114"/>
      <c r="D104" s="114"/>
      <c r="E104" s="114"/>
      <c r="F104" s="114"/>
      <c r="G104" s="114"/>
      <c r="H104" s="114"/>
      <c r="I104" s="114"/>
      <c r="J104" s="114"/>
      <c r="K104" s="114"/>
      <c r="L104" s="114"/>
      <c r="M104" s="114"/>
      <c r="N104" s="114"/>
      <c r="O104" s="131"/>
      <c r="P104" s="114"/>
      <c r="Q104" s="114"/>
      <c r="R104" s="114"/>
    </row>
    <row r="105" spans="1:18" ht="12" customHeight="1">
      <c r="A105" s="114" t="s">
        <v>40</v>
      </c>
      <c r="B105" s="115" t="s">
        <v>855</v>
      </c>
      <c r="C105" s="114"/>
      <c r="D105" s="114"/>
      <c r="E105" s="114"/>
      <c r="F105" s="114"/>
      <c r="G105" s="114"/>
      <c r="H105" s="114"/>
      <c r="I105" s="114"/>
      <c r="J105" s="114"/>
      <c r="K105" s="114"/>
      <c r="L105" s="114"/>
      <c r="M105" s="114"/>
      <c r="N105" s="114"/>
      <c r="O105" s="131"/>
      <c r="P105" s="114"/>
      <c r="Q105" s="114"/>
      <c r="R105" s="114"/>
    </row>
    <row r="106" spans="1:18" ht="12" customHeight="1">
      <c r="A106" s="114" t="s">
        <v>41</v>
      </c>
      <c r="B106" s="115" t="s">
        <v>856</v>
      </c>
      <c r="C106" s="114"/>
      <c r="D106" s="114"/>
      <c r="E106" s="114"/>
      <c r="F106" s="114"/>
      <c r="G106" s="114"/>
      <c r="H106" s="114"/>
      <c r="I106" s="114"/>
      <c r="J106" s="114"/>
      <c r="K106" s="114"/>
      <c r="L106" s="114"/>
      <c r="M106" s="114"/>
      <c r="N106" s="114"/>
      <c r="O106" s="131"/>
      <c r="P106" s="114"/>
      <c r="Q106" s="114"/>
      <c r="R106" s="114"/>
    </row>
    <row r="107" spans="1:18" ht="12" customHeight="1">
      <c r="A107" s="114" t="s">
        <v>42</v>
      </c>
      <c r="B107" s="115" t="s">
        <v>857</v>
      </c>
      <c r="C107" s="114"/>
      <c r="D107" s="114"/>
      <c r="E107" s="114"/>
      <c r="F107" s="114"/>
      <c r="G107" s="114"/>
      <c r="H107" s="114"/>
      <c r="I107" s="114"/>
      <c r="J107" s="114"/>
      <c r="K107" s="114"/>
      <c r="L107" s="114"/>
      <c r="M107" s="114"/>
      <c r="N107" s="114"/>
      <c r="O107" s="131"/>
      <c r="P107" s="114"/>
      <c r="Q107" s="114"/>
      <c r="R107" s="114"/>
    </row>
    <row r="108" spans="1:18" ht="12" customHeight="1">
      <c r="A108" s="114" t="s">
        <v>43</v>
      </c>
      <c r="B108" s="115" t="s">
        <v>858</v>
      </c>
      <c r="C108" s="114"/>
      <c r="D108" s="114"/>
      <c r="E108" s="114"/>
      <c r="F108" s="114"/>
      <c r="G108" s="114"/>
      <c r="H108" s="114"/>
      <c r="I108" s="114"/>
      <c r="J108" s="114"/>
      <c r="K108" s="114"/>
      <c r="L108" s="114"/>
      <c r="M108" s="131"/>
      <c r="N108" s="114"/>
      <c r="O108" s="131"/>
      <c r="P108" s="114"/>
      <c r="Q108" s="114"/>
      <c r="R108" s="114"/>
    </row>
    <row r="109" spans="1:18" ht="12" customHeight="1">
      <c r="A109" s="114" t="s">
        <v>44</v>
      </c>
      <c r="B109" s="115" t="s">
        <v>859</v>
      </c>
      <c r="C109" s="114"/>
      <c r="D109" s="114"/>
      <c r="E109" s="114"/>
      <c r="F109" s="114"/>
      <c r="G109" s="114"/>
      <c r="H109" s="114"/>
      <c r="I109" s="114"/>
      <c r="J109" s="114"/>
      <c r="K109" s="114"/>
      <c r="L109" s="114"/>
      <c r="M109" s="131"/>
      <c r="N109" s="114"/>
      <c r="O109" s="131"/>
      <c r="P109" s="114"/>
      <c r="Q109" s="114"/>
      <c r="R109" s="114"/>
    </row>
    <row r="110" spans="1:18" ht="12" customHeight="1">
      <c r="A110" s="114" t="s">
        <v>45</v>
      </c>
      <c r="B110" s="115" t="s">
        <v>860</v>
      </c>
      <c r="C110" s="114"/>
      <c r="D110" s="114"/>
      <c r="E110" s="114"/>
      <c r="F110" s="114"/>
      <c r="G110" s="114"/>
      <c r="H110" s="114"/>
      <c r="I110" s="114"/>
      <c r="J110" s="114"/>
      <c r="K110" s="114"/>
      <c r="L110" s="114"/>
      <c r="M110" s="131"/>
      <c r="N110" s="114"/>
      <c r="O110" s="131"/>
      <c r="P110" s="114"/>
      <c r="Q110" s="114"/>
      <c r="R110" s="114"/>
    </row>
    <row r="111" spans="1:18" ht="12" customHeight="1">
      <c r="A111" s="114" t="s">
        <v>46</v>
      </c>
      <c r="B111" s="115" t="s">
        <v>861</v>
      </c>
      <c r="C111" s="114"/>
      <c r="D111" s="114"/>
      <c r="E111" s="114"/>
      <c r="F111" s="114"/>
      <c r="G111" s="114"/>
      <c r="H111" s="114"/>
      <c r="I111" s="114"/>
      <c r="J111" s="114"/>
      <c r="K111" s="114"/>
      <c r="L111" s="114"/>
      <c r="M111" s="131"/>
      <c r="N111" s="114"/>
      <c r="O111" s="131"/>
      <c r="P111" s="114"/>
      <c r="Q111" s="114"/>
      <c r="R111" s="114"/>
    </row>
    <row r="112" spans="1:18" ht="12" customHeight="1">
      <c r="A112" s="114" t="s">
        <v>47</v>
      </c>
      <c r="B112" s="115" t="s">
        <v>862</v>
      </c>
      <c r="C112" s="114"/>
      <c r="D112" s="114"/>
      <c r="E112" s="114"/>
      <c r="F112" s="114"/>
      <c r="G112" s="114"/>
      <c r="H112" s="114"/>
      <c r="I112" s="114"/>
      <c r="J112" s="114"/>
      <c r="K112" s="114"/>
      <c r="L112" s="114"/>
      <c r="M112" s="131"/>
      <c r="N112" s="114"/>
      <c r="O112" s="131"/>
      <c r="P112" s="114"/>
      <c r="Q112" s="114"/>
      <c r="R112" s="114"/>
    </row>
    <row r="113" spans="1:18" ht="12" customHeight="1">
      <c r="A113" s="114" t="s">
        <v>48</v>
      </c>
      <c r="B113" s="115" t="s">
        <v>863</v>
      </c>
      <c r="C113" s="114"/>
      <c r="D113" s="114"/>
      <c r="E113" s="114"/>
      <c r="F113" s="114"/>
      <c r="G113" s="114"/>
      <c r="H113" s="114"/>
      <c r="I113" s="114"/>
      <c r="J113" s="114"/>
      <c r="K113" s="114"/>
      <c r="L113" s="114"/>
      <c r="M113" s="131"/>
      <c r="N113" s="114"/>
      <c r="O113" s="131"/>
      <c r="P113" s="114"/>
      <c r="Q113" s="114"/>
      <c r="R113" s="114"/>
    </row>
    <row r="114" spans="1:18" ht="12" customHeight="1">
      <c r="A114" s="114" t="s">
        <v>49</v>
      </c>
      <c r="B114" s="115" t="s">
        <v>864</v>
      </c>
      <c r="C114" s="114"/>
      <c r="D114" s="114"/>
      <c r="E114" s="114"/>
      <c r="F114" s="114"/>
      <c r="G114" s="114"/>
      <c r="H114" s="114"/>
      <c r="I114" s="114"/>
      <c r="J114" s="114"/>
      <c r="K114" s="114"/>
      <c r="L114" s="114"/>
      <c r="M114" s="131"/>
      <c r="N114" s="114"/>
      <c r="O114" s="131"/>
      <c r="P114" s="114"/>
      <c r="Q114" s="114"/>
      <c r="R114" s="114"/>
    </row>
    <row r="115" spans="1:18" ht="12" customHeight="1">
      <c r="A115" s="114" t="s">
        <v>50</v>
      </c>
      <c r="B115" s="115" t="s">
        <v>865</v>
      </c>
      <c r="C115" s="114"/>
      <c r="D115" s="114"/>
      <c r="E115" s="114"/>
      <c r="F115" s="114"/>
      <c r="G115" s="114"/>
      <c r="H115" s="114"/>
      <c r="I115" s="114"/>
      <c r="J115" s="114"/>
      <c r="K115" s="114"/>
      <c r="L115" s="114"/>
      <c r="M115" s="131"/>
      <c r="N115" s="114"/>
      <c r="O115" s="131"/>
      <c r="P115" s="114"/>
      <c r="Q115" s="114"/>
      <c r="R115" s="114"/>
    </row>
    <row r="116" spans="1:18" ht="12" customHeight="1">
      <c r="A116" s="114" t="s">
        <v>51</v>
      </c>
      <c r="B116" s="115" t="s">
        <v>1460</v>
      </c>
      <c r="C116" s="114"/>
      <c r="D116" s="114"/>
      <c r="E116" s="114"/>
      <c r="F116" s="114"/>
      <c r="G116" s="114"/>
      <c r="H116" s="114"/>
      <c r="I116" s="114"/>
      <c r="J116" s="114"/>
      <c r="K116" s="114"/>
      <c r="L116" s="114"/>
      <c r="M116" s="131"/>
      <c r="N116" s="114"/>
      <c r="O116" s="131"/>
      <c r="P116" s="114"/>
      <c r="Q116" s="114"/>
      <c r="R116" s="114"/>
    </row>
    <row r="117" spans="1:18" ht="12" customHeight="1">
      <c r="A117" s="114" t="s">
        <v>52</v>
      </c>
      <c r="B117" s="115" t="s">
        <v>866</v>
      </c>
      <c r="C117" s="114"/>
      <c r="D117" s="114"/>
      <c r="E117" s="114"/>
      <c r="F117" s="114"/>
      <c r="G117" s="114"/>
      <c r="H117" s="114"/>
      <c r="I117" s="114"/>
      <c r="J117" s="114"/>
      <c r="K117" s="114"/>
      <c r="L117" s="114"/>
      <c r="M117" s="131"/>
      <c r="N117" s="114"/>
      <c r="O117" s="131"/>
      <c r="P117" s="114"/>
      <c r="Q117" s="114"/>
      <c r="R117" s="114"/>
    </row>
    <row r="118" spans="1:18" ht="12" customHeight="1">
      <c r="A118" s="114" t="s">
        <v>53</v>
      </c>
      <c r="B118" s="115" t="s">
        <v>867</v>
      </c>
      <c r="C118" s="114"/>
      <c r="D118" s="114"/>
      <c r="E118" s="114"/>
      <c r="F118" s="114"/>
      <c r="G118" s="114"/>
      <c r="H118" s="114"/>
      <c r="I118" s="114"/>
      <c r="J118" s="114"/>
      <c r="K118" s="114"/>
      <c r="L118" s="114"/>
      <c r="M118" s="131"/>
      <c r="N118" s="114"/>
      <c r="O118" s="131"/>
      <c r="P118" s="114"/>
      <c r="Q118" s="114"/>
      <c r="R118" s="114"/>
    </row>
    <row r="119" spans="1:18" ht="12" customHeight="1">
      <c r="A119" s="114" t="s">
        <v>54</v>
      </c>
      <c r="B119" s="115" t="s">
        <v>868</v>
      </c>
      <c r="C119" s="114"/>
      <c r="D119" s="114"/>
      <c r="E119" s="114"/>
      <c r="F119" s="114"/>
      <c r="G119" s="114"/>
      <c r="H119" s="114"/>
      <c r="I119" s="114"/>
      <c r="J119" s="114"/>
      <c r="K119" s="114"/>
      <c r="L119" s="114"/>
      <c r="M119" s="131"/>
      <c r="N119" s="114"/>
      <c r="O119" s="131"/>
      <c r="P119" s="114"/>
      <c r="Q119" s="114"/>
      <c r="R119" s="114"/>
    </row>
    <row r="120" spans="1:18" ht="12" customHeight="1">
      <c r="A120" s="114" t="s">
        <v>55</v>
      </c>
      <c r="B120" s="115" t="s">
        <v>869</v>
      </c>
      <c r="C120" s="114"/>
      <c r="D120" s="114"/>
      <c r="E120" s="114"/>
      <c r="F120" s="114"/>
      <c r="G120" s="114"/>
      <c r="H120" s="114"/>
      <c r="I120" s="114"/>
      <c r="J120" s="114"/>
      <c r="K120" s="114"/>
      <c r="L120" s="114"/>
      <c r="M120" s="131"/>
      <c r="N120" s="114"/>
      <c r="O120" s="131"/>
      <c r="P120" s="114"/>
      <c r="Q120" s="114"/>
      <c r="R120" s="114"/>
    </row>
    <row r="121" spans="1:18" ht="12" customHeight="1">
      <c r="A121" s="114" t="s">
        <v>56</v>
      </c>
      <c r="B121" s="115" t="s">
        <v>870</v>
      </c>
      <c r="C121" s="114"/>
      <c r="D121" s="114"/>
      <c r="E121" s="114"/>
      <c r="F121" s="114"/>
      <c r="G121" s="114"/>
      <c r="H121" s="114"/>
      <c r="I121" s="114"/>
      <c r="J121" s="114"/>
      <c r="K121" s="114"/>
      <c r="L121" s="114"/>
      <c r="M121" s="131"/>
      <c r="N121" s="114"/>
      <c r="O121" s="131"/>
      <c r="P121" s="114"/>
      <c r="Q121" s="114"/>
      <c r="R121" s="114"/>
    </row>
    <row r="122" spans="1:18" ht="12" customHeight="1">
      <c r="A122" s="114" t="s">
        <v>57</v>
      </c>
      <c r="B122" s="115" t="s">
        <v>871</v>
      </c>
      <c r="C122" s="114"/>
      <c r="D122" s="114"/>
      <c r="E122" s="114"/>
      <c r="F122" s="114"/>
      <c r="G122" s="114"/>
      <c r="H122" s="114"/>
      <c r="I122" s="114"/>
      <c r="J122" s="114"/>
      <c r="K122" s="114"/>
      <c r="L122" s="114"/>
      <c r="M122" s="131"/>
      <c r="N122" s="114"/>
      <c r="O122" s="131"/>
      <c r="P122" s="114"/>
      <c r="Q122" s="114"/>
      <c r="R122" s="114"/>
    </row>
    <row r="123" spans="1:18" ht="12" customHeight="1">
      <c r="A123" s="114" t="s">
        <v>58</v>
      </c>
      <c r="B123" s="115" t="s">
        <v>872</v>
      </c>
      <c r="C123" s="114"/>
      <c r="D123" s="114"/>
      <c r="E123" s="114"/>
      <c r="F123" s="114"/>
      <c r="G123" s="114"/>
      <c r="H123" s="114"/>
      <c r="I123" s="114"/>
      <c r="J123" s="114"/>
      <c r="K123" s="114"/>
      <c r="L123" s="114"/>
      <c r="M123" s="131"/>
      <c r="N123" s="114"/>
      <c r="O123" s="131"/>
      <c r="P123" s="114"/>
      <c r="Q123" s="114"/>
      <c r="R123" s="114"/>
    </row>
    <row r="124" spans="1:18" ht="12" customHeight="1">
      <c r="A124" s="114" t="s">
        <v>22</v>
      </c>
      <c r="B124" s="115" t="s">
        <v>873</v>
      </c>
      <c r="C124" s="114"/>
      <c r="D124" s="114"/>
      <c r="E124" s="114"/>
      <c r="F124" s="114"/>
      <c r="G124" s="114"/>
      <c r="H124" s="114"/>
      <c r="I124" s="114"/>
      <c r="J124" s="114"/>
      <c r="K124" s="114"/>
      <c r="L124" s="114"/>
      <c r="M124" s="131"/>
      <c r="N124" s="114"/>
      <c r="O124" s="131"/>
      <c r="P124" s="114"/>
      <c r="Q124" s="114"/>
      <c r="R124" s="114"/>
    </row>
    <row r="125" spans="1:18" ht="12" customHeight="1">
      <c r="A125" s="114" t="s">
        <v>23</v>
      </c>
      <c r="B125" s="115" t="s">
        <v>874</v>
      </c>
      <c r="C125" s="114"/>
      <c r="D125" s="114"/>
      <c r="E125" s="114"/>
      <c r="F125" s="114"/>
      <c r="G125" s="114"/>
      <c r="H125" s="114"/>
      <c r="I125" s="114"/>
      <c r="J125" s="114"/>
      <c r="K125" s="114"/>
      <c r="L125" s="114"/>
      <c r="M125" s="131"/>
      <c r="N125" s="114"/>
      <c r="O125" s="131"/>
      <c r="P125" s="114"/>
      <c r="Q125" s="114"/>
      <c r="R125" s="114"/>
    </row>
    <row r="126" spans="1:18" ht="12" customHeight="1">
      <c r="A126" s="114" t="s">
        <v>24</v>
      </c>
      <c r="B126" s="115" t="s">
        <v>875</v>
      </c>
      <c r="C126" s="114"/>
      <c r="D126" s="114"/>
      <c r="E126" s="114"/>
      <c r="F126" s="114"/>
      <c r="G126" s="114"/>
      <c r="H126" s="114"/>
      <c r="I126" s="114"/>
      <c r="J126" s="114"/>
      <c r="K126" s="114"/>
      <c r="L126" s="114"/>
      <c r="M126" s="131"/>
      <c r="N126" s="114"/>
      <c r="O126" s="131"/>
      <c r="P126" s="114"/>
      <c r="Q126" s="114"/>
      <c r="R126" s="114"/>
    </row>
    <row r="127" spans="1:18" ht="12" customHeight="1">
      <c r="A127" s="114" t="s">
        <v>25</v>
      </c>
      <c r="B127" s="115" t="s">
        <v>876</v>
      </c>
      <c r="C127" s="114"/>
      <c r="D127" s="114"/>
      <c r="E127" s="114"/>
      <c r="F127" s="114"/>
      <c r="G127" s="114"/>
      <c r="H127" s="114"/>
      <c r="I127" s="114"/>
      <c r="J127" s="114"/>
      <c r="K127" s="114"/>
      <c r="L127" s="114"/>
      <c r="M127" s="131"/>
      <c r="N127" s="114"/>
      <c r="O127" s="131"/>
      <c r="P127" s="114"/>
      <c r="Q127" s="114"/>
      <c r="R127" s="114"/>
    </row>
    <row r="128" spans="1:18" ht="12" customHeight="1">
      <c r="A128" s="114" t="s">
        <v>26</v>
      </c>
      <c r="B128" s="115" t="s">
        <v>877</v>
      </c>
      <c r="C128" s="114"/>
      <c r="D128" s="114"/>
      <c r="E128" s="114"/>
      <c r="F128" s="114"/>
      <c r="G128" s="114"/>
      <c r="H128" s="114"/>
      <c r="I128" s="114"/>
      <c r="J128" s="114"/>
      <c r="K128" s="114"/>
      <c r="L128" s="114"/>
      <c r="M128" s="131"/>
      <c r="N128" s="114"/>
      <c r="O128" s="131"/>
      <c r="P128" s="114"/>
      <c r="Q128" s="114"/>
      <c r="R128" s="114"/>
    </row>
    <row r="129" spans="1:18" ht="12" customHeight="1">
      <c r="A129" s="114" t="s">
        <v>27</v>
      </c>
      <c r="B129" s="115" t="s">
        <v>878</v>
      </c>
      <c r="C129" s="114"/>
      <c r="D129" s="114"/>
      <c r="E129" s="114"/>
      <c r="F129" s="114"/>
      <c r="G129" s="114"/>
      <c r="H129" s="114"/>
      <c r="I129" s="114"/>
      <c r="J129" s="114"/>
      <c r="K129" s="114"/>
      <c r="L129" s="114"/>
      <c r="M129" s="131"/>
      <c r="N129" s="114"/>
      <c r="O129" s="131"/>
      <c r="P129" s="114"/>
      <c r="Q129" s="114"/>
      <c r="R129" s="114"/>
    </row>
    <row r="130" spans="1:18" ht="12" customHeight="1">
      <c r="A130" s="114" t="s">
        <v>59</v>
      </c>
      <c r="B130" s="115" t="s">
        <v>879</v>
      </c>
      <c r="C130" s="114"/>
      <c r="D130" s="114"/>
      <c r="E130" s="114"/>
      <c r="F130" s="114"/>
      <c r="G130" s="114"/>
      <c r="H130" s="114"/>
      <c r="I130" s="114"/>
      <c r="J130" s="114"/>
      <c r="K130" s="114"/>
      <c r="L130" s="131"/>
      <c r="M130" s="131"/>
      <c r="N130" s="114"/>
      <c r="O130" s="114"/>
      <c r="P130" s="114"/>
      <c r="Q130" s="114"/>
      <c r="R130" s="114"/>
    </row>
    <row r="131" spans="1:18" ht="12" customHeight="1">
      <c r="A131" s="114" t="s">
        <v>60</v>
      </c>
      <c r="B131" s="115" t="s">
        <v>880</v>
      </c>
      <c r="C131" s="114"/>
      <c r="D131" s="114"/>
      <c r="E131" s="114"/>
      <c r="F131" s="114"/>
      <c r="G131" s="114"/>
      <c r="H131" s="114"/>
      <c r="I131" s="114"/>
      <c r="J131" s="114"/>
      <c r="K131" s="114"/>
      <c r="L131" s="131"/>
      <c r="M131" s="131"/>
      <c r="N131" s="114"/>
      <c r="O131" s="114"/>
      <c r="P131" s="114"/>
      <c r="Q131" s="114"/>
      <c r="R131" s="114"/>
    </row>
    <row r="132" spans="1:18" ht="12" customHeight="1">
      <c r="A132" s="114" t="s">
        <v>61</v>
      </c>
      <c r="B132" s="115" t="s">
        <v>1461</v>
      </c>
      <c r="C132" s="114"/>
      <c r="D132" s="114"/>
      <c r="E132" s="114"/>
      <c r="F132" s="114"/>
      <c r="G132" s="114"/>
      <c r="H132" s="114"/>
      <c r="I132" s="114"/>
      <c r="J132" s="114"/>
      <c r="K132" s="114"/>
      <c r="L132" s="131"/>
      <c r="M132" s="131"/>
      <c r="N132" s="114"/>
      <c r="O132" s="114"/>
      <c r="P132" s="114"/>
      <c r="Q132" s="114"/>
      <c r="R132" s="114"/>
    </row>
    <row r="133" spans="1:18" ht="12" customHeight="1">
      <c r="A133" s="114" t="s">
        <v>62</v>
      </c>
      <c r="B133" s="115" t="s">
        <v>881</v>
      </c>
      <c r="C133" s="114"/>
      <c r="D133" s="114"/>
      <c r="E133" s="114"/>
      <c r="F133" s="114"/>
      <c r="G133" s="114"/>
      <c r="H133" s="114"/>
      <c r="I133" s="114"/>
      <c r="J133" s="114"/>
      <c r="K133" s="114"/>
      <c r="L133" s="131"/>
      <c r="M133" s="131"/>
      <c r="N133" s="114"/>
      <c r="O133" s="114"/>
      <c r="P133" s="114"/>
      <c r="Q133" s="114"/>
      <c r="R133" s="114"/>
    </row>
    <row r="134" spans="1:18" ht="12" customHeight="1">
      <c r="A134" s="114" t="s">
        <v>63</v>
      </c>
      <c r="B134" s="115" t="s">
        <v>882</v>
      </c>
      <c r="C134" s="114"/>
      <c r="D134" s="114"/>
      <c r="E134" s="114"/>
      <c r="F134" s="114"/>
      <c r="G134" s="114"/>
      <c r="H134" s="114"/>
      <c r="I134" s="114"/>
      <c r="J134" s="114"/>
      <c r="K134" s="114"/>
      <c r="L134" s="131"/>
      <c r="M134" s="131"/>
      <c r="N134" s="114"/>
      <c r="O134" s="114"/>
      <c r="P134" s="114"/>
      <c r="Q134" s="114"/>
      <c r="R134" s="114"/>
    </row>
    <row r="135" spans="1:18" ht="12" customHeight="1">
      <c r="A135" s="114" t="s">
        <v>84</v>
      </c>
      <c r="B135" s="115" t="s">
        <v>883</v>
      </c>
      <c r="C135" s="114"/>
      <c r="D135" s="114"/>
      <c r="E135" s="114"/>
      <c r="F135" s="114"/>
      <c r="G135" s="114"/>
      <c r="H135" s="114"/>
      <c r="I135" s="114"/>
      <c r="J135" s="114"/>
      <c r="K135" s="131"/>
      <c r="L135" s="131"/>
      <c r="M135" s="131"/>
      <c r="N135" s="114"/>
      <c r="O135" s="114"/>
      <c r="P135" s="114"/>
      <c r="Q135" s="114"/>
      <c r="R135" s="114"/>
    </row>
    <row r="136" spans="1:18" ht="12" customHeight="1">
      <c r="A136" s="114" t="s">
        <v>85</v>
      </c>
      <c r="B136" s="115" t="s">
        <v>884</v>
      </c>
      <c r="C136" s="114"/>
      <c r="D136" s="114"/>
      <c r="E136" s="114"/>
      <c r="F136" s="114"/>
      <c r="G136" s="114"/>
      <c r="H136" s="114"/>
      <c r="I136" s="114"/>
      <c r="J136" s="114"/>
      <c r="K136" s="131"/>
      <c r="L136" s="131"/>
      <c r="M136" s="131"/>
      <c r="N136" s="114"/>
      <c r="O136" s="114"/>
      <c r="P136" s="114"/>
      <c r="Q136" s="114"/>
      <c r="R136" s="114"/>
    </row>
    <row r="137" spans="1:18" ht="12" customHeight="1">
      <c r="A137" s="114" t="s">
        <v>86</v>
      </c>
      <c r="B137" s="115" t="s">
        <v>885</v>
      </c>
      <c r="C137" s="114"/>
      <c r="D137" s="114"/>
      <c r="E137" s="114"/>
      <c r="F137" s="114"/>
      <c r="G137" s="114"/>
      <c r="H137" s="114"/>
      <c r="I137" s="114"/>
      <c r="J137" s="114"/>
      <c r="K137" s="131"/>
      <c r="L137" s="131"/>
      <c r="M137" s="131"/>
      <c r="N137" s="114"/>
      <c r="O137" s="114"/>
      <c r="P137" s="114"/>
      <c r="Q137" s="114"/>
      <c r="R137" s="114"/>
    </row>
    <row r="138" spans="1:18" ht="12" customHeight="1">
      <c r="A138" s="114" t="s">
        <v>64</v>
      </c>
      <c r="B138" s="115" t="s">
        <v>886</v>
      </c>
      <c r="C138" s="114"/>
      <c r="D138" s="114"/>
      <c r="E138" s="114"/>
      <c r="F138" s="114"/>
      <c r="G138" s="114"/>
      <c r="H138" s="114"/>
      <c r="I138" s="114"/>
      <c r="J138" s="114"/>
      <c r="K138" s="131"/>
      <c r="L138" s="131"/>
      <c r="M138" s="131"/>
      <c r="N138" s="114"/>
      <c r="O138" s="114"/>
      <c r="P138" s="114"/>
      <c r="Q138" s="114"/>
      <c r="R138" s="114"/>
    </row>
    <row r="139" spans="1:18" ht="12" customHeight="1">
      <c r="A139" s="114" t="s">
        <v>65</v>
      </c>
      <c r="B139" s="115" t="s">
        <v>887</v>
      </c>
      <c r="C139" s="114"/>
      <c r="D139" s="114"/>
      <c r="E139" s="114"/>
      <c r="F139" s="114"/>
      <c r="G139" s="114"/>
      <c r="H139" s="114"/>
      <c r="I139" s="114"/>
      <c r="J139" s="114"/>
      <c r="K139" s="131"/>
      <c r="L139" s="131"/>
      <c r="M139" s="131"/>
      <c r="N139" s="114"/>
      <c r="O139" s="114"/>
      <c r="P139" s="114"/>
      <c r="Q139" s="114"/>
      <c r="R139" s="114"/>
    </row>
    <row r="140" spans="1:18" ht="12" customHeight="1">
      <c r="A140" s="114" t="s">
        <v>66</v>
      </c>
      <c r="B140" s="115" t="s">
        <v>888</v>
      </c>
      <c r="C140" s="114"/>
      <c r="D140" s="114"/>
      <c r="E140" s="114"/>
      <c r="F140" s="114"/>
      <c r="G140" s="114"/>
      <c r="H140" s="114"/>
      <c r="I140" s="114"/>
      <c r="J140" s="114"/>
      <c r="K140" s="131"/>
      <c r="L140" s="131"/>
      <c r="M140" s="131"/>
      <c r="N140" s="114"/>
      <c r="O140" s="114"/>
      <c r="P140" s="114"/>
      <c r="Q140" s="114"/>
      <c r="R140" s="114"/>
    </row>
    <row r="141" spans="1:18" ht="12" customHeight="1">
      <c r="A141" s="114" t="s">
        <v>67</v>
      </c>
      <c r="B141" s="115" t="s">
        <v>1462</v>
      </c>
      <c r="C141" s="114"/>
      <c r="D141" s="114"/>
      <c r="E141" s="114"/>
      <c r="F141" s="114"/>
      <c r="G141" s="114"/>
      <c r="H141" s="114"/>
      <c r="I141" s="114"/>
      <c r="J141" s="114"/>
      <c r="K141" s="131"/>
      <c r="L141" s="131"/>
      <c r="M141" s="131"/>
      <c r="N141" s="114"/>
      <c r="O141" s="114"/>
      <c r="P141" s="114"/>
      <c r="Q141" s="114"/>
      <c r="R141" s="114"/>
    </row>
    <row r="142" spans="1:18" ht="12" customHeight="1">
      <c r="A142" s="114" t="s">
        <v>68</v>
      </c>
      <c r="B142" s="115" t="s">
        <v>889</v>
      </c>
      <c r="C142" s="114"/>
      <c r="D142" s="114"/>
      <c r="E142" s="114"/>
      <c r="F142" s="114"/>
      <c r="G142" s="114"/>
      <c r="H142" s="114"/>
      <c r="I142" s="114"/>
      <c r="J142" s="114"/>
      <c r="K142" s="131"/>
      <c r="L142" s="131"/>
      <c r="M142" s="131"/>
      <c r="N142" s="114"/>
      <c r="O142" s="114"/>
      <c r="P142" s="114"/>
      <c r="Q142" s="114"/>
      <c r="R142" s="114"/>
    </row>
    <row r="143" spans="1:18" ht="12" customHeight="1">
      <c r="A143" s="114" t="s">
        <v>69</v>
      </c>
      <c r="B143" s="115" t="s">
        <v>890</v>
      </c>
      <c r="C143" s="114"/>
      <c r="D143" s="114"/>
      <c r="E143" s="114"/>
      <c r="F143" s="114"/>
      <c r="G143" s="114"/>
      <c r="H143" s="114"/>
      <c r="I143" s="114"/>
      <c r="J143" s="114"/>
      <c r="K143" s="131"/>
      <c r="L143" s="131"/>
      <c r="M143" s="131"/>
      <c r="N143" s="114"/>
      <c r="O143" s="114"/>
      <c r="P143" s="114"/>
      <c r="Q143" s="114"/>
      <c r="R143" s="114"/>
    </row>
    <row r="144" spans="1:18" ht="12" customHeight="1">
      <c r="A144" s="114" t="s">
        <v>70</v>
      </c>
      <c r="B144" s="115" t="s">
        <v>1499</v>
      </c>
      <c r="C144" s="114"/>
      <c r="D144" s="114"/>
      <c r="E144" s="114"/>
      <c r="F144" s="114"/>
      <c r="G144" s="114"/>
      <c r="H144" s="114"/>
      <c r="I144" s="114"/>
      <c r="J144" s="114"/>
      <c r="K144" s="131"/>
      <c r="L144" s="131"/>
      <c r="M144" s="131"/>
      <c r="N144" s="114"/>
      <c r="O144" s="114"/>
      <c r="P144" s="114"/>
      <c r="Q144" s="114"/>
      <c r="R144" s="114"/>
    </row>
    <row r="145" spans="1:18" ht="12" customHeight="1">
      <c r="A145" s="114" t="s">
        <v>175</v>
      </c>
      <c r="B145" s="115" t="s">
        <v>891</v>
      </c>
      <c r="C145" s="114"/>
      <c r="D145" s="114"/>
      <c r="E145" s="114"/>
      <c r="F145" s="114"/>
      <c r="G145" s="114"/>
      <c r="H145" s="114"/>
      <c r="I145" s="114"/>
      <c r="J145" s="114"/>
      <c r="K145" s="131"/>
      <c r="L145" s="131"/>
      <c r="M145" s="131"/>
      <c r="N145" s="114"/>
      <c r="O145" s="114"/>
      <c r="P145" s="114"/>
      <c r="R145" s="114"/>
    </row>
    <row r="146" spans="1:18" ht="12" customHeight="1">
      <c r="A146" s="114" t="s">
        <v>71</v>
      </c>
      <c r="B146" s="115" t="s">
        <v>892</v>
      </c>
      <c r="C146" s="114"/>
      <c r="D146" s="114"/>
      <c r="E146" s="114"/>
      <c r="F146" s="114"/>
      <c r="G146" s="114"/>
      <c r="H146" s="114"/>
      <c r="I146" s="114"/>
      <c r="J146" s="114"/>
      <c r="K146" s="131"/>
      <c r="L146" s="131"/>
      <c r="M146" s="131"/>
      <c r="N146" s="114"/>
      <c r="O146" s="114"/>
      <c r="P146" s="114"/>
      <c r="R146" s="114"/>
    </row>
    <row r="147" spans="1:18" ht="12" customHeight="1">
      <c r="A147" s="114" t="s">
        <v>72</v>
      </c>
      <c r="B147" s="115" t="s">
        <v>893</v>
      </c>
      <c r="C147" s="114"/>
      <c r="D147" s="114"/>
      <c r="E147" s="114"/>
      <c r="F147" s="114"/>
      <c r="G147" s="114"/>
      <c r="H147" s="114"/>
      <c r="I147" s="114"/>
      <c r="J147" s="114"/>
      <c r="K147" s="131"/>
      <c r="L147" s="131"/>
      <c r="M147" s="131"/>
      <c r="N147" s="114"/>
      <c r="O147" s="114"/>
      <c r="P147" s="114"/>
      <c r="R147" s="114"/>
    </row>
    <row r="148" spans="1:18" ht="12" customHeight="1">
      <c r="A148" s="114" t="s">
        <v>73</v>
      </c>
      <c r="B148" s="115" t="s">
        <v>894</v>
      </c>
      <c r="C148" s="114"/>
      <c r="D148" s="114"/>
      <c r="E148" s="114"/>
      <c r="F148" s="114"/>
      <c r="G148" s="114"/>
      <c r="H148" s="114"/>
      <c r="I148" s="114"/>
      <c r="J148" s="114"/>
      <c r="K148" s="131"/>
      <c r="L148" s="131"/>
      <c r="M148" s="131"/>
      <c r="N148" s="114"/>
      <c r="O148" s="114"/>
      <c r="P148" s="114"/>
      <c r="R148" s="114"/>
    </row>
    <row r="149" spans="1:18" ht="12" customHeight="1">
      <c r="A149" s="114" t="s">
        <v>74</v>
      </c>
      <c r="B149" s="115" t="s">
        <v>895</v>
      </c>
      <c r="C149" s="114"/>
      <c r="D149" s="114"/>
      <c r="E149" s="114"/>
      <c r="F149" s="114"/>
      <c r="G149" s="114"/>
      <c r="H149" s="114"/>
      <c r="I149" s="114"/>
      <c r="J149" s="114"/>
      <c r="K149" s="131"/>
      <c r="L149" s="131"/>
      <c r="M149" s="131"/>
      <c r="N149" s="114"/>
      <c r="O149" s="114"/>
      <c r="P149" s="114"/>
      <c r="R149" s="114"/>
    </row>
    <row r="150" spans="1:18" ht="12" customHeight="1">
      <c r="A150" s="114" t="s">
        <v>13</v>
      </c>
      <c r="B150" s="115" t="s">
        <v>896</v>
      </c>
      <c r="C150" s="114"/>
      <c r="D150" s="114"/>
      <c r="E150" s="114"/>
      <c r="F150" s="114"/>
      <c r="G150" s="114"/>
      <c r="H150" s="114"/>
      <c r="I150" s="114"/>
      <c r="J150" s="114"/>
      <c r="K150" s="131"/>
      <c r="L150" s="131"/>
      <c r="M150" s="131"/>
      <c r="N150" s="114"/>
      <c r="O150" s="114"/>
      <c r="P150" s="114"/>
      <c r="R150" s="114"/>
    </row>
    <row r="151" spans="1:18" ht="12" customHeight="1">
      <c r="A151" s="114" t="s">
        <v>75</v>
      </c>
      <c r="B151" s="115" t="s">
        <v>897</v>
      </c>
      <c r="C151" s="114"/>
      <c r="D151" s="114"/>
      <c r="E151" s="114"/>
      <c r="F151" s="114"/>
      <c r="G151" s="114"/>
      <c r="H151" s="114"/>
      <c r="I151" s="114"/>
      <c r="J151" s="114"/>
      <c r="K151" s="131"/>
      <c r="L151" s="131"/>
      <c r="M151" s="131"/>
      <c r="N151" s="114"/>
      <c r="O151" s="114"/>
      <c r="P151" s="114"/>
      <c r="R151" s="114"/>
    </row>
    <row r="152" spans="1:18" ht="12" customHeight="1">
      <c r="A152" s="114" t="s">
        <v>76</v>
      </c>
      <c r="B152" s="115" t="s">
        <v>898</v>
      </c>
      <c r="C152" s="114"/>
      <c r="D152" s="114"/>
      <c r="E152" s="114"/>
      <c r="F152" s="114"/>
      <c r="G152" s="114"/>
      <c r="H152" s="114"/>
      <c r="I152" s="114"/>
      <c r="J152" s="114"/>
      <c r="K152" s="131"/>
      <c r="L152" s="131"/>
      <c r="M152" s="131"/>
      <c r="N152" s="114"/>
      <c r="O152" s="114"/>
      <c r="P152" s="114"/>
      <c r="R152" s="114"/>
    </row>
    <row r="153" spans="1:18" ht="12" customHeight="1">
      <c r="A153" s="114" t="s">
        <v>77</v>
      </c>
      <c r="B153" s="115" t="s">
        <v>899</v>
      </c>
      <c r="C153" s="114"/>
      <c r="D153" s="114"/>
      <c r="E153" s="114"/>
      <c r="F153" s="114"/>
      <c r="G153" s="114"/>
      <c r="H153" s="114"/>
      <c r="I153" s="114"/>
      <c r="J153" s="114"/>
      <c r="K153" s="131"/>
      <c r="L153" s="131"/>
      <c r="M153" s="131"/>
      <c r="N153" s="114"/>
      <c r="O153" s="114"/>
      <c r="P153" s="114"/>
      <c r="R153" s="114"/>
    </row>
    <row r="154" spans="1:18" ht="12" customHeight="1">
      <c r="A154" s="114" t="s">
        <v>78</v>
      </c>
      <c r="B154" s="115" t="s">
        <v>900</v>
      </c>
      <c r="C154" s="114"/>
      <c r="D154" s="114"/>
      <c r="E154" s="114"/>
      <c r="F154" s="114"/>
      <c r="G154" s="114"/>
      <c r="H154" s="114"/>
      <c r="I154" s="114"/>
      <c r="J154" s="114"/>
      <c r="K154" s="131"/>
      <c r="L154" s="131"/>
      <c r="M154" s="131"/>
      <c r="N154" s="114"/>
      <c r="O154" s="114"/>
      <c r="P154" s="114"/>
      <c r="R154" s="114"/>
    </row>
    <row r="155" spans="1:18" ht="12" customHeight="1">
      <c r="A155" s="114" t="s">
        <v>79</v>
      </c>
      <c r="B155" s="115" t="s">
        <v>901</v>
      </c>
      <c r="C155" s="114"/>
      <c r="D155" s="114"/>
      <c r="E155" s="114"/>
      <c r="F155" s="114"/>
      <c r="G155" s="114"/>
      <c r="H155" s="114"/>
      <c r="I155" s="114"/>
      <c r="J155" s="114"/>
      <c r="K155" s="131"/>
      <c r="L155" s="131"/>
      <c r="M155" s="131"/>
      <c r="N155" s="114"/>
      <c r="O155" s="114"/>
      <c r="P155" s="114"/>
      <c r="R155" s="114"/>
    </row>
    <row r="156" spans="1:18" ht="12" customHeight="1">
      <c r="A156" s="114" t="s">
        <v>80</v>
      </c>
      <c r="B156" s="115" t="s">
        <v>902</v>
      </c>
      <c r="C156" s="114"/>
      <c r="D156" s="114"/>
      <c r="E156" s="114"/>
      <c r="F156" s="114"/>
      <c r="G156" s="114"/>
      <c r="H156" s="114"/>
      <c r="I156" s="114"/>
      <c r="J156" s="114"/>
      <c r="K156" s="131"/>
      <c r="L156" s="131"/>
      <c r="M156" s="131"/>
      <c r="N156" s="114"/>
      <c r="O156" s="114"/>
      <c r="P156" s="114"/>
      <c r="R156" s="114"/>
    </row>
    <row r="157" spans="1:18" ht="12" customHeight="1">
      <c r="A157" s="114" t="s">
        <v>81</v>
      </c>
      <c r="B157" s="115" t="s">
        <v>903</v>
      </c>
      <c r="C157" s="114"/>
      <c r="D157" s="114"/>
      <c r="E157" s="114"/>
      <c r="F157" s="114"/>
      <c r="G157" s="114"/>
      <c r="H157" s="114"/>
      <c r="I157" s="114"/>
      <c r="J157" s="114"/>
      <c r="K157" s="131"/>
      <c r="L157" s="131"/>
      <c r="M157" s="131"/>
      <c r="N157" s="114"/>
      <c r="O157" s="114"/>
      <c r="P157" s="114"/>
      <c r="R157" s="114"/>
    </row>
    <row r="158" spans="1:18" ht="12" customHeight="1">
      <c r="A158" s="114" t="s">
        <v>82</v>
      </c>
      <c r="B158" s="115" t="s">
        <v>904</v>
      </c>
      <c r="C158" s="114"/>
      <c r="D158" s="114"/>
      <c r="E158" s="114"/>
      <c r="F158" s="114"/>
      <c r="G158" s="114"/>
      <c r="H158" s="114"/>
      <c r="I158" s="114"/>
      <c r="J158" s="114"/>
      <c r="K158" s="131"/>
      <c r="L158" s="131"/>
      <c r="M158" s="131"/>
      <c r="N158" s="114"/>
      <c r="O158" s="114"/>
      <c r="P158" s="114"/>
      <c r="R158" s="114"/>
    </row>
    <row r="159" spans="1:18" ht="12" customHeight="1">
      <c r="A159" s="114" t="s">
        <v>83</v>
      </c>
      <c r="B159" s="115" t="s">
        <v>905</v>
      </c>
      <c r="C159" s="114"/>
      <c r="D159" s="114"/>
      <c r="E159" s="114"/>
      <c r="F159" s="114"/>
      <c r="G159" s="114"/>
      <c r="H159" s="114"/>
      <c r="I159" s="114"/>
      <c r="J159" s="114"/>
      <c r="K159" s="131"/>
      <c r="L159" s="131"/>
      <c r="M159" s="131"/>
      <c r="N159" s="114"/>
      <c r="O159" s="114"/>
      <c r="P159" s="114"/>
      <c r="R159" s="114"/>
    </row>
    <row r="160" spans="1:18" ht="12" customHeight="1">
      <c r="A160" s="114" t="s">
        <v>87</v>
      </c>
      <c r="B160" s="115" t="s">
        <v>906</v>
      </c>
      <c r="C160" s="114"/>
      <c r="D160" s="114"/>
      <c r="E160" s="114"/>
      <c r="F160" s="114"/>
      <c r="G160" s="114"/>
      <c r="H160" s="114"/>
      <c r="I160" s="114"/>
      <c r="J160" s="114"/>
      <c r="K160" s="131"/>
      <c r="L160" s="131"/>
      <c r="M160" s="131"/>
      <c r="N160" s="114"/>
      <c r="O160" s="114"/>
      <c r="P160" s="114"/>
      <c r="R160" s="114"/>
    </row>
    <row r="161" spans="1:18" ht="12" customHeight="1">
      <c r="A161" s="114" t="s">
        <v>88</v>
      </c>
      <c r="B161" s="115" t="s">
        <v>907</v>
      </c>
      <c r="C161" s="114"/>
      <c r="D161" s="114"/>
      <c r="E161" s="114"/>
      <c r="F161" s="114"/>
      <c r="G161" s="114"/>
      <c r="H161" s="114"/>
      <c r="I161" s="114"/>
      <c r="J161" s="114"/>
      <c r="K161" s="131"/>
      <c r="L161" s="131"/>
      <c r="M161" s="131"/>
      <c r="N161" s="114"/>
      <c r="O161" s="114"/>
      <c r="P161" s="114"/>
      <c r="R161" s="114"/>
    </row>
    <row r="162" spans="1:18" ht="12" customHeight="1">
      <c r="A162" s="114" t="s">
        <v>89</v>
      </c>
      <c r="B162" s="115" t="s">
        <v>908</v>
      </c>
      <c r="C162" s="114"/>
      <c r="D162" s="114"/>
      <c r="E162" s="114"/>
      <c r="F162" s="114"/>
      <c r="G162" s="114"/>
      <c r="H162" s="114"/>
      <c r="I162" s="114"/>
      <c r="J162" s="114"/>
      <c r="K162" s="131"/>
      <c r="L162" s="131"/>
      <c r="M162" s="131"/>
      <c r="N162" s="114"/>
      <c r="O162" s="114"/>
      <c r="P162" s="114"/>
      <c r="R162" s="114"/>
    </row>
    <row r="163" spans="1:18" ht="12" customHeight="1">
      <c r="A163" s="114" t="s">
        <v>90</v>
      </c>
      <c r="B163" s="115" t="s">
        <v>909</v>
      </c>
      <c r="C163" s="114"/>
      <c r="D163" s="114"/>
      <c r="E163" s="114"/>
      <c r="F163" s="114"/>
      <c r="G163" s="114"/>
      <c r="H163" s="114"/>
      <c r="I163" s="114"/>
      <c r="J163" s="114"/>
      <c r="K163" s="131"/>
      <c r="L163" s="131"/>
      <c r="M163" s="131"/>
      <c r="N163" s="114"/>
      <c r="O163" s="114"/>
      <c r="P163" s="114"/>
      <c r="R163" s="114"/>
    </row>
    <row r="164" spans="1:18" ht="12" customHeight="1">
      <c r="A164" s="114" t="s">
        <v>91</v>
      </c>
      <c r="B164" s="115" t="s">
        <v>910</v>
      </c>
      <c r="C164" s="114"/>
      <c r="D164" s="114"/>
      <c r="E164" s="114"/>
      <c r="F164" s="114"/>
      <c r="G164" s="114"/>
      <c r="H164" s="114"/>
      <c r="I164" s="114"/>
      <c r="J164" s="114"/>
      <c r="L164" s="131"/>
      <c r="M164" s="131"/>
      <c r="N164" s="114"/>
      <c r="O164" s="114"/>
      <c r="P164" s="114"/>
      <c r="R164" s="114"/>
    </row>
    <row r="165" spans="1:18" ht="12" customHeight="1">
      <c r="A165" s="114" t="s">
        <v>92</v>
      </c>
      <c r="B165" s="115" t="s">
        <v>911</v>
      </c>
      <c r="C165" s="114"/>
      <c r="D165" s="114"/>
      <c r="E165" s="114"/>
      <c r="F165" s="114"/>
      <c r="G165" s="114"/>
      <c r="H165" s="114"/>
      <c r="I165" s="114"/>
      <c r="J165" s="114"/>
      <c r="L165" s="131"/>
      <c r="M165" s="131"/>
      <c r="N165" s="114"/>
      <c r="O165" s="114"/>
      <c r="P165" s="114"/>
      <c r="R165" s="114"/>
    </row>
    <row r="166" spans="1:18" ht="12" customHeight="1">
      <c r="A166" s="114" t="s">
        <v>93</v>
      </c>
      <c r="B166" s="115" t="s">
        <v>912</v>
      </c>
      <c r="C166" s="114"/>
      <c r="D166" s="114"/>
      <c r="E166" s="114"/>
      <c r="F166" s="114"/>
      <c r="G166" s="114"/>
      <c r="H166" s="114"/>
      <c r="I166" s="114"/>
      <c r="J166" s="114"/>
      <c r="L166" s="131"/>
      <c r="M166" s="131"/>
      <c r="N166" s="114"/>
      <c r="O166" s="114"/>
      <c r="P166" s="114"/>
      <c r="R166" s="114"/>
    </row>
    <row r="167" spans="1:18" ht="12" customHeight="1">
      <c r="A167" s="114" t="s">
        <v>19</v>
      </c>
      <c r="B167" s="115" t="s">
        <v>913</v>
      </c>
      <c r="C167" s="114"/>
      <c r="D167" s="114"/>
      <c r="E167" s="114"/>
      <c r="F167" s="114"/>
      <c r="G167" s="114"/>
      <c r="H167" s="114"/>
      <c r="I167" s="114"/>
      <c r="J167" s="114"/>
      <c r="L167" s="131"/>
      <c r="M167" s="131"/>
      <c r="N167" s="114"/>
      <c r="O167" s="114"/>
      <c r="P167" s="114"/>
      <c r="R167" s="114"/>
    </row>
    <row r="168" spans="1:18" ht="12" customHeight="1">
      <c r="A168" s="114" t="s">
        <v>94</v>
      </c>
      <c r="B168" s="115" t="s">
        <v>914</v>
      </c>
      <c r="C168" s="114"/>
      <c r="D168" s="114"/>
      <c r="E168" s="114"/>
      <c r="F168" s="114"/>
      <c r="G168" s="114"/>
      <c r="H168" s="114"/>
      <c r="I168" s="114"/>
      <c r="J168" s="114"/>
      <c r="L168" s="131"/>
      <c r="M168" s="131"/>
      <c r="N168" s="114"/>
      <c r="O168" s="114"/>
      <c r="P168" s="114"/>
      <c r="R168" s="114"/>
    </row>
    <row r="169" spans="1:18" ht="12" customHeight="1">
      <c r="A169" s="114" t="s">
        <v>95</v>
      </c>
      <c r="B169" s="115" t="s">
        <v>915</v>
      </c>
      <c r="C169" s="114"/>
      <c r="D169" s="114"/>
      <c r="E169" s="114"/>
      <c r="F169" s="114"/>
      <c r="H169" s="114"/>
      <c r="I169" s="114"/>
      <c r="J169" s="114"/>
      <c r="L169" s="131"/>
      <c r="M169" s="131"/>
      <c r="N169" s="114"/>
      <c r="O169" s="114"/>
      <c r="P169" s="114"/>
      <c r="R169" s="114"/>
    </row>
    <row r="170" spans="1:18" ht="12" customHeight="1">
      <c r="A170" s="114" t="s">
        <v>96</v>
      </c>
      <c r="B170" s="115" t="s">
        <v>916</v>
      </c>
      <c r="C170" s="114"/>
      <c r="D170" s="114"/>
      <c r="E170" s="114"/>
      <c r="F170" s="114"/>
      <c r="H170" s="114"/>
      <c r="I170" s="114"/>
      <c r="J170" s="114"/>
      <c r="L170" s="131"/>
      <c r="M170" s="131"/>
      <c r="N170" s="114"/>
      <c r="O170" s="114"/>
      <c r="P170" s="114"/>
      <c r="R170" s="114"/>
    </row>
    <row r="171" spans="1:18" ht="12" customHeight="1">
      <c r="A171" s="114" t="s">
        <v>97</v>
      </c>
      <c r="B171" s="115" t="s">
        <v>917</v>
      </c>
      <c r="C171" s="114"/>
      <c r="D171" s="114"/>
      <c r="E171" s="114"/>
      <c r="F171" s="114"/>
      <c r="H171" s="114"/>
      <c r="I171" s="114"/>
      <c r="J171" s="114"/>
      <c r="L171" s="131"/>
      <c r="M171" s="131"/>
      <c r="N171" s="114"/>
      <c r="O171" s="114"/>
      <c r="P171" s="114"/>
      <c r="R171" s="114"/>
    </row>
    <row r="172" spans="1:18" ht="12" customHeight="1">
      <c r="A172" s="114" t="s">
        <v>98</v>
      </c>
      <c r="B172" s="115" t="s">
        <v>918</v>
      </c>
      <c r="C172" s="114"/>
      <c r="D172" s="114"/>
      <c r="E172" s="114"/>
      <c r="F172" s="114"/>
      <c r="H172" s="114"/>
      <c r="I172" s="114"/>
      <c r="J172" s="114"/>
      <c r="L172" s="131"/>
      <c r="M172" s="131"/>
      <c r="N172" s="114"/>
      <c r="O172" s="114"/>
      <c r="P172" s="114"/>
      <c r="R172" s="114"/>
    </row>
    <row r="173" spans="1:18" ht="12" customHeight="1">
      <c r="A173" s="114" t="s">
        <v>99</v>
      </c>
      <c r="B173" s="115" t="s">
        <v>919</v>
      </c>
      <c r="C173" s="114"/>
      <c r="D173" s="114"/>
      <c r="E173" s="114"/>
      <c r="F173" s="114"/>
      <c r="H173" s="114"/>
      <c r="I173" s="114"/>
      <c r="J173" s="114"/>
      <c r="L173" s="131"/>
      <c r="M173" s="131"/>
      <c r="N173" s="114"/>
      <c r="O173" s="114"/>
      <c r="P173" s="114"/>
      <c r="R173" s="114"/>
    </row>
    <row r="174" spans="1:18" ht="12" customHeight="1">
      <c r="A174" s="114" t="s">
        <v>100</v>
      </c>
      <c r="B174" s="115" t="s">
        <v>920</v>
      </c>
      <c r="C174" s="114"/>
      <c r="D174" s="114"/>
      <c r="E174" s="114"/>
      <c r="F174" s="114"/>
      <c r="H174" s="114"/>
      <c r="I174" s="114"/>
      <c r="J174" s="114"/>
      <c r="L174" s="131"/>
      <c r="M174" s="131"/>
      <c r="N174" s="114"/>
      <c r="O174" s="114"/>
      <c r="P174" s="114"/>
      <c r="R174" s="114"/>
    </row>
    <row r="175" spans="1:18" ht="12" customHeight="1">
      <c r="A175" s="114" t="s">
        <v>101</v>
      </c>
      <c r="B175" s="115" t="s">
        <v>921</v>
      </c>
      <c r="C175" s="114"/>
      <c r="D175" s="114"/>
      <c r="E175" s="114"/>
      <c r="F175" s="114"/>
      <c r="H175" s="114"/>
      <c r="I175" s="114"/>
      <c r="J175" s="114"/>
      <c r="L175" s="131"/>
      <c r="M175" s="131"/>
      <c r="N175" s="114"/>
      <c r="O175" s="114"/>
      <c r="P175" s="114"/>
      <c r="R175" s="11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3"/>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654">
        <v>45079.672465277778</v>
      </c>
      <c r="B3" s="41" t="s">
        <v>1510</v>
      </c>
      <c r="C3" s="41" t="s">
        <v>1511</v>
      </c>
    </row>
    <row r="4" spans="1:4">
      <c r="A4" s="654">
        <v>45079.672476851854</v>
      </c>
      <c r="B4" s="41" t="s">
        <v>1512</v>
      </c>
      <c r="C4" s="41" t="s">
        <v>1511</v>
      </c>
    </row>
    <row r="5" spans="1:4">
      <c r="A5" s="654">
        <v>45079.672650462962</v>
      </c>
      <c r="B5" s="41" t="s">
        <v>1510</v>
      </c>
      <c r="C5" s="41" t="s">
        <v>1511</v>
      </c>
    </row>
    <row r="6" spans="1:4">
      <c r="A6" s="654">
        <v>45079.672673611109</v>
      </c>
      <c r="B6" s="41" t="s">
        <v>1512</v>
      </c>
      <c r="C6" s="41" t="s">
        <v>1511</v>
      </c>
    </row>
    <row r="7" spans="1:4">
      <c r="A7" s="654">
        <v>45083.479131944441</v>
      </c>
      <c r="B7" s="41" t="s">
        <v>1510</v>
      </c>
      <c r="C7" s="41" t="s">
        <v>1511</v>
      </c>
    </row>
    <row r="8" spans="1:4">
      <c r="A8" s="654">
        <v>45083.6408912037</v>
      </c>
      <c r="B8" s="41" t="s">
        <v>1510</v>
      </c>
      <c r="C8" s="41" t="s">
        <v>1511</v>
      </c>
    </row>
    <row r="9" spans="1:4">
      <c r="A9" s="654">
        <v>45083.640902777777</v>
      </c>
      <c r="B9" s="41" t="s">
        <v>1512</v>
      </c>
      <c r="C9" s="41" t="s">
        <v>1511</v>
      </c>
    </row>
    <row r="10" spans="1:4">
      <c r="A10" s="654">
        <v>45084.557210648149</v>
      </c>
      <c r="B10" s="41" t="s">
        <v>1510</v>
      </c>
      <c r="C10" s="41" t="s">
        <v>1511</v>
      </c>
    </row>
    <row r="11" spans="1:4">
      <c r="A11" s="654">
        <v>45084.557233796295</v>
      </c>
      <c r="B11" s="41" t="s">
        <v>1512</v>
      </c>
      <c r="C11" s="41" t="s">
        <v>1511</v>
      </c>
    </row>
    <row r="12" spans="1:4">
      <c r="A12" s="654">
        <v>45288.486539351848</v>
      </c>
      <c r="B12" s="41" t="s">
        <v>1510</v>
      </c>
      <c r="C12" s="41" t="s">
        <v>1511</v>
      </c>
    </row>
    <row r="13" spans="1:4">
      <c r="A13" s="654">
        <v>45288.486562500002</v>
      </c>
      <c r="B13" s="41" t="s">
        <v>1512</v>
      </c>
      <c r="C13" s="41" t="s">
        <v>1511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1118"/>
      <c r="B1" s="1118"/>
      <c r="C1" s="1118"/>
      <c r="D1" s="1118"/>
    </row>
    <row r="2" spans="1:4" hidden="1">
      <c r="A2" s="1118"/>
      <c r="B2" s="1118"/>
      <c r="C2" s="1118"/>
      <c r="D2" s="1118"/>
    </row>
    <row r="3" spans="1:4" hidden="1">
      <c r="A3" s="1118"/>
      <c r="B3" s="1118"/>
      <c r="C3" s="1118"/>
      <c r="D3" s="1118"/>
    </row>
    <row r="4" spans="1:4" hidden="1">
      <c r="A4" s="1118"/>
      <c r="B4" s="1118"/>
      <c r="C4" s="1118"/>
      <c r="D4" s="1118"/>
    </row>
    <row r="5" spans="1:4" hidden="1">
      <c r="A5" s="1118"/>
      <c r="B5" s="1118"/>
      <c r="C5" s="1118"/>
      <c r="D5" s="1118"/>
    </row>
    <row r="6" spans="1:4">
      <c r="A6" s="1118"/>
      <c r="B6" s="1118"/>
      <c r="C6" s="1119"/>
      <c r="D6" s="1119"/>
    </row>
    <row r="7" spans="1:4" ht="20.100000000000001" customHeight="1">
      <c r="A7" s="1118"/>
      <c r="B7" s="1118"/>
      <c r="C7" s="1119"/>
      <c r="D7" s="1120" t="s">
        <v>109</v>
      </c>
    </row>
    <row r="8" spans="1:4">
      <c r="A8" s="1118"/>
      <c r="B8" s="1118"/>
      <c r="C8" s="1119"/>
      <c r="D8" s="1119"/>
    </row>
    <row r="9" spans="1:4" ht="20.100000000000001" customHeight="1">
      <c r="A9" s="1118"/>
      <c r="B9" s="1118"/>
      <c r="C9" s="1119"/>
      <c r="D9" s="1121"/>
    </row>
    <row r="10" spans="1:4" ht="20.100000000000001" customHeight="1">
      <c r="A10" s="1118"/>
      <c r="B10" s="1118"/>
      <c r="C10" s="1119"/>
      <c r="D10" s="1121"/>
    </row>
    <row r="11" spans="1:4" ht="20.100000000000001" customHeight="1">
      <c r="A11" s="1118"/>
      <c r="B11" s="1118"/>
      <c r="C11" s="1119"/>
      <c r="D11" s="1121"/>
    </row>
    <row r="12" spans="1:4" ht="20.100000000000001" customHeight="1">
      <c r="A12" s="1118"/>
      <c r="B12" s="1118"/>
      <c r="C12" s="1119"/>
      <c r="D12" s="1121"/>
    </row>
    <row r="13" spans="1:4" ht="20.100000000000001" customHeight="1">
      <c r="A13" s="1118"/>
      <c r="B13" s="1118"/>
      <c r="C13" s="1119"/>
      <c r="D13" s="1121"/>
    </row>
    <row r="14" spans="1:4" ht="20.100000000000001" customHeight="1">
      <c r="A14" s="1118"/>
      <c r="B14" s="1118"/>
      <c r="C14" s="1119"/>
      <c r="D14" s="1121"/>
    </row>
    <row r="15" spans="1:4" ht="20.100000000000001" customHeight="1">
      <c r="A15" s="1118"/>
      <c r="B15" s="1118"/>
      <c r="C15" s="1119"/>
      <c r="D15" s="1121"/>
    </row>
    <row r="16" spans="1:4" ht="20.100000000000001" customHeight="1">
      <c r="A16" s="1118"/>
      <c r="B16" s="1118"/>
      <c r="C16" s="1119"/>
      <c r="D16" s="1121"/>
    </row>
    <row r="17" spans="1:4" ht="20.100000000000001" customHeight="1">
      <c r="A17" s="1118"/>
      <c r="B17" s="1118"/>
      <c r="C17" s="1119"/>
      <c r="D17" s="1121"/>
    </row>
    <row r="18" spans="1:4" ht="20.100000000000001" customHeight="1">
      <c r="A18" s="1118"/>
      <c r="B18" s="1118"/>
      <c r="C18" s="1119"/>
      <c r="D18" s="1121"/>
    </row>
    <row r="19" spans="1:4">
      <c r="A19" s="1118"/>
      <c r="B19" s="1118"/>
      <c r="C19" s="1119"/>
      <c r="D19" s="1119"/>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304" t="s">
        <v>110</v>
      </c>
      <c r="C2" s="1304"/>
      <c r="D2" s="1304"/>
      <c r="E2" s="1304"/>
    </row>
    <row r="3" spans="2:5">
      <c r="B3" s="1122"/>
      <c r="C3" s="1122"/>
      <c r="D3" s="1122"/>
      <c r="E3" s="1122"/>
    </row>
    <row r="4" spans="2:5" ht="21.75" customHeight="1" thickBot="1">
      <c r="B4" s="1123" t="s">
        <v>1147</v>
      </c>
      <c r="C4" s="1123" t="s">
        <v>1148</v>
      </c>
      <c r="D4" s="1123" t="s">
        <v>15</v>
      </c>
      <c r="E4" s="1124" t="s">
        <v>163</v>
      </c>
    </row>
    <row r="5" spans="2:5" ht="12" thickTop="1">
      <c r="B5" s="1122"/>
      <c r="C5" s="1122"/>
      <c r="D5" s="1122"/>
      <c r="E5" s="1122"/>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655" t="s">
        <v>1034</v>
      </c>
      <c r="B1" s="655" t="s">
        <v>1035</v>
      </c>
      <c r="C1" s="655" t="s">
        <v>2205</v>
      </c>
      <c r="D1" s="655" t="s">
        <v>2539</v>
      </c>
      <c r="E1" s="655"/>
    </row>
    <row r="2" spans="1:5">
      <c r="A2" s="655" t="s">
        <v>2206</v>
      </c>
      <c r="B2" s="655" t="s">
        <v>2206</v>
      </c>
      <c r="C2" s="655" t="s">
        <v>2207</v>
      </c>
      <c r="D2" s="655" t="s">
        <v>2206</v>
      </c>
      <c r="E2" s="655" t="s">
        <v>2540</v>
      </c>
    </row>
    <row r="3" spans="1:5">
      <c r="A3" s="655" t="s">
        <v>2206</v>
      </c>
      <c r="B3" s="655" t="s">
        <v>2208</v>
      </c>
      <c r="C3" s="655" t="s">
        <v>2209</v>
      </c>
      <c r="D3" s="655" t="s">
        <v>2218</v>
      </c>
      <c r="E3" s="655" t="s">
        <v>2541</v>
      </c>
    </row>
    <row r="4" spans="1:5">
      <c r="A4" s="655" t="s">
        <v>2206</v>
      </c>
      <c r="B4" s="655" t="s">
        <v>2210</v>
      </c>
      <c r="C4" s="655" t="s">
        <v>2211</v>
      </c>
      <c r="D4" s="655" t="s">
        <v>2238</v>
      </c>
      <c r="E4" s="655" t="s">
        <v>2542</v>
      </c>
    </row>
    <row r="5" spans="1:5">
      <c r="A5" s="655" t="s">
        <v>2206</v>
      </c>
      <c r="B5" s="655" t="s">
        <v>2212</v>
      </c>
      <c r="C5" s="655" t="s">
        <v>2213</v>
      </c>
      <c r="D5" s="655" t="s">
        <v>2252</v>
      </c>
      <c r="E5" s="655" t="s">
        <v>2543</v>
      </c>
    </row>
    <row r="6" spans="1:5">
      <c r="A6" s="655" t="s">
        <v>2206</v>
      </c>
      <c r="B6" s="655" t="s">
        <v>2214</v>
      </c>
      <c r="C6" s="655" t="s">
        <v>2215</v>
      </c>
      <c r="D6" s="655" t="s">
        <v>2270</v>
      </c>
      <c r="E6" s="655" t="s">
        <v>2544</v>
      </c>
    </row>
    <row r="7" spans="1:5">
      <c r="A7" s="655" t="s">
        <v>2206</v>
      </c>
      <c r="B7" s="655" t="s">
        <v>2216</v>
      </c>
      <c r="C7" s="655" t="s">
        <v>2217</v>
      </c>
      <c r="D7" s="655" t="s">
        <v>2288</v>
      </c>
      <c r="E7" s="655" t="s">
        <v>2545</v>
      </c>
    </row>
    <row r="8" spans="1:5">
      <c r="A8" s="655" t="s">
        <v>2218</v>
      </c>
      <c r="B8" s="655" t="s">
        <v>2218</v>
      </c>
      <c r="C8" s="655" t="s">
        <v>2219</v>
      </c>
      <c r="D8" s="655" t="s">
        <v>2302</v>
      </c>
      <c r="E8" s="655" t="s">
        <v>2546</v>
      </c>
    </row>
    <row r="9" spans="1:5">
      <c r="A9" s="655" t="s">
        <v>2218</v>
      </c>
      <c r="B9" s="655" t="s">
        <v>2220</v>
      </c>
      <c r="C9" s="655" t="s">
        <v>2221</v>
      </c>
      <c r="D9" s="655" t="s">
        <v>2318</v>
      </c>
      <c r="E9" s="655" t="s">
        <v>2547</v>
      </c>
    </row>
    <row r="10" spans="1:5">
      <c r="A10" s="655" t="s">
        <v>2218</v>
      </c>
      <c r="B10" s="655" t="s">
        <v>2222</v>
      </c>
      <c r="C10" s="655" t="s">
        <v>2223</v>
      </c>
      <c r="D10" s="655" t="s">
        <v>2336</v>
      </c>
      <c r="E10" s="655" t="s">
        <v>2548</v>
      </c>
    </row>
    <row r="11" spans="1:5">
      <c r="A11" s="655" t="s">
        <v>2218</v>
      </c>
      <c r="B11" s="655" t="s">
        <v>2224</v>
      </c>
      <c r="C11" s="655" t="s">
        <v>2225</v>
      </c>
      <c r="D11" s="655" t="s">
        <v>2356</v>
      </c>
      <c r="E11" s="655" t="s">
        <v>2549</v>
      </c>
    </row>
    <row r="12" spans="1:5">
      <c r="A12" s="655" t="s">
        <v>2218</v>
      </c>
      <c r="B12" s="655" t="s">
        <v>2226</v>
      </c>
      <c r="C12" s="655" t="s">
        <v>2227</v>
      </c>
      <c r="D12" s="655" t="s">
        <v>2368</v>
      </c>
      <c r="E12" s="655" t="s">
        <v>2550</v>
      </c>
    </row>
    <row r="13" spans="1:5">
      <c r="A13" s="655" t="s">
        <v>2218</v>
      </c>
      <c r="B13" s="655" t="s">
        <v>2228</v>
      </c>
      <c r="C13" s="655" t="s">
        <v>2229</v>
      </c>
      <c r="D13" s="655" t="s">
        <v>2382</v>
      </c>
      <c r="E13" s="655" t="s">
        <v>2551</v>
      </c>
    </row>
    <row r="14" spans="1:5">
      <c r="A14" s="655" t="s">
        <v>2218</v>
      </c>
      <c r="B14" s="655" t="s">
        <v>2230</v>
      </c>
      <c r="C14" s="655" t="s">
        <v>2231</v>
      </c>
      <c r="D14" s="655" t="s">
        <v>2396</v>
      </c>
      <c r="E14" s="655" t="s">
        <v>2552</v>
      </c>
    </row>
    <row r="15" spans="1:5">
      <c r="A15" s="655" t="s">
        <v>2218</v>
      </c>
      <c r="B15" s="655" t="s">
        <v>2232</v>
      </c>
      <c r="C15" s="655" t="s">
        <v>2233</v>
      </c>
      <c r="D15" s="655" t="s">
        <v>2408</v>
      </c>
      <c r="E15" s="655" t="s">
        <v>2553</v>
      </c>
    </row>
    <row r="16" spans="1:5">
      <c r="A16" s="655" t="s">
        <v>2218</v>
      </c>
      <c r="B16" s="655" t="s">
        <v>2234</v>
      </c>
      <c r="C16" s="655" t="s">
        <v>2235</v>
      </c>
      <c r="D16" s="655" t="s">
        <v>2422</v>
      </c>
      <c r="E16" s="655" t="s">
        <v>2554</v>
      </c>
    </row>
    <row r="17" spans="1:5">
      <c r="A17" s="655" t="s">
        <v>2218</v>
      </c>
      <c r="B17" s="655" t="s">
        <v>2236</v>
      </c>
      <c r="C17" s="655" t="s">
        <v>2237</v>
      </c>
      <c r="D17" s="655" t="s">
        <v>2434</v>
      </c>
      <c r="E17" s="655" t="s">
        <v>2555</v>
      </c>
    </row>
    <row r="18" spans="1:5">
      <c r="A18" s="655" t="s">
        <v>2238</v>
      </c>
      <c r="B18" s="655" t="s">
        <v>2239</v>
      </c>
      <c r="C18" s="655" t="s">
        <v>2240</v>
      </c>
      <c r="D18" s="655" t="s">
        <v>2450</v>
      </c>
      <c r="E18" s="655" t="s">
        <v>2556</v>
      </c>
    </row>
    <row r="19" spans="1:5">
      <c r="A19" s="655" t="s">
        <v>2238</v>
      </c>
      <c r="B19" s="655" t="s">
        <v>2238</v>
      </c>
      <c r="C19" s="655" t="s">
        <v>2241</v>
      </c>
      <c r="D19" s="655" t="s">
        <v>2466</v>
      </c>
      <c r="E19" s="655" t="s">
        <v>2557</v>
      </c>
    </row>
    <row r="20" spans="1:5">
      <c r="A20" s="655" t="s">
        <v>2238</v>
      </c>
      <c r="B20" s="655" t="s">
        <v>2242</v>
      </c>
      <c r="C20" s="655" t="s">
        <v>2243</v>
      </c>
      <c r="D20" s="655" t="s">
        <v>2480</v>
      </c>
      <c r="E20" s="655" t="s">
        <v>2558</v>
      </c>
    </row>
    <row r="21" spans="1:5">
      <c r="A21" s="655" t="s">
        <v>2238</v>
      </c>
      <c r="B21" s="655" t="s">
        <v>2244</v>
      </c>
      <c r="C21" s="655" t="s">
        <v>2245</v>
      </c>
      <c r="D21" s="655" t="s">
        <v>2494</v>
      </c>
      <c r="E21" s="655" t="s">
        <v>2559</v>
      </c>
    </row>
    <row r="22" spans="1:5">
      <c r="A22" s="655" t="s">
        <v>2238</v>
      </c>
      <c r="B22" s="655" t="s">
        <v>2246</v>
      </c>
      <c r="C22" s="655" t="s">
        <v>2247</v>
      </c>
      <c r="D22" s="655" t="s">
        <v>2511</v>
      </c>
      <c r="E22" s="655" t="s">
        <v>2560</v>
      </c>
    </row>
    <row r="23" spans="1:5">
      <c r="A23" s="655" t="s">
        <v>2238</v>
      </c>
      <c r="B23" s="655" t="s">
        <v>2248</v>
      </c>
      <c r="C23" s="655" t="s">
        <v>2249</v>
      </c>
      <c r="D23" s="655" t="s">
        <v>2533</v>
      </c>
      <c r="E23" s="655" t="s">
        <v>2561</v>
      </c>
    </row>
    <row r="24" spans="1:5">
      <c r="A24" s="655" t="s">
        <v>2238</v>
      </c>
      <c r="B24" s="655" t="s">
        <v>2250</v>
      </c>
      <c r="C24" s="655" t="s">
        <v>2251</v>
      </c>
      <c r="D24" s="655" t="s">
        <v>2535</v>
      </c>
      <c r="E24" s="655" t="s">
        <v>2562</v>
      </c>
    </row>
    <row r="25" spans="1:5">
      <c r="A25" s="655" t="s">
        <v>2252</v>
      </c>
      <c r="B25" s="655" t="s">
        <v>2253</v>
      </c>
      <c r="C25" s="655" t="s">
        <v>2254</v>
      </c>
      <c r="D25" s="655" t="s">
        <v>2537</v>
      </c>
      <c r="E25" s="655" t="s">
        <v>2563</v>
      </c>
    </row>
    <row r="26" spans="1:5">
      <c r="A26" s="655" t="s">
        <v>2252</v>
      </c>
      <c r="B26" s="655" t="s">
        <v>2255</v>
      </c>
      <c r="C26" s="655" t="s">
        <v>2256</v>
      </c>
      <c r="D26" s="655"/>
      <c r="E26" s="655"/>
    </row>
    <row r="27" spans="1:5">
      <c r="A27" s="655" t="s">
        <v>2252</v>
      </c>
      <c r="B27" s="655" t="s">
        <v>2252</v>
      </c>
      <c r="C27" s="655" t="s">
        <v>2257</v>
      </c>
      <c r="D27" s="655"/>
      <c r="E27" s="655"/>
    </row>
    <row r="28" spans="1:5">
      <c r="A28" s="655" t="s">
        <v>2252</v>
      </c>
      <c r="B28" s="655" t="s">
        <v>2258</v>
      </c>
      <c r="C28" s="655" t="s">
        <v>2259</v>
      </c>
      <c r="D28" s="655"/>
      <c r="E28" s="655"/>
    </row>
    <row r="29" spans="1:5">
      <c r="A29" s="655" t="s">
        <v>2252</v>
      </c>
      <c r="B29" s="655" t="s">
        <v>2260</v>
      </c>
      <c r="C29" s="655" t="s">
        <v>2261</v>
      </c>
      <c r="D29" s="655"/>
      <c r="E29" s="655"/>
    </row>
    <row r="30" spans="1:5">
      <c r="A30" s="655" t="s">
        <v>2252</v>
      </c>
      <c r="B30" s="655" t="s">
        <v>2262</v>
      </c>
      <c r="C30" s="655" t="s">
        <v>2263</v>
      </c>
      <c r="D30" s="655"/>
      <c r="E30" s="655"/>
    </row>
    <row r="31" spans="1:5">
      <c r="A31" s="655" t="s">
        <v>2252</v>
      </c>
      <c r="B31" s="655" t="s">
        <v>2264</v>
      </c>
      <c r="C31" s="655" t="s">
        <v>2265</v>
      </c>
      <c r="D31" s="655"/>
      <c r="E31" s="655"/>
    </row>
    <row r="32" spans="1:5">
      <c r="A32" s="655" t="s">
        <v>2252</v>
      </c>
      <c r="B32" s="655" t="s">
        <v>2266</v>
      </c>
      <c r="C32" s="655" t="s">
        <v>2267</v>
      </c>
      <c r="D32" s="655"/>
      <c r="E32" s="655"/>
    </row>
    <row r="33" spans="1:5">
      <c r="A33" s="655" t="s">
        <v>2252</v>
      </c>
      <c r="B33" s="655" t="s">
        <v>2268</v>
      </c>
      <c r="C33" s="655" t="s">
        <v>2269</v>
      </c>
      <c r="D33" s="655"/>
      <c r="E33" s="655"/>
    </row>
    <row r="34" spans="1:5">
      <c r="A34" s="655" t="s">
        <v>2270</v>
      </c>
      <c r="B34" s="655" t="s">
        <v>2271</v>
      </c>
      <c r="C34" s="655" t="s">
        <v>2272</v>
      </c>
      <c r="D34" s="655"/>
      <c r="E34" s="655"/>
    </row>
    <row r="35" spans="1:5">
      <c r="A35" s="655" t="s">
        <v>2270</v>
      </c>
      <c r="B35" s="655" t="s">
        <v>2273</v>
      </c>
      <c r="C35" s="655" t="s">
        <v>2274</v>
      </c>
      <c r="D35" s="655"/>
      <c r="E35" s="655"/>
    </row>
    <row r="36" spans="1:5">
      <c r="A36" s="655" t="s">
        <v>2270</v>
      </c>
      <c r="B36" s="655" t="s">
        <v>2275</v>
      </c>
      <c r="C36" s="655" t="s">
        <v>2276</v>
      </c>
      <c r="D36" s="655"/>
      <c r="E36" s="655"/>
    </row>
    <row r="37" spans="1:5">
      <c r="A37" s="655" t="s">
        <v>2270</v>
      </c>
      <c r="B37" s="655" t="s">
        <v>2270</v>
      </c>
      <c r="C37" s="655" t="s">
        <v>2277</v>
      </c>
      <c r="D37" s="655"/>
      <c r="E37" s="655"/>
    </row>
    <row r="38" spans="1:5">
      <c r="A38" s="655" t="s">
        <v>2270</v>
      </c>
      <c r="B38" s="655" t="s">
        <v>2278</v>
      </c>
      <c r="C38" s="655" t="s">
        <v>2279</v>
      </c>
      <c r="D38" s="655"/>
      <c r="E38" s="655"/>
    </row>
    <row r="39" spans="1:5">
      <c r="A39" s="655" t="s">
        <v>2270</v>
      </c>
      <c r="B39" s="655" t="s">
        <v>2280</v>
      </c>
      <c r="C39" s="655" t="s">
        <v>2281</v>
      </c>
      <c r="D39" s="655"/>
      <c r="E39" s="655"/>
    </row>
    <row r="40" spans="1:5">
      <c r="A40" s="655" t="s">
        <v>2270</v>
      </c>
      <c r="B40" s="655" t="s">
        <v>2282</v>
      </c>
      <c r="C40" s="655" t="s">
        <v>2283</v>
      </c>
      <c r="D40" s="655"/>
      <c r="E40" s="655"/>
    </row>
    <row r="41" spans="1:5">
      <c r="A41" s="655" t="s">
        <v>2270</v>
      </c>
      <c r="B41" s="655" t="s">
        <v>2284</v>
      </c>
      <c r="C41" s="655" t="s">
        <v>2285</v>
      </c>
      <c r="D41" s="655"/>
      <c r="E41" s="655"/>
    </row>
    <row r="42" spans="1:5">
      <c r="A42" s="655" t="s">
        <v>2270</v>
      </c>
      <c r="B42" s="655" t="s">
        <v>2286</v>
      </c>
      <c r="C42" s="655" t="s">
        <v>2287</v>
      </c>
      <c r="D42" s="655"/>
      <c r="E42" s="655"/>
    </row>
    <row r="43" spans="1:5">
      <c r="A43" s="655" t="s">
        <v>2288</v>
      </c>
      <c r="B43" s="655" t="s">
        <v>2289</v>
      </c>
      <c r="C43" s="655" t="s">
        <v>2290</v>
      </c>
      <c r="D43" s="655"/>
      <c r="E43" s="655"/>
    </row>
    <row r="44" spans="1:5">
      <c r="A44" s="655" t="s">
        <v>2288</v>
      </c>
      <c r="B44" s="655" t="s">
        <v>2291</v>
      </c>
      <c r="C44" s="655" t="s">
        <v>2292</v>
      </c>
      <c r="D44" s="655"/>
      <c r="E44" s="655"/>
    </row>
    <row r="45" spans="1:5">
      <c r="A45" s="655" t="s">
        <v>2288</v>
      </c>
      <c r="B45" s="655" t="s">
        <v>2293</v>
      </c>
      <c r="C45" s="655" t="s">
        <v>2294</v>
      </c>
      <c r="D45" s="655"/>
      <c r="E45" s="655"/>
    </row>
    <row r="46" spans="1:5">
      <c r="A46" s="655" t="s">
        <v>2288</v>
      </c>
      <c r="B46" s="655" t="s">
        <v>2288</v>
      </c>
      <c r="C46" s="655" t="s">
        <v>2295</v>
      </c>
      <c r="D46" s="655"/>
      <c r="E46" s="655"/>
    </row>
    <row r="47" spans="1:5">
      <c r="A47" s="655" t="s">
        <v>2288</v>
      </c>
      <c r="B47" s="655" t="s">
        <v>2296</v>
      </c>
      <c r="C47" s="655" t="s">
        <v>2297</v>
      </c>
      <c r="D47" s="655"/>
      <c r="E47" s="655"/>
    </row>
    <row r="48" spans="1:5">
      <c r="A48" s="655" t="s">
        <v>2288</v>
      </c>
      <c r="B48" s="655" t="s">
        <v>2298</v>
      </c>
      <c r="C48" s="655" t="s">
        <v>2299</v>
      </c>
      <c r="D48" s="655"/>
      <c r="E48" s="655"/>
    </row>
    <row r="49" spans="1:5">
      <c r="A49" s="655" t="s">
        <v>2288</v>
      </c>
      <c r="B49" s="655" t="s">
        <v>2300</v>
      </c>
      <c r="C49" s="655" t="s">
        <v>2301</v>
      </c>
      <c r="D49" s="655"/>
      <c r="E49" s="655"/>
    </row>
    <row r="50" spans="1:5">
      <c r="A50" s="655" t="s">
        <v>2302</v>
      </c>
      <c r="B50" s="655" t="s">
        <v>2303</v>
      </c>
      <c r="C50" s="655" t="s">
        <v>2304</v>
      </c>
      <c r="D50" s="655"/>
      <c r="E50" s="655"/>
    </row>
    <row r="51" spans="1:5">
      <c r="A51" s="655" t="s">
        <v>2302</v>
      </c>
      <c r="B51" s="655" t="s">
        <v>2305</v>
      </c>
      <c r="C51" s="655" t="s">
        <v>2306</v>
      </c>
      <c r="D51" s="655"/>
      <c r="E51" s="655"/>
    </row>
    <row r="52" spans="1:5">
      <c r="A52" s="655" t="s">
        <v>2302</v>
      </c>
      <c r="B52" s="655" t="s">
        <v>2307</v>
      </c>
      <c r="C52" s="655" t="s">
        <v>2308</v>
      </c>
      <c r="D52" s="655"/>
      <c r="E52" s="655"/>
    </row>
    <row r="53" spans="1:5">
      <c r="A53" s="655" t="s">
        <v>2302</v>
      </c>
      <c r="B53" s="655" t="s">
        <v>2309</v>
      </c>
      <c r="C53" s="655" t="s">
        <v>2310</v>
      </c>
      <c r="D53" s="655"/>
      <c r="E53" s="655"/>
    </row>
    <row r="54" spans="1:5">
      <c r="A54" s="655" t="s">
        <v>2302</v>
      </c>
      <c r="B54" s="655" t="s">
        <v>2302</v>
      </c>
      <c r="C54" s="655" t="s">
        <v>2311</v>
      </c>
      <c r="D54" s="655"/>
      <c r="E54" s="655"/>
    </row>
    <row r="55" spans="1:5">
      <c r="A55" s="655" t="s">
        <v>2302</v>
      </c>
      <c r="B55" s="655" t="s">
        <v>2312</v>
      </c>
      <c r="C55" s="655" t="s">
        <v>2313</v>
      </c>
      <c r="D55" s="655"/>
      <c r="E55" s="655"/>
    </row>
    <row r="56" spans="1:5">
      <c r="A56" s="655" t="s">
        <v>2302</v>
      </c>
      <c r="B56" s="655" t="s">
        <v>2314</v>
      </c>
      <c r="C56" s="655" t="s">
        <v>2315</v>
      </c>
      <c r="D56" s="655"/>
      <c r="E56" s="655"/>
    </row>
    <row r="57" spans="1:5">
      <c r="A57" s="655" t="s">
        <v>2302</v>
      </c>
      <c r="B57" s="655" t="s">
        <v>2316</v>
      </c>
      <c r="C57" s="655" t="s">
        <v>2317</v>
      </c>
      <c r="D57" s="655"/>
      <c r="E57" s="655"/>
    </row>
    <row r="58" spans="1:5">
      <c r="A58" s="655" t="s">
        <v>2318</v>
      </c>
      <c r="B58" s="655" t="s">
        <v>2319</v>
      </c>
      <c r="C58" s="655" t="s">
        <v>2320</v>
      </c>
      <c r="D58" s="655"/>
      <c r="E58" s="655"/>
    </row>
    <row r="59" spans="1:5">
      <c r="A59" s="655" t="s">
        <v>2318</v>
      </c>
      <c r="B59" s="655" t="s">
        <v>2318</v>
      </c>
      <c r="C59" s="655" t="s">
        <v>2321</v>
      </c>
      <c r="D59" s="655"/>
      <c r="E59" s="655"/>
    </row>
    <row r="60" spans="1:5">
      <c r="A60" s="655" t="s">
        <v>2318</v>
      </c>
      <c r="B60" s="655" t="s">
        <v>2322</v>
      </c>
      <c r="C60" s="655" t="s">
        <v>2323</v>
      </c>
      <c r="D60" s="655"/>
      <c r="E60" s="655"/>
    </row>
    <row r="61" spans="1:5">
      <c r="A61" s="655" t="s">
        <v>2318</v>
      </c>
      <c r="B61" s="655" t="s">
        <v>2324</v>
      </c>
      <c r="C61" s="655" t="s">
        <v>2325</v>
      </c>
      <c r="D61" s="655"/>
      <c r="E61" s="655"/>
    </row>
    <row r="62" spans="1:5">
      <c r="A62" s="655" t="s">
        <v>2318</v>
      </c>
      <c r="B62" s="655" t="s">
        <v>2326</v>
      </c>
      <c r="C62" s="655" t="s">
        <v>2327</v>
      </c>
      <c r="D62" s="655"/>
      <c r="E62" s="655"/>
    </row>
    <row r="63" spans="1:5">
      <c r="A63" s="655" t="s">
        <v>2318</v>
      </c>
      <c r="B63" s="655" t="s">
        <v>2328</v>
      </c>
      <c r="C63" s="655" t="s">
        <v>2329</v>
      </c>
      <c r="D63" s="655"/>
      <c r="E63" s="655"/>
    </row>
    <row r="64" spans="1:5">
      <c r="A64" s="655" t="s">
        <v>2318</v>
      </c>
      <c r="B64" s="655" t="s">
        <v>2330</v>
      </c>
      <c r="C64" s="655" t="s">
        <v>2331</v>
      </c>
      <c r="D64" s="655"/>
      <c r="E64" s="655"/>
    </row>
    <row r="65" spans="1:5">
      <c r="A65" s="655" t="s">
        <v>2318</v>
      </c>
      <c r="B65" s="655" t="s">
        <v>2332</v>
      </c>
      <c r="C65" s="655" t="s">
        <v>2333</v>
      </c>
      <c r="D65" s="655"/>
      <c r="E65" s="655"/>
    </row>
    <row r="66" spans="1:5">
      <c r="A66" s="655" t="s">
        <v>2318</v>
      </c>
      <c r="B66" s="655" t="s">
        <v>2334</v>
      </c>
      <c r="C66" s="655" t="s">
        <v>2335</v>
      </c>
      <c r="D66" s="655"/>
      <c r="E66" s="655"/>
    </row>
    <row r="67" spans="1:5">
      <c r="A67" s="655" t="s">
        <v>2336</v>
      </c>
      <c r="B67" s="655" t="s">
        <v>2337</v>
      </c>
      <c r="C67" s="655" t="s">
        <v>2338</v>
      </c>
      <c r="D67" s="655"/>
      <c r="E67" s="655"/>
    </row>
    <row r="68" spans="1:5">
      <c r="A68" s="655" t="s">
        <v>2336</v>
      </c>
      <c r="B68" s="655" t="s">
        <v>2339</v>
      </c>
      <c r="C68" s="655" t="s">
        <v>2340</v>
      </c>
      <c r="D68" s="655"/>
      <c r="E68" s="655"/>
    </row>
    <row r="69" spans="1:5">
      <c r="A69" s="655" t="s">
        <v>2336</v>
      </c>
      <c r="B69" s="655" t="s">
        <v>2341</v>
      </c>
      <c r="C69" s="655" t="s">
        <v>2342</v>
      </c>
      <c r="D69" s="655"/>
      <c r="E69" s="655"/>
    </row>
    <row r="70" spans="1:5">
      <c r="A70" s="655" t="s">
        <v>2336</v>
      </c>
      <c r="B70" s="655" t="s">
        <v>2343</v>
      </c>
      <c r="C70" s="655" t="s">
        <v>2344</v>
      </c>
      <c r="D70" s="655"/>
      <c r="E70" s="655"/>
    </row>
    <row r="71" spans="1:5">
      <c r="A71" s="655" t="s">
        <v>2336</v>
      </c>
      <c r="B71" s="655" t="s">
        <v>2336</v>
      </c>
      <c r="C71" s="655" t="s">
        <v>2345</v>
      </c>
      <c r="D71" s="655"/>
      <c r="E71" s="655"/>
    </row>
    <row r="72" spans="1:5">
      <c r="A72" s="655" t="s">
        <v>2336</v>
      </c>
      <c r="B72" s="655" t="s">
        <v>2346</v>
      </c>
      <c r="C72" s="655" t="s">
        <v>2347</v>
      </c>
      <c r="D72" s="655"/>
      <c r="E72" s="655"/>
    </row>
    <row r="73" spans="1:5">
      <c r="A73" s="655" t="s">
        <v>2336</v>
      </c>
      <c r="B73" s="655" t="s">
        <v>2348</v>
      </c>
      <c r="C73" s="655" t="s">
        <v>2349</v>
      </c>
      <c r="D73" s="655"/>
      <c r="E73" s="655"/>
    </row>
    <row r="74" spans="1:5">
      <c r="A74" s="655" t="s">
        <v>2336</v>
      </c>
      <c r="B74" s="655" t="s">
        <v>2350</v>
      </c>
      <c r="C74" s="655" t="s">
        <v>2351</v>
      </c>
      <c r="D74" s="655"/>
      <c r="E74" s="655"/>
    </row>
    <row r="75" spans="1:5">
      <c r="A75" s="655" t="s">
        <v>2336</v>
      </c>
      <c r="B75" s="655" t="s">
        <v>2352</v>
      </c>
      <c r="C75" s="655" t="s">
        <v>2353</v>
      </c>
      <c r="D75" s="655"/>
      <c r="E75" s="655"/>
    </row>
    <row r="76" spans="1:5">
      <c r="A76" s="655" t="s">
        <v>2336</v>
      </c>
      <c r="B76" s="655" t="s">
        <v>2354</v>
      </c>
      <c r="C76" s="655" t="s">
        <v>2355</v>
      </c>
      <c r="D76" s="655"/>
      <c r="E76" s="655"/>
    </row>
    <row r="77" spans="1:5">
      <c r="A77" s="655" t="s">
        <v>2356</v>
      </c>
      <c r="B77" s="655" t="s">
        <v>2357</v>
      </c>
      <c r="C77" s="655" t="s">
        <v>2358</v>
      </c>
      <c r="D77" s="655"/>
      <c r="E77" s="655"/>
    </row>
    <row r="78" spans="1:5">
      <c r="A78" s="655" t="s">
        <v>2356</v>
      </c>
      <c r="B78" s="655" t="s">
        <v>2356</v>
      </c>
      <c r="C78" s="655" t="s">
        <v>2359</v>
      </c>
      <c r="D78" s="655"/>
      <c r="E78" s="655"/>
    </row>
    <row r="79" spans="1:5">
      <c r="A79" s="655" t="s">
        <v>2356</v>
      </c>
      <c r="B79" s="655" t="s">
        <v>2360</v>
      </c>
      <c r="C79" s="655" t="s">
        <v>2361</v>
      </c>
      <c r="D79" s="655"/>
      <c r="E79" s="655"/>
    </row>
    <row r="80" spans="1:5">
      <c r="A80" s="655" t="s">
        <v>2356</v>
      </c>
      <c r="B80" s="655" t="s">
        <v>2362</v>
      </c>
      <c r="C80" s="655" t="s">
        <v>2363</v>
      </c>
      <c r="D80" s="655"/>
      <c r="E80" s="655"/>
    </row>
    <row r="81" spans="1:5">
      <c r="A81" s="655" t="s">
        <v>2356</v>
      </c>
      <c r="B81" s="655" t="s">
        <v>2364</v>
      </c>
      <c r="C81" s="655" t="s">
        <v>2365</v>
      </c>
      <c r="D81" s="655"/>
      <c r="E81" s="655"/>
    </row>
    <row r="82" spans="1:5">
      <c r="A82" s="655" t="s">
        <v>2356</v>
      </c>
      <c r="B82" s="655" t="s">
        <v>2366</v>
      </c>
      <c r="C82" s="655" t="s">
        <v>2367</v>
      </c>
      <c r="D82" s="655"/>
      <c r="E82" s="655"/>
    </row>
    <row r="83" spans="1:5">
      <c r="A83" s="655" t="s">
        <v>2368</v>
      </c>
      <c r="B83" s="655" t="s">
        <v>2369</v>
      </c>
      <c r="C83" s="655" t="s">
        <v>2370</v>
      </c>
      <c r="D83" s="655"/>
      <c r="E83" s="655"/>
    </row>
    <row r="84" spans="1:5">
      <c r="A84" s="655" t="s">
        <v>2368</v>
      </c>
      <c r="B84" s="655" t="s">
        <v>2371</v>
      </c>
      <c r="C84" s="655" t="s">
        <v>2372</v>
      </c>
      <c r="D84" s="655"/>
      <c r="E84" s="655"/>
    </row>
    <row r="85" spans="1:5">
      <c r="A85" s="655" t="s">
        <v>2368</v>
      </c>
      <c r="B85" s="655" t="s">
        <v>2368</v>
      </c>
      <c r="C85" s="655" t="s">
        <v>2373</v>
      </c>
      <c r="D85" s="655"/>
      <c r="E85" s="655"/>
    </row>
    <row r="86" spans="1:5">
      <c r="A86" s="655" t="s">
        <v>2368</v>
      </c>
      <c r="B86" s="655" t="s">
        <v>2374</v>
      </c>
      <c r="C86" s="655" t="s">
        <v>2375</v>
      </c>
      <c r="D86" s="655"/>
      <c r="E86" s="655"/>
    </row>
    <row r="87" spans="1:5">
      <c r="A87" s="655" t="s">
        <v>2368</v>
      </c>
      <c r="B87" s="655" t="s">
        <v>2376</v>
      </c>
      <c r="C87" s="655" t="s">
        <v>2377</v>
      </c>
      <c r="D87" s="655"/>
      <c r="E87" s="655"/>
    </row>
    <row r="88" spans="1:5">
      <c r="A88" s="655" t="s">
        <v>2368</v>
      </c>
      <c r="B88" s="655" t="s">
        <v>2378</v>
      </c>
      <c r="C88" s="655" t="s">
        <v>2379</v>
      </c>
      <c r="D88" s="655"/>
      <c r="E88" s="655"/>
    </row>
    <row r="89" spans="1:5">
      <c r="A89" s="655" t="s">
        <v>2368</v>
      </c>
      <c r="B89" s="655" t="s">
        <v>2380</v>
      </c>
      <c r="C89" s="655" t="s">
        <v>2381</v>
      </c>
      <c r="D89" s="655"/>
      <c r="E89" s="655"/>
    </row>
    <row r="90" spans="1:5">
      <c r="A90" s="655" t="s">
        <v>2382</v>
      </c>
      <c r="B90" s="655" t="s">
        <v>2383</v>
      </c>
      <c r="C90" s="655" t="s">
        <v>2384</v>
      </c>
      <c r="D90" s="655"/>
      <c r="E90" s="655"/>
    </row>
    <row r="91" spans="1:5">
      <c r="A91" s="655" t="s">
        <v>2382</v>
      </c>
      <c r="B91" s="655" t="s">
        <v>2382</v>
      </c>
      <c r="C91" s="655" t="s">
        <v>2385</v>
      </c>
      <c r="D91" s="655"/>
      <c r="E91" s="655"/>
    </row>
    <row r="92" spans="1:5">
      <c r="A92" s="655" t="s">
        <v>2382</v>
      </c>
      <c r="B92" s="655" t="s">
        <v>2386</v>
      </c>
      <c r="C92" s="655" t="s">
        <v>2387</v>
      </c>
      <c r="D92" s="655"/>
      <c r="E92" s="655"/>
    </row>
    <row r="93" spans="1:5">
      <c r="A93" s="655" t="s">
        <v>2382</v>
      </c>
      <c r="B93" s="655" t="s">
        <v>2388</v>
      </c>
      <c r="C93" s="655" t="s">
        <v>2389</v>
      </c>
      <c r="D93" s="655"/>
      <c r="E93" s="655"/>
    </row>
    <row r="94" spans="1:5">
      <c r="A94" s="655" t="s">
        <v>2382</v>
      </c>
      <c r="B94" s="655" t="s">
        <v>2390</v>
      </c>
      <c r="C94" s="655" t="s">
        <v>2391</v>
      </c>
      <c r="D94" s="655"/>
      <c r="E94" s="655"/>
    </row>
    <row r="95" spans="1:5">
      <c r="A95" s="655" t="s">
        <v>2382</v>
      </c>
      <c r="B95" s="655" t="s">
        <v>2392</v>
      </c>
      <c r="C95" s="655" t="s">
        <v>2393</v>
      </c>
      <c r="D95" s="655"/>
      <c r="E95" s="655"/>
    </row>
    <row r="96" spans="1:5">
      <c r="A96" s="655" t="s">
        <v>2382</v>
      </c>
      <c r="B96" s="655" t="s">
        <v>2394</v>
      </c>
      <c r="C96" s="655" t="s">
        <v>2395</v>
      </c>
      <c r="D96" s="655"/>
      <c r="E96" s="655"/>
    </row>
    <row r="97" spans="1:5">
      <c r="A97" s="655" t="s">
        <v>2396</v>
      </c>
      <c r="B97" s="655" t="s">
        <v>2397</v>
      </c>
      <c r="C97" s="655" t="s">
        <v>2398</v>
      </c>
      <c r="D97" s="655"/>
      <c r="E97" s="655"/>
    </row>
    <row r="98" spans="1:5">
      <c r="A98" s="655" t="s">
        <v>2396</v>
      </c>
      <c r="B98" s="655" t="s">
        <v>2399</v>
      </c>
      <c r="C98" s="655" t="s">
        <v>2400</v>
      </c>
      <c r="D98" s="655"/>
      <c r="E98" s="655"/>
    </row>
    <row r="99" spans="1:5">
      <c r="A99" s="655" t="s">
        <v>2396</v>
      </c>
      <c r="B99" s="655" t="s">
        <v>2401</v>
      </c>
      <c r="C99" s="655" t="s">
        <v>2402</v>
      </c>
      <c r="D99" s="655"/>
      <c r="E99" s="655"/>
    </row>
    <row r="100" spans="1:5">
      <c r="A100" s="655" t="s">
        <v>2396</v>
      </c>
      <c r="B100" s="655" t="s">
        <v>2403</v>
      </c>
      <c r="C100" s="655" t="s">
        <v>2404</v>
      </c>
      <c r="D100" s="655"/>
      <c r="E100" s="655"/>
    </row>
    <row r="101" spans="1:5">
      <c r="A101" s="655" t="s">
        <v>2396</v>
      </c>
      <c r="B101" s="655" t="s">
        <v>2396</v>
      </c>
      <c r="C101" s="655" t="s">
        <v>2405</v>
      </c>
      <c r="D101" s="655"/>
      <c r="E101" s="655"/>
    </row>
    <row r="102" spans="1:5">
      <c r="A102" s="655" t="s">
        <v>2396</v>
      </c>
      <c r="B102" s="655" t="s">
        <v>2406</v>
      </c>
      <c r="C102" s="655" t="s">
        <v>2407</v>
      </c>
      <c r="D102" s="655"/>
      <c r="E102" s="655"/>
    </row>
    <row r="103" spans="1:5">
      <c r="A103" s="655" t="s">
        <v>2408</v>
      </c>
      <c r="B103" s="655" t="s">
        <v>2409</v>
      </c>
      <c r="C103" s="655" t="s">
        <v>2410</v>
      </c>
      <c r="D103" s="655"/>
      <c r="E103" s="655"/>
    </row>
    <row r="104" spans="1:5">
      <c r="A104" s="655" t="s">
        <v>2408</v>
      </c>
      <c r="B104" s="655" t="s">
        <v>2411</v>
      </c>
      <c r="C104" s="655" t="s">
        <v>2412</v>
      </c>
      <c r="D104" s="655"/>
      <c r="E104" s="655"/>
    </row>
    <row r="105" spans="1:5">
      <c r="A105" s="655" t="s">
        <v>2408</v>
      </c>
      <c r="B105" s="655" t="s">
        <v>2413</v>
      </c>
      <c r="C105" s="655" t="s">
        <v>2414</v>
      </c>
      <c r="D105" s="655"/>
      <c r="E105" s="655"/>
    </row>
    <row r="106" spans="1:5">
      <c r="A106" s="655" t="s">
        <v>2408</v>
      </c>
      <c r="B106" s="655" t="s">
        <v>2408</v>
      </c>
      <c r="C106" s="655" t="s">
        <v>2415</v>
      </c>
      <c r="D106" s="655"/>
      <c r="E106" s="655"/>
    </row>
    <row r="107" spans="1:5">
      <c r="A107" s="655" t="s">
        <v>2408</v>
      </c>
      <c r="B107" s="655" t="s">
        <v>2416</v>
      </c>
      <c r="C107" s="655" t="s">
        <v>2417</v>
      </c>
      <c r="D107" s="655"/>
      <c r="E107" s="655"/>
    </row>
    <row r="108" spans="1:5">
      <c r="A108" s="655" t="s">
        <v>2408</v>
      </c>
      <c r="B108" s="655" t="s">
        <v>2418</v>
      </c>
      <c r="C108" s="655" t="s">
        <v>2419</v>
      </c>
      <c r="D108" s="655"/>
      <c r="E108" s="655"/>
    </row>
    <row r="109" spans="1:5">
      <c r="A109" s="655" t="s">
        <v>2408</v>
      </c>
      <c r="B109" s="655" t="s">
        <v>2420</v>
      </c>
      <c r="C109" s="655" t="s">
        <v>2421</v>
      </c>
      <c r="D109" s="655"/>
      <c r="E109" s="655"/>
    </row>
    <row r="110" spans="1:5">
      <c r="A110" s="655" t="s">
        <v>2422</v>
      </c>
      <c r="B110" s="655" t="s">
        <v>2423</v>
      </c>
      <c r="C110" s="655" t="s">
        <v>2424</v>
      </c>
      <c r="D110" s="655"/>
      <c r="E110" s="655"/>
    </row>
    <row r="111" spans="1:5">
      <c r="A111" s="655" t="s">
        <v>2422</v>
      </c>
      <c r="B111" s="655" t="s">
        <v>2425</v>
      </c>
      <c r="C111" s="655" t="s">
        <v>2426</v>
      </c>
      <c r="D111" s="655"/>
      <c r="E111" s="655"/>
    </row>
    <row r="112" spans="1:5">
      <c r="A112" s="655" t="s">
        <v>2422</v>
      </c>
      <c r="B112" s="655" t="s">
        <v>2427</v>
      </c>
      <c r="C112" s="655" t="s">
        <v>2428</v>
      </c>
      <c r="D112" s="655"/>
      <c r="E112" s="655"/>
    </row>
    <row r="113" spans="1:5">
      <c r="A113" s="655" t="s">
        <v>2422</v>
      </c>
      <c r="B113" s="655" t="s">
        <v>2422</v>
      </c>
      <c r="C113" s="655" t="s">
        <v>2429</v>
      </c>
      <c r="D113" s="655"/>
      <c r="E113" s="655"/>
    </row>
    <row r="114" spans="1:5">
      <c r="A114" s="655" t="s">
        <v>2422</v>
      </c>
      <c r="B114" s="655" t="s">
        <v>2430</v>
      </c>
      <c r="C114" s="655" t="s">
        <v>2431</v>
      </c>
      <c r="D114" s="655"/>
      <c r="E114" s="655"/>
    </row>
    <row r="115" spans="1:5">
      <c r="A115" s="655" t="s">
        <v>2422</v>
      </c>
      <c r="B115" s="655" t="s">
        <v>2432</v>
      </c>
      <c r="C115" s="655" t="s">
        <v>2433</v>
      </c>
      <c r="D115" s="655"/>
      <c r="E115" s="655"/>
    </row>
    <row r="116" spans="1:5">
      <c r="A116" s="655" t="s">
        <v>2434</v>
      </c>
      <c r="B116" s="655" t="s">
        <v>2435</v>
      </c>
      <c r="C116" s="655" t="s">
        <v>2436</v>
      </c>
      <c r="D116" s="655"/>
      <c r="E116" s="655"/>
    </row>
    <row r="117" spans="1:5">
      <c r="A117" s="655" t="s">
        <v>2434</v>
      </c>
      <c r="B117" s="655" t="s">
        <v>2437</v>
      </c>
      <c r="C117" s="655" t="s">
        <v>2438</v>
      </c>
      <c r="D117" s="655"/>
      <c r="E117" s="655"/>
    </row>
    <row r="118" spans="1:5">
      <c r="A118" s="655" t="s">
        <v>2434</v>
      </c>
      <c r="B118" s="655" t="s">
        <v>2439</v>
      </c>
      <c r="C118" s="655" t="s">
        <v>2440</v>
      </c>
      <c r="D118" s="655"/>
      <c r="E118" s="655"/>
    </row>
    <row r="119" spans="1:5">
      <c r="A119" s="655" t="s">
        <v>2434</v>
      </c>
      <c r="B119" s="655" t="s">
        <v>2441</v>
      </c>
      <c r="C119" s="655" t="s">
        <v>2442</v>
      </c>
      <c r="D119" s="655"/>
      <c r="E119" s="655"/>
    </row>
    <row r="120" spans="1:5">
      <c r="A120" s="655" t="s">
        <v>2434</v>
      </c>
      <c r="B120" s="655" t="s">
        <v>2443</v>
      </c>
      <c r="C120" s="655" t="s">
        <v>2444</v>
      </c>
      <c r="D120" s="655"/>
      <c r="E120" s="655"/>
    </row>
    <row r="121" spans="1:5">
      <c r="A121" s="655" t="s">
        <v>2434</v>
      </c>
      <c r="B121" s="655" t="s">
        <v>2434</v>
      </c>
      <c r="C121" s="655" t="s">
        <v>2445</v>
      </c>
      <c r="D121" s="655"/>
      <c r="E121" s="655"/>
    </row>
    <row r="122" spans="1:5">
      <c r="A122" s="655" t="s">
        <v>2434</v>
      </c>
      <c r="B122" s="655" t="s">
        <v>2446</v>
      </c>
      <c r="C122" s="655" t="s">
        <v>2447</v>
      </c>
      <c r="D122" s="655"/>
      <c r="E122" s="655"/>
    </row>
    <row r="123" spans="1:5">
      <c r="A123" s="655" t="s">
        <v>2434</v>
      </c>
      <c r="B123" s="655" t="s">
        <v>2448</v>
      </c>
      <c r="C123" s="655" t="s">
        <v>2449</v>
      </c>
      <c r="D123" s="655"/>
      <c r="E123" s="655"/>
    </row>
    <row r="124" spans="1:5">
      <c r="A124" s="655" t="s">
        <v>2450</v>
      </c>
      <c r="B124" s="655" t="s">
        <v>2451</v>
      </c>
      <c r="C124" s="655" t="s">
        <v>2452</v>
      </c>
      <c r="D124" s="655"/>
      <c r="E124" s="655"/>
    </row>
    <row r="125" spans="1:5">
      <c r="A125" s="655" t="s">
        <v>2450</v>
      </c>
      <c r="B125" s="655" t="s">
        <v>2453</v>
      </c>
      <c r="C125" s="655" t="s">
        <v>2454</v>
      </c>
      <c r="D125" s="655"/>
      <c r="E125" s="655"/>
    </row>
    <row r="126" spans="1:5">
      <c r="A126" s="655" t="s">
        <v>2450</v>
      </c>
      <c r="B126" s="655" t="s">
        <v>2455</v>
      </c>
      <c r="C126" s="655" t="s">
        <v>2456</v>
      </c>
      <c r="D126" s="655"/>
      <c r="E126" s="655"/>
    </row>
    <row r="127" spans="1:5">
      <c r="A127" s="655" t="s">
        <v>2450</v>
      </c>
      <c r="B127" s="655" t="s">
        <v>2457</v>
      </c>
      <c r="C127" s="655" t="s">
        <v>2458</v>
      </c>
      <c r="D127" s="655"/>
      <c r="E127" s="655"/>
    </row>
    <row r="128" spans="1:5">
      <c r="A128" s="655" t="s">
        <v>2450</v>
      </c>
      <c r="B128" s="655" t="s">
        <v>2450</v>
      </c>
      <c r="C128" s="655" t="s">
        <v>2459</v>
      </c>
      <c r="D128" s="655"/>
      <c r="E128" s="655"/>
    </row>
    <row r="129" spans="1:5">
      <c r="A129" s="655" t="s">
        <v>2450</v>
      </c>
      <c r="B129" s="655" t="s">
        <v>2460</v>
      </c>
      <c r="C129" s="655" t="s">
        <v>2461</v>
      </c>
      <c r="D129" s="655"/>
      <c r="E129" s="655"/>
    </row>
    <row r="130" spans="1:5">
      <c r="A130" s="655" t="s">
        <v>2450</v>
      </c>
      <c r="B130" s="655" t="s">
        <v>2462</v>
      </c>
      <c r="C130" s="655" t="s">
        <v>2463</v>
      </c>
      <c r="D130" s="655"/>
      <c r="E130" s="655"/>
    </row>
    <row r="131" spans="1:5">
      <c r="A131" s="655" t="s">
        <v>2450</v>
      </c>
      <c r="B131" s="655" t="s">
        <v>2464</v>
      </c>
      <c r="C131" s="655" t="s">
        <v>2465</v>
      </c>
      <c r="D131" s="655"/>
      <c r="E131" s="655"/>
    </row>
    <row r="132" spans="1:5">
      <c r="A132" s="655" t="s">
        <v>2466</v>
      </c>
      <c r="B132" s="655" t="s">
        <v>2467</v>
      </c>
      <c r="C132" s="655" t="s">
        <v>2468</v>
      </c>
      <c r="D132" s="655"/>
      <c r="E132" s="655"/>
    </row>
    <row r="133" spans="1:5">
      <c r="A133" s="655" t="s">
        <v>2466</v>
      </c>
      <c r="B133" s="655" t="s">
        <v>2469</v>
      </c>
      <c r="C133" s="655" t="s">
        <v>2470</v>
      </c>
      <c r="D133" s="655"/>
      <c r="E133" s="655"/>
    </row>
    <row r="134" spans="1:5">
      <c r="A134" s="655" t="s">
        <v>2466</v>
      </c>
      <c r="B134" s="655" t="s">
        <v>2471</v>
      </c>
      <c r="C134" s="655" t="s">
        <v>2472</v>
      </c>
      <c r="D134" s="655"/>
      <c r="E134" s="655"/>
    </row>
    <row r="135" spans="1:5">
      <c r="A135" s="655" t="s">
        <v>2466</v>
      </c>
      <c r="B135" s="655" t="s">
        <v>2473</v>
      </c>
      <c r="C135" s="655" t="s">
        <v>2474</v>
      </c>
      <c r="D135" s="655"/>
      <c r="E135" s="655"/>
    </row>
    <row r="136" spans="1:5">
      <c r="A136" s="655" t="s">
        <v>2466</v>
      </c>
      <c r="B136" s="655" t="s">
        <v>2466</v>
      </c>
      <c r="C136" s="655" t="s">
        <v>2475</v>
      </c>
      <c r="D136" s="655"/>
      <c r="E136" s="655"/>
    </row>
    <row r="137" spans="1:5">
      <c r="A137" s="655" t="s">
        <v>2466</v>
      </c>
      <c r="B137" s="655" t="s">
        <v>2476</v>
      </c>
      <c r="C137" s="655" t="s">
        <v>2477</v>
      </c>
      <c r="D137" s="655"/>
      <c r="E137" s="655"/>
    </row>
    <row r="138" spans="1:5">
      <c r="A138" s="655" t="s">
        <v>2466</v>
      </c>
      <c r="B138" s="655" t="s">
        <v>2478</v>
      </c>
      <c r="C138" s="655" t="s">
        <v>2479</v>
      </c>
      <c r="D138" s="655"/>
      <c r="E138" s="655"/>
    </row>
    <row r="139" spans="1:5">
      <c r="A139" s="655" t="s">
        <v>2480</v>
      </c>
      <c r="B139" s="655" t="s">
        <v>2481</v>
      </c>
      <c r="C139" s="655" t="s">
        <v>2482</v>
      </c>
      <c r="D139" s="655"/>
      <c r="E139" s="655"/>
    </row>
    <row r="140" spans="1:5">
      <c r="A140" s="655" t="s">
        <v>2480</v>
      </c>
      <c r="B140" s="655" t="s">
        <v>2483</v>
      </c>
      <c r="C140" s="655" t="s">
        <v>2484</v>
      </c>
      <c r="D140" s="655"/>
      <c r="E140" s="655"/>
    </row>
    <row r="141" spans="1:5">
      <c r="A141" s="655" t="s">
        <v>2480</v>
      </c>
      <c r="B141" s="655" t="s">
        <v>2485</v>
      </c>
      <c r="C141" s="655" t="s">
        <v>2486</v>
      </c>
      <c r="D141" s="655"/>
      <c r="E141" s="655"/>
    </row>
    <row r="142" spans="1:5">
      <c r="A142" s="655" t="s">
        <v>2480</v>
      </c>
      <c r="B142" s="655" t="s">
        <v>2487</v>
      </c>
      <c r="C142" s="655" t="s">
        <v>2488</v>
      </c>
      <c r="D142" s="655"/>
      <c r="E142" s="655"/>
    </row>
    <row r="143" spans="1:5">
      <c r="A143" s="655" t="s">
        <v>2480</v>
      </c>
      <c r="B143" s="655" t="s">
        <v>2489</v>
      </c>
      <c r="C143" s="655" t="s">
        <v>2490</v>
      </c>
      <c r="D143" s="655"/>
      <c r="E143" s="655"/>
    </row>
    <row r="144" spans="1:5">
      <c r="A144" s="655" t="s">
        <v>2480</v>
      </c>
      <c r="B144" s="655" t="s">
        <v>2480</v>
      </c>
      <c r="C144" s="655" t="s">
        <v>2491</v>
      </c>
      <c r="D144" s="655"/>
      <c r="E144" s="655"/>
    </row>
    <row r="145" spans="1:5">
      <c r="A145" s="655" t="s">
        <v>2480</v>
      </c>
      <c r="B145" s="655" t="s">
        <v>2492</v>
      </c>
      <c r="C145" s="655" t="s">
        <v>2493</v>
      </c>
      <c r="D145" s="655"/>
      <c r="E145" s="655"/>
    </row>
    <row r="146" spans="1:5">
      <c r="A146" s="655" t="s">
        <v>2494</v>
      </c>
      <c r="B146" s="655" t="s">
        <v>2495</v>
      </c>
      <c r="C146" s="655" t="s">
        <v>2496</v>
      </c>
      <c r="D146" s="655"/>
      <c r="E146" s="655"/>
    </row>
    <row r="147" spans="1:5">
      <c r="A147" s="655" t="s">
        <v>2494</v>
      </c>
      <c r="B147" s="655" t="s">
        <v>2303</v>
      </c>
      <c r="C147" s="655" t="s">
        <v>2497</v>
      </c>
      <c r="D147" s="655"/>
      <c r="E147" s="655"/>
    </row>
    <row r="148" spans="1:5">
      <c r="A148" s="655" t="s">
        <v>2494</v>
      </c>
      <c r="B148" s="655" t="s">
        <v>2498</v>
      </c>
      <c r="C148" s="655" t="s">
        <v>2499</v>
      </c>
      <c r="D148" s="655"/>
      <c r="E148" s="655"/>
    </row>
    <row r="149" spans="1:5">
      <c r="A149" s="655" t="s">
        <v>2494</v>
      </c>
      <c r="B149" s="655" t="s">
        <v>2500</v>
      </c>
      <c r="C149" s="655" t="s">
        <v>2501</v>
      </c>
      <c r="D149" s="655"/>
      <c r="E149" s="655"/>
    </row>
    <row r="150" spans="1:5">
      <c r="A150" s="655" t="s">
        <v>2494</v>
      </c>
      <c r="B150" s="655" t="s">
        <v>2502</v>
      </c>
      <c r="C150" s="655" t="s">
        <v>2503</v>
      </c>
      <c r="D150" s="655"/>
      <c r="E150" s="655"/>
    </row>
    <row r="151" spans="1:5">
      <c r="A151" s="655" t="s">
        <v>2494</v>
      </c>
      <c r="B151" s="655" t="s">
        <v>2504</v>
      </c>
      <c r="C151" s="655" t="s">
        <v>2505</v>
      </c>
      <c r="D151" s="655"/>
      <c r="E151" s="655"/>
    </row>
    <row r="152" spans="1:5">
      <c r="A152" s="655" t="s">
        <v>2494</v>
      </c>
      <c r="B152" s="655" t="s">
        <v>2506</v>
      </c>
      <c r="C152" s="655" t="s">
        <v>2507</v>
      </c>
      <c r="D152" s="655"/>
      <c r="E152" s="655"/>
    </row>
    <row r="153" spans="1:5">
      <c r="A153" s="655" t="s">
        <v>2494</v>
      </c>
      <c r="B153" s="655" t="s">
        <v>2494</v>
      </c>
      <c r="C153" s="655" t="s">
        <v>2508</v>
      </c>
      <c r="D153" s="655"/>
      <c r="E153" s="655"/>
    </row>
    <row r="154" spans="1:5">
      <c r="A154" s="655" t="s">
        <v>2494</v>
      </c>
      <c r="B154" s="655" t="s">
        <v>2509</v>
      </c>
      <c r="C154" s="655" t="s">
        <v>2510</v>
      </c>
      <c r="D154" s="655"/>
      <c r="E154" s="655"/>
    </row>
    <row r="155" spans="1:5">
      <c r="A155" s="655" t="s">
        <v>2511</v>
      </c>
      <c r="B155" s="655" t="s">
        <v>2512</v>
      </c>
      <c r="C155" s="655" t="s">
        <v>2513</v>
      </c>
      <c r="D155" s="655"/>
      <c r="E155" s="655"/>
    </row>
    <row r="156" spans="1:5">
      <c r="A156" s="655" t="s">
        <v>2511</v>
      </c>
      <c r="B156" s="655" t="s">
        <v>2514</v>
      </c>
      <c r="C156" s="655" t="s">
        <v>2515</v>
      </c>
      <c r="D156" s="655"/>
      <c r="E156" s="655"/>
    </row>
    <row r="157" spans="1:5">
      <c r="A157" s="655" t="s">
        <v>2511</v>
      </c>
      <c r="B157" s="655" t="s">
        <v>2516</v>
      </c>
      <c r="C157" s="655" t="s">
        <v>2517</v>
      </c>
      <c r="D157" s="655"/>
      <c r="E157" s="655"/>
    </row>
    <row r="158" spans="1:5">
      <c r="A158" s="655" t="s">
        <v>2511</v>
      </c>
      <c r="B158" s="655" t="s">
        <v>2518</v>
      </c>
      <c r="C158" s="655" t="s">
        <v>2519</v>
      </c>
      <c r="D158" s="655"/>
      <c r="E158" s="655"/>
    </row>
    <row r="159" spans="1:5">
      <c r="A159" s="655" t="s">
        <v>2511</v>
      </c>
      <c r="B159" s="655" t="s">
        <v>2520</v>
      </c>
      <c r="C159" s="655" t="s">
        <v>2521</v>
      </c>
      <c r="D159" s="655"/>
      <c r="E159" s="655"/>
    </row>
    <row r="160" spans="1:5">
      <c r="A160" s="655" t="s">
        <v>2511</v>
      </c>
      <c r="B160" s="655" t="s">
        <v>2522</v>
      </c>
      <c r="C160" s="655" t="s">
        <v>2523</v>
      </c>
      <c r="D160" s="655"/>
      <c r="E160" s="655"/>
    </row>
    <row r="161" spans="1:5">
      <c r="A161" s="655" t="s">
        <v>2511</v>
      </c>
      <c r="B161" s="655" t="s">
        <v>2524</v>
      </c>
      <c r="C161" s="655" t="s">
        <v>2525</v>
      </c>
      <c r="D161" s="655"/>
      <c r="E161" s="655"/>
    </row>
    <row r="162" spans="1:5">
      <c r="A162" s="655" t="s">
        <v>2511</v>
      </c>
      <c r="B162" s="655" t="s">
        <v>2526</v>
      </c>
      <c r="C162" s="655" t="s">
        <v>2527</v>
      </c>
      <c r="D162" s="655"/>
      <c r="E162" s="655"/>
    </row>
    <row r="163" spans="1:5">
      <c r="A163" s="655" t="s">
        <v>2511</v>
      </c>
      <c r="B163" s="655" t="s">
        <v>2528</v>
      </c>
      <c r="C163" s="655" t="s">
        <v>2529</v>
      </c>
      <c r="D163" s="655"/>
      <c r="E163" s="655"/>
    </row>
    <row r="164" spans="1:5">
      <c r="A164" s="655" t="s">
        <v>2511</v>
      </c>
      <c r="B164" s="655" t="s">
        <v>2511</v>
      </c>
      <c r="C164" s="655" t="s">
        <v>2530</v>
      </c>
      <c r="D164" s="655"/>
      <c r="E164" s="655"/>
    </row>
    <row r="165" spans="1:5">
      <c r="A165" s="655" t="s">
        <v>2511</v>
      </c>
      <c r="B165" s="655" t="s">
        <v>2531</v>
      </c>
      <c r="C165" s="655" t="s">
        <v>2532</v>
      </c>
      <c r="D165" s="655"/>
      <c r="E165" s="655"/>
    </row>
    <row r="166" spans="1:5">
      <c r="A166" s="655" t="s">
        <v>2533</v>
      </c>
      <c r="B166" s="655" t="s">
        <v>2533</v>
      </c>
      <c r="C166" s="655" t="s">
        <v>2534</v>
      </c>
      <c r="D166" s="655"/>
      <c r="E166" s="655"/>
    </row>
    <row r="167" spans="1:5">
      <c r="A167" s="655" t="s">
        <v>2535</v>
      </c>
      <c r="B167" s="655" t="s">
        <v>2535</v>
      </c>
      <c r="C167" s="655" t="s">
        <v>2536</v>
      </c>
      <c r="D167" s="655"/>
      <c r="E167" s="655"/>
    </row>
    <row r="168" spans="1:5">
      <c r="A168" s="655" t="s">
        <v>2537</v>
      </c>
      <c r="B168" s="655" t="s">
        <v>2537</v>
      </c>
      <c r="C168" s="655" t="s">
        <v>2538</v>
      </c>
      <c r="D168" s="655"/>
      <c r="E168" s="655"/>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301</v>
      </c>
      <c r="B1" s="7" t="s">
        <v>1513</v>
      </c>
      <c r="C1" s="7" t="s">
        <v>1514</v>
      </c>
      <c r="D1" s="7" t="s">
        <v>1515</v>
      </c>
      <c r="E1" s="7" t="s">
        <v>1516</v>
      </c>
      <c r="F1" s="7" t="s">
        <v>1517</v>
      </c>
      <c r="G1" s="7" t="s">
        <v>1518</v>
      </c>
      <c r="H1" s="7" t="s">
        <v>1519</v>
      </c>
      <c r="I1" s="7" t="s">
        <v>1520</v>
      </c>
    </row>
    <row r="2" spans="1:10">
      <c r="A2" s="7">
        <v>1</v>
      </c>
      <c r="B2" s="7" t="s">
        <v>1521</v>
      </c>
      <c r="C2" s="7" t="s">
        <v>19</v>
      </c>
      <c r="D2" s="7" t="s">
        <v>1522</v>
      </c>
      <c r="E2" s="7" t="s">
        <v>1523</v>
      </c>
      <c r="F2" s="7" t="s">
        <v>1524</v>
      </c>
      <c r="G2" s="7" t="s">
        <v>1525</v>
      </c>
      <c r="J2" s="7" t="s">
        <v>2151</v>
      </c>
    </row>
    <row r="3" spans="1:10">
      <c r="A3" s="7">
        <v>2</v>
      </c>
      <c r="B3" s="7" t="s">
        <v>1521</v>
      </c>
      <c r="C3" s="7" t="s">
        <v>19</v>
      </c>
      <c r="D3" s="7" t="s">
        <v>1526</v>
      </c>
      <c r="E3" s="7" t="s">
        <v>1527</v>
      </c>
      <c r="F3" s="7" t="s">
        <v>1528</v>
      </c>
      <c r="G3" s="7" t="s">
        <v>1529</v>
      </c>
      <c r="I3" s="7" t="s">
        <v>1530</v>
      </c>
      <c r="J3" s="7" t="s">
        <v>2151</v>
      </c>
    </row>
    <row r="4" spans="1:10">
      <c r="A4" s="7">
        <v>3</v>
      </c>
      <c r="B4" s="7" t="s">
        <v>1521</v>
      </c>
      <c r="C4" s="7" t="s">
        <v>19</v>
      </c>
      <c r="D4" s="7" t="s">
        <v>1531</v>
      </c>
      <c r="E4" s="7" t="s">
        <v>1532</v>
      </c>
      <c r="F4" s="7" t="s">
        <v>1533</v>
      </c>
      <c r="G4" s="7" t="s">
        <v>1534</v>
      </c>
      <c r="H4" s="7" t="s">
        <v>1535</v>
      </c>
      <c r="J4" s="7" t="s">
        <v>2151</v>
      </c>
    </row>
    <row r="5" spans="1:10">
      <c r="A5" s="7">
        <v>4</v>
      </c>
      <c r="B5" s="7" t="s">
        <v>1521</v>
      </c>
      <c r="C5" s="7" t="s">
        <v>19</v>
      </c>
      <c r="D5" s="7" t="s">
        <v>1536</v>
      </c>
      <c r="E5" s="7" t="s">
        <v>1537</v>
      </c>
      <c r="F5" s="7" t="s">
        <v>1538</v>
      </c>
      <c r="G5" s="7" t="s">
        <v>1539</v>
      </c>
      <c r="I5" s="7" t="s">
        <v>1540</v>
      </c>
      <c r="J5" s="7" t="s">
        <v>2151</v>
      </c>
    </row>
    <row r="6" spans="1:10">
      <c r="A6" s="7">
        <v>5</v>
      </c>
      <c r="B6" s="7" t="s">
        <v>1521</v>
      </c>
      <c r="C6" s="7" t="s">
        <v>19</v>
      </c>
      <c r="D6" s="7" t="s">
        <v>1541</v>
      </c>
      <c r="E6" s="7" t="s">
        <v>1542</v>
      </c>
      <c r="F6" s="7" t="s">
        <v>1538</v>
      </c>
      <c r="G6" s="7" t="s">
        <v>1543</v>
      </c>
      <c r="I6" s="7" t="s">
        <v>1530</v>
      </c>
      <c r="J6" s="7" t="s">
        <v>2151</v>
      </c>
    </row>
    <row r="7" spans="1:10">
      <c r="A7" s="7">
        <v>6</v>
      </c>
      <c r="B7" s="7" t="s">
        <v>1521</v>
      </c>
      <c r="C7" s="7" t="s">
        <v>19</v>
      </c>
      <c r="D7" s="7" t="s">
        <v>1544</v>
      </c>
      <c r="E7" s="7" t="s">
        <v>1545</v>
      </c>
      <c r="F7" s="7" t="s">
        <v>1546</v>
      </c>
      <c r="G7" s="7" t="s">
        <v>1547</v>
      </c>
      <c r="J7" s="7" t="s">
        <v>2151</v>
      </c>
    </row>
    <row r="8" spans="1:10">
      <c r="A8" s="7">
        <v>7</v>
      </c>
      <c r="B8" s="7" t="s">
        <v>1521</v>
      </c>
      <c r="C8" s="7" t="s">
        <v>19</v>
      </c>
      <c r="D8" s="7" t="s">
        <v>1548</v>
      </c>
      <c r="E8" s="7" t="s">
        <v>1549</v>
      </c>
      <c r="F8" s="7" t="s">
        <v>1550</v>
      </c>
      <c r="G8" s="7" t="s">
        <v>1551</v>
      </c>
      <c r="J8" s="7" t="s">
        <v>2151</v>
      </c>
    </row>
    <row r="9" spans="1:10">
      <c r="A9" s="7">
        <v>8</v>
      </c>
      <c r="B9" s="7" t="s">
        <v>1521</v>
      </c>
      <c r="C9" s="7" t="s">
        <v>19</v>
      </c>
      <c r="D9" s="7" t="s">
        <v>1552</v>
      </c>
      <c r="E9" s="7" t="s">
        <v>1553</v>
      </c>
      <c r="F9" s="7" t="s">
        <v>1554</v>
      </c>
      <c r="G9" s="7" t="s">
        <v>1555</v>
      </c>
      <c r="J9" s="7" t="s">
        <v>2151</v>
      </c>
    </row>
    <row r="10" spans="1:10">
      <c r="A10" s="7">
        <v>9</v>
      </c>
      <c r="B10" s="7" t="s">
        <v>1521</v>
      </c>
      <c r="C10" s="7" t="s">
        <v>19</v>
      </c>
      <c r="D10" s="7" t="s">
        <v>1556</v>
      </c>
      <c r="E10" s="7" t="s">
        <v>1557</v>
      </c>
      <c r="F10" s="7" t="s">
        <v>1558</v>
      </c>
      <c r="G10" s="7" t="s">
        <v>1539</v>
      </c>
      <c r="J10" s="7" t="s">
        <v>2151</v>
      </c>
    </row>
    <row r="11" spans="1:10">
      <c r="A11" s="7">
        <v>10</v>
      </c>
      <c r="B11" s="7" t="s">
        <v>1521</v>
      </c>
      <c r="C11" s="7" t="s">
        <v>19</v>
      </c>
      <c r="D11" s="7" t="s">
        <v>1559</v>
      </c>
      <c r="E11" s="7" t="s">
        <v>1560</v>
      </c>
      <c r="F11" s="7" t="s">
        <v>1561</v>
      </c>
      <c r="G11" s="7" t="s">
        <v>1562</v>
      </c>
      <c r="J11" s="7" t="s">
        <v>2151</v>
      </c>
    </row>
    <row r="12" spans="1:10">
      <c r="A12" s="7">
        <v>11</v>
      </c>
      <c r="B12" s="7" t="s">
        <v>1521</v>
      </c>
      <c r="C12" s="7" t="s">
        <v>19</v>
      </c>
      <c r="D12" s="7" t="s">
        <v>1563</v>
      </c>
      <c r="E12" s="7" t="s">
        <v>1564</v>
      </c>
      <c r="F12" s="7" t="s">
        <v>1565</v>
      </c>
      <c r="G12" s="7" t="s">
        <v>1566</v>
      </c>
      <c r="H12" s="7" t="s">
        <v>1567</v>
      </c>
      <c r="J12" s="7" t="s">
        <v>2151</v>
      </c>
    </row>
    <row r="13" spans="1:10">
      <c r="A13" s="7">
        <v>12</v>
      </c>
      <c r="B13" s="7" t="s">
        <v>1521</v>
      </c>
      <c r="C13" s="7" t="s">
        <v>19</v>
      </c>
      <c r="D13" s="7" t="s">
        <v>1568</v>
      </c>
      <c r="E13" s="7" t="s">
        <v>1569</v>
      </c>
      <c r="F13" s="7" t="s">
        <v>1570</v>
      </c>
      <c r="G13" s="7" t="s">
        <v>1571</v>
      </c>
      <c r="J13" s="7" t="s">
        <v>2151</v>
      </c>
    </row>
    <row r="14" spans="1:10">
      <c r="A14" s="7">
        <v>13</v>
      </c>
      <c r="B14" s="7" t="s">
        <v>1521</v>
      </c>
      <c r="C14" s="7" t="s">
        <v>19</v>
      </c>
      <c r="D14" s="7" t="s">
        <v>1572</v>
      </c>
      <c r="E14" s="7" t="s">
        <v>1573</v>
      </c>
      <c r="F14" s="7" t="s">
        <v>1574</v>
      </c>
      <c r="G14" s="7" t="s">
        <v>1566</v>
      </c>
      <c r="J14" s="7" t="s">
        <v>2151</v>
      </c>
    </row>
    <row r="15" spans="1:10">
      <c r="A15" s="7">
        <v>14</v>
      </c>
      <c r="B15" s="7" t="s">
        <v>1521</v>
      </c>
      <c r="C15" s="7" t="s">
        <v>19</v>
      </c>
      <c r="D15" s="7" t="s">
        <v>1575</v>
      </c>
      <c r="E15" s="7" t="s">
        <v>1576</v>
      </c>
      <c r="F15" s="7" t="s">
        <v>1577</v>
      </c>
      <c r="G15" s="7" t="s">
        <v>1578</v>
      </c>
      <c r="J15" s="7" t="s">
        <v>2151</v>
      </c>
    </row>
    <row r="16" spans="1:10">
      <c r="A16" s="7">
        <v>15</v>
      </c>
      <c r="B16" s="7" t="s">
        <v>1521</v>
      </c>
      <c r="C16" s="7" t="s">
        <v>19</v>
      </c>
      <c r="D16" s="7" t="s">
        <v>1579</v>
      </c>
      <c r="E16" s="7" t="s">
        <v>1580</v>
      </c>
      <c r="F16" s="7" t="s">
        <v>1581</v>
      </c>
      <c r="G16" s="7" t="s">
        <v>1582</v>
      </c>
      <c r="J16" s="7" t="s">
        <v>2151</v>
      </c>
    </row>
    <row r="17" spans="1:10">
      <c r="A17" s="7">
        <v>16</v>
      </c>
      <c r="B17" s="7" t="s">
        <v>1521</v>
      </c>
      <c r="C17" s="7" t="s">
        <v>19</v>
      </c>
      <c r="D17" s="7" t="s">
        <v>1583</v>
      </c>
      <c r="E17" s="7" t="s">
        <v>1584</v>
      </c>
      <c r="F17" s="7" t="s">
        <v>1585</v>
      </c>
      <c r="G17" s="7" t="s">
        <v>1582</v>
      </c>
      <c r="J17" s="7" t="s">
        <v>2151</v>
      </c>
    </row>
    <row r="18" spans="1:10">
      <c r="A18" s="7">
        <v>17</v>
      </c>
      <c r="B18" s="7" t="s">
        <v>1521</v>
      </c>
      <c r="C18" s="7" t="s">
        <v>19</v>
      </c>
      <c r="D18" s="7" t="s">
        <v>1586</v>
      </c>
      <c r="E18" s="7" t="s">
        <v>1587</v>
      </c>
      <c r="F18" s="7" t="s">
        <v>1588</v>
      </c>
      <c r="G18" s="7" t="s">
        <v>1589</v>
      </c>
      <c r="H18" s="7" t="s">
        <v>1590</v>
      </c>
      <c r="J18" s="7" t="s">
        <v>2151</v>
      </c>
    </row>
    <row r="19" spans="1:10">
      <c r="A19" s="7">
        <v>18</v>
      </c>
      <c r="B19" s="7" t="s">
        <v>1521</v>
      </c>
      <c r="C19" s="7" t="s">
        <v>19</v>
      </c>
      <c r="D19" s="7" t="s">
        <v>1591</v>
      </c>
      <c r="E19" s="7" t="s">
        <v>1592</v>
      </c>
      <c r="F19" s="7" t="s">
        <v>1593</v>
      </c>
      <c r="G19" s="7" t="s">
        <v>1578</v>
      </c>
      <c r="J19" s="7" t="s">
        <v>2151</v>
      </c>
    </row>
    <row r="20" spans="1:10">
      <c r="A20" s="7">
        <v>19</v>
      </c>
      <c r="B20" s="7" t="s">
        <v>1521</v>
      </c>
      <c r="C20" s="7" t="s">
        <v>19</v>
      </c>
      <c r="D20" s="7" t="s">
        <v>1594</v>
      </c>
      <c r="E20" s="7" t="s">
        <v>1595</v>
      </c>
      <c r="F20" s="7" t="s">
        <v>1596</v>
      </c>
      <c r="G20" s="7" t="s">
        <v>1597</v>
      </c>
      <c r="I20" s="7" t="s">
        <v>1598</v>
      </c>
      <c r="J20" s="7" t="s">
        <v>2151</v>
      </c>
    </row>
    <row r="21" spans="1:10">
      <c r="A21" s="7">
        <v>20</v>
      </c>
      <c r="B21" s="7" t="s">
        <v>1521</v>
      </c>
      <c r="C21" s="7" t="s">
        <v>19</v>
      </c>
      <c r="D21" s="7" t="s">
        <v>1599</v>
      </c>
      <c r="E21" s="7" t="s">
        <v>1600</v>
      </c>
      <c r="F21" s="7" t="s">
        <v>1601</v>
      </c>
      <c r="G21" s="7" t="s">
        <v>1597</v>
      </c>
      <c r="J21" s="7" t="s">
        <v>2151</v>
      </c>
    </row>
    <row r="22" spans="1:10">
      <c r="A22" s="7">
        <v>21</v>
      </c>
      <c r="B22" s="7" t="s">
        <v>1521</v>
      </c>
      <c r="C22" s="7" t="s">
        <v>19</v>
      </c>
      <c r="D22" s="7" t="s">
        <v>1602</v>
      </c>
      <c r="E22" s="7" t="s">
        <v>1603</v>
      </c>
      <c r="F22" s="7" t="s">
        <v>1604</v>
      </c>
      <c r="G22" s="7" t="s">
        <v>1597</v>
      </c>
      <c r="I22" s="7" t="s">
        <v>1605</v>
      </c>
      <c r="J22" s="7" t="s">
        <v>2151</v>
      </c>
    </row>
    <row r="23" spans="1:10">
      <c r="A23" s="7">
        <v>22</v>
      </c>
      <c r="B23" s="7" t="s">
        <v>1521</v>
      </c>
      <c r="C23" s="7" t="s">
        <v>19</v>
      </c>
      <c r="D23" s="7" t="s">
        <v>1606</v>
      </c>
      <c r="E23" s="7" t="s">
        <v>1607</v>
      </c>
      <c r="F23" s="7" t="s">
        <v>1608</v>
      </c>
      <c r="G23" s="7" t="s">
        <v>1597</v>
      </c>
      <c r="H23" s="7" t="s">
        <v>1609</v>
      </c>
      <c r="J23" s="7" t="s">
        <v>2151</v>
      </c>
    </row>
    <row r="24" spans="1:10">
      <c r="A24" s="7">
        <v>23</v>
      </c>
      <c r="B24" s="7" t="s">
        <v>1521</v>
      </c>
      <c r="C24" s="7" t="s">
        <v>19</v>
      </c>
      <c r="D24" s="7" t="s">
        <v>1610</v>
      </c>
      <c r="E24" s="7" t="s">
        <v>1611</v>
      </c>
      <c r="F24" s="7" t="s">
        <v>1612</v>
      </c>
      <c r="G24" s="7" t="s">
        <v>1597</v>
      </c>
      <c r="J24" s="7" t="s">
        <v>2151</v>
      </c>
    </row>
    <row r="25" spans="1:10">
      <c r="A25" s="7">
        <v>24</v>
      </c>
      <c r="B25" s="7" t="s">
        <v>1521</v>
      </c>
      <c r="C25" s="7" t="s">
        <v>19</v>
      </c>
      <c r="D25" s="7" t="s">
        <v>1613</v>
      </c>
      <c r="E25" s="7" t="s">
        <v>1614</v>
      </c>
      <c r="F25" s="7" t="s">
        <v>1615</v>
      </c>
      <c r="G25" s="7" t="s">
        <v>1597</v>
      </c>
      <c r="I25" s="7" t="s">
        <v>1605</v>
      </c>
      <c r="J25" s="7" t="s">
        <v>2151</v>
      </c>
    </row>
    <row r="26" spans="1:10">
      <c r="A26" s="7">
        <v>25</v>
      </c>
      <c r="B26" s="7" t="s">
        <v>1521</v>
      </c>
      <c r="C26" s="7" t="s">
        <v>19</v>
      </c>
      <c r="D26" s="7" t="s">
        <v>1616</v>
      </c>
      <c r="E26" s="7" t="s">
        <v>1617</v>
      </c>
      <c r="F26" s="7" t="s">
        <v>1618</v>
      </c>
      <c r="G26" s="7" t="s">
        <v>1619</v>
      </c>
      <c r="H26" s="7" t="s">
        <v>1620</v>
      </c>
      <c r="J26" s="7" t="s">
        <v>2151</v>
      </c>
    </row>
    <row r="27" spans="1:10">
      <c r="A27" s="7">
        <v>26</v>
      </c>
      <c r="B27" s="7" t="s">
        <v>1521</v>
      </c>
      <c r="C27" s="7" t="s">
        <v>19</v>
      </c>
      <c r="D27" s="7" t="s">
        <v>1621</v>
      </c>
      <c r="E27" s="7" t="s">
        <v>1622</v>
      </c>
      <c r="F27" s="7" t="s">
        <v>1623</v>
      </c>
      <c r="G27" s="7" t="s">
        <v>1624</v>
      </c>
      <c r="J27" s="7" t="s">
        <v>2151</v>
      </c>
    </row>
    <row r="28" spans="1:10">
      <c r="A28" s="7">
        <v>27</v>
      </c>
      <c r="B28" s="7" t="s">
        <v>1521</v>
      </c>
      <c r="C28" s="7" t="s">
        <v>19</v>
      </c>
      <c r="D28" s="7" t="s">
        <v>1625</v>
      </c>
      <c r="E28" s="7" t="s">
        <v>1626</v>
      </c>
      <c r="F28" s="7" t="s">
        <v>1627</v>
      </c>
      <c r="G28" s="7" t="s">
        <v>1628</v>
      </c>
      <c r="J28" s="7" t="s">
        <v>2151</v>
      </c>
    </row>
    <row r="29" spans="1:10">
      <c r="A29" s="7">
        <v>28</v>
      </c>
      <c r="B29" s="7" t="s">
        <v>1521</v>
      </c>
      <c r="C29" s="7" t="s">
        <v>19</v>
      </c>
      <c r="D29" s="7" t="s">
        <v>1629</v>
      </c>
      <c r="E29" s="7" t="s">
        <v>1630</v>
      </c>
      <c r="F29" s="7" t="s">
        <v>1631</v>
      </c>
      <c r="G29" s="7" t="s">
        <v>1628</v>
      </c>
      <c r="H29" s="7" t="s">
        <v>1632</v>
      </c>
      <c r="I29" s="7" t="s">
        <v>1530</v>
      </c>
      <c r="J29" s="7" t="s">
        <v>2151</v>
      </c>
    </row>
    <row r="30" spans="1:10">
      <c r="A30" s="7">
        <v>29</v>
      </c>
      <c r="B30" s="7" t="s">
        <v>1521</v>
      </c>
      <c r="C30" s="7" t="s">
        <v>19</v>
      </c>
      <c r="D30" s="7" t="s">
        <v>1633</v>
      </c>
      <c r="E30" s="7" t="s">
        <v>1634</v>
      </c>
      <c r="F30" s="7" t="s">
        <v>1627</v>
      </c>
      <c r="G30" s="7" t="s">
        <v>1635</v>
      </c>
      <c r="J30" s="7" t="s">
        <v>2151</v>
      </c>
    </row>
    <row r="31" spans="1:10">
      <c r="A31" s="7">
        <v>30</v>
      </c>
      <c r="B31" s="7" t="s">
        <v>1521</v>
      </c>
      <c r="C31" s="7" t="s">
        <v>19</v>
      </c>
      <c r="D31" s="7" t="s">
        <v>1636</v>
      </c>
      <c r="E31" s="7" t="s">
        <v>1637</v>
      </c>
      <c r="F31" s="7" t="s">
        <v>1638</v>
      </c>
      <c r="G31" s="7" t="s">
        <v>1547</v>
      </c>
      <c r="J31" s="7" t="s">
        <v>2151</v>
      </c>
    </row>
    <row r="32" spans="1:10">
      <c r="A32" s="7">
        <v>31</v>
      </c>
      <c r="B32" s="7" t="s">
        <v>1521</v>
      </c>
      <c r="C32" s="7" t="s">
        <v>19</v>
      </c>
      <c r="D32" s="7" t="s">
        <v>1639</v>
      </c>
      <c r="E32" s="7" t="s">
        <v>1640</v>
      </c>
      <c r="F32" s="7" t="s">
        <v>1641</v>
      </c>
      <c r="G32" s="7" t="s">
        <v>1582</v>
      </c>
      <c r="H32" s="7" t="s">
        <v>1620</v>
      </c>
      <c r="J32" s="7" t="s">
        <v>2151</v>
      </c>
    </row>
    <row r="33" spans="1:10">
      <c r="A33" s="7">
        <v>32</v>
      </c>
      <c r="B33" s="7" t="s">
        <v>1521</v>
      </c>
      <c r="C33" s="7" t="s">
        <v>19</v>
      </c>
      <c r="D33" s="7" t="s">
        <v>1642</v>
      </c>
      <c r="E33" s="7" t="s">
        <v>1643</v>
      </c>
      <c r="F33" s="7" t="s">
        <v>1644</v>
      </c>
      <c r="G33" s="7" t="s">
        <v>1645</v>
      </c>
      <c r="J33" s="7" t="s">
        <v>2151</v>
      </c>
    </row>
    <row r="34" spans="1:10">
      <c r="A34" s="7">
        <v>33</v>
      </c>
      <c r="B34" s="7" t="s">
        <v>1521</v>
      </c>
      <c r="C34" s="7" t="s">
        <v>19</v>
      </c>
      <c r="D34" s="7" t="s">
        <v>1646</v>
      </c>
      <c r="E34" s="7" t="s">
        <v>1647</v>
      </c>
      <c r="F34" s="7" t="s">
        <v>1648</v>
      </c>
      <c r="G34" s="7" t="s">
        <v>1529</v>
      </c>
      <c r="J34" s="7" t="s">
        <v>2151</v>
      </c>
    </row>
    <row r="35" spans="1:10">
      <c r="A35" s="7">
        <v>34</v>
      </c>
      <c r="B35" s="7" t="s">
        <v>1521</v>
      </c>
      <c r="C35" s="7" t="s">
        <v>19</v>
      </c>
      <c r="D35" s="7" t="s">
        <v>1649</v>
      </c>
      <c r="E35" s="7" t="s">
        <v>1650</v>
      </c>
      <c r="F35" s="7" t="s">
        <v>1651</v>
      </c>
      <c r="G35" s="7" t="s">
        <v>1582</v>
      </c>
      <c r="I35" s="7" t="s">
        <v>1652</v>
      </c>
      <c r="J35" s="7" t="s">
        <v>2151</v>
      </c>
    </row>
    <row r="36" spans="1:10">
      <c r="A36" s="7">
        <v>35</v>
      </c>
      <c r="B36" s="7" t="s">
        <v>1521</v>
      </c>
      <c r="C36" s="7" t="s">
        <v>19</v>
      </c>
      <c r="D36" s="7" t="s">
        <v>1653</v>
      </c>
      <c r="E36" s="7" t="s">
        <v>1654</v>
      </c>
      <c r="F36" s="7" t="s">
        <v>1655</v>
      </c>
      <c r="G36" s="7" t="s">
        <v>1582</v>
      </c>
      <c r="J36" s="7" t="s">
        <v>2151</v>
      </c>
    </row>
    <row r="37" spans="1:10">
      <c r="A37" s="7">
        <v>36</v>
      </c>
      <c r="B37" s="7" t="s">
        <v>1521</v>
      </c>
      <c r="C37" s="7" t="s">
        <v>19</v>
      </c>
      <c r="D37" s="7" t="s">
        <v>1656</v>
      </c>
      <c r="E37" s="7" t="s">
        <v>1657</v>
      </c>
      <c r="F37" s="7" t="s">
        <v>1658</v>
      </c>
      <c r="G37" s="7" t="s">
        <v>1547</v>
      </c>
      <c r="J37" s="7" t="s">
        <v>2151</v>
      </c>
    </row>
    <row r="38" spans="1:10">
      <c r="A38" s="7">
        <v>37</v>
      </c>
      <c r="B38" s="7" t="s">
        <v>1521</v>
      </c>
      <c r="C38" s="7" t="s">
        <v>19</v>
      </c>
      <c r="D38" s="7" t="s">
        <v>1659</v>
      </c>
      <c r="E38" s="7" t="s">
        <v>1660</v>
      </c>
      <c r="F38" s="7" t="s">
        <v>1661</v>
      </c>
      <c r="G38" s="7" t="s">
        <v>1645</v>
      </c>
      <c r="J38" s="7" t="s">
        <v>2151</v>
      </c>
    </row>
    <row r="39" spans="1:10">
      <c r="A39" s="7">
        <v>38</v>
      </c>
      <c r="B39" s="7" t="s">
        <v>1521</v>
      </c>
      <c r="C39" s="7" t="s">
        <v>19</v>
      </c>
      <c r="D39" s="7" t="s">
        <v>1662</v>
      </c>
      <c r="E39" s="7" t="s">
        <v>1663</v>
      </c>
      <c r="F39" s="7" t="s">
        <v>1664</v>
      </c>
      <c r="G39" s="7" t="s">
        <v>1582</v>
      </c>
      <c r="J39" s="7" t="s">
        <v>2151</v>
      </c>
    </row>
    <row r="40" spans="1:10">
      <c r="A40" s="7">
        <v>39</v>
      </c>
      <c r="B40" s="7" t="s">
        <v>1521</v>
      </c>
      <c r="C40" s="7" t="s">
        <v>19</v>
      </c>
      <c r="D40" s="7" t="s">
        <v>1665</v>
      </c>
      <c r="E40" s="7" t="s">
        <v>1666</v>
      </c>
      <c r="F40" s="7" t="s">
        <v>1667</v>
      </c>
      <c r="G40" s="7" t="s">
        <v>1668</v>
      </c>
      <c r="J40" s="7" t="s">
        <v>2151</v>
      </c>
    </row>
    <row r="41" spans="1:10">
      <c r="A41" s="7">
        <v>40</v>
      </c>
      <c r="B41" s="7" t="s">
        <v>1521</v>
      </c>
      <c r="C41" s="7" t="s">
        <v>19</v>
      </c>
      <c r="D41" s="7" t="s">
        <v>1669</v>
      </c>
      <c r="E41" s="7" t="s">
        <v>1670</v>
      </c>
      <c r="F41" s="7" t="s">
        <v>1671</v>
      </c>
      <c r="G41" s="7" t="s">
        <v>1668</v>
      </c>
      <c r="H41" s="7" t="s">
        <v>1672</v>
      </c>
      <c r="J41" s="7" t="s">
        <v>2151</v>
      </c>
    </row>
    <row r="42" spans="1:10">
      <c r="A42" s="7">
        <v>41</v>
      </c>
      <c r="B42" s="7" t="s">
        <v>1521</v>
      </c>
      <c r="C42" s="7" t="s">
        <v>19</v>
      </c>
      <c r="D42" s="7" t="s">
        <v>1673</v>
      </c>
      <c r="E42" s="7" t="s">
        <v>1674</v>
      </c>
      <c r="F42" s="7" t="s">
        <v>1675</v>
      </c>
      <c r="G42" s="7" t="s">
        <v>1534</v>
      </c>
      <c r="H42" s="7" t="s">
        <v>1676</v>
      </c>
      <c r="J42" s="7" t="s">
        <v>2151</v>
      </c>
    </row>
    <row r="43" spans="1:10">
      <c r="A43" s="7">
        <v>42</v>
      </c>
      <c r="B43" s="7" t="s">
        <v>1521</v>
      </c>
      <c r="C43" s="7" t="s">
        <v>19</v>
      </c>
      <c r="D43" s="7" t="s">
        <v>1677</v>
      </c>
      <c r="E43" s="7" t="s">
        <v>1678</v>
      </c>
      <c r="F43" s="7" t="s">
        <v>1679</v>
      </c>
      <c r="G43" s="7" t="s">
        <v>1529</v>
      </c>
      <c r="J43" s="7" t="s">
        <v>2151</v>
      </c>
    </row>
    <row r="44" spans="1:10">
      <c r="A44" s="7">
        <v>43</v>
      </c>
      <c r="B44" s="7" t="s">
        <v>1521</v>
      </c>
      <c r="C44" s="7" t="s">
        <v>19</v>
      </c>
      <c r="D44" s="7" t="s">
        <v>1680</v>
      </c>
      <c r="E44" s="7" t="s">
        <v>1681</v>
      </c>
      <c r="F44" s="7" t="s">
        <v>1682</v>
      </c>
      <c r="G44" s="7" t="s">
        <v>1645</v>
      </c>
      <c r="H44" s="7" t="s">
        <v>1683</v>
      </c>
      <c r="J44" s="7" t="s">
        <v>2151</v>
      </c>
    </row>
    <row r="45" spans="1:10">
      <c r="A45" s="7">
        <v>44</v>
      </c>
      <c r="B45" s="7" t="s">
        <v>1521</v>
      </c>
      <c r="C45" s="7" t="s">
        <v>19</v>
      </c>
      <c r="D45" s="7" t="s">
        <v>1684</v>
      </c>
      <c r="E45" s="7" t="s">
        <v>1685</v>
      </c>
      <c r="F45" s="7" t="s">
        <v>1686</v>
      </c>
      <c r="G45" s="7" t="s">
        <v>1645</v>
      </c>
      <c r="J45" s="7" t="s">
        <v>2151</v>
      </c>
    </row>
    <row r="46" spans="1:10">
      <c r="A46" s="7">
        <v>45</v>
      </c>
      <c r="B46" s="7" t="s">
        <v>1521</v>
      </c>
      <c r="C46" s="7" t="s">
        <v>19</v>
      </c>
      <c r="D46" s="7" t="s">
        <v>1687</v>
      </c>
      <c r="E46" s="7" t="s">
        <v>1688</v>
      </c>
      <c r="F46" s="7" t="s">
        <v>1689</v>
      </c>
      <c r="G46" s="7" t="s">
        <v>1645</v>
      </c>
      <c r="I46" s="7" t="s">
        <v>1690</v>
      </c>
      <c r="J46" s="7" t="s">
        <v>2151</v>
      </c>
    </row>
    <row r="47" spans="1:10">
      <c r="A47" s="7">
        <v>46</v>
      </c>
      <c r="B47" s="7" t="s">
        <v>1521</v>
      </c>
      <c r="C47" s="7" t="s">
        <v>19</v>
      </c>
      <c r="D47" s="7" t="s">
        <v>1691</v>
      </c>
      <c r="E47" s="7" t="s">
        <v>1692</v>
      </c>
      <c r="F47" s="7" t="s">
        <v>1693</v>
      </c>
      <c r="G47" s="7" t="s">
        <v>1645</v>
      </c>
      <c r="I47" s="7" t="s">
        <v>1694</v>
      </c>
      <c r="J47" s="7" t="s">
        <v>2151</v>
      </c>
    </row>
    <row r="48" spans="1:10">
      <c r="A48" s="7">
        <v>47</v>
      </c>
      <c r="B48" s="7" t="s">
        <v>1521</v>
      </c>
      <c r="C48" s="7" t="s">
        <v>19</v>
      </c>
      <c r="D48" s="7" t="s">
        <v>1695</v>
      </c>
      <c r="E48" s="7" t="s">
        <v>1696</v>
      </c>
      <c r="F48" s="7" t="s">
        <v>1697</v>
      </c>
      <c r="G48" s="7" t="s">
        <v>1645</v>
      </c>
      <c r="J48" s="7" t="s">
        <v>2151</v>
      </c>
    </row>
    <row r="49" spans="1:10">
      <c r="A49" s="7">
        <v>48</v>
      </c>
      <c r="B49" s="7" t="s">
        <v>1521</v>
      </c>
      <c r="C49" s="7" t="s">
        <v>19</v>
      </c>
      <c r="D49" s="7" t="s">
        <v>1698</v>
      </c>
      <c r="E49" s="7" t="s">
        <v>1699</v>
      </c>
      <c r="F49" s="7" t="s">
        <v>1700</v>
      </c>
      <c r="G49" s="7" t="s">
        <v>1645</v>
      </c>
      <c r="I49" s="7" t="s">
        <v>1701</v>
      </c>
      <c r="J49" s="7" t="s">
        <v>2151</v>
      </c>
    </row>
    <row r="50" spans="1:10">
      <c r="A50" s="7">
        <v>49</v>
      </c>
      <c r="B50" s="7" t="s">
        <v>1521</v>
      </c>
      <c r="C50" s="7" t="s">
        <v>19</v>
      </c>
      <c r="D50" s="7" t="s">
        <v>1702</v>
      </c>
      <c r="E50" s="7" t="s">
        <v>1699</v>
      </c>
      <c r="F50" s="7" t="s">
        <v>1703</v>
      </c>
      <c r="G50" s="7" t="s">
        <v>1645</v>
      </c>
      <c r="J50" s="7" t="s">
        <v>2151</v>
      </c>
    </row>
    <row r="51" spans="1:10">
      <c r="A51" s="7">
        <v>50</v>
      </c>
      <c r="B51" s="7" t="s">
        <v>1521</v>
      </c>
      <c r="C51" s="7" t="s">
        <v>19</v>
      </c>
      <c r="D51" s="7" t="s">
        <v>1704</v>
      </c>
      <c r="E51" s="7" t="s">
        <v>1699</v>
      </c>
      <c r="F51" s="7" t="s">
        <v>1705</v>
      </c>
      <c r="G51" s="7" t="s">
        <v>1582</v>
      </c>
      <c r="J51" s="7" t="s">
        <v>2151</v>
      </c>
    </row>
    <row r="52" spans="1:10">
      <c r="A52" s="7">
        <v>51</v>
      </c>
      <c r="B52" s="7" t="s">
        <v>1521</v>
      </c>
      <c r="C52" s="7" t="s">
        <v>19</v>
      </c>
      <c r="D52" s="7" t="s">
        <v>1706</v>
      </c>
      <c r="E52" s="7" t="s">
        <v>1707</v>
      </c>
      <c r="F52" s="7" t="s">
        <v>1708</v>
      </c>
      <c r="G52" s="7" t="s">
        <v>1582</v>
      </c>
      <c r="H52" s="7" t="s">
        <v>1709</v>
      </c>
      <c r="I52" s="7" t="s">
        <v>1710</v>
      </c>
      <c r="J52" s="7" t="s">
        <v>2151</v>
      </c>
    </row>
    <row r="53" spans="1:10">
      <c r="A53" s="7">
        <v>52</v>
      </c>
      <c r="B53" s="7" t="s">
        <v>1521</v>
      </c>
      <c r="C53" s="7" t="s">
        <v>19</v>
      </c>
      <c r="D53" s="7" t="s">
        <v>1711</v>
      </c>
      <c r="E53" s="7" t="s">
        <v>1712</v>
      </c>
      <c r="F53" s="7" t="s">
        <v>1713</v>
      </c>
      <c r="G53" s="7" t="s">
        <v>1714</v>
      </c>
      <c r="J53" s="7" t="s">
        <v>2151</v>
      </c>
    </row>
    <row r="54" spans="1:10">
      <c r="A54" s="7">
        <v>53</v>
      </c>
      <c r="B54" s="7" t="s">
        <v>1521</v>
      </c>
      <c r="C54" s="7" t="s">
        <v>19</v>
      </c>
      <c r="D54" s="7" t="s">
        <v>1715</v>
      </c>
      <c r="E54" s="7" t="s">
        <v>1716</v>
      </c>
      <c r="F54" s="7" t="s">
        <v>1717</v>
      </c>
      <c r="G54" s="7" t="s">
        <v>1668</v>
      </c>
      <c r="H54" s="7" t="s">
        <v>1718</v>
      </c>
      <c r="J54" s="7" t="s">
        <v>2151</v>
      </c>
    </row>
    <row r="55" spans="1:10">
      <c r="A55" s="7">
        <v>54</v>
      </c>
      <c r="B55" s="7" t="s">
        <v>1521</v>
      </c>
      <c r="C55" s="7" t="s">
        <v>19</v>
      </c>
      <c r="D55" s="7" t="s">
        <v>1719</v>
      </c>
      <c r="E55" s="7" t="s">
        <v>1720</v>
      </c>
      <c r="F55" s="7" t="s">
        <v>1721</v>
      </c>
      <c r="G55" s="7" t="s">
        <v>1714</v>
      </c>
      <c r="J55" s="7" t="s">
        <v>2151</v>
      </c>
    </row>
    <row r="56" spans="1:10">
      <c r="A56" s="7">
        <v>55</v>
      </c>
      <c r="B56" s="7" t="s">
        <v>1521</v>
      </c>
      <c r="C56" s="7" t="s">
        <v>19</v>
      </c>
      <c r="D56" s="7" t="s">
        <v>1722</v>
      </c>
      <c r="E56" s="7" t="s">
        <v>1723</v>
      </c>
      <c r="F56" s="7" t="s">
        <v>1724</v>
      </c>
      <c r="G56" s="7" t="s">
        <v>1645</v>
      </c>
      <c r="H56" s="7" t="s">
        <v>1725</v>
      </c>
      <c r="I56" s="7" t="s">
        <v>1726</v>
      </c>
      <c r="J56" s="7" t="s">
        <v>2151</v>
      </c>
    </row>
    <row r="57" spans="1:10">
      <c r="A57" s="7">
        <v>56</v>
      </c>
      <c r="B57" s="7" t="s">
        <v>1521</v>
      </c>
      <c r="C57" s="7" t="s">
        <v>19</v>
      </c>
      <c r="D57" s="7" t="s">
        <v>1727</v>
      </c>
      <c r="E57" s="7" t="s">
        <v>1728</v>
      </c>
      <c r="F57" s="7" t="s">
        <v>1729</v>
      </c>
      <c r="G57" s="7" t="s">
        <v>1645</v>
      </c>
      <c r="J57" s="7" t="s">
        <v>2151</v>
      </c>
    </row>
    <row r="58" spans="1:10">
      <c r="A58" s="7">
        <v>57</v>
      </c>
      <c r="B58" s="7" t="s">
        <v>1521</v>
      </c>
      <c r="C58" s="7" t="s">
        <v>19</v>
      </c>
      <c r="D58" s="7" t="s">
        <v>1730</v>
      </c>
      <c r="E58" s="7" t="s">
        <v>1731</v>
      </c>
      <c r="F58" s="7" t="s">
        <v>1732</v>
      </c>
      <c r="G58" s="7" t="s">
        <v>1645</v>
      </c>
      <c r="J58" s="7" t="s">
        <v>2151</v>
      </c>
    </row>
    <row r="59" spans="1:10">
      <c r="A59" s="7">
        <v>58</v>
      </c>
      <c r="B59" s="7" t="s">
        <v>1521</v>
      </c>
      <c r="C59" s="7" t="s">
        <v>19</v>
      </c>
      <c r="D59" s="7" t="s">
        <v>1733</v>
      </c>
      <c r="E59" s="7" t="s">
        <v>1734</v>
      </c>
      <c r="F59" s="7" t="s">
        <v>1735</v>
      </c>
      <c r="G59" s="7" t="s">
        <v>1645</v>
      </c>
      <c r="I59" s="7" t="s">
        <v>1736</v>
      </c>
      <c r="J59" s="7" t="s">
        <v>2151</v>
      </c>
    </row>
    <row r="60" spans="1:10">
      <c r="A60" s="7">
        <v>59</v>
      </c>
      <c r="B60" s="7" t="s">
        <v>1521</v>
      </c>
      <c r="C60" s="7" t="s">
        <v>19</v>
      </c>
      <c r="D60" s="7" t="s">
        <v>1737</v>
      </c>
      <c r="E60" s="7" t="s">
        <v>1738</v>
      </c>
      <c r="F60" s="7" t="s">
        <v>1739</v>
      </c>
      <c r="G60" s="7" t="s">
        <v>1645</v>
      </c>
      <c r="I60" s="7" t="s">
        <v>1740</v>
      </c>
      <c r="J60" s="7" t="s">
        <v>2151</v>
      </c>
    </row>
    <row r="61" spans="1:10">
      <c r="A61" s="7">
        <v>60</v>
      </c>
      <c r="B61" s="7" t="s">
        <v>1521</v>
      </c>
      <c r="C61" s="7" t="s">
        <v>19</v>
      </c>
      <c r="D61" s="7" t="s">
        <v>1741</v>
      </c>
      <c r="E61" s="7" t="s">
        <v>1742</v>
      </c>
      <c r="F61" s="7" t="s">
        <v>1743</v>
      </c>
      <c r="G61" s="7" t="s">
        <v>1744</v>
      </c>
      <c r="J61" s="7" t="s">
        <v>2151</v>
      </c>
    </row>
    <row r="62" spans="1:10">
      <c r="A62" s="7">
        <v>61</v>
      </c>
      <c r="B62" s="7" t="s">
        <v>1521</v>
      </c>
      <c r="C62" s="7" t="s">
        <v>19</v>
      </c>
      <c r="D62" s="7" t="s">
        <v>1745</v>
      </c>
      <c r="E62" s="7" t="s">
        <v>1746</v>
      </c>
      <c r="F62" s="7" t="s">
        <v>1747</v>
      </c>
      <c r="G62" s="7" t="s">
        <v>1589</v>
      </c>
      <c r="J62" s="7" t="s">
        <v>2151</v>
      </c>
    </row>
    <row r="63" spans="1:10">
      <c r="A63" s="7">
        <v>62</v>
      </c>
      <c r="B63" s="7" t="s">
        <v>1521</v>
      </c>
      <c r="C63" s="7" t="s">
        <v>19</v>
      </c>
      <c r="D63" s="7" t="s">
        <v>1748</v>
      </c>
      <c r="E63" s="7" t="s">
        <v>1749</v>
      </c>
      <c r="F63" s="7" t="s">
        <v>1750</v>
      </c>
      <c r="G63" s="7" t="s">
        <v>1589</v>
      </c>
      <c r="J63" s="7" t="s">
        <v>2151</v>
      </c>
    </row>
    <row r="64" spans="1:10">
      <c r="A64" s="7">
        <v>63</v>
      </c>
      <c r="B64" s="7" t="s">
        <v>1521</v>
      </c>
      <c r="C64" s="7" t="s">
        <v>19</v>
      </c>
      <c r="D64" s="7" t="s">
        <v>1751</v>
      </c>
      <c r="E64" s="7" t="s">
        <v>1752</v>
      </c>
      <c r="F64" s="7" t="s">
        <v>1753</v>
      </c>
      <c r="G64" s="7" t="s">
        <v>1645</v>
      </c>
      <c r="J64" s="7" t="s">
        <v>2151</v>
      </c>
    </row>
    <row r="65" spans="1:10">
      <c r="A65" s="7">
        <v>64</v>
      </c>
      <c r="B65" s="7" t="s">
        <v>1521</v>
      </c>
      <c r="C65" s="7" t="s">
        <v>19</v>
      </c>
      <c r="D65" s="7" t="s">
        <v>1754</v>
      </c>
      <c r="E65" s="7" t="s">
        <v>1755</v>
      </c>
      <c r="F65" s="7" t="s">
        <v>1756</v>
      </c>
      <c r="G65" s="7" t="s">
        <v>1645</v>
      </c>
      <c r="I65" s="7" t="s">
        <v>1757</v>
      </c>
      <c r="J65" s="7" t="s">
        <v>2151</v>
      </c>
    </row>
    <row r="66" spans="1:10">
      <c r="A66" s="7">
        <v>65</v>
      </c>
      <c r="B66" s="7" t="s">
        <v>1521</v>
      </c>
      <c r="C66" s="7" t="s">
        <v>19</v>
      </c>
      <c r="D66" s="7" t="s">
        <v>1758</v>
      </c>
      <c r="E66" s="7" t="s">
        <v>1759</v>
      </c>
      <c r="F66" s="7" t="s">
        <v>1760</v>
      </c>
      <c r="G66" s="7" t="s">
        <v>1589</v>
      </c>
      <c r="J66" s="7" t="s">
        <v>2151</v>
      </c>
    </row>
    <row r="67" spans="1:10">
      <c r="A67" s="7">
        <v>66</v>
      </c>
      <c r="B67" s="7" t="s">
        <v>1521</v>
      </c>
      <c r="C67" s="7" t="s">
        <v>19</v>
      </c>
      <c r="D67" s="7" t="s">
        <v>1761</v>
      </c>
      <c r="E67" s="7" t="s">
        <v>1762</v>
      </c>
      <c r="F67" s="7" t="s">
        <v>1763</v>
      </c>
      <c r="G67" s="7" t="s">
        <v>1589</v>
      </c>
      <c r="J67" s="7" t="s">
        <v>2151</v>
      </c>
    </row>
    <row r="68" spans="1:10">
      <c r="A68" s="7">
        <v>67</v>
      </c>
      <c r="B68" s="7" t="s">
        <v>1521</v>
      </c>
      <c r="C68" s="7" t="s">
        <v>19</v>
      </c>
      <c r="D68" s="7" t="s">
        <v>1764</v>
      </c>
      <c r="E68" s="7" t="s">
        <v>1762</v>
      </c>
      <c r="F68" s="7" t="s">
        <v>1765</v>
      </c>
      <c r="G68" s="7" t="s">
        <v>1645</v>
      </c>
      <c r="J68" s="7" t="s">
        <v>2151</v>
      </c>
    </row>
    <row r="69" spans="1:10">
      <c r="A69" s="7">
        <v>68</v>
      </c>
      <c r="B69" s="7" t="s">
        <v>1521</v>
      </c>
      <c r="C69" s="7" t="s">
        <v>19</v>
      </c>
      <c r="D69" s="7" t="s">
        <v>1766</v>
      </c>
      <c r="E69" s="7" t="s">
        <v>1762</v>
      </c>
      <c r="F69" s="7" t="s">
        <v>1767</v>
      </c>
      <c r="G69" s="7" t="s">
        <v>1529</v>
      </c>
      <c r="J69" s="7" t="s">
        <v>2151</v>
      </c>
    </row>
    <row r="70" spans="1:10">
      <c r="A70" s="7">
        <v>69</v>
      </c>
      <c r="B70" s="7" t="s">
        <v>1521</v>
      </c>
      <c r="C70" s="7" t="s">
        <v>19</v>
      </c>
      <c r="D70" s="7" t="s">
        <v>1768</v>
      </c>
      <c r="E70" s="7" t="s">
        <v>1769</v>
      </c>
      <c r="F70" s="7" t="s">
        <v>1770</v>
      </c>
      <c r="G70" s="7" t="s">
        <v>1589</v>
      </c>
      <c r="H70" s="7" t="s">
        <v>1771</v>
      </c>
      <c r="I70" s="7" t="s">
        <v>1772</v>
      </c>
      <c r="J70" s="7" t="s">
        <v>2151</v>
      </c>
    </row>
    <row r="71" spans="1:10">
      <c r="A71" s="7">
        <v>70</v>
      </c>
      <c r="B71" s="7" t="s">
        <v>1521</v>
      </c>
      <c r="C71" s="7" t="s">
        <v>19</v>
      </c>
      <c r="D71" s="7" t="s">
        <v>1773</v>
      </c>
      <c r="E71" s="7" t="s">
        <v>1774</v>
      </c>
      <c r="F71" s="7" t="s">
        <v>1775</v>
      </c>
      <c r="G71" s="7" t="s">
        <v>1582</v>
      </c>
      <c r="J71" s="7" t="s">
        <v>2151</v>
      </c>
    </row>
    <row r="72" spans="1:10">
      <c r="A72" s="7">
        <v>71</v>
      </c>
      <c r="B72" s="7" t="s">
        <v>1521</v>
      </c>
      <c r="C72" s="7" t="s">
        <v>19</v>
      </c>
      <c r="D72" s="7" t="s">
        <v>1776</v>
      </c>
      <c r="E72" s="7" t="s">
        <v>1777</v>
      </c>
      <c r="F72" s="7" t="s">
        <v>1778</v>
      </c>
      <c r="G72" s="7" t="s">
        <v>1744</v>
      </c>
      <c r="I72" s="7" t="s">
        <v>1779</v>
      </c>
      <c r="J72" s="7" t="s">
        <v>2151</v>
      </c>
    </row>
    <row r="73" spans="1:10">
      <c r="A73" s="7">
        <v>72</v>
      </c>
      <c r="B73" s="7" t="s">
        <v>1521</v>
      </c>
      <c r="C73" s="7" t="s">
        <v>19</v>
      </c>
      <c r="D73" s="7" t="s">
        <v>1780</v>
      </c>
      <c r="E73" s="7" t="s">
        <v>1781</v>
      </c>
      <c r="F73" s="7" t="s">
        <v>1782</v>
      </c>
      <c r="G73" s="7" t="s">
        <v>1529</v>
      </c>
      <c r="J73" s="7" t="s">
        <v>2151</v>
      </c>
    </row>
    <row r="74" spans="1:10">
      <c r="A74" s="7">
        <v>73</v>
      </c>
      <c r="B74" s="7" t="s">
        <v>1521</v>
      </c>
      <c r="C74" s="7" t="s">
        <v>19</v>
      </c>
      <c r="D74" s="7" t="s">
        <v>1783</v>
      </c>
      <c r="E74" s="7" t="s">
        <v>1784</v>
      </c>
      <c r="F74" s="7" t="s">
        <v>1785</v>
      </c>
      <c r="G74" s="7" t="s">
        <v>1589</v>
      </c>
      <c r="J74" s="7" t="s">
        <v>2151</v>
      </c>
    </row>
    <row r="75" spans="1:10">
      <c r="A75" s="7">
        <v>74</v>
      </c>
      <c r="B75" s="7" t="s">
        <v>1521</v>
      </c>
      <c r="C75" s="7" t="s">
        <v>19</v>
      </c>
      <c r="D75" s="7" t="s">
        <v>1786</v>
      </c>
      <c r="E75" s="7" t="s">
        <v>1787</v>
      </c>
      <c r="F75" s="7" t="s">
        <v>1788</v>
      </c>
      <c r="G75" s="7" t="s">
        <v>1789</v>
      </c>
      <c r="I75" s="7" t="s">
        <v>1790</v>
      </c>
      <c r="J75" s="7" t="s">
        <v>2151</v>
      </c>
    </row>
    <row r="76" spans="1:10">
      <c r="A76" s="7">
        <v>75</v>
      </c>
      <c r="B76" s="7" t="s">
        <v>1521</v>
      </c>
      <c r="C76" s="7" t="s">
        <v>19</v>
      </c>
      <c r="D76" s="7" t="s">
        <v>1791</v>
      </c>
      <c r="E76" s="7" t="s">
        <v>1792</v>
      </c>
      <c r="F76" s="7" t="s">
        <v>1793</v>
      </c>
      <c r="G76" s="7" t="s">
        <v>1645</v>
      </c>
      <c r="J76" s="7" t="s">
        <v>2151</v>
      </c>
    </row>
    <row r="77" spans="1:10">
      <c r="A77" s="7">
        <v>76</v>
      </c>
      <c r="B77" s="7" t="s">
        <v>1521</v>
      </c>
      <c r="C77" s="7" t="s">
        <v>19</v>
      </c>
      <c r="D77" s="7" t="s">
        <v>1794</v>
      </c>
      <c r="E77" s="7" t="s">
        <v>1795</v>
      </c>
      <c r="F77" s="7" t="s">
        <v>1796</v>
      </c>
      <c r="G77" s="7" t="s">
        <v>1645</v>
      </c>
      <c r="J77" s="7" t="s">
        <v>2151</v>
      </c>
    </row>
    <row r="78" spans="1:10">
      <c r="A78" s="7">
        <v>77</v>
      </c>
      <c r="B78" s="7" t="s">
        <v>1521</v>
      </c>
      <c r="C78" s="7" t="s">
        <v>19</v>
      </c>
      <c r="D78" s="7" t="s">
        <v>1797</v>
      </c>
      <c r="E78" s="7" t="s">
        <v>1798</v>
      </c>
      <c r="F78" s="7" t="s">
        <v>1799</v>
      </c>
      <c r="G78" s="7" t="s">
        <v>1668</v>
      </c>
      <c r="J78" s="7" t="s">
        <v>2151</v>
      </c>
    </row>
    <row r="79" spans="1:10">
      <c r="A79" s="7">
        <v>78</v>
      </c>
      <c r="B79" s="7" t="s">
        <v>1521</v>
      </c>
      <c r="C79" s="7" t="s">
        <v>19</v>
      </c>
      <c r="D79" s="7" t="s">
        <v>1800</v>
      </c>
      <c r="E79" s="7" t="s">
        <v>1801</v>
      </c>
      <c r="F79" s="7" t="s">
        <v>1802</v>
      </c>
      <c r="G79" s="7" t="s">
        <v>1714</v>
      </c>
      <c r="J79" s="7" t="s">
        <v>2151</v>
      </c>
    </row>
    <row r="80" spans="1:10">
      <c r="A80" s="7">
        <v>79</v>
      </c>
      <c r="B80" s="7" t="s">
        <v>1521</v>
      </c>
      <c r="C80" s="7" t="s">
        <v>19</v>
      </c>
      <c r="D80" s="7" t="s">
        <v>1803</v>
      </c>
      <c r="E80" s="7" t="s">
        <v>1804</v>
      </c>
      <c r="F80" s="7" t="s">
        <v>1805</v>
      </c>
      <c r="G80" s="7" t="s">
        <v>1645</v>
      </c>
      <c r="H80" s="7" t="s">
        <v>1806</v>
      </c>
      <c r="J80" s="7" t="s">
        <v>2151</v>
      </c>
    </row>
    <row r="81" spans="1:10">
      <c r="A81" s="7">
        <v>80</v>
      </c>
      <c r="B81" s="7" t="s">
        <v>1521</v>
      </c>
      <c r="C81" s="7" t="s">
        <v>19</v>
      </c>
      <c r="D81" s="7" t="s">
        <v>1807</v>
      </c>
      <c r="E81" s="7" t="s">
        <v>1808</v>
      </c>
      <c r="F81" s="7" t="s">
        <v>1809</v>
      </c>
      <c r="G81" s="7" t="s">
        <v>1529</v>
      </c>
      <c r="J81" s="7" t="s">
        <v>2151</v>
      </c>
    </row>
    <row r="82" spans="1:10">
      <c r="A82" s="7">
        <v>81</v>
      </c>
      <c r="B82" s="7" t="s">
        <v>1521</v>
      </c>
      <c r="C82" s="7" t="s">
        <v>19</v>
      </c>
      <c r="D82" s="7" t="s">
        <v>1810</v>
      </c>
      <c r="E82" s="7" t="s">
        <v>1811</v>
      </c>
      <c r="F82" s="7" t="s">
        <v>1812</v>
      </c>
      <c r="G82" s="7" t="s">
        <v>1582</v>
      </c>
      <c r="J82" s="7" t="s">
        <v>2151</v>
      </c>
    </row>
    <row r="83" spans="1:10">
      <c r="A83" s="7">
        <v>82</v>
      </c>
      <c r="B83" s="7" t="s">
        <v>1521</v>
      </c>
      <c r="C83" s="7" t="s">
        <v>19</v>
      </c>
      <c r="D83" s="7" t="s">
        <v>1813</v>
      </c>
      <c r="E83" s="7" t="s">
        <v>1814</v>
      </c>
      <c r="F83" s="7" t="s">
        <v>1815</v>
      </c>
      <c r="G83" s="7" t="s">
        <v>1582</v>
      </c>
      <c r="I83" s="7" t="s">
        <v>1816</v>
      </c>
      <c r="J83" s="7" t="s">
        <v>2151</v>
      </c>
    </row>
    <row r="84" spans="1:10">
      <c r="A84" s="7">
        <v>83</v>
      </c>
      <c r="B84" s="7" t="s">
        <v>1521</v>
      </c>
      <c r="C84" s="7" t="s">
        <v>19</v>
      </c>
      <c r="D84" s="7" t="s">
        <v>1817</v>
      </c>
      <c r="E84" s="7" t="s">
        <v>1818</v>
      </c>
      <c r="F84" s="7" t="s">
        <v>1819</v>
      </c>
      <c r="G84" s="7" t="s">
        <v>1589</v>
      </c>
      <c r="J84" s="7" t="s">
        <v>2151</v>
      </c>
    </row>
    <row r="85" spans="1:10">
      <c r="A85" s="7">
        <v>84</v>
      </c>
      <c r="B85" s="7" t="s">
        <v>1521</v>
      </c>
      <c r="C85" s="7" t="s">
        <v>19</v>
      </c>
      <c r="D85" s="7" t="s">
        <v>1820</v>
      </c>
      <c r="E85" s="7" t="s">
        <v>1821</v>
      </c>
      <c r="F85" s="7" t="s">
        <v>1822</v>
      </c>
      <c r="G85" s="7" t="s">
        <v>1534</v>
      </c>
      <c r="J85" s="7" t="s">
        <v>2151</v>
      </c>
    </row>
    <row r="86" spans="1:10">
      <c r="A86" s="7">
        <v>85</v>
      </c>
      <c r="B86" s="7" t="s">
        <v>1521</v>
      </c>
      <c r="C86" s="7" t="s">
        <v>19</v>
      </c>
      <c r="D86" s="7" t="s">
        <v>1823</v>
      </c>
      <c r="E86" s="7" t="s">
        <v>1824</v>
      </c>
      <c r="F86" s="7" t="s">
        <v>1825</v>
      </c>
      <c r="G86" s="7" t="s">
        <v>1547</v>
      </c>
      <c r="I86" s="7" t="s">
        <v>1826</v>
      </c>
      <c r="J86" s="7" t="s">
        <v>2151</v>
      </c>
    </row>
    <row r="87" spans="1:10">
      <c r="A87" s="7">
        <v>86</v>
      </c>
      <c r="B87" s="7" t="s">
        <v>1521</v>
      </c>
      <c r="C87" s="7" t="s">
        <v>19</v>
      </c>
      <c r="D87" s="7" t="s">
        <v>1827</v>
      </c>
      <c r="E87" s="7" t="s">
        <v>1828</v>
      </c>
      <c r="F87" s="7" t="s">
        <v>1829</v>
      </c>
      <c r="G87" s="7" t="s">
        <v>1645</v>
      </c>
      <c r="J87" s="7" t="s">
        <v>2151</v>
      </c>
    </row>
    <row r="88" spans="1:10">
      <c r="A88" s="7">
        <v>87</v>
      </c>
      <c r="B88" s="7" t="s">
        <v>1521</v>
      </c>
      <c r="C88" s="7" t="s">
        <v>19</v>
      </c>
      <c r="D88" s="7" t="s">
        <v>1830</v>
      </c>
      <c r="E88" s="7" t="s">
        <v>1831</v>
      </c>
      <c r="F88" s="7" t="s">
        <v>1832</v>
      </c>
      <c r="G88" s="7" t="s">
        <v>1645</v>
      </c>
      <c r="J88" s="7" t="s">
        <v>2151</v>
      </c>
    </row>
    <row r="89" spans="1:10">
      <c r="A89" s="7">
        <v>88</v>
      </c>
      <c r="B89" s="7" t="s">
        <v>1521</v>
      </c>
      <c r="C89" s="7" t="s">
        <v>19</v>
      </c>
      <c r="D89" s="7" t="s">
        <v>1833</v>
      </c>
      <c r="E89" s="7" t="s">
        <v>1834</v>
      </c>
      <c r="F89" s="7" t="s">
        <v>1835</v>
      </c>
      <c r="G89" s="7" t="s">
        <v>1547</v>
      </c>
      <c r="J89" s="7" t="s">
        <v>2151</v>
      </c>
    </row>
    <row r="90" spans="1:10">
      <c r="A90" s="7">
        <v>89</v>
      </c>
      <c r="B90" s="7" t="s">
        <v>1521</v>
      </c>
      <c r="C90" s="7" t="s">
        <v>19</v>
      </c>
      <c r="D90" s="7" t="s">
        <v>1836</v>
      </c>
      <c r="E90" s="7" t="s">
        <v>1837</v>
      </c>
      <c r="F90" s="7" t="s">
        <v>1838</v>
      </c>
      <c r="G90" s="7" t="s">
        <v>1645</v>
      </c>
      <c r="H90" s="7" t="s">
        <v>1839</v>
      </c>
      <c r="J90" s="7" t="s">
        <v>2151</v>
      </c>
    </row>
    <row r="91" spans="1:10">
      <c r="A91" s="7">
        <v>90</v>
      </c>
      <c r="B91" s="7" t="s">
        <v>1521</v>
      </c>
      <c r="C91" s="7" t="s">
        <v>19</v>
      </c>
      <c r="D91" s="7" t="s">
        <v>1840</v>
      </c>
      <c r="E91" s="7" t="s">
        <v>1841</v>
      </c>
      <c r="F91" s="7" t="s">
        <v>1842</v>
      </c>
      <c r="G91" s="7" t="s">
        <v>1534</v>
      </c>
      <c r="J91" s="7" t="s">
        <v>2151</v>
      </c>
    </row>
    <row r="92" spans="1:10">
      <c r="A92" s="7">
        <v>91</v>
      </c>
      <c r="B92" s="7" t="s">
        <v>1521</v>
      </c>
      <c r="C92" s="7" t="s">
        <v>19</v>
      </c>
      <c r="D92" s="7" t="s">
        <v>1843</v>
      </c>
      <c r="E92" s="7" t="s">
        <v>1844</v>
      </c>
      <c r="F92" s="7" t="s">
        <v>1845</v>
      </c>
      <c r="G92" s="7" t="s">
        <v>1744</v>
      </c>
      <c r="J92" s="7" t="s">
        <v>2151</v>
      </c>
    </row>
    <row r="93" spans="1:10">
      <c r="A93" s="7">
        <v>92</v>
      </c>
      <c r="B93" s="7" t="s">
        <v>1521</v>
      </c>
      <c r="C93" s="7" t="s">
        <v>19</v>
      </c>
      <c r="D93" s="7" t="s">
        <v>1846</v>
      </c>
      <c r="E93" s="7" t="s">
        <v>1847</v>
      </c>
      <c r="F93" s="7" t="s">
        <v>1848</v>
      </c>
      <c r="G93" s="7" t="s">
        <v>1534</v>
      </c>
      <c r="I93" s="7" t="s">
        <v>1849</v>
      </c>
      <c r="J93" s="7" t="s">
        <v>2151</v>
      </c>
    </row>
    <row r="94" spans="1:10">
      <c r="A94" s="7">
        <v>93</v>
      </c>
      <c r="B94" s="7" t="s">
        <v>1521</v>
      </c>
      <c r="C94" s="7" t="s">
        <v>19</v>
      </c>
      <c r="D94" s="7" t="s">
        <v>1850</v>
      </c>
      <c r="E94" s="7" t="s">
        <v>1851</v>
      </c>
      <c r="F94" s="7" t="s">
        <v>1852</v>
      </c>
      <c r="G94" s="7" t="s">
        <v>1645</v>
      </c>
      <c r="H94" s="7" t="s">
        <v>1853</v>
      </c>
      <c r="J94" s="7" t="s">
        <v>2151</v>
      </c>
    </row>
    <row r="95" spans="1:10">
      <c r="A95" s="7">
        <v>94</v>
      </c>
      <c r="B95" s="7" t="s">
        <v>1521</v>
      </c>
      <c r="C95" s="7" t="s">
        <v>19</v>
      </c>
      <c r="D95" s="7" t="s">
        <v>1854</v>
      </c>
      <c r="E95" s="7" t="s">
        <v>1855</v>
      </c>
      <c r="F95" s="7" t="s">
        <v>1856</v>
      </c>
      <c r="G95" s="7" t="s">
        <v>1645</v>
      </c>
      <c r="H95" s="7" t="s">
        <v>1857</v>
      </c>
      <c r="I95" s="7" t="s">
        <v>1858</v>
      </c>
      <c r="J95" s="7" t="s">
        <v>2151</v>
      </c>
    </row>
    <row r="96" spans="1:10">
      <c r="A96" s="7">
        <v>95</v>
      </c>
      <c r="B96" s="7" t="s">
        <v>1521</v>
      </c>
      <c r="C96" s="7" t="s">
        <v>19</v>
      </c>
      <c r="D96" s="7" t="s">
        <v>1859</v>
      </c>
      <c r="E96" s="7" t="s">
        <v>1860</v>
      </c>
      <c r="F96" s="7" t="s">
        <v>1861</v>
      </c>
      <c r="G96" s="7" t="s">
        <v>1534</v>
      </c>
      <c r="J96" s="7" t="s">
        <v>2151</v>
      </c>
    </row>
    <row r="97" spans="1:10">
      <c r="A97" s="7">
        <v>96</v>
      </c>
      <c r="B97" s="7" t="s">
        <v>1521</v>
      </c>
      <c r="C97" s="7" t="s">
        <v>19</v>
      </c>
      <c r="D97" s="7" t="s">
        <v>1862</v>
      </c>
      <c r="E97" s="7" t="s">
        <v>1863</v>
      </c>
      <c r="F97" s="7" t="s">
        <v>1864</v>
      </c>
      <c r="G97" s="7" t="s">
        <v>1589</v>
      </c>
      <c r="J97" s="7" t="s">
        <v>2151</v>
      </c>
    </row>
    <row r="98" spans="1:10">
      <c r="A98" s="7">
        <v>97</v>
      </c>
      <c r="B98" s="7" t="s">
        <v>1521</v>
      </c>
      <c r="C98" s="7" t="s">
        <v>19</v>
      </c>
      <c r="D98" s="7" t="s">
        <v>1865</v>
      </c>
      <c r="E98" s="7" t="s">
        <v>1866</v>
      </c>
      <c r="F98" s="7" t="s">
        <v>1867</v>
      </c>
      <c r="G98" s="7" t="s">
        <v>1529</v>
      </c>
      <c r="I98" s="7" t="s">
        <v>1868</v>
      </c>
      <c r="J98" s="7" t="s">
        <v>2151</v>
      </c>
    </row>
    <row r="99" spans="1:10">
      <c r="A99" s="7">
        <v>98</v>
      </c>
      <c r="B99" s="7" t="s">
        <v>1521</v>
      </c>
      <c r="C99" s="7" t="s">
        <v>19</v>
      </c>
      <c r="D99" s="7" t="s">
        <v>1869</v>
      </c>
      <c r="E99" s="7" t="s">
        <v>1870</v>
      </c>
      <c r="F99" s="7" t="s">
        <v>1871</v>
      </c>
      <c r="G99" s="7" t="s">
        <v>1668</v>
      </c>
      <c r="J99" s="7" t="s">
        <v>2151</v>
      </c>
    </row>
    <row r="100" spans="1:10">
      <c r="A100" s="7">
        <v>99</v>
      </c>
      <c r="B100" s="7" t="s">
        <v>1521</v>
      </c>
      <c r="C100" s="7" t="s">
        <v>19</v>
      </c>
      <c r="D100" s="7" t="s">
        <v>1872</v>
      </c>
      <c r="E100" s="7" t="s">
        <v>1873</v>
      </c>
      <c r="F100" s="7" t="s">
        <v>1874</v>
      </c>
      <c r="G100" s="7" t="s">
        <v>1875</v>
      </c>
      <c r="J100" s="7" t="s">
        <v>2151</v>
      </c>
    </row>
    <row r="101" spans="1:10">
      <c r="A101" s="7">
        <v>100</v>
      </c>
      <c r="B101" s="7" t="s">
        <v>1521</v>
      </c>
      <c r="C101" s="7" t="s">
        <v>19</v>
      </c>
      <c r="D101" s="7" t="s">
        <v>1876</v>
      </c>
      <c r="E101" s="7" t="s">
        <v>1877</v>
      </c>
      <c r="F101" s="7" t="s">
        <v>1878</v>
      </c>
      <c r="G101" s="7" t="s">
        <v>1582</v>
      </c>
      <c r="J101" s="7" t="s">
        <v>2151</v>
      </c>
    </row>
    <row r="102" spans="1:10">
      <c r="A102" s="7">
        <v>101</v>
      </c>
      <c r="B102" s="7" t="s">
        <v>1521</v>
      </c>
      <c r="C102" s="7" t="s">
        <v>19</v>
      </c>
      <c r="D102" s="7" t="s">
        <v>1879</v>
      </c>
      <c r="E102" s="7" t="s">
        <v>1880</v>
      </c>
      <c r="F102" s="7" t="s">
        <v>1881</v>
      </c>
      <c r="G102" s="7" t="s">
        <v>1789</v>
      </c>
      <c r="J102" s="7" t="s">
        <v>2151</v>
      </c>
    </row>
    <row r="103" spans="1:10">
      <c r="A103" s="7">
        <v>102</v>
      </c>
      <c r="B103" s="7" t="s">
        <v>1521</v>
      </c>
      <c r="C103" s="7" t="s">
        <v>19</v>
      </c>
      <c r="D103" s="7" t="s">
        <v>1882</v>
      </c>
      <c r="E103" s="7" t="s">
        <v>1883</v>
      </c>
      <c r="F103" s="7" t="s">
        <v>1884</v>
      </c>
      <c r="G103" s="7" t="s">
        <v>1547</v>
      </c>
      <c r="J103" s="7" t="s">
        <v>2151</v>
      </c>
    </row>
    <row r="104" spans="1:10">
      <c r="A104" s="7">
        <v>103</v>
      </c>
      <c r="B104" s="7" t="s">
        <v>1521</v>
      </c>
      <c r="C104" s="7" t="s">
        <v>19</v>
      </c>
      <c r="D104" s="7" t="s">
        <v>1885</v>
      </c>
      <c r="E104" s="7" t="s">
        <v>1886</v>
      </c>
      <c r="F104" s="7" t="s">
        <v>1887</v>
      </c>
      <c r="G104" s="7" t="s">
        <v>1582</v>
      </c>
      <c r="H104" s="7" t="s">
        <v>1888</v>
      </c>
      <c r="I104" s="7" t="s">
        <v>1889</v>
      </c>
      <c r="J104" s="7" t="s">
        <v>2151</v>
      </c>
    </row>
    <row r="105" spans="1:10">
      <c r="A105" s="7">
        <v>104</v>
      </c>
      <c r="B105" s="7" t="s">
        <v>1521</v>
      </c>
      <c r="C105" s="7" t="s">
        <v>19</v>
      </c>
      <c r="D105" s="7" t="s">
        <v>1890</v>
      </c>
      <c r="E105" s="7" t="s">
        <v>1891</v>
      </c>
      <c r="F105" s="7" t="s">
        <v>1892</v>
      </c>
      <c r="G105" s="7" t="s">
        <v>1589</v>
      </c>
      <c r="J105" s="7" t="s">
        <v>2151</v>
      </c>
    </row>
    <row r="106" spans="1:10">
      <c r="A106" s="7">
        <v>105</v>
      </c>
      <c r="B106" s="7" t="s">
        <v>1521</v>
      </c>
      <c r="C106" s="7" t="s">
        <v>19</v>
      </c>
      <c r="D106" s="7" t="s">
        <v>1893</v>
      </c>
      <c r="E106" s="7" t="s">
        <v>1894</v>
      </c>
      <c r="F106" s="7" t="s">
        <v>1895</v>
      </c>
      <c r="G106" s="7" t="s">
        <v>1566</v>
      </c>
      <c r="I106" s="7" t="s">
        <v>1896</v>
      </c>
      <c r="J106" s="7" t="s">
        <v>2151</v>
      </c>
    </row>
    <row r="107" spans="1:10">
      <c r="A107" s="7">
        <v>106</v>
      </c>
      <c r="B107" s="7" t="s">
        <v>1521</v>
      </c>
      <c r="C107" s="7" t="s">
        <v>19</v>
      </c>
      <c r="D107" s="7" t="s">
        <v>1897</v>
      </c>
      <c r="E107" s="7" t="s">
        <v>1898</v>
      </c>
      <c r="F107" s="7" t="s">
        <v>1899</v>
      </c>
      <c r="G107" s="7" t="s">
        <v>1645</v>
      </c>
      <c r="I107" s="7" t="s">
        <v>1900</v>
      </c>
      <c r="J107" s="7" t="s">
        <v>2151</v>
      </c>
    </row>
    <row r="108" spans="1:10">
      <c r="A108" s="7">
        <v>107</v>
      </c>
      <c r="B108" s="7" t="s">
        <v>1521</v>
      </c>
      <c r="C108" s="7" t="s">
        <v>19</v>
      </c>
      <c r="D108" s="7" t="s">
        <v>1901</v>
      </c>
      <c r="E108" s="7" t="s">
        <v>1902</v>
      </c>
      <c r="F108" s="7" t="s">
        <v>1903</v>
      </c>
      <c r="G108" s="7" t="s">
        <v>1589</v>
      </c>
      <c r="J108" s="7" t="s">
        <v>2151</v>
      </c>
    </row>
    <row r="109" spans="1:10">
      <c r="A109" s="7">
        <v>108</v>
      </c>
      <c r="B109" s="7" t="s">
        <v>1521</v>
      </c>
      <c r="C109" s="7" t="s">
        <v>19</v>
      </c>
      <c r="D109" s="7" t="s">
        <v>1904</v>
      </c>
      <c r="E109" s="7" t="s">
        <v>1902</v>
      </c>
      <c r="F109" s="7" t="s">
        <v>1905</v>
      </c>
      <c r="G109" s="7" t="s">
        <v>1906</v>
      </c>
      <c r="H109" s="7" t="s">
        <v>1907</v>
      </c>
      <c r="J109" s="7" t="s">
        <v>2151</v>
      </c>
    </row>
    <row r="110" spans="1:10">
      <c r="A110" s="7">
        <v>109</v>
      </c>
      <c r="B110" s="7" t="s">
        <v>1521</v>
      </c>
      <c r="C110" s="7" t="s">
        <v>19</v>
      </c>
      <c r="D110" s="7" t="s">
        <v>1908</v>
      </c>
      <c r="E110" s="7" t="s">
        <v>1909</v>
      </c>
      <c r="F110" s="7" t="s">
        <v>1910</v>
      </c>
      <c r="G110" s="7" t="s">
        <v>1547</v>
      </c>
      <c r="I110" s="7" t="s">
        <v>1690</v>
      </c>
      <c r="J110" s="7" t="s">
        <v>2151</v>
      </c>
    </row>
    <row r="111" spans="1:10">
      <c r="A111" s="7">
        <v>110</v>
      </c>
      <c r="B111" s="7" t="s">
        <v>1521</v>
      </c>
      <c r="C111" s="7" t="s">
        <v>19</v>
      </c>
      <c r="D111" s="7" t="s">
        <v>1911</v>
      </c>
      <c r="E111" s="7" t="s">
        <v>1912</v>
      </c>
      <c r="F111" s="7" t="s">
        <v>1913</v>
      </c>
      <c r="G111" s="7" t="s">
        <v>1914</v>
      </c>
      <c r="J111" s="7" t="s">
        <v>2151</v>
      </c>
    </row>
    <row r="112" spans="1:10">
      <c r="A112" s="7">
        <v>111</v>
      </c>
      <c r="B112" s="7" t="s">
        <v>1521</v>
      </c>
      <c r="C112" s="7" t="s">
        <v>19</v>
      </c>
      <c r="D112" s="7" t="s">
        <v>1915</v>
      </c>
      <c r="E112" s="7" t="s">
        <v>1916</v>
      </c>
      <c r="F112" s="7" t="s">
        <v>1917</v>
      </c>
      <c r="G112" s="7" t="s">
        <v>1582</v>
      </c>
      <c r="J112" s="7" t="s">
        <v>2151</v>
      </c>
    </row>
    <row r="113" spans="1:10">
      <c r="A113" s="7">
        <v>112</v>
      </c>
      <c r="B113" s="7" t="s">
        <v>1521</v>
      </c>
      <c r="C113" s="7" t="s">
        <v>19</v>
      </c>
      <c r="D113" s="7" t="s">
        <v>1918</v>
      </c>
      <c r="E113" s="7" t="s">
        <v>1919</v>
      </c>
      <c r="F113" s="7" t="s">
        <v>1920</v>
      </c>
      <c r="G113" s="7" t="s">
        <v>1645</v>
      </c>
      <c r="I113" s="7" t="s">
        <v>1921</v>
      </c>
      <c r="J113" s="7" t="s">
        <v>2151</v>
      </c>
    </row>
    <row r="114" spans="1:10">
      <c r="A114" s="7">
        <v>113</v>
      </c>
      <c r="B114" s="7" t="s">
        <v>1521</v>
      </c>
      <c r="C114" s="7" t="s">
        <v>19</v>
      </c>
      <c r="D114" s="7" t="s">
        <v>1922</v>
      </c>
      <c r="E114" s="7" t="s">
        <v>1923</v>
      </c>
      <c r="F114" s="7" t="s">
        <v>1924</v>
      </c>
      <c r="G114" s="7" t="s">
        <v>1645</v>
      </c>
      <c r="I114" s="7" t="s">
        <v>1925</v>
      </c>
      <c r="J114" s="7" t="s">
        <v>2151</v>
      </c>
    </row>
    <row r="115" spans="1:10">
      <c r="A115" s="7">
        <v>114</v>
      </c>
      <c r="B115" s="7" t="s">
        <v>1521</v>
      </c>
      <c r="C115" s="7" t="s">
        <v>19</v>
      </c>
      <c r="D115" s="7" t="s">
        <v>1926</v>
      </c>
      <c r="E115" s="7" t="s">
        <v>1927</v>
      </c>
      <c r="F115" s="7" t="s">
        <v>1928</v>
      </c>
      <c r="G115" s="7" t="s">
        <v>1619</v>
      </c>
      <c r="J115" s="7" t="s">
        <v>2151</v>
      </c>
    </row>
    <row r="116" spans="1:10">
      <c r="A116" s="7">
        <v>115</v>
      </c>
      <c r="B116" s="7" t="s">
        <v>1521</v>
      </c>
      <c r="C116" s="7" t="s">
        <v>19</v>
      </c>
      <c r="D116" s="7" t="s">
        <v>1929</v>
      </c>
      <c r="E116" s="7" t="s">
        <v>1930</v>
      </c>
      <c r="F116" s="7" t="s">
        <v>1931</v>
      </c>
      <c r="G116" s="7" t="s">
        <v>1534</v>
      </c>
      <c r="I116" s="7" t="s">
        <v>1932</v>
      </c>
      <c r="J116" s="7" t="s">
        <v>2151</v>
      </c>
    </row>
    <row r="117" spans="1:10">
      <c r="A117" s="7">
        <v>116</v>
      </c>
      <c r="B117" s="7" t="s">
        <v>1521</v>
      </c>
      <c r="C117" s="7" t="s">
        <v>19</v>
      </c>
      <c r="D117" s="7" t="s">
        <v>1933</v>
      </c>
      <c r="E117" s="7" t="s">
        <v>1934</v>
      </c>
      <c r="F117" s="7" t="s">
        <v>1935</v>
      </c>
      <c r="G117" s="7" t="s">
        <v>1547</v>
      </c>
      <c r="H117" s="7" t="s">
        <v>1936</v>
      </c>
      <c r="J117" s="7" t="s">
        <v>2151</v>
      </c>
    </row>
    <row r="118" spans="1:10">
      <c r="A118" s="7">
        <v>117</v>
      </c>
      <c r="B118" s="7" t="s">
        <v>1521</v>
      </c>
      <c r="C118" s="7" t="s">
        <v>19</v>
      </c>
      <c r="D118" s="7" t="s">
        <v>1937</v>
      </c>
      <c r="E118" s="7" t="s">
        <v>1938</v>
      </c>
      <c r="F118" s="7" t="s">
        <v>1939</v>
      </c>
      <c r="G118" s="7" t="s">
        <v>1534</v>
      </c>
      <c r="H118" s="7" t="s">
        <v>1940</v>
      </c>
      <c r="J118" s="7" t="s">
        <v>2151</v>
      </c>
    </row>
    <row r="119" spans="1:10">
      <c r="A119" s="7">
        <v>118</v>
      </c>
      <c r="B119" s="7" t="s">
        <v>1521</v>
      </c>
      <c r="C119" s="7" t="s">
        <v>19</v>
      </c>
      <c r="D119" s="7" t="s">
        <v>1941</v>
      </c>
      <c r="E119" s="7" t="s">
        <v>1942</v>
      </c>
      <c r="F119" s="7" t="s">
        <v>1943</v>
      </c>
      <c r="G119" s="7" t="s">
        <v>1582</v>
      </c>
      <c r="H119" s="7" t="s">
        <v>1944</v>
      </c>
      <c r="I119" s="7" t="s">
        <v>1945</v>
      </c>
      <c r="J119" s="7" t="s">
        <v>2151</v>
      </c>
    </row>
    <row r="120" spans="1:10">
      <c r="A120" s="7">
        <v>119</v>
      </c>
      <c r="B120" s="7" t="s">
        <v>1521</v>
      </c>
      <c r="C120" s="7" t="s">
        <v>19</v>
      </c>
      <c r="D120" s="7" t="s">
        <v>1946</v>
      </c>
      <c r="E120" s="7" t="s">
        <v>1942</v>
      </c>
      <c r="F120" s="7" t="s">
        <v>1947</v>
      </c>
      <c r="G120" s="7" t="s">
        <v>1582</v>
      </c>
      <c r="J120" s="7" t="s">
        <v>2151</v>
      </c>
    </row>
    <row r="121" spans="1:10">
      <c r="A121" s="7">
        <v>120</v>
      </c>
      <c r="B121" s="7" t="s">
        <v>1521</v>
      </c>
      <c r="C121" s="7" t="s">
        <v>19</v>
      </c>
      <c r="D121" s="7" t="s">
        <v>1948</v>
      </c>
      <c r="E121" s="7" t="s">
        <v>1942</v>
      </c>
      <c r="F121" s="7" t="s">
        <v>1949</v>
      </c>
      <c r="G121" s="7" t="s">
        <v>1566</v>
      </c>
      <c r="J121" s="7" t="s">
        <v>2151</v>
      </c>
    </row>
    <row r="122" spans="1:10">
      <c r="A122" s="7">
        <v>121</v>
      </c>
      <c r="B122" s="7" t="s">
        <v>1521</v>
      </c>
      <c r="C122" s="7" t="s">
        <v>19</v>
      </c>
      <c r="D122" s="7" t="s">
        <v>1950</v>
      </c>
      <c r="E122" s="7" t="s">
        <v>1951</v>
      </c>
      <c r="F122" s="7" t="s">
        <v>1952</v>
      </c>
      <c r="G122" s="7" t="s">
        <v>1582</v>
      </c>
      <c r="J122" s="7" t="s">
        <v>2151</v>
      </c>
    </row>
    <row r="123" spans="1:10">
      <c r="A123" s="7">
        <v>122</v>
      </c>
      <c r="B123" s="7" t="s">
        <v>1521</v>
      </c>
      <c r="C123" s="7" t="s">
        <v>19</v>
      </c>
      <c r="D123" s="7" t="s">
        <v>1953</v>
      </c>
      <c r="E123" s="7" t="s">
        <v>1954</v>
      </c>
      <c r="F123" s="7" t="s">
        <v>1955</v>
      </c>
      <c r="G123" s="7" t="s">
        <v>1529</v>
      </c>
      <c r="I123" s="7" t="s">
        <v>1956</v>
      </c>
      <c r="J123" s="7" t="s">
        <v>2151</v>
      </c>
    </row>
    <row r="124" spans="1:10">
      <c r="A124" s="7">
        <v>123</v>
      </c>
      <c r="B124" s="7" t="s">
        <v>1521</v>
      </c>
      <c r="C124" s="7" t="s">
        <v>19</v>
      </c>
      <c r="D124" s="7" t="s">
        <v>1957</v>
      </c>
      <c r="E124" s="7" t="s">
        <v>1958</v>
      </c>
      <c r="F124" s="7" t="s">
        <v>1959</v>
      </c>
      <c r="G124" s="7" t="s">
        <v>1645</v>
      </c>
      <c r="J124" s="7" t="s">
        <v>2151</v>
      </c>
    </row>
    <row r="125" spans="1:10">
      <c r="A125" s="7">
        <v>124</v>
      </c>
      <c r="B125" s="7" t="s">
        <v>1521</v>
      </c>
      <c r="C125" s="7" t="s">
        <v>19</v>
      </c>
      <c r="D125" s="7" t="s">
        <v>1960</v>
      </c>
      <c r="E125" s="7" t="s">
        <v>1961</v>
      </c>
      <c r="F125" s="7" t="s">
        <v>1962</v>
      </c>
      <c r="G125" s="7" t="s">
        <v>1589</v>
      </c>
      <c r="J125" s="7" t="s">
        <v>2151</v>
      </c>
    </row>
    <row r="126" spans="1:10">
      <c r="A126" s="7">
        <v>125</v>
      </c>
      <c r="B126" s="7" t="s">
        <v>1521</v>
      </c>
      <c r="C126" s="7" t="s">
        <v>19</v>
      </c>
      <c r="D126" s="7" t="s">
        <v>1963</v>
      </c>
      <c r="E126" s="7" t="s">
        <v>1964</v>
      </c>
      <c r="F126" s="7" t="s">
        <v>1965</v>
      </c>
      <c r="G126" s="7" t="s">
        <v>1547</v>
      </c>
      <c r="H126" s="7" t="s">
        <v>1966</v>
      </c>
      <c r="J126" s="7" t="s">
        <v>2151</v>
      </c>
    </row>
    <row r="127" spans="1:10">
      <c r="A127" s="7">
        <v>126</v>
      </c>
      <c r="B127" s="7" t="s">
        <v>1521</v>
      </c>
      <c r="C127" s="7" t="s">
        <v>19</v>
      </c>
      <c r="D127" s="7" t="s">
        <v>1967</v>
      </c>
      <c r="E127" s="7" t="s">
        <v>1968</v>
      </c>
      <c r="F127" s="7" t="s">
        <v>1969</v>
      </c>
      <c r="G127" s="7" t="s">
        <v>1547</v>
      </c>
      <c r="I127" s="7" t="s">
        <v>1868</v>
      </c>
      <c r="J127" s="7" t="s">
        <v>2151</v>
      </c>
    </row>
    <row r="128" spans="1:10">
      <c r="A128" s="7">
        <v>127</v>
      </c>
      <c r="B128" s="7" t="s">
        <v>1521</v>
      </c>
      <c r="C128" s="7" t="s">
        <v>19</v>
      </c>
      <c r="D128" s="7" t="s">
        <v>1970</v>
      </c>
      <c r="E128" s="7" t="s">
        <v>1968</v>
      </c>
      <c r="F128" s="7" t="s">
        <v>1971</v>
      </c>
      <c r="G128" s="7" t="s">
        <v>1534</v>
      </c>
      <c r="H128" s="7" t="s">
        <v>1972</v>
      </c>
      <c r="J128" s="7" t="s">
        <v>2151</v>
      </c>
    </row>
    <row r="129" spans="1:10">
      <c r="A129" s="7">
        <v>128</v>
      </c>
      <c r="B129" s="7" t="s">
        <v>1521</v>
      </c>
      <c r="C129" s="7" t="s">
        <v>19</v>
      </c>
      <c r="D129" s="7" t="s">
        <v>1973</v>
      </c>
      <c r="E129" s="7" t="s">
        <v>1974</v>
      </c>
      <c r="F129" s="7" t="s">
        <v>1975</v>
      </c>
      <c r="G129" s="7" t="s">
        <v>1529</v>
      </c>
      <c r="H129" s="7" t="s">
        <v>1976</v>
      </c>
      <c r="J129" s="7" t="s">
        <v>2151</v>
      </c>
    </row>
    <row r="130" spans="1:10">
      <c r="A130" s="7">
        <v>129</v>
      </c>
      <c r="B130" s="7" t="s">
        <v>1521</v>
      </c>
      <c r="C130" s="7" t="s">
        <v>19</v>
      </c>
      <c r="D130" s="7" t="s">
        <v>1977</v>
      </c>
      <c r="E130" s="7" t="s">
        <v>1974</v>
      </c>
      <c r="F130" s="7" t="s">
        <v>1978</v>
      </c>
      <c r="G130" s="7" t="s">
        <v>1789</v>
      </c>
      <c r="J130" s="7" t="s">
        <v>2151</v>
      </c>
    </row>
    <row r="131" spans="1:10">
      <c r="A131" s="7">
        <v>130</v>
      </c>
      <c r="B131" s="7" t="s">
        <v>1521</v>
      </c>
      <c r="C131" s="7" t="s">
        <v>19</v>
      </c>
      <c r="D131" s="7" t="s">
        <v>1979</v>
      </c>
      <c r="E131" s="7" t="s">
        <v>1980</v>
      </c>
      <c r="F131" s="7" t="s">
        <v>1981</v>
      </c>
      <c r="G131" s="7" t="s">
        <v>1589</v>
      </c>
      <c r="J131" s="7" t="s">
        <v>2151</v>
      </c>
    </row>
    <row r="132" spans="1:10">
      <c r="A132" s="7">
        <v>131</v>
      </c>
      <c r="B132" s="7" t="s">
        <v>1521</v>
      </c>
      <c r="C132" s="7" t="s">
        <v>19</v>
      </c>
      <c r="D132" s="7" t="s">
        <v>1982</v>
      </c>
      <c r="E132" s="7" t="s">
        <v>1983</v>
      </c>
      <c r="F132" s="7" t="s">
        <v>1984</v>
      </c>
      <c r="G132" s="7" t="s">
        <v>1547</v>
      </c>
      <c r="J132" s="7" t="s">
        <v>2151</v>
      </c>
    </row>
    <row r="133" spans="1:10">
      <c r="A133" s="7">
        <v>132</v>
      </c>
      <c r="B133" s="7" t="s">
        <v>1521</v>
      </c>
      <c r="C133" s="7" t="s">
        <v>19</v>
      </c>
      <c r="D133" s="7" t="s">
        <v>1985</v>
      </c>
      <c r="E133" s="7" t="s">
        <v>1986</v>
      </c>
      <c r="F133" s="7" t="s">
        <v>1987</v>
      </c>
      <c r="G133" s="7" t="s">
        <v>1539</v>
      </c>
      <c r="J133" s="7" t="s">
        <v>2151</v>
      </c>
    </row>
    <row r="134" spans="1:10">
      <c r="A134" s="7">
        <v>133</v>
      </c>
      <c r="B134" s="7" t="s">
        <v>1521</v>
      </c>
      <c r="C134" s="7" t="s">
        <v>19</v>
      </c>
      <c r="D134" s="7" t="s">
        <v>1988</v>
      </c>
      <c r="E134" s="7" t="s">
        <v>1989</v>
      </c>
      <c r="F134" s="7" t="s">
        <v>1990</v>
      </c>
      <c r="G134" s="7" t="s">
        <v>1582</v>
      </c>
      <c r="I134" s="7" t="s">
        <v>1991</v>
      </c>
      <c r="J134" s="7" t="s">
        <v>2151</v>
      </c>
    </row>
    <row r="135" spans="1:10">
      <c r="A135" s="7">
        <v>134</v>
      </c>
      <c r="B135" s="7" t="s">
        <v>1521</v>
      </c>
      <c r="C135" s="7" t="s">
        <v>19</v>
      </c>
      <c r="D135" s="7" t="s">
        <v>1992</v>
      </c>
      <c r="E135" s="7" t="s">
        <v>1993</v>
      </c>
      <c r="F135" s="7" t="s">
        <v>1994</v>
      </c>
      <c r="G135" s="7" t="s">
        <v>1582</v>
      </c>
      <c r="J135" s="7" t="s">
        <v>2151</v>
      </c>
    </row>
    <row r="136" spans="1:10">
      <c r="A136" s="7">
        <v>135</v>
      </c>
      <c r="B136" s="7" t="s">
        <v>1521</v>
      </c>
      <c r="C136" s="7" t="s">
        <v>19</v>
      </c>
      <c r="D136" s="7" t="s">
        <v>1995</v>
      </c>
      <c r="E136" s="7" t="s">
        <v>1996</v>
      </c>
      <c r="F136" s="7" t="s">
        <v>1997</v>
      </c>
      <c r="G136" s="7" t="s">
        <v>1998</v>
      </c>
      <c r="J136" s="7" t="s">
        <v>2151</v>
      </c>
    </row>
    <row r="137" spans="1:10">
      <c r="A137" s="7">
        <v>136</v>
      </c>
      <c r="B137" s="7" t="s">
        <v>1521</v>
      </c>
      <c r="C137" s="7" t="s">
        <v>19</v>
      </c>
      <c r="D137" s="7" t="s">
        <v>1999</v>
      </c>
      <c r="E137" s="7" t="s">
        <v>2000</v>
      </c>
      <c r="F137" s="7" t="s">
        <v>2001</v>
      </c>
      <c r="G137" s="7" t="s">
        <v>1589</v>
      </c>
      <c r="H137" s="7" t="s">
        <v>2002</v>
      </c>
      <c r="J137" s="7" t="s">
        <v>2151</v>
      </c>
    </row>
    <row r="138" spans="1:10">
      <c r="A138" s="7">
        <v>137</v>
      </c>
      <c r="B138" s="7" t="s">
        <v>1521</v>
      </c>
      <c r="C138" s="7" t="s">
        <v>19</v>
      </c>
      <c r="D138" s="7" t="s">
        <v>2003</v>
      </c>
      <c r="E138" s="7" t="s">
        <v>2004</v>
      </c>
      <c r="F138" s="7" t="s">
        <v>2005</v>
      </c>
      <c r="G138" s="7" t="s">
        <v>1571</v>
      </c>
      <c r="J138" s="7" t="s">
        <v>2151</v>
      </c>
    </row>
    <row r="139" spans="1:10">
      <c r="A139" s="7">
        <v>138</v>
      </c>
      <c r="B139" s="7" t="s">
        <v>1521</v>
      </c>
      <c r="C139" s="7" t="s">
        <v>19</v>
      </c>
      <c r="D139" s="7" t="s">
        <v>2006</v>
      </c>
      <c r="E139" s="7" t="s">
        <v>2007</v>
      </c>
      <c r="F139" s="7" t="s">
        <v>2008</v>
      </c>
      <c r="G139" s="7" t="s">
        <v>1645</v>
      </c>
      <c r="H139" s="7" t="s">
        <v>2009</v>
      </c>
      <c r="J139" s="7" t="s">
        <v>2151</v>
      </c>
    </row>
    <row r="140" spans="1:10">
      <c r="A140" s="7">
        <v>139</v>
      </c>
      <c r="B140" s="7" t="s">
        <v>1521</v>
      </c>
      <c r="C140" s="7" t="s">
        <v>19</v>
      </c>
      <c r="D140" s="7" t="s">
        <v>2010</v>
      </c>
      <c r="E140" s="7" t="s">
        <v>2011</v>
      </c>
      <c r="F140" s="7" t="s">
        <v>2012</v>
      </c>
      <c r="G140" s="7" t="s">
        <v>1547</v>
      </c>
      <c r="J140" s="7" t="s">
        <v>2151</v>
      </c>
    </row>
    <row r="141" spans="1:10">
      <c r="A141" s="7">
        <v>140</v>
      </c>
      <c r="B141" s="7" t="s">
        <v>1521</v>
      </c>
      <c r="C141" s="7" t="s">
        <v>19</v>
      </c>
      <c r="D141" s="7" t="s">
        <v>2013</v>
      </c>
      <c r="E141" s="7" t="s">
        <v>2014</v>
      </c>
      <c r="F141" s="7" t="s">
        <v>2015</v>
      </c>
      <c r="G141" s="7" t="s">
        <v>1547</v>
      </c>
      <c r="J141" s="7" t="s">
        <v>2151</v>
      </c>
    </row>
    <row r="142" spans="1:10">
      <c r="A142" s="7">
        <v>141</v>
      </c>
      <c r="B142" s="7" t="s">
        <v>1521</v>
      </c>
      <c r="C142" s="7" t="s">
        <v>19</v>
      </c>
      <c r="D142" s="7" t="s">
        <v>2016</v>
      </c>
      <c r="E142" s="7" t="s">
        <v>2017</v>
      </c>
      <c r="F142" s="7" t="s">
        <v>2018</v>
      </c>
      <c r="G142" s="7" t="s">
        <v>1619</v>
      </c>
      <c r="J142" s="7" t="s">
        <v>2151</v>
      </c>
    </row>
    <row r="143" spans="1:10">
      <c r="A143" s="7">
        <v>142</v>
      </c>
      <c r="B143" s="7" t="s">
        <v>1521</v>
      </c>
      <c r="C143" s="7" t="s">
        <v>19</v>
      </c>
      <c r="D143" s="7" t="s">
        <v>2019</v>
      </c>
      <c r="E143" s="7" t="s">
        <v>2020</v>
      </c>
      <c r="F143" s="7" t="s">
        <v>2021</v>
      </c>
      <c r="G143" s="7" t="s">
        <v>1547</v>
      </c>
      <c r="J143" s="7" t="s">
        <v>2151</v>
      </c>
    </row>
    <row r="144" spans="1:10">
      <c r="A144" s="7">
        <v>143</v>
      </c>
      <c r="B144" s="7" t="s">
        <v>1521</v>
      </c>
      <c r="C144" s="7" t="s">
        <v>19</v>
      </c>
      <c r="D144" s="7" t="s">
        <v>2022</v>
      </c>
      <c r="E144" s="7" t="s">
        <v>2023</v>
      </c>
      <c r="F144" s="7" t="s">
        <v>2024</v>
      </c>
      <c r="G144" s="7" t="s">
        <v>1582</v>
      </c>
      <c r="H144" s="7" t="s">
        <v>2025</v>
      </c>
      <c r="J144" s="7" t="s">
        <v>2151</v>
      </c>
    </row>
    <row r="145" spans="1:10">
      <c r="A145" s="7">
        <v>144</v>
      </c>
      <c r="B145" s="7" t="s">
        <v>1521</v>
      </c>
      <c r="C145" s="7" t="s">
        <v>19</v>
      </c>
      <c r="D145" s="7" t="s">
        <v>2026</v>
      </c>
      <c r="E145" s="7" t="s">
        <v>2027</v>
      </c>
      <c r="F145" s="7" t="s">
        <v>2028</v>
      </c>
      <c r="G145" s="7" t="s">
        <v>1547</v>
      </c>
      <c r="J145" s="7" t="s">
        <v>2151</v>
      </c>
    </row>
    <row r="146" spans="1:10">
      <c r="A146" s="7">
        <v>145</v>
      </c>
      <c r="B146" s="7" t="s">
        <v>1521</v>
      </c>
      <c r="C146" s="7" t="s">
        <v>19</v>
      </c>
      <c r="D146" s="7" t="s">
        <v>2029</v>
      </c>
      <c r="E146" s="7" t="s">
        <v>2030</v>
      </c>
      <c r="F146" s="7" t="s">
        <v>2031</v>
      </c>
      <c r="G146" s="7" t="s">
        <v>1571</v>
      </c>
      <c r="J146" s="7" t="s">
        <v>2151</v>
      </c>
    </row>
    <row r="147" spans="1:10">
      <c r="A147" s="7">
        <v>146</v>
      </c>
      <c r="B147" s="7" t="s">
        <v>1521</v>
      </c>
      <c r="C147" s="7" t="s">
        <v>19</v>
      </c>
      <c r="D147" s="7" t="s">
        <v>2032</v>
      </c>
      <c r="E147" s="7" t="s">
        <v>2033</v>
      </c>
      <c r="F147" s="7" t="s">
        <v>2034</v>
      </c>
      <c r="G147" s="7" t="s">
        <v>1529</v>
      </c>
      <c r="J147" s="7" t="s">
        <v>2151</v>
      </c>
    </row>
    <row r="148" spans="1:10">
      <c r="A148" s="7">
        <v>147</v>
      </c>
      <c r="B148" s="7" t="s">
        <v>1521</v>
      </c>
      <c r="C148" s="7" t="s">
        <v>19</v>
      </c>
      <c r="D148" s="7" t="s">
        <v>2035</v>
      </c>
      <c r="E148" s="7" t="s">
        <v>2036</v>
      </c>
      <c r="F148" s="7" t="s">
        <v>2037</v>
      </c>
      <c r="G148" s="7" t="s">
        <v>1529</v>
      </c>
      <c r="J148" s="7" t="s">
        <v>2151</v>
      </c>
    </row>
    <row r="149" spans="1:10">
      <c r="A149" s="7">
        <v>148</v>
      </c>
      <c r="B149" s="7" t="s">
        <v>1521</v>
      </c>
      <c r="C149" s="7" t="s">
        <v>19</v>
      </c>
      <c r="D149" s="7" t="s">
        <v>2038</v>
      </c>
      <c r="E149" s="7" t="s">
        <v>2039</v>
      </c>
      <c r="F149" s="7" t="s">
        <v>2040</v>
      </c>
      <c r="G149" s="7" t="s">
        <v>1582</v>
      </c>
      <c r="J149" s="7" t="s">
        <v>2151</v>
      </c>
    </row>
    <row r="150" spans="1:10">
      <c r="A150" s="7">
        <v>149</v>
      </c>
      <c r="B150" s="7" t="s">
        <v>1521</v>
      </c>
      <c r="C150" s="7" t="s">
        <v>19</v>
      </c>
      <c r="D150" s="7" t="s">
        <v>2041</v>
      </c>
      <c r="E150" s="7" t="s">
        <v>2042</v>
      </c>
      <c r="F150" s="7" t="s">
        <v>2043</v>
      </c>
      <c r="G150" s="7" t="s">
        <v>2044</v>
      </c>
      <c r="H150" s="7" t="s">
        <v>2045</v>
      </c>
      <c r="J150" s="7" t="s">
        <v>2151</v>
      </c>
    </row>
    <row r="151" spans="1:10">
      <c r="A151" s="7">
        <v>150</v>
      </c>
      <c r="B151" s="7" t="s">
        <v>1521</v>
      </c>
      <c r="C151" s="7" t="s">
        <v>19</v>
      </c>
      <c r="D151" s="7" t="s">
        <v>2046</v>
      </c>
      <c r="E151" s="7" t="s">
        <v>2047</v>
      </c>
      <c r="F151" s="7" t="s">
        <v>2048</v>
      </c>
      <c r="G151" s="7" t="s">
        <v>1566</v>
      </c>
      <c r="J151" s="7" t="s">
        <v>2151</v>
      </c>
    </row>
    <row r="152" spans="1:10">
      <c r="A152" s="7">
        <v>151</v>
      </c>
      <c r="B152" s="7" t="s">
        <v>1521</v>
      </c>
      <c r="C152" s="7" t="s">
        <v>19</v>
      </c>
      <c r="D152" s="7" t="s">
        <v>2049</v>
      </c>
      <c r="E152" s="7" t="s">
        <v>2050</v>
      </c>
      <c r="F152" s="7" t="s">
        <v>2051</v>
      </c>
      <c r="G152" s="7" t="s">
        <v>1645</v>
      </c>
      <c r="H152" s="7" t="s">
        <v>2052</v>
      </c>
      <c r="J152" s="7" t="s">
        <v>2151</v>
      </c>
    </row>
    <row r="153" spans="1:10">
      <c r="A153" s="7">
        <v>152</v>
      </c>
      <c r="B153" s="7" t="s">
        <v>1521</v>
      </c>
      <c r="C153" s="7" t="s">
        <v>19</v>
      </c>
      <c r="D153" s="7" t="s">
        <v>2053</v>
      </c>
      <c r="E153" s="7" t="s">
        <v>2054</v>
      </c>
      <c r="F153" s="7" t="s">
        <v>2055</v>
      </c>
      <c r="G153" s="7" t="s">
        <v>1645</v>
      </c>
      <c r="I153" s="7" t="s">
        <v>1932</v>
      </c>
      <c r="J153" s="7" t="s">
        <v>2151</v>
      </c>
    </row>
    <row r="154" spans="1:10">
      <c r="A154" s="7">
        <v>153</v>
      </c>
      <c r="B154" s="7" t="s">
        <v>1521</v>
      </c>
      <c r="C154" s="7" t="s">
        <v>19</v>
      </c>
      <c r="D154" s="7" t="s">
        <v>2056</v>
      </c>
      <c r="E154" s="7" t="s">
        <v>2057</v>
      </c>
      <c r="F154" s="7" t="s">
        <v>2058</v>
      </c>
      <c r="G154" s="7" t="s">
        <v>1582</v>
      </c>
      <c r="I154" s="7" t="s">
        <v>1816</v>
      </c>
      <c r="J154" s="7" t="s">
        <v>2151</v>
      </c>
    </row>
    <row r="155" spans="1:10">
      <c r="A155" s="7">
        <v>154</v>
      </c>
      <c r="B155" s="7" t="s">
        <v>1521</v>
      </c>
      <c r="C155" s="7" t="s">
        <v>19</v>
      </c>
      <c r="D155" s="7" t="s">
        <v>2059</v>
      </c>
      <c r="E155" s="7" t="s">
        <v>2060</v>
      </c>
      <c r="F155" s="7" t="s">
        <v>2061</v>
      </c>
      <c r="G155" s="7" t="s">
        <v>1582</v>
      </c>
      <c r="H155" s="7" t="s">
        <v>2062</v>
      </c>
      <c r="J155" s="7" t="s">
        <v>2151</v>
      </c>
    </row>
    <row r="156" spans="1:10">
      <c r="A156" s="7">
        <v>155</v>
      </c>
      <c r="B156" s="7" t="s">
        <v>1521</v>
      </c>
      <c r="C156" s="7" t="s">
        <v>19</v>
      </c>
      <c r="D156" s="7" t="s">
        <v>2063</v>
      </c>
      <c r="E156" s="7" t="s">
        <v>2064</v>
      </c>
      <c r="F156" s="7" t="s">
        <v>2065</v>
      </c>
      <c r="G156" s="7" t="s">
        <v>1571</v>
      </c>
      <c r="J156" s="7" t="s">
        <v>2151</v>
      </c>
    </row>
    <row r="157" spans="1:10">
      <c r="A157" s="7">
        <v>156</v>
      </c>
      <c r="B157" s="7" t="s">
        <v>1521</v>
      </c>
      <c r="C157" s="7" t="s">
        <v>19</v>
      </c>
      <c r="D157" s="7" t="s">
        <v>2066</v>
      </c>
      <c r="E157" s="7" t="s">
        <v>2067</v>
      </c>
      <c r="F157" s="7" t="s">
        <v>2068</v>
      </c>
      <c r="G157" s="7" t="s">
        <v>1566</v>
      </c>
      <c r="J157" s="7" t="s">
        <v>2151</v>
      </c>
    </row>
    <row r="158" spans="1:10">
      <c r="A158" s="7">
        <v>157</v>
      </c>
      <c r="B158" s="7" t="s">
        <v>1521</v>
      </c>
      <c r="C158" s="7" t="s">
        <v>19</v>
      </c>
      <c r="D158" s="7" t="s">
        <v>2069</v>
      </c>
      <c r="E158" s="7" t="s">
        <v>2070</v>
      </c>
      <c r="F158" s="7" t="s">
        <v>2071</v>
      </c>
      <c r="G158" s="7" t="s">
        <v>1534</v>
      </c>
      <c r="I158" s="7" t="s">
        <v>2072</v>
      </c>
      <c r="J158" s="7" t="s">
        <v>2151</v>
      </c>
    </row>
    <row r="159" spans="1:10">
      <c r="A159" s="7">
        <v>158</v>
      </c>
      <c r="B159" s="7" t="s">
        <v>1521</v>
      </c>
      <c r="C159" s="7" t="s">
        <v>19</v>
      </c>
      <c r="D159" s="7" t="s">
        <v>2073</v>
      </c>
      <c r="E159" s="7" t="s">
        <v>2074</v>
      </c>
      <c r="F159" s="7" t="s">
        <v>2075</v>
      </c>
      <c r="G159" s="7" t="s">
        <v>2076</v>
      </c>
      <c r="H159" s="7" t="s">
        <v>2077</v>
      </c>
      <c r="J159" s="7" t="s">
        <v>2151</v>
      </c>
    </row>
    <row r="160" spans="1:10">
      <c r="A160" s="7">
        <v>159</v>
      </c>
      <c r="B160" s="7" t="s">
        <v>1521</v>
      </c>
      <c r="C160" s="7" t="s">
        <v>19</v>
      </c>
      <c r="D160" s="7" t="s">
        <v>2078</v>
      </c>
      <c r="E160" s="7" t="s">
        <v>2079</v>
      </c>
      <c r="F160" s="7" t="s">
        <v>2080</v>
      </c>
      <c r="G160" s="7" t="s">
        <v>1582</v>
      </c>
      <c r="I160" s="7" t="s">
        <v>2081</v>
      </c>
      <c r="J160" s="7" t="s">
        <v>2151</v>
      </c>
    </row>
    <row r="161" spans="1:10">
      <c r="A161" s="7">
        <v>160</v>
      </c>
      <c r="B161" s="7" t="s">
        <v>1521</v>
      </c>
      <c r="C161" s="7" t="s">
        <v>19</v>
      </c>
      <c r="D161" s="7" t="s">
        <v>2082</v>
      </c>
      <c r="E161" s="7" t="s">
        <v>2083</v>
      </c>
      <c r="F161" s="7" t="s">
        <v>2084</v>
      </c>
      <c r="G161" s="7" t="s">
        <v>1589</v>
      </c>
      <c r="J161" s="7" t="s">
        <v>2151</v>
      </c>
    </row>
    <row r="162" spans="1:10">
      <c r="A162" s="7">
        <v>161</v>
      </c>
      <c r="B162" s="7" t="s">
        <v>1521</v>
      </c>
      <c r="C162" s="7" t="s">
        <v>19</v>
      </c>
      <c r="D162" s="7" t="s">
        <v>2085</v>
      </c>
      <c r="E162" s="7" t="s">
        <v>2086</v>
      </c>
      <c r="F162" s="7" t="s">
        <v>2087</v>
      </c>
      <c r="G162" s="7" t="s">
        <v>1582</v>
      </c>
      <c r="H162" s="7" t="s">
        <v>2088</v>
      </c>
      <c r="J162" s="7" t="s">
        <v>2151</v>
      </c>
    </row>
    <row r="163" spans="1:10">
      <c r="A163" s="7">
        <v>162</v>
      </c>
      <c r="B163" s="7" t="s">
        <v>1521</v>
      </c>
      <c r="C163" s="7" t="s">
        <v>19</v>
      </c>
      <c r="D163" s="7" t="s">
        <v>2089</v>
      </c>
      <c r="E163" s="7" t="s">
        <v>2090</v>
      </c>
      <c r="F163" s="7" t="s">
        <v>2091</v>
      </c>
      <c r="G163" s="7" t="s">
        <v>1547</v>
      </c>
      <c r="J163" s="7" t="s">
        <v>2151</v>
      </c>
    </row>
    <row r="164" spans="1:10">
      <c r="A164" s="7">
        <v>163</v>
      </c>
      <c r="B164" s="7" t="s">
        <v>1521</v>
      </c>
      <c r="C164" s="7" t="s">
        <v>19</v>
      </c>
      <c r="D164" s="7" t="s">
        <v>2092</v>
      </c>
      <c r="E164" s="7" t="s">
        <v>2093</v>
      </c>
      <c r="F164" s="7" t="s">
        <v>2094</v>
      </c>
      <c r="G164" s="7" t="s">
        <v>2095</v>
      </c>
      <c r="H164" s="7" t="s">
        <v>2096</v>
      </c>
      <c r="J164" s="7" t="s">
        <v>2151</v>
      </c>
    </row>
    <row r="165" spans="1:10">
      <c r="A165" s="7">
        <v>164</v>
      </c>
      <c r="B165" s="7" t="s">
        <v>1521</v>
      </c>
      <c r="C165" s="7" t="s">
        <v>19</v>
      </c>
      <c r="D165" s="7" t="s">
        <v>2097</v>
      </c>
      <c r="E165" s="7" t="s">
        <v>2098</v>
      </c>
      <c r="F165" s="7" t="s">
        <v>2099</v>
      </c>
      <c r="G165" s="7" t="s">
        <v>2100</v>
      </c>
      <c r="J165" s="7" t="s">
        <v>2151</v>
      </c>
    </row>
    <row r="166" spans="1:10">
      <c r="A166" s="7">
        <v>165</v>
      </c>
      <c r="B166" s="7" t="s">
        <v>1521</v>
      </c>
      <c r="C166" s="7" t="s">
        <v>19</v>
      </c>
      <c r="D166" s="7" t="s">
        <v>2101</v>
      </c>
      <c r="E166" s="7" t="s">
        <v>2102</v>
      </c>
      <c r="F166" s="7" t="s">
        <v>2103</v>
      </c>
      <c r="G166" s="7" t="s">
        <v>2100</v>
      </c>
      <c r="J166" s="7" t="s">
        <v>2151</v>
      </c>
    </row>
    <row r="167" spans="1:10">
      <c r="A167" s="7">
        <v>166</v>
      </c>
      <c r="B167" s="7" t="s">
        <v>1521</v>
      </c>
      <c r="C167" s="7" t="s">
        <v>19</v>
      </c>
      <c r="D167" s="7" t="s">
        <v>2104</v>
      </c>
      <c r="E167" s="7" t="s">
        <v>2105</v>
      </c>
      <c r="F167" s="7" t="s">
        <v>2106</v>
      </c>
      <c r="G167" s="7" t="s">
        <v>1744</v>
      </c>
      <c r="J167" s="7" t="s">
        <v>2151</v>
      </c>
    </row>
    <row r="168" spans="1:10">
      <c r="A168" s="7">
        <v>167</v>
      </c>
      <c r="B168" s="7" t="s">
        <v>1521</v>
      </c>
      <c r="C168" s="7" t="s">
        <v>19</v>
      </c>
      <c r="D168" s="7" t="s">
        <v>2107</v>
      </c>
      <c r="E168" s="7" t="s">
        <v>2108</v>
      </c>
      <c r="F168" s="7" t="s">
        <v>2109</v>
      </c>
      <c r="G168" s="7" t="s">
        <v>1534</v>
      </c>
      <c r="H168" s="7" t="s">
        <v>2110</v>
      </c>
      <c r="I168" s="7" t="s">
        <v>2111</v>
      </c>
      <c r="J168" s="7" t="s">
        <v>2151</v>
      </c>
    </row>
    <row r="169" spans="1:10">
      <c r="A169" s="7">
        <v>168</v>
      </c>
      <c r="B169" s="7" t="s">
        <v>1521</v>
      </c>
      <c r="C169" s="7" t="s">
        <v>19</v>
      </c>
      <c r="D169" s="7" t="s">
        <v>2112</v>
      </c>
      <c r="E169" s="7" t="s">
        <v>2113</v>
      </c>
      <c r="F169" s="7" t="s">
        <v>2114</v>
      </c>
      <c r="G169" s="7" t="s">
        <v>2115</v>
      </c>
      <c r="H169" s="7" t="s">
        <v>2116</v>
      </c>
      <c r="J169" s="7" t="s">
        <v>2151</v>
      </c>
    </row>
    <row r="170" spans="1:10">
      <c r="A170" s="7">
        <v>169</v>
      </c>
      <c r="B170" s="7" t="s">
        <v>1521</v>
      </c>
      <c r="C170" s="7" t="s">
        <v>19</v>
      </c>
      <c r="D170" s="7" t="s">
        <v>2117</v>
      </c>
      <c r="E170" s="7" t="s">
        <v>2118</v>
      </c>
      <c r="F170" s="7" t="s">
        <v>2119</v>
      </c>
      <c r="G170" s="7" t="s">
        <v>1578</v>
      </c>
      <c r="J170" s="7" t="s">
        <v>2151</v>
      </c>
    </row>
    <row r="171" spans="1:10">
      <c r="A171" s="7">
        <v>170</v>
      </c>
      <c r="B171" s="7" t="s">
        <v>1521</v>
      </c>
      <c r="C171" s="7" t="s">
        <v>19</v>
      </c>
      <c r="D171" s="7" t="s">
        <v>2120</v>
      </c>
      <c r="E171" s="7" t="s">
        <v>2121</v>
      </c>
      <c r="F171" s="7" t="s">
        <v>2122</v>
      </c>
      <c r="G171" s="7" t="s">
        <v>1534</v>
      </c>
      <c r="J171" s="7" t="s">
        <v>2151</v>
      </c>
    </row>
    <row r="172" spans="1:10">
      <c r="A172" s="7">
        <v>171</v>
      </c>
      <c r="B172" s="7" t="s">
        <v>1521</v>
      </c>
      <c r="C172" s="7" t="s">
        <v>19</v>
      </c>
      <c r="D172" s="7" t="s">
        <v>2123</v>
      </c>
      <c r="E172" s="7" t="s">
        <v>2124</v>
      </c>
      <c r="F172" s="7" t="s">
        <v>2125</v>
      </c>
      <c r="G172" s="7" t="s">
        <v>1566</v>
      </c>
      <c r="J172" s="7" t="s">
        <v>2151</v>
      </c>
    </row>
    <row r="173" spans="1:10">
      <c r="A173" s="7">
        <v>172</v>
      </c>
      <c r="B173" s="7" t="s">
        <v>1521</v>
      </c>
      <c r="C173" s="7" t="s">
        <v>19</v>
      </c>
      <c r="D173" s="7" t="s">
        <v>2126</v>
      </c>
      <c r="E173" s="7" t="s">
        <v>2127</v>
      </c>
      <c r="F173" s="7" t="s">
        <v>2128</v>
      </c>
      <c r="G173" s="7" t="s">
        <v>1566</v>
      </c>
      <c r="J173" s="7" t="s">
        <v>2151</v>
      </c>
    </row>
    <row r="174" spans="1:10">
      <c r="A174" s="7">
        <v>173</v>
      </c>
      <c r="B174" s="7" t="s">
        <v>1521</v>
      </c>
      <c r="C174" s="7" t="s">
        <v>19</v>
      </c>
      <c r="D174" s="7" t="s">
        <v>2129</v>
      </c>
      <c r="E174" s="7" t="s">
        <v>2130</v>
      </c>
      <c r="F174" s="7" t="s">
        <v>2131</v>
      </c>
      <c r="G174" s="7" t="s">
        <v>1539</v>
      </c>
      <c r="I174" s="7" t="s">
        <v>1530</v>
      </c>
      <c r="J174" s="7" t="s">
        <v>2151</v>
      </c>
    </row>
    <row r="175" spans="1:10">
      <c r="A175" s="7">
        <v>174</v>
      </c>
      <c r="B175" s="7" t="s">
        <v>1521</v>
      </c>
      <c r="C175" s="7" t="s">
        <v>19</v>
      </c>
      <c r="D175" s="7" t="s">
        <v>2132</v>
      </c>
      <c r="E175" s="7" t="s">
        <v>2133</v>
      </c>
      <c r="F175" s="7" t="s">
        <v>2134</v>
      </c>
      <c r="G175" s="7" t="s">
        <v>1582</v>
      </c>
      <c r="J175" s="7" t="s">
        <v>2151</v>
      </c>
    </row>
    <row r="176" spans="1:10">
      <c r="A176" s="7">
        <v>175</v>
      </c>
      <c r="B176" s="7" t="s">
        <v>1521</v>
      </c>
      <c r="C176" s="7" t="s">
        <v>19</v>
      </c>
      <c r="D176" s="7" t="s">
        <v>2135</v>
      </c>
      <c r="E176" s="7" t="s">
        <v>2136</v>
      </c>
      <c r="F176" s="7" t="s">
        <v>2137</v>
      </c>
      <c r="G176" s="7" t="s">
        <v>2138</v>
      </c>
      <c r="I176" s="7" t="s">
        <v>2139</v>
      </c>
      <c r="J176" s="7" t="s">
        <v>2151</v>
      </c>
    </row>
    <row r="177" spans="1:10">
      <c r="A177" s="7">
        <v>176</v>
      </c>
      <c r="B177" s="7" t="s">
        <v>1521</v>
      </c>
      <c r="C177" s="7" t="s">
        <v>19</v>
      </c>
      <c r="D177" s="7" t="s">
        <v>2140</v>
      </c>
      <c r="E177" s="7" t="s">
        <v>2141</v>
      </c>
      <c r="F177" s="7" t="s">
        <v>2142</v>
      </c>
      <c r="G177" s="7" t="s">
        <v>1525</v>
      </c>
      <c r="J177" s="7" t="s">
        <v>2151</v>
      </c>
    </row>
    <row r="178" spans="1:10">
      <c r="A178" s="7">
        <v>177</v>
      </c>
      <c r="B178" s="7" t="s">
        <v>1521</v>
      </c>
      <c r="C178" s="7" t="s">
        <v>19</v>
      </c>
      <c r="D178" s="7" t="s">
        <v>2143</v>
      </c>
      <c r="E178" s="7" t="s">
        <v>2144</v>
      </c>
      <c r="F178" s="7" t="s">
        <v>2145</v>
      </c>
      <c r="G178" s="7" t="s">
        <v>2146</v>
      </c>
      <c r="J178" s="7" t="s">
        <v>2151</v>
      </c>
    </row>
    <row r="179" spans="1:10">
      <c r="A179" s="7">
        <v>178</v>
      </c>
      <c r="B179" s="7" t="s">
        <v>1521</v>
      </c>
      <c r="C179" s="7" t="s">
        <v>19</v>
      </c>
      <c r="D179" s="7" t="s">
        <v>2147</v>
      </c>
      <c r="E179" s="7" t="s">
        <v>2148</v>
      </c>
      <c r="F179" s="7" t="s">
        <v>2149</v>
      </c>
      <c r="G179" s="7" t="s">
        <v>2150</v>
      </c>
      <c r="J179" s="7" t="s">
        <v>2151</v>
      </c>
    </row>
    <row r="180" spans="1:10">
      <c r="A180" s="7">
        <v>1</v>
      </c>
      <c r="B180" s="7" t="s">
        <v>1521</v>
      </c>
      <c r="C180" s="7" t="s">
        <v>19</v>
      </c>
      <c r="D180" s="7" t="s">
        <v>1522</v>
      </c>
      <c r="E180" s="7" t="s">
        <v>1523</v>
      </c>
      <c r="F180" s="7" t="s">
        <v>1524</v>
      </c>
      <c r="G180" s="7" t="s">
        <v>1525</v>
      </c>
      <c r="J180" s="7" t="s">
        <v>2203</v>
      </c>
    </row>
    <row r="181" spans="1:10">
      <c r="A181" s="7">
        <v>2</v>
      </c>
      <c r="B181" s="7" t="s">
        <v>1521</v>
      </c>
      <c r="C181" s="7" t="s">
        <v>19</v>
      </c>
      <c r="D181" s="7" t="s">
        <v>1526</v>
      </c>
      <c r="E181" s="7" t="s">
        <v>1527</v>
      </c>
      <c r="F181" s="7" t="s">
        <v>1528</v>
      </c>
      <c r="G181" s="7" t="s">
        <v>1529</v>
      </c>
      <c r="I181" s="7" t="s">
        <v>1530</v>
      </c>
      <c r="J181" s="7" t="s">
        <v>2203</v>
      </c>
    </row>
    <row r="182" spans="1:10">
      <c r="A182" s="7">
        <v>3</v>
      </c>
      <c r="B182" s="7" t="s">
        <v>1521</v>
      </c>
      <c r="C182" s="7" t="s">
        <v>19</v>
      </c>
      <c r="D182" s="7" t="s">
        <v>1536</v>
      </c>
      <c r="E182" s="7" t="s">
        <v>1537</v>
      </c>
      <c r="F182" s="7" t="s">
        <v>1538</v>
      </c>
      <c r="G182" s="7" t="s">
        <v>1539</v>
      </c>
      <c r="I182" s="7" t="s">
        <v>1540</v>
      </c>
      <c r="J182" s="7" t="s">
        <v>2203</v>
      </c>
    </row>
    <row r="183" spans="1:10">
      <c r="A183" s="7">
        <v>4</v>
      </c>
      <c r="B183" s="7" t="s">
        <v>1521</v>
      </c>
      <c r="C183" s="7" t="s">
        <v>19</v>
      </c>
      <c r="D183" s="7" t="s">
        <v>1541</v>
      </c>
      <c r="E183" s="7" t="s">
        <v>1542</v>
      </c>
      <c r="F183" s="7" t="s">
        <v>1538</v>
      </c>
      <c r="G183" s="7" t="s">
        <v>1543</v>
      </c>
      <c r="I183" s="7" t="s">
        <v>1530</v>
      </c>
      <c r="J183" s="7" t="s">
        <v>2203</v>
      </c>
    </row>
    <row r="184" spans="1:10">
      <c r="A184" s="7">
        <v>5</v>
      </c>
      <c r="B184" s="7" t="s">
        <v>1521</v>
      </c>
      <c r="C184" s="7" t="s">
        <v>19</v>
      </c>
      <c r="D184" s="7" t="s">
        <v>1548</v>
      </c>
      <c r="E184" s="7" t="s">
        <v>1549</v>
      </c>
      <c r="F184" s="7" t="s">
        <v>1550</v>
      </c>
      <c r="G184" s="7" t="s">
        <v>1551</v>
      </c>
      <c r="J184" s="7" t="s">
        <v>2203</v>
      </c>
    </row>
    <row r="185" spans="1:10">
      <c r="A185" s="7">
        <v>6</v>
      </c>
      <c r="B185" s="7" t="s">
        <v>1521</v>
      </c>
      <c r="C185" s="7" t="s">
        <v>19</v>
      </c>
      <c r="D185" s="7" t="s">
        <v>1552</v>
      </c>
      <c r="E185" s="7" t="s">
        <v>1553</v>
      </c>
      <c r="F185" s="7" t="s">
        <v>1554</v>
      </c>
      <c r="G185" s="7" t="s">
        <v>1555</v>
      </c>
      <c r="J185" s="7" t="s">
        <v>2203</v>
      </c>
    </row>
    <row r="186" spans="1:10">
      <c r="A186" s="7">
        <v>7</v>
      </c>
      <c r="B186" s="7" t="s">
        <v>1521</v>
      </c>
      <c r="C186" s="7" t="s">
        <v>19</v>
      </c>
      <c r="D186" s="7" t="s">
        <v>2152</v>
      </c>
      <c r="E186" s="7" t="s">
        <v>2153</v>
      </c>
      <c r="F186" s="7" t="s">
        <v>2154</v>
      </c>
      <c r="G186" s="7" t="s">
        <v>1571</v>
      </c>
      <c r="I186" s="7" t="s">
        <v>2155</v>
      </c>
      <c r="J186" s="7" t="s">
        <v>2203</v>
      </c>
    </row>
    <row r="187" spans="1:10">
      <c r="A187" s="7">
        <v>8</v>
      </c>
      <c r="B187" s="7" t="s">
        <v>1521</v>
      </c>
      <c r="C187" s="7" t="s">
        <v>19</v>
      </c>
      <c r="D187" s="7" t="s">
        <v>1556</v>
      </c>
      <c r="E187" s="7" t="s">
        <v>1557</v>
      </c>
      <c r="F187" s="7" t="s">
        <v>1558</v>
      </c>
      <c r="G187" s="7" t="s">
        <v>1539</v>
      </c>
      <c r="J187" s="7" t="s">
        <v>2203</v>
      </c>
    </row>
    <row r="188" spans="1:10">
      <c r="A188" s="7">
        <v>9</v>
      </c>
      <c r="B188" s="7" t="s">
        <v>1521</v>
      </c>
      <c r="C188" s="7" t="s">
        <v>19</v>
      </c>
      <c r="D188" s="7" t="s">
        <v>2156</v>
      </c>
      <c r="E188" s="7" t="s">
        <v>2157</v>
      </c>
      <c r="F188" s="7" t="s">
        <v>2158</v>
      </c>
      <c r="G188" s="7" t="s">
        <v>1566</v>
      </c>
      <c r="J188" s="7" t="s">
        <v>2203</v>
      </c>
    </row>
    <row r="189" spans="1:10">
      <c r="A189" s="7">
        <v>10</v>
      </c>
      <c r="B189" s="7" t="s">
        <v>1521</v>
      </c>
      <c r="C189" s="7" t="s">
        <v>19</v>
      </c>
      <c r="D189" s="7" t="s">
        <v>2159</v>
      </c>
      <c r="E189" s="7" t="s">
        <v>2160</v>
      </c>
      <c r="F189" s="7" t="s">
        <v>2161</v>
      </c>
      <c r="G189" s="7" t="s">
        <v>1539</v>
      </c>
      <c r="I189" s="7" t="s">
        <v>2162</v>
      </c>
      <c r="J189" s="7" t="s">
        <v>2203</v>
      </c>
    </row>
    <row r="190" spans="1:10">
      <c r="A190" s="7">
        <v>11</v>
      </c>
      <c r="B190" s="7" t="s">
        <v>1521</v>
      </c>
      <c r="C190" s="7" t="s">
        <v>19</v>
      </c>
      <c r="D190" s="7" t="s">
        <v>1559</v>
      </c>
      <c r="E190" s="7" t="s">
        <v>1560</v>
      </c>
      <c r="F190" s="7" t="s">
        <v>1561</v>
      </c>
      <c r="G190" s="7" t="s">
        <v>1562</v>
      </c>
      <c r="J190" s="7" t="s">
        <v>2203</v>
      </c>
    </row>
    <row r="191" spans="1:10">
      <c r="A191" s="7">
        <v>12</v>
      </c>
      <c r="B191" s="7" t="s">
        <v>1521</v>
      </c>
      <c r="C191" s="7" t="s">
        <v>19</v>
      </c>
      <c r="D191" s="7" t="s">
        <v>1563</v>
      </c>
      <c r="E191" s="7" t="s">
        <v>1564</v>
      </c>
      <c r="F191" s="7" t="s">
        <v>1565</v>
      </c>
      <c r="G191" s="7" t="s">
        <v>1566</v>
      </c>
      <c r="H191" s="7" t="s">
        <v>1567</v>
      </c>
      <c r="J191" s="7" t="s">
        <v>2203</v>
      </c>
    </row>
    <row r="192" spans="1:10">
      <c r="A192" s="7">
        <v>13</v>
      </c>
      <c r="B192" s="7" t="s">
        <v>1521</v>
      </c>
      <c r="C192" s="7" t="s">
        <v>19</v>
      </c>
      <c r="D192" s="7" t="s">
        <v>1572</v>
      </c>
      <c r="E192" s="7" t="s">
        <v>1573</v>
      </c>
      <c r="F192" s="7" t="s">
        <v>1574</v>
      </c>
      <c r="G192" s="7" t="s">
        <v>1566</v>
      </c>
      <c r="J192" s="7" t="s">
        <v>2203</v>
      </c>
    </row>
    <row r="193" spans="1:10">
      <c r="A193" s="7">
        <v>14</v>
      </c>
      <c r="B193" s="7" t="s">
        <v>1521</v>
      </c>
      <c r="C193" s="7" t="s">
        <v>19</v>
      </c>
      <c r="D193" s="7" t="s">
        <v>1575</v>
      </c>
      <c r="E193" s="7" t="s">
        <v>1576</v>
      </c>
      <c r="F193" s="7" t="s">
        <v>1577</v>
      </c>
      <c r="G193" s="7" t="s">
        <v>1578</v>
      </c>
      <c r="J193" s="7" t="s">
        <v>2203</v>
      </c>
    </row>
    <row r="194" spans="1:10">
      <c r="A194" s="7">
        <v>15</v>
      </c>
      <c r="B194" s="7" t="s">
        <v>1521</v>
      </c>
      <c r="C194" s="7" t="s">
        <v>19</v>
      </c>
      <c r="D194" s="7" t="s">
        <v>1579</v>
      </c>
      <c r="E194" s="7" t="s">
        <v>1580</v>
      </c>
      <c r="F194" s="7" t="s">
        <v>1581</v>
      </c>
      <c r="G194" s="7" t="s">
        <v>1582</v>
      </c>
      <c r="J194" s="7" t="s">
        <v>2203</v>
      </c>
    </row>
    <row r="195" spans="1:10">
      <c r="A195" s="7">
        <v>16</v>
      </c>
      <c r="B195" s="7" t="s">
        <v>1521</v>
      </c>
      <c r="C195" s="7" t="s">
        <v>19</v>
      </c>
      <c r="D195" s="7" t="s">
        <v>1606</v>
      </c>
      <c r="E195" s="7" t="s">
        <v>1607</v>
      </c>
      <c r="F195" s="7" t="s">
        <v>1608</v>
      </c>
      <c r="G195" s="7" t="s">
        <v>1597</v>
      </c>
      <c r="H195" s="7" t="s">
        <v>1609</v>
      </c>
      <c r="J195" s="7" t="s">
        <v>2203</v>
      </c>
    </row>
    <row r="196" spans="1:10">
      <c r="A196" s="7">
        <v>17</v>
      </c>
      <c r="B196" s="7" t="s">
        <v>1521</v>
      </c>
      <c r="C196" s="7" t="s">
        <v>19</v>
      </c>
      <c r="D196" s="7" t="s">
        <v>1616</v>
      </c>
      <c r="E196" s="7" t="s">
        <v>1617</v>
      </c>
      <c r="F196" s="7" t="s">
        <v>1618</v>
      </c>
      <c r="G196" s="7" t="s">
        <v>1619</v>
      </c>
      <c r="H196" s="7" t="s">
        <v>1620</v>
      </c>
      <c r="J196" s="7" t="s">
        <v>2203</v>
      </c>
    </row>
    <row r="197" spans="1:10">
      <c r="A197" s="7">
        <v>18</v>
      </c>
      <c r="B197" s="7" t="s">
        <v>1521</v>
      </c>
      <c r="C197" s="7" t="s">
        <v>19</v>
      </c>
      <c r="D197" s="7" t="s">
        <v>1621</v>
      </c>
      <c r="E197" s="7" t="s">
        <v>1622</v>
      </c>
      <c r="F197" s="7" t="s">
        <v>1623</v>
      </c>
      <c r="G197" s="7" t="s">
        <v>1624</v>
      </c>
      <c r="J197" s="7" t="s">
        <v>2203</v>
      </c>
    </row>
    <row r="198" spans="1:10">
      <c r="A198" s="7">
        <v>19</v>
      </c>
      <c r="B198" s="7" t="s">
        <v>1521</v>
      </c>
      <c r="C198" s="7" t="s">
        <v>19</v>
      </c>
      <c r="D198" s="7" t="s">
        <v>1625</v>
      </c>
      <c r="E198" s="7" t="s">
        <v>1626</v>
      </c>
      <c r="F198" s="7" t="s">
        <v>1627</v>
      </c>
      <c r="G198" s="7" t="s">
        <v>1628</v>
      </c>
      <c r="J198" s="7" t="s">
        <v>2203</v>
      </c>
    </row>
    <row r="199" spans="1:10">
      <c r="A199" s="7">
        <v>20</v>
      </c>
      <c r="B199" s="7" t="s">
        <v>1521</v>
      </c>
      <c r="C199" s="7" t="s">
        <v>19</v>
      </c>
      <c r="D199" s="7" t="s">
        <v>1629</v>
      </c>
      <c r="E199" s="7" t="s">
        <v>1630</v>
      </c>
      <c r="F199" s="7" t="s">
        <v>1631</v>
      </c>
      <c r="G199" s="7" t="s">
        <v>1628</v>
      </c>
      <c r="H199" s="7" t="s">
        <v>1632</v>
      </c>
      <c r="I199" s="7" t="s">
        <v>1530</v>
      </c>
      <c r="J199" s="7" t="s">
        <v>2203</v>
      </c>
    </row>
    <row r="200" spans="1:10">
      <c r="A200" s="7">
        <v>21</v>
      </c>
      <c r="B200" s="7" t="s">
        <v>1521</v>
      </c>
      <c r="C200" s="7" t="s">
        <v>19</v>
      </c>
      <c r="D200" s="7" t="s">
        <v>1633</v>
      </c>
      <c r="E200" s="7" t="s">
        <v>1634</v>
      </c>
      <c r="F200" s="7" t="s">
        <v>1627</v>
      </c>
      <c r="G200" s="7" t="s">
        <v>1635</v>
      </c>
      <c r="J200" s="7" t="s">
        <v>2203</v>
      </c>
    </row>
    <row r="201" spans="1:10">
      <c r="A201" s="7">
        <v>22</v>
      </c>
      <c r="B201" s="7" t="s">
        <v>1521</v>
      </c>
      <c r="C201" s="7" t="s">
        <v>19</v>
      </c>
      <c r="D201" s="7" t="s">
        <v>1642</v>
      </c>
      <c r="E201" s="7" t="s">
        <v>1643</v>
      </c>
      <c r="F201" s="7" t="s">
        <v>1644</v>
      </c>
      <c r="G201" s="7" t="s">
        <v>1645</v>
      </c>
      <c r="J201" s="7" t="s">
        <v>2203</v>
      </c>
    </row>
    <row r="202" spans="1:10">
      <c r="A202" s="7">
        <v>23</v>
      </c>
      <c r="B202" s="7" t="s">
        <v>1521</v>
      </c>
      <c r="C202" s="7" t="s">
        <v>19</v>
      </c>
      <c r="D202" s="7" t="s">
        <v>1646</v>
      </c>
      <c r="E202" s="7" t="s">
        <v>1647</v>
      </c>
      <c r="F202" s="7" t="s">
        <v>1648</v>
      </c>
      <c r="G202" s="7" t="s">
        <v>1529</v>
      </c>
      <c r="J202" s="7" t="s">
        <v>2203</v>
      </c>
    </row>
    <row r="203" spans="1:10">
      <c r="A203" s="7">
        <v>24</v>
      </c>
      <c r="B203" s="7" t="s">
        <v>1521</v>
      </c>
      <c r="C203" s="7" t="s">
        <v>19</v>
      </c>
      <c r="D203" s="7" t="s">
        <v>1649</v>
      </c>
      <c r="E203" s="7" t="s">
        <v>1650</v>
      </c>
      <c r="F203" s="7" t="s">
        <v>1651</v>
      </c>
      <c r="G203" s="7" t="s">
        <v>1582</v>
      </c>
      <c r="I203" s="7" t="s">
        <v>1652</v>
      </c>
      <c r="J203" s="7" t="s">
        <v>2203</v>
      </c>
    </row>
    <row r="204" spans="1:10">
      <c r="A204" s="7">
        <v>25</v>
      </c>
      <c r="B204" s="7" t="s">
        <v>1521</v>
      </c>
      <c r="C204" s="7" t="s">
        <v>19</v>
      </c>
      <c r="D204" s="7" t="s">
        <v>1653</v>
      </c>
      <c r="E204" s="7" t="s">
        <v>1654</v>
      </c>
      <c r="F204" s="7" t="s">
        <v>1655</v>
      </c>
      <c r="G204" s="7" t="s">
        <v>1582</v>
      </c>
      <c r="J204" s="7" t="s">
        <v>2203</v>
      </c>
    </row>
    <row r="205" spans="1:10">
      <c r="A205" s="7">
        <v>26</v>
      </c>
      <c r="B205" s="7" t="s">
        <v>1521</v>
      </c>
      <c r="C205" s="7" t="s">
        <v>19</v>
      </c>
      <c r="D205" s="7" t="s">
        <v>1656</v>
      </c>
      <c r="E205" s="7" t="s">
        <v>1657</v>
      </c>
      <c r="F205" s="7" t="s">
        <v>1658</v>
      </c>
      <c r="G205" s="7" t="s">
        <v>1547</v>
      </c>
      <c r="J205" s="7" t="s">
        <v>2203</v>
      </c>
    </row>
    <row r="206" spans="1:10">
      <c r="A206" s="7">
        <v>27</v>
      </c>
      <c r="B206" s="7" t="s">
        <v>1521</v>
      </c>
      <c r="C206" s="7" t="s">
        <v>19</v>
      </c>
      <c r="D206" s="7" t="s">
        <v>1662</v>
      </c>
      <c r="E206" s="7" t="s">
        <v>1663</v>
      </c>
      <c r="F206" s="7" t="s">
        <v>1664</v>
      </c>
      <c r="G206" s="7" t="s">
        <v>1582</v>
      </c>
      <c r="J206" s="7" t="s">
        <v>2203</v>
      </c>
    </row>
    <row r="207" spans="1:10">
      <c r="A207" s="7">
        <v>28</v>
      </c>
      <c r="B207" s="7" t="s">
        <v>1521</v>
      </c>
      <c r="C207" s="7" t="s">
        <v>19</v>
      </c>
      <c r="D207" s="7" t="s">
        <v>1669</v>
      </c>
      <c r="E207" s="7" t="s">
        <v>1670</v>
      </c>
      <c r="F207" s="7" t="s">
        <v>1671</v>
      </c>
      <c r="G207" s="7" t="s">
        <v>1668</v>
      </c>
      <c r="H207" s="7" t="s">
        <v>1672</v>
      </c>
      <c r="J207" s="7" t="s">
        <v>2203</v>
      </c>
    </row>
    <row r="208" spans="1:10">
      <c r="A208" s="7">
        <v>29</v>
      </c>
      <c r="B208" s="7" t="s">
        <v>1521</v>
      </c>
      <c r="C208" s="7" t="s">
        <v>19</v>
      </c>
      <c r="D208" s="7" t="s">
        <v>1673</v>
      </c>
      <c r="E208" s="7" t="s">
        <v>1674</v>
      </c>
      <c r="F208" s="7" t="s">
        <v>1675</v>
      </c>
      <c r="G208" s="7" t="s">
        <v>1534</v>
      </c>
      <c r="H208" s="7" t="s">
        <v>1676</v>
      </c>
      <c r="J208" s="7" t="s">
        <v>2203</v>
      </c>
    </row>
    <row r="209" spans="1:10">
      <c r="A209" s="7">
        <v>30</v>
      </c>
      <c r="B209" s="7" t="s">
        <v>1521</v>
      </c>
      <c r="C209" s="7" t="s">
        <v>19</v>
      </c>
      <c r="D209" s="7" t="s">
        <v>1691</v>
      </c>
      <c r="E209" s="7" t="s">
        <v>1692</v>
      </c>
      <c r="F209" s="7" t="s">
        <v>1693</v>
      </c>
      <c r="G209" s="7" t="s">
        <v>1645</v>
      </c>
      <c r="I209" s="7" t="s">
        <v>1694</v>
      </c>
      <c r="J209" s="7" t="s">
        <v>2203</v>
      </c>
    </row>
    <row r="210" spans="1:10">
      <c r="A210" s="7">
        <v>31</v>
      </c>
      <c r="B210" s="7" t="s">
        <v>1521</v>
      </c>
      <c r="C210" s="7" t="s">
        <v>19</v>
      </c>
      <c r="D210" s="7" t="s">
        <v>1695</v>
      </c>
      <c r="E210" s="7" t="s">
        <v>1696</v>
      </c>
      <c r="F210" s="7" t="s">
        <v>1697</v>
      </c>
      <c r="G210" s="7" t="s">
        <v>1645</v>
      </c>
      <c r="J210" s="7" t="s">
        <v>2203</v>
      </c>
    </row>
    <row r="211" spans="1:10">
      <c r="A211" s="7">
        <v>32</v>
      </c>
      <c r="B211" s="7" t="s">
        <v>1521</v>
      </c>
      <c r="C211" s="7" t="s">
        <v>19</v>
      </c>
      <c r="D211" s="7" t="s">
        <v>1698</v>
      </c>
      <c r="E211" s="7" t="s">
        <v>1699</v>
      </c>
      <c r="F211" s="7" t="s">
        <v>1700</v>
      </c>
      <c r="G211" s="7" t="s">
        <v>1645</v>
      </c>
      <c r="I211" s="7" t="s">
        <v>1701</v>
      </c>
      <c r="J211" s="7" t="s">
        <v>2203</v>
      </c>
    </row>
    <row r="212" spans="1:10">
      <c r="A212" s="7">
        <v>33</v>
      </c>
      <c r="B212" s="7" t="s">
        <v>1521</v>
      </c>
      <c r="C212" s="7" t="s">
        <v>19</v>
      </c>
      <c r="D212" s="7" t="s">
        <v>1702</v>
      </c>
      <c r="E212" s="7" t="s">
        <v>1699</v>
      </c>
      <c r="F212" s="7" t="s">
        <v>1703</v>
      </c>
      <c r="G212" s="7" t="s">
        <v>1645</v>
      </c>
      <c r="J212" s="7" t="s">
        <v>2203</v>
      </c>
    </row>
    <row r="213" spans="1:10">
      <c r="A213" s="7">
        <v>34</v>
      </c>
      <c r="B213" s="7" t="s">
        <v>1521</v>
      </c>
      <c r="C213" s="7" t="s">
        <v>19</v>
      </c>
      <c r="D213" s="7" t="s">
        <v>1704</v>
      </c>
      <c r="E213" s="7" t="s">
        <v>1699</v>
      </c>
      <c r="F213" s="7" t="s">
        <v>1705</v>
      </c>
      <c r="G213" s="7" t="s">
        <v>1582</v>
      </c>
      <c r="J213" s="7" t="s">
        <v>2203</v>
      </c>
    </row>
    <row r="214" spans="1:10">
      <c r="A214" s="7">
        <v>35</v>
      </c>
      <c r="B214" s="7" t="s">
        <v>1521</v>
      </c>
      <c r="C214" s="7" t="s">
        <v>19</v>
      </c>
      <c r="D214" s="7" t="s">
        <v>1706</v>
      </c>
      <c r="E214" s="7" t="s">
        <v>1707</v>
      </c>
      <c r="F214" s="7" t="s">
        <v>1708</v>
      </c>
      <c r="G214" s="7" t="s">
        <v>1582</v>
      </c>
      <c r="H214" s="7" t="s">
        <v>1709</v>
      </c>
      <c r="I214" s="7" t="s">
        <v>1710</v>
      </c>
      <c r="J214" s="7" t="s">
        <v>2203</v>
      </c>
    </row>
    <row r="215" spans="1:10">
      <c r="A215" s="7">
        <v>36</v>
      </c>
      <c r="B215" s="7" t="s">
        <v>1521</v>
      </c>
      <c r="C215" s="7" t="s">
        <v>19</v>
      </c>
      <c r="D215" s="7" t="s">
        <v>2163</v>
      </c>
      <c r="E215" s="7" t="s">
        <v>2164</v>
      </c>
      <c r="F215" s="7" t="s">
        <v>2165</v>
      </c>
      <c r="G215" s="7" t="s">
        <v>1619</v>
      </c>
      <c r="J215" s="7" t="s">
        <v>2203</v>
      </c>
    </row>
    <row r="216" spans="1:10">
      <c r="A216" s="7">
        <v>37</v>
      </c>
      <c r="B216" s="7" t="s">
        <v>1521</v>
      </c>
      <c r="C216" s="7" t="s">
        <v>19</v>
      </c>
      <c r="D216" s="7" t="s">
        <v>1727</v>
      </c>
      <c r="E216" s="7" t="s">
        <v>1728</v>
      </c>
      <c r="F216" s="7" t="s">
        <v>1729</v>
      </c>
      <c r="G216" s="7" t="s">
        <v>1645</v>
      </c>
      <c r="J216" s="7" t="s">
        <v>2203</v>
      </c>
    </row>
    <row r="217" spans="1:10">
      <c r="A217" s="7">
        <v>38</v>
      </c>
      <c r="B217" s="7" t="s">
        <v>1521</v>
      </c>
      <c r="C217" s="7" t="s">
        <v>19</v>
      </c>
      <c r="D217" s="7" t="s">
        <v>1733</v>
      </c>
      <c r="E217" s="7" t="s">
        <v>1734</v>
      </c>
      <c r="F217" s="7" t="s">
        <v>1735</v>
      </c>
      <c r="G217" s="7" t="s">
        <v>1645</v>
      </c>
      <c r="I217" s="7" t="s">
        <v>1736</v>
      </c>
      <c r="J217" s="7" t="s">
        <v>2203</v>
      </c>
    </row>
    <row r="218" spans="1:10">
      <c r="A218" s="7">
        <v>39</v>
      </c>
      <c r="B218" s="7" t="s">
        <v>1521</v>
      </c>
      <c r="C218" s="7" t="s">
        <v>19</v>
      </c>
      <c r="D218" s="7" t="s">
        <v>1737</v>
      </c>
      <c r="E218" s="7" t="s">
        <v>1738</v>
      </c>
      <c r="F218" s="7" t="s">
        <v>1739</v>
      </c>
      <c r="G218" s="7" t="s">
        <v>1645</v>
      </c>
      <c r="I218" s="7" t="s">
        <v>1740</v>
      </c>
      <c r="J218" s="7" t="s">
        <v>2203</v>
      </c>
    </row>
    <row r="219" spans="1:10">
      <c r="A219" s="7">
        <v>40</v>
      </c>
      <c r="B219" s="7" t="s">
        <v>1521</v>
      </c>
      <c r="C219" s="7" t="s">
        <v>19</v>
      </c>
      <c r="D219" s="7" t="s">
        <v>1751</v>
      </c>
      <c r="E219" s="7" t="s">
        <v>1752</v>
      </c>
      <c r="F219" s="7" t="s">
        <v>1753</v>
      </c>
      <c r="G219" s="7" t="s">
        <v>1645</v>
      </c>
      <c r="J219" s="7" t="s">
        <v>2203</v>
      </c>
    </row>
    <row r="220" spans="1:10">
      <c r="A220" s="7">
        <v>41</v>
      </c>
      <c r="B220" s="7" t="s">
        <v>1521</v>
      </c>
      <c r="C220" s="7" t="s">
        <v>19</v>
      </c>
      <c r="D220" s="7" t="s">
        <v>1768</v>
      </c>
      <c r="E220" s="7" t="s">
        <v>1769</v>
      </c>
      <c r="F220" s="7" t="s">
        <v>1770</v>
      </c>
      <c r="G220" s="7" t="s">
        <v>1589</v>
      </c>
      <c r="H220" s="7" t="s">
        <v>1771</v>
      </c>
      <c r="I220" s="7" t="s">
        <v>1772</v>
      </c>
      <c r="J220" s="7" t="s">
        <v>2203</v>
      </c>
    </row>
    <row r="221" spans="1:10">
      <c r="A221" s="7">
        <v>42</v>
      </c>
      <c r="B221" s="7" t="s">
        <v>1521</v>
      </c>
      <c r="C221" s="7" t="s">
        <v>19</v>
      </c>
      <c r="D221" s="7" t="s">
        <v>1773</v>
      </c>
      <c r="E221" s="7" t="s">
        <v>1774</v>
      </c>
      <c r="F221" s="7" t="s">
        <v>1775</v>
      </c>
      <c r="G221" s="7" t="s">
        <v>1582</v>
      </c>
      <c r="J221" s="7" t="s">
        <v>2203</v>
      </c>
    </row>
    <row r="222" spans="1:10">
      <c r="A222" s="7">
        <v>43</v>
      </c>
      <c r="B222" s="7" t="s">
        <v>1521</v>
      </c>
      <c r="C222" s="7" t="s">
        <v>19</v>
      </c>
      <c r="D222" s="7" t="s">
        <v>1776</v>
      </c>
      <c r="E222" s="7" t="s">
        <v>1777</v>
      </c>
      <c r="F222" s="7" t="s">
        <v>1778</v>
      </c>
      <c r="G222" s="7" t="s">
        <v>1744</v>
      </c>
      <c r="I222" s="7" t="s">
        <v>1779</v>
      </c>
      <c r="J222" s="7" t="s">
        <v>2203</v>
      </c>
    </row>
    <row r="223" spans="1:10">
      <c r="A223" s="7">
        <v>44</v>
      </c>
      <c r="B223" s="7" t="s">
        <v>1521</v>
      </c>
      <c r="C223" s="7" t="s">
        <v>19</v>
      </c>
      <c r="D223" s="7" t="s">
        <v>1810</v>
      </c>
      <c r="E223" s="7" t="s">
        <v>1811</v>
      </c>
      <c r="F223" s="7" t="s">
        <v>1812</v>
      </c>
      <c r="G223" s="7" t="s">
        <v>1582</v>
      </c>
      <c r="J223" s="7" t="s">
        <v>2203</v>
      </c>
    </row>
    <row r="224" spans="1:10">
      <c r="A224" s="7">
        <v>45</v>
      </c>
      <c r="B224" s="7" t="s">
        <v>1521</v>
      </c>
      <c r="C224" s="7" t="s">
        <v>19</v>
      </c>
      <c r="D224" s="7" t="s">
        <v>1813</v>
      </c>
      <c r="E224" s="7" t="s">
        <v>1814</v>
      </c>
      <c r="F224" s="7" t="s">
        <v>1815</v>
      </c>
      <c r="G224" s="7" t="s">
        <v>1582</v>
      </c>
      <c r="I224" s="7" t="s">
        <v>1816</v>
      </c>
      <c r="J224" s="7" t="s">
        <v>2203</v>
      </c>
    </row>
    <row r="225" spans="1:10">
      <c r="A225" s="7">
        <v>46</v>
      </c>
      <c r="B225" s="7" t="s">
        <v>1521</v>
      </c>
      <c r="C225" s="7" t="s">
        <v>19</v>
      </c>
      <c r="D225" s="7" t="s">
        <v>1823</v>
      </c>
      <c r="E225" s="7" t="s">
        <v>1824</v>
      </c>
      <c r="F225" s="7" t="s">
        <v>1825</v>
      </c>
      <c r="G225" s="7" t="s">
        <v>1547</v>
      </c>
      <c r="I225" s="7" t="s">
        <v>1826</v>
      </c>
      <c r="J225" s="7" t="s">
        <v>2203</v>
      </c>
    </row>
    <row r="226" spans="1:10">
      <c r="A226" s="7">
        <v>47</v>
      </c>
      <c r="B226" s="7" t="s">
        <v>1521</v>
      </c>
      <c r="C226" s="7" t="s">
        <v>19</v>
      </c>
      <c r="D226" s="7" t="s">
        <v>1827</v>
      </c>
      <c r="E226" s="7" t="s">
        <v>1828</v>
      </c>
      <c r="F226" s="7" t="s">
        <v>1829</v>
      </c>
      <c r="G226" s="7" t="s">
        <v>1645</v>
      </c>
      <c r="J226" s="7" t="s">
        <v>2203</v>
      </c>
    </row>
    <row r="227" spans="1:10">
      <c r="A227" s="7">
        <v>48</v>
      </c>
      <c r="B227" s="7" t="s">
        <v>1521</v>
      </c>
      <c r="C227" s="7" t="s">
        <v>19</v>
      </c>
      <c r="D227" s="7" t="s">
        <v>1843</v>
      </c>
      <c r="E227" s="7" t="s">
        <v>1844</v>
      </c>
      <c r="F227" s="7" t="s">
        <v>1845</v>
      </c>
      <c r="G227" s="7" t="s">
        <v>1744</v>
      </c>
      <c r="J227" s="7" t="s">
        <v>2203</v>
      </c>
    </row>
    <row r="228" spans="1:10">
      <c r="A228" s="7">
        <v>49</v>
      </c>
      <c r="B228" s="7" t="s">
        <v>1521</v>
      </c>
      <c r="C228" s="7" t="s">
        <v>19</v>
      </c>
      <c r="D228" s="7" t="s">
        <v>1846</v>
      </c>
      <c r="E228" s="7" t="s">
        <v>1847</v>
      </c>
      <c r="F228" s="7" t="s">
        <v>1848</v>
      </c>
      <c r="G228" s="7" t="s">
        <v>1534</v>
      </c>
      <c r="I228" s="7" t="s">
        <v>1849</v>
      </c>
      <c r="J228" s="7" t="s">
        <v>2203</v>
      </c>
    </row>
    <row r="229" spans="1:10">
      <c r="A229" s="7">
        <v>50</v>
      </c>
      <c r="B229" s="7" t="s">
        <v>1521</v>
      </c>
      <c r="C229" s="7" t="s">
        <v>19</v>
      </c>
      <c r="D229" s="7" t="s">
        <v>1859</v>
      </c>
      <c r="E229" s="7" t="s">
        <v>1860</v>
      </c>
      <c r="F229" s="7" t="s">
        <v>1861</v>
      </c>
      <c r="G229" s="7" t="s">
        <v>1534</v>
      </c>
      <c r="J229" s="7" t="s">
        <v>2203</v>
      </c>
    </row>
    <row r="230" spans="1:10">
      <c r="A230" s="7">
        <v>51</v>
      </c>
      <c r="B230" s="7" t="s">
        <v>1521</v>
      </c>
      <c r="C230" s="7" t="s">
        <v>19</v>
      </c>
      <c r="D230" s="7" t="s">
        <v>1876</v>
      </c>
      <c r="E230" s="7" t="s">
        <v>1877</v>
      </c>
      <c r="F230" s="7" t="s">
        <v>1878</v>
      </c>
      <c r="G230" s="7" t="s">
        <v>1582</v>
      </c>
      <c r="J230" s="7" t="s">
        <v>2203</v>
      </c>
    </row>
    <row r="231" spans="1:10">
      <c r="A231" s="7">
        <v>52</v>
      </c>
      <c r="B231" s="7" t="s">
        <v>1521</v>
      </c>
      <c r="C231" s="7" t="s">
        <v>19</v>
      </c>
      <c r="D231" s="7" t="s">
        <v>1879</v>
      </c>
      <c r="E231" s="7" t="s">
        <v>1880</v>
      </c>
      <c r="F231" s="7" t="s">
        <v>1881</v>
      </c>
      <c r="G231" s="7" t="s">
        <v>1789</v>
      </c>
      <c r="J231" s="7" t="s">
        <v>2203</v>
      </c>
    </row>
    <row r="232" spans="1:10">
      <c r="A232" s="7">
        <v>53</v>
      </c>
      <c r="B232" s="7" t="s">
        <v>1521</v>
      </c>
      <c r="C232" s="7" t="s">
        <v>19</v>
      </c>
      <c r="D232" s="7" t="s">
        <v>1882</v>
      </c>
      <c r="E232" s="7" t="s">
        <v>1883</v>
      </c>
      <c r="F232" s="7" t="s">
        <v>1884</v>
      </c>
      <c r="G232" s="7" t="s">
        <v>1547</v>
      </c>
      <c r="J232" s="7" t="s">
        <v>2203</v>
      </c>
    </row>
    <row r="233" spans="1:10">
      <c r="A233" s="7">
        <v>54</v>
      </c>
      <c r="B233" s="7" t="s">
        <v>1521</v>
      </c>
      <c r="C233" s="7" t="s">
        <v>19</v>
      </c>
      <c r="D233" s="7" t="s">
        <v>1890</v>
      </c>
      <c r="E233" s="7" t="s">
        <v>1891</v>
      </c>
      <c r="F233" s="7" t="s">
        <v>1892</v>
      </c>
      <c r="G233" s="7" t="s">
        <v>1589</v>
      </c>
      <c r="J233" s="7" t="s">
        <v>2203</v>
      </c>
    </row>
    <row r="234" spans="1:10">
      <c r="A234" s="7">
        <v>55</v>
      </c>
      <c r="B234" s="7" t="s">
        <v>1521</v>
      </c>
      <c r="C234" s="7" t="s">
        <v>19</v>
      </c>
      <c r="D234" s="7" t="s">
        <v>1893</v>
      </c>
      <c r="E234" s="7" t="s">
        <v>1894</v>
      </c>
      <c r="F234" s="7" t="s">
        <v>1895</v>
      </c>
      <c r="G234" s="7" t="s">
        <v>1566</v>
      </c>
      <c r="I234" s="7" t="s">
        <v>1896</v>
      </c>
      <c r="J234" s="7" t="s">
        <v>2203</v>
      </c>
    </row>
    <row r="235" spans="1:10">
      <c r="A235" s="7">
        <v>56</v>
      </c>
      <c r="B235" s="7" t="s">
        <v>1521</v>
      </c>
      <c r="C235" s="7" t="s">
        <v>19</v>
      </c>
      <c r="D235" s="7" t="s">
        <v>1897</v>
      </c>
      <c r="E235" s="7" t="s">
        <v>1898</v>
      </c>
      <c r="F235" s="7" t="s">
        <v>1899</v>
      </c>
      <c r="G235" s="7" t="s">
        <v>1645</v>
      </c>
      <c r="I235" s="7" t="s">
        <v>1900</v>
      </c>
      <c r="J235" s="7" t="s">
        <v>2203</v>
      </c>
    </row>
    <row r="236" spans="1:10">
      <c r="A236" s="7">
        <v>57</v>
      </c>
      <c r="B236" s="7" t="s">
        <v>1521</v>
      </c>
      <c r="C236" s="7" t="s">
        <v>19</v>
      </c>
      <c r="D236" s="7" t="s">
        <v>1908</v>
      </c>
      <c r="E236" s="7" t="s">
        <v>1909</v>
      </c>
      <c r="F236" s="7" t="s">
        <v>1910</v>
      </c>
      <c r="G236" s="7" t="s">
        <v>1547</v>
      </c>
      <c r="I236" s="7" t="s">
        <v>1690</v>
      </c>
      <c r="J236" s="7" t="s">
        <v>2203</v>
      </c>
    </row>
    <row r="237" spans="1:10">
      <c r="A237" s="7">
        <v>58</v>
      </c>
      <c r="B237" s="7" t="s">
        <v>1521</v>
      </c>
      <c r="C237" s="7" t="s">
        <v>19</v>
      </c>
      <c r="D237" s="7" t="s">
        <v>1918</v>
      </c>
      <c r="E237" s="7" t="s">
        <v>1919</v>
      </c>
      <c r="F237" s="7" t="s">
        <v>1920</v>
      </c>
      <c r="G237" s="7" t="s">
        <v>1645</v>
      </c>
      <c r="I237" s="7" t="s">
        <v>1921</v>
      </c>
      <c r="J237" s="7" t="s">
        <v>2203</v>
      </c>
    </row>
    <row r="238" spans="1:10">
      <c r="A238" s="7">
        <v>59</v>
      </c>
      <c r="B238" s="7" t="s">
        <v>1521</v>
      </c>
      <c r="C238" s="7" t="s">
        <v>19</v>
      </c>
      <c r="D238" s="7" t="s">
        <v>1926</v>
      </c>
      <c r="E238" s="7" t="s">
        <v>1927</v>
      </c>
      <c r="F238" s="7" t="s">
        <v>1928</v>
      </c>
      <c r="G238" s="7" t="s">
        <v>1619</v>
      </c>
      <c r="J238" s="7" t="s">
        <v>2203</v>
      </c>
    </row>
    <row r="239" spans="1:10">
      <c r="A239" s="7">
        <v>60</v>
      </c>
      <c r="B239" s="7" t="s">
        <v>1521</v>
      </c>
      <c r="C239" s="7" t="s">
        <v>19</v>
      </c>
      <c r="D239" s="7" t="s">
        <v>2166</v>
      </c>
      <c r="E239" s="7" t="s">
        <v>2167</v>
      </c>
      <c r="F239" s="7" t="s">
        <v>2168</v>
      </c>
      <c r="G239" s="7" t="s">
        <v>1571</v>
      </c>
      <c r="J239" s="7" t="s">
        <v>2203</v>
      </c>
    </row>
    <row r="240" spans="1:10">
      <c r="A240" s="7">
        <v>61</v>
      </c>
      <c r="B240" s="7" t="s">
        <v>1521</v>
      </c>
      <c r="C240" s="7" t="s">
        <v>19</v>
      </c>
      <c r="D240" s="7" t="s">
        <v>1933</v>
      </c>
      <c r="E240" s="7" t="s">
        <v>1934</v>
      </c>
      <c r="F240" s="7" t="s">
        <v>1935</v>
      </c>
      <c r="G240" s="7" t="s">
        <v>1547</v>
      </c>
      <c r="H240" s="7" t="s">
        <v>1936</v>
      </c>
      <c r="J240" s="7" t="s">
        <v>2203</v>
      </c>
    </row>
    <row r="241" spans="1:10">
      <c r="A241" s="7">
        <v>62</v>
      </c>
      <c r="B241" s="7" t="s">
        <v>1521</v>
      </c>
      <c r="C241" s="7" t="s">
        <v>19</v>
      </c>
      <c r="D241" s="7" t="s">
        <v>2169</v>
      </c>
      <c r="E241" s="7" t="s">
        <v>2170</v>
      </c>
      <c r="F241" s="7" t="s">
        <v>2171</v>
      </c>
      <c r="G241" s="7" t="s">
        <v>1547</v>
      </c>
      <c r="J241" s="7" t="s">
        <v>2203</v>
      </c>
    </row>
    <row r="242" spans="1:10">
      <c r="A242" s="7">
        <v>63</v>
      </c>
      <c r="B242" s="7" t="s">
        <v>1521</v>
      </c>
      <c r="C242" s="7" t="s">
        <v>19</v>
      </c>
      <c r="D242" s="7" t="s">
        <v>1941</v>
      </c>
      <c r="E242" s="7" t="s">
        <v>1942</v>
      </c>
      <c r="F242" s="7" t="s">
        <v>1943</v>
      </c>
      <c r="G242" s="7" t="s">
        <v>1582</v>
      </c>
      <c r="H242" s="7" t="s">
        <v>1944</v>
      </c>
      <c r="I242" s="7" t="s">
        <v>1945</v>
      </c>
      <c r="J242" s="7" t="s">
        <v>2203</v>
      </c>
    </row>
    <row r="243" spans="1:10">
      <c r="A243" s="7">
        <v>64</v>
      </c>
      <c r="B243" s="7" t="s">
        <v>1521</v>
      </c>
      <c r="C243" s="7" t="s">
        <v>19</v>
      </c>
      <c r="D243" s="7" t="s">
        <v>1946</v>
      </c>
      <c r="E243" s="7" t="s">
        <v>1942</v>
      </c>
      <c r="F243" s="7" t="s">
        <v>1947</v>
      </c>
      <c r="G243" s="7" t="s">
        <v>1582</v>
      </c>
      <c r="J243" s="7" t="s">
        <v>2203</v>
      </c>
    </row>
    <row r="244" spans="1:10">
      <c r="A244" s="7">
        <v>65</v>
      </c>
      <c r="B244" s="7" t="s">
        <v>1521</v>
      </c>
      <c r="C244" s="7" t="s">
        <v>19</v>
      </c>
      <c r="D244" s="7" t="s">
        <v>1948</v>
      </c>
      <c r="E244" s="7" t="s">
        <v>1942</v>
      </c>
      <c r="F244" s="7" t="s">
        <v>1949</v>
      </c>
      <c r="G244" s="7" t="s">
        <v>1566</v>
      </c>
      <c r="J244" s="7" t="s">
        <v>2203</v>
      </c>
    </row>
    <row r="245" spans="1:10">
      <c r="A245" s="7">
        <v>66</v>
      </c>
      <c r="B245" s="7" t="s">
        <v>1521</v>
      </c>
      <c r="C245" s="7" t="s">
        <v>19</v>
      </c>
      <c r="D245" s="7" t="s">
        <v>1950</v>
      </c>
      <c r="E245" s="7" t="s">
        <v>1951</v>
      </c>
      <c r="F245" s="7" t="s">
        <v>1952</v>
      </c>
      <c r="G245" s="7" t="s">
        <v>1582</v>
      </c>
      <c r="J245" s="7" t="s">
        <v>2203</v>
      </c>
    </row>
    <row r="246" spans="1:10">
      <c r="A246" s="7">
        <v>67</v>
      </c>
      <c r="B246" s="7" t="s">
        <v>1521</v>
      </c>
      <c r="C246" s="7" t="s">
        <v>19</v>
      </c>
      <c r="D246" s="7" t="s">
        <v>2172</v>
      </c>
      <c r="E246" s="7" t="s">
        <v>2173</v>
      </c>
      <c r="F246" s="7" t="s">
        <v>2174</v>
      </c>
      <c r="G246" s="7" t="s">
        <v>1571</v>
      </c>
      <c r="J246" s="7" t="s">
        <v>2203</v>
      </c>
    </row>
    <row r="247" spans="1:10">
      <c r="A247" s="7">
        <v>68</v>
      </c>
      <c r="B247" s="7" t="s">
        <v>1521</v>
      </c>
      <c r="C247" s="7" t="s">
        <v>19</v>
      </c>
      <c r="D247" s="7" t="s">
        <v>1957</v>
      </c>
      <c r="E247" s="7" t="s">
        <v>1958</v>
      </c>
      <c r="F247" s="7" t="s">
        <v>1959</v>
      </c>
      <c r="G247" s="7" t="s">
        <v>1645</v>
      </c>
      <c r="J247" s="7" t="s">
        <v>2203</v>
      </c>
    </row>
    <row r="248" spans="1:10">
      <c r="A248" s="7">
        <v>69</v>
      </c>
      <c r="B248" s="7" t="s">
        <v>1521</v>
      </c>
      <c r="C248" s="7" t="s">
        <v>19</v>
      </c>
      <c r="D248" s="7" t="s">
        <v>1960</v>
      </c>
      <c r="E248" s="7" t="s">
        <v>1961</v>
      </c>
      <c r="F248" s="7" t="s">
        <v>1962</v>
      </c>
      <c r="G248" s="7" t="s">
        <v>1589</v>
      </c>
      <c r="J248" s="7" t="s">
        <v>2203</v>
      </c>
    </row>
    <row r="249" spans="1:10">
      <c r="A249" s="7">
        <v>70</v>
      </c>
      <c r="B249" s="7" t="s">
        <v>1521</v>
      </c>
      <c r="C249" s="7" t="s">
        <v>19</v>
      </c>
      <c r="D249" s="7" t="s">
        <v>1973</v>
      </c>
      <c r="E249" s="7" t="s">
        <v>1974</v>
      </c>
      <c r="F249" s="7" t="s">
        <v>1975</v>
      </c>
      <c r="G249" s="7" t="s">
        <v>1529</v>
      </c>
      <c r="H249" s="7" t="s">
        <v>1976</v>
      </c>
      <c r="J249" s="7" t="s">
        <v>2203</v>
      </c>
    </row>
    <row r="250" spans="1:10">
      <c r="A250" s="7">
        <v>71</v>
      </c>
      <c r="B250" s="7" t="s">
        <v>1521</v>
      </c>
      <c r="C250" s="7" t="s">
        <v>19</v>
      </c>
      <c r="D250" s="7" t="s">
        <v>1977</v>
      </c>
      <c r="E250" s="7" t="s">
        <v>1974</v>
      </c>
      <c r="F250" s="7" t="s">
        <v>1978</v>
      </c>
      <c r="G250" s="7" t="s">
        <v>1789</v>
      </c>
      <c r="J250" s="7" t="s">
        <v>2203</v>
      </c>
    </row>
    <row r="251" spans="1:10">
      <c r="A251" s="7">
        <v>72</v>
      </c>
      <c r="B251" s="7" t="s">
        <v>1521</v>
      </c>
      <c r="C251" s="7" t="s">
        <v>19</v>
      </c>
      <c r="D251" s="7" t="s">
        <v>2175</v>
      </c>
      <c r="E251" s="7" t="s">
        <v>2176</v>
      </c>
      <c r="F251" s="7" t="s">
        <v>2177</v>
      </c>
      <c r="G251" s="7" t="s">
        <v>1668</v>
      </c>
      <c r="I251" s="7" t="s">
        <v>2178</v>
      </c>
      <c r="J251" s="7" t="s">
        <v>2203</v>
      </c>
    </row>
    <row r="252" spans="1:10">
      <c r="A252" s="7">
        <v>73</v>
      </c>
      <c r="B252" s="7" t="s">
        <v>1521</v>
      </c>
      <c r="C252" s="7" t="s">
        <v>19</v>
      </c>
      <c r="D252" s="7" t="s">
        <v>1979</v>
      </c>
      <c r="E252" s="7" t="s">
        <v>1980</v>
      </c>
      <c r="F252" s="7" t="s">
        <v>1981</v>
      </c>
      <c r="G252" s="7" t="s">
        <v>1589</v>
      </c>
      <c r="J252" s="7" t="s">
        <v>2203</v>
      </c>
    </row>
    <row r="253" spans="1:10">
      <c r="A253" s="7">
        <v>74</v>
      </c>
      <c r="B253" s="7" t="s">
        <v>1521</v>
      </c>
      <c r="C253" s="7" t="s">
        <v>19</v>
      </c>
      <c r="D253" s="7" t="s">
        <v>1982</v>
      </c>
      <c r="E253" s="7" t="s">
        <v>1983</v>
      </c>
      <c r="F253" s="7" t="s">
        <v>1984</v>
      </c>
      <c r="G253" s="7" t="s">
        <v>1547</v>
      </c>
      <c r="J253" s="7" t="s">
        <v>2203</v>
      </c>
    </row>
    <row r="254" spans="1:10">
      <c r="A254" s="7">
        <v>75</v>
      </c>
      <c r="B254" s="7" t="s">
        <v>1521</v>
      </c>
      <c r="C254" s="7" t="s">
        <v>19</v>
      </c>
      <c r="D254" s="7" t="s">
        <v>1988</v>
      </c>
      <c r="E254" s="7" t="s">
        <v>1989</v>
      </c>
      <c r="F254" s="7" t="s">
        <v>1990</v>
      </c>
      <c r="G254" s="7" t="s">
        <v>1582</v>
      </c>
      <c r="I254" s="7" t="s">
        <v>1991</v>
      </c>
      <c r="J254" s="7" t="s">
        <v>2203</v>
      </c>
    </row>
    <row r="255" spans="1:10">
      <c r="A255" s="7">
        <v>76</v>
      </c>
      <c r="B255" s="7" t="s">
        <v>1521</v>
      </c>
      <c r="C255" s="7" t="s">
        <v>19</v>
      </c>
      <c r="D255" s="7" t="s">
        <v>1999</v>
      </c>
      <c r="E255" s="7" t="s">
        <v>2000</v>
      </c>
      <c r="F255" s="7" t="s">
        <v>2001</v>
      </c>
      <c r="G255" s="7" t="s">
        <v>1589</v>
      </c>
      <c r="H255" s="7" t="s">
        <v>2002</v>
      </c>
      <c r="J255" s="7" t="s">
        <v>2203</v>
      </c>
    </row>
    <row r="256" spans="1:10">
      <c r="A256" s="7">
        <v>77</v>
      </c>
      <c r="B256" s="7" t="s">
        <v>1521</v>
      </c>
      <c r="C256" s="7" t="s">
        <v>19</v>
      </c>
      <c r="D256" s="7" t="s">
        <v>2003</v>
      </c>
      <c r="E256" s="7" t="s">
        <v>2004</v>
      </c>
      <c r="F256" s="7" t="s">
        <v>2005</v>
      </c>
      <c r="G256" s="7" t="s">
        <v>1571</v>
      </c>
      <c r="J256" s="7" t="s">
        <v>2203</v>
      </c>
    </row>
    <row r="257" spans="1:10">
      <c r="A257" s="7">
        <v>78</v>
      </c>
      <c r="B257" s="7" t="s">
        <v>1521</v>
      </c>
      <c r="C257" s="7" t="s">
        <v>19</v>
      </c>
      <c r="D257" s="7" t="s">
        <v>2010</v>
      </c>
      <c r="E257" s="7" t="s">
        <v>2011</v>
      </c>
      <c r="F257" s="7" t="s">
        <v>2012</v>
      </c>
      <c r="G257" s="7" t="s">
        <v>1547</v>
      </c>
      <c r="J257" s="7" t="s">
        <v>2203</v>
      </c>
    </row>
    <row r="258" spans="1:10">
      <c r="A258" s="7">
        <v>79</v>
      </c>
      <c r="B258" s="7" t="s">
        <v>1521</v>
      </c>
      <c r="C258" s="7" t="s">
        <v>19</v>
      </c>
      <c r="D258" s="7" t="s">
        <v>2013</v>
      </c>
      <c r="E258" s="7" t="s">
        <v>2014</v>
      </c>
      <c r="F258" s="7" t="s">
        <v>2015</v>
      </c>
      <c r="G258" s="7" t="s">
        <v>1547</v>
      </c>
      <c r="J258" s="7" t="s">
        <v>2203</v>
      </c>
    </row>
    <row r="259" spans="1:10">
      <c r="A259" s="7">
        <v>80</v>
      </c>
      <c r="B259" s="7" t="s">
        <v>1521</v>
      </c>
      <c r="C259" s="7" t="s">
        <v>19</v>
      </c>
      <c r="D259" s="7" t="s">
        <v>2019</v>
      </c>
      <c r="E259" s="7" t="s">
        <v>2020</v>
      </c>
      <c r="F259" s="7" t="s">
        <v>2021</v>
      </c>
      <c r="G259" s="7" t="s">
        <v>1547</v>
      </c>
      <c r="J259" s="7" t="s">
        <v>2203</v>
      </c>
    </row>
    <row r="260" spans="1:10">
      <c r="A260" s="7">
        <v>81</v>
      </c>
      <c r="B260" s="7" t="s">
        <v>1521</v>
      </c>
      <c r="C260" s="7" t="s">
        <v>19</v>
      </c>
      <c r="D260" s="7" t="s">
        <v>2022</v>
      </c>
      <c r="E260" s="7" t="s">
        <v>2023</v>
      </c>
      <c r="F260" s="7" t="s">
        <v>2024</v>
      </c>
      <c r="G260" s="7" t="s">
        <v>1582</v>
      </c>
      <c r="H260" s="7" t="s">
        <v>2025</v>
      </c>
      <c r="J260" s="7" t="s">
        <v>2203</v>
      </c>
    </row>
    <row r="261" spans="1:10">
      <c r="A261" s="7">
        <v>82</v>
      </c>
      <c r="B261" s="7" t="s">
        <v>1521</v>
      </c>
      <c r="C261" s="7" t="s">
        <v>19</v>
      </c>
      <c r="D261" s="7" t="s">
        <v>2179</v>
      </c>
      <c r="E261" s="7" t="s">
        <v>2180</v>
      </c>
      <c r="F261" s="7" t="s">
        <v>2181</v>
      </c>
      <c r="G261" s="7" t="s">
        <v>1571</v>
      </c>
      <c r="J261" s="7" t="s">
        <v>2203</v>
      </c>
    </row>
    <row r="262" spans="1:10">
      <c r="A262" s="7">
        <v>83</v>
      </c>
      <c r="B262" s="7" t="s">
        <v>1521</v>
      </c>
      <c r="C262" s="7" t="s">
        <v>19</v>
      </c>
      <c r="D262" s="7" t="s">
        <v>2029</v>
      </c>
      <c r="E262" s="7" t="s">
        <v>2030</v>
      </c>
      <c r="F262" s="7" t="s">
        <v>2031</v>
      </c>
      <c r="G262" s="7" t="s">
        <v>1571</v>
      </c>
      <c r="J262" s="7" t="s">
        <v>2203</v>
      </c>
    </row>
    <row r="263" spans="1:10">
      <c r="A263" s="7">
        <v>84</v>
      </c>
      <c r="B263" s="7" t="s">
        <v>1521</v>
      </c>
      <c r="C263" s="7" t="s">
        <v>19</v>
      </c>
      <c r="D263" s="7" t="s">
        <v>2032</v>
      </c>
      <c r="E263" s="7" t="s">
        <v>2033</v>
      </c>
      <c r="F263" s="7" t="s">
        <v>2034</v>
      </c>
      <c r="G263" s="7" t="s">
        <v>1529</v>
      </c>
      <c r="J263" s="7" t="s">
        <v>2203</v>
      </c>
    </row>
    <row r="264" spans="1:10">
      <c r="A264" s="7">
        <v>85</v>
      </c>
      <c r="B264" s="7" t="s">
        <v>1521</v>
      </c>
      <c r="C264" s="7" t="s">
        <v>19</v>
      </c>
      <c r="D264" s="7" t="s">
        <v>2038</v>
      </c>
      <c r="E264" s="7" t="s">
        <v>2039</v>
      </c>
      <c r="F264" s="7" t="s">
        <v>2040</v>
      </c>
      <c r="G264" s="7" t="s">
        <v>1582</v>
      </c>
      <c r="J264" s="7" t="s">
        <v>2203</v>
      </c>
    </row>
    <row r="265" spans="1:10">
      <c r="A265" s="7">
        <v>86</v>
      </c>
      <c r="B265" s="7" t="s">
        <v>1521</v>
      </c>
      <c r="C265" s="7" t="s">
        <v>19</v>
      </c>
      <c r="D265" s="7" t="s">
        <v>2041</v>
      </c>
      <c r="E265" s="7" t="s">
        <v>2042</v>
      </c>
      <c r="F265" s="7" t="s">
        <v>2043</v>
      </c>
      <c r="G265" s="7" t="s">
        <v>2044</v>
      </c>
      <c r="H265" s="7" t="s">
        <v>2045</v>
      </c>
      <c r="J265" s="7" t="s">
        <v>2203</v>
      </c>
    </row>
    <row r="266" spans="1:10">
      <c r="A266" s="7">
        <v>87</v>
      </c>
      <c r="B266" s="7" t="s">
        <v>1521</v>
      </c>
      <c r="C266" s="7" t="s">
        <v>19</v>
      </c>
      <c r="D266" s="7" t="s">
        <v>2046</v>
      </c>
      <c r="E266" s="7" t="s">
        <v>2047</v>
      </c>
      <c r="F266" s="7" t="s">
        <v>2048</v>
      </c>
      <c r="G266" s="7" t="s">
        <v>1566</v>
      </c>
      <c r="J266" s="7" t="s">
        <v>2203</v>
      </c>
    </row>
    <row r="267" spans="1:10">
      <c r="A267" s="7">
        <v>88</v>
      </c>
      <c r="B267" s="7" t="s">
        <v>1521</v>
      </c>
      <c r="C267" s="7" t="s">
        <v>19</v>
      </c>
      <c r="D267" s="7" t="s">
        <v>2182</v>
      </c>
      <c r="E267" s="7" t="s">
        <v>2183</v>
      </c>
      <c r="F267" s="7" t="s">
        <v>2184</v>
      </c>
      <c r="G267" s="7" t="s">
        <v>1571</v>
      </c>
      <c r="J267" s="7" t="s">
        <v>2203</v>
      </c>
    </row>
    <row r="268" spans="1:10">
      <c r="A268" s="7">
        <v>89</v>
      </c>
      <c r="B268" s="7" t="s">
        <v>1521</v>
      </c>
      <c r="C268" s="7" t="s">
        <v>19</v>
      </c>
      <c r="D268" s="7" t="s">
        <v>2056</v>
      </c>
      <c r="E268" s="7" t="s">
        <v>2057</v>
      </c>
      <c r="F268" s="7" t="s">
        <v>2058</v>
      </c>
      <c r="G268" s="7" t="s">
        <v>1582</v>
      </c>
      <c r="I268" s="7" t="s">
        <v>1816</v>
      </c>
      <c r="J268" s="7" t="s">
        <v>2203</v>
      </c>
    </row>
    <row r="269" spans="1:10">
      <c r="A269" s="7">
        <v>90</v>
      </c>
      <c r="B269" s="7" t="s">
        <v>1521</v>
      </c>
      <c r="C269" s="7" t="s">
        <v>19</v>
      </c>
      <c r="D269" s="7" t="s">
        <v>2059</v>
      </c>
      <c r="E269" s="7" t="s">
        <v>2060</v>
      </c>
      <c r="F269" s="7" t="s">
        <v>2061</v>
      </c>
      <c r="G269" s="7" t="s">
        <v>1582</v>
      </c>
      <c r="H269" s="7" t="s">
        <v>2062</v>
      </c>
      <c r="J269" s="7" t="s">
        <v>2203</v>
      </c>
    </row>
    <row r="270" spans="1:10">
      <c r="A270" s="7">
        <v>91</v>
      </c>
      <c r="B270" s="7" t="s">
        <v>1521</v>
      </c>
      <c r="C270" s="7" t="s">
        <v>19</v>
      </c>
      <c r="D270" s="7" t="s">
        <v>2063</v>
      </c>
      <c r="E270" s="7" t="s">
        <v>2064</v>
      </c>
      <c r="F270" s="7" t="s">
        <v>2065</v>
      </c>
      <c r="G270" s="7" t="s">
        <v>1571</v>
      </c>
      <c r="J270" s="7" t="s">
        <v>2203</v>
      </c>
    </row>
    <row r="271" spans="1:10">
      <c r="A271" s="7">
        <v>92</v>
      </c>
      <c r="B271" s="7" t="s">
        <v>1521</v>
      </c>
      <c r="C271" s="7" t="s">
        <v>19</v>
      </c>
      <c r="D271" s="7" t="s">
        <v>2185</v>
      </c>
      <c r="E271" s="7" t="s">
        <v>2186</v>
      </c>
      <c r="F271" s="7" t="s">
        <v>2187</v>
      </c>
      <c r="G271" s="7" t="s">
        <v>1571</v>
      </c>
      <c r="J271" s="7" t="s">
        <v>2203</v>
      </c>
    </row>
    <row r="272" spans="1:10">
      <c r="A272" s="7">
        <v>93</v>
      </c>
      <c r="B272" s="7" t="s">
        <v>1521</v>
      </c>
      <c r="C272" s="7" t="s">
        <v>19</v>
      </c>
      <c r="D272" s="7" t="s">
        <v>2073</v>
      </c>
      <c r="E272" s="7" t="s">
        <v>2074</v>
      </c>
      <c r="F272" s="7" t="s">
        <v>2075</v>
      </c>
      <c r="G272" s="7" t="s">
        <v>2076</v>
      </c>
      <c r="H272" s="7" t="s">
        <v>2077</v>
      </c>
      <c r="J272" s="7" t="s">
        <v>2203</v>
      </c>
    </row>
    <row r="273" spans="1:10">
      <c r="A273" s="7">
        <v>94</v>
      </c>
      <c r="B273" s="7" t="s">
        <v>1521</v>
      </c>
      <c r="C273" s="7" t="s">
        <v>19</v>
      </c>
      <c r="D273" s="7" t="s">
        <v>2078</v>
      </c>
      <c r="E273" s="7" t="s">
        <v>2079</v>
      </c>
      <c r="F273" s="7" t="s">
        <v>2080</v>
      </c>
      <c r="G273" s="7" t="s">
        <v>1582</v>
      </c>
      <c r="I273" s="7" t="s">
        <v>2081</v>
      </c>
      <c r="J273" s="7" t="s">
        <v>2203</v>
      </c>
    </row>
    <row r="274" spans="1:10">
      <c r="A274" s="7">
        <v>95</v>
      </c>
      <c r="B274" s="7" t="s">
        <v>1521</v>
      </c>
      <c r="C274" s="7" t="s">
        <v>19</v>
      </c>
      <c r="D274" s="7" t="s">
        <v>2188</v>
      </c>
      <c r="E274" s="7" t="s">
        <v>2189</v>
      </c>
      <c r="F274" s="7" t="s">
        <v>2190</v>
      </c>
      <c r="G274" s="7" t="s">
        <v>1571</v>
      </c>
      <c r="H274" s="7" t="s">
        <v>2191</v>
      </c>
      <c r="J274" s="7" t="s">
        <v>2203</v>
      </c>
    </row>
    <row r="275" spans="1:10">
      <c r="A275" s="7">
        <v>96</v>
      </c>
      <c r="B275" s="7" t="s">
        <v>1521</v>
      </c>
      <c r="C275" s="7" t="s">
        <v>19</v>
      </c>
      <c r="D275" s="7" t="s">
        <v>2192</v>
      </c>
      <c r="E275" s="7" t="s">
        <v>2193</v>
      </c>
      <c r="F275" s="7" t="s">
        <v>2194</v>
      </c>
      <c r="G275" s="7" t="s">
        <v>1529</v>
      </c>
      <c r="H275" s="7" t="s">
        <v>2195</v>
      </c>
      <c r="J275" s="7" t="s">
        <v>2203</v>
      </c>
    </row>
    <row r="276" spans="1:10">
      <c r="A276" s="7">
        <v>97</v>
      </c>
      <c r="B276" s="7" t="s">
        <v>1521</v>
      </c>
      <c r="C276" s="7" t="s">
        <v>19</v>
      </c>
      <c r="D276" s="7" t="s">
        <v>2196</v>
      </c>
      <c r="E276" s="7" t="s">
        <v>2197</v>
      </c>
      <c r="F276" s="7" t="s">
        <v>2198</v>
      </c>
      <c r="G276" s="7" t="s">
        <v>1547</v>
      </c>
      <c r="H276" s="7" t="s">
        <v>2199</v>
      </c>
      <c r="I276" s="7" t="s">
        <v>1530</v>
      </c>
      <c r="J276" s="7" t="s">
        <v>2203</v>
      </c>
    </row>
    <row r="277" spans="1:10">
      <c r="A277" s="7">
        <v>98</v>
      </c>
      <c r="B277" s="7" t="s">
        <v>1521</v>
      </c>
      <c r="C277" s="7" t="s">
        <v>19</v>
      </c>
      <c r="D277" s="7" t="s">
        <v>2089</v>
      </c>
      <c r="E277" s="7" t="s">
        <v>2090</v>
      </c>
      <c r="F277" s="7" t="s">
        <v>2091</v>
      </c>
      <c r="G277" s="7" t="s">
        <v>1547</v>
      </c>
      <c r="J277" s="7" t="s">
        <v>2203</v>
      </c>
    </row>
    <row r="278" spans="1:10">
      <c r="A278" s="7">
        <v>99</v>
      </c>
      <c r="B278" s="7" t="s">
        <v>1521</v>
      </c>
      <c r="C278" s="7" t="s">
        <v>19</v>
      </c>
      <c r="D278" s="7" t="s">
        <v>2123</v>
      </c>
      <c r="E278" s="7" t="s">
        <v>2124</v>
      </c>
      <c r="F278" s="7" t="s">
        <v>2125</v>
      </c>
      <c r="G278" s="7" t="s">
        <v>1566</v>
      </c>
      <c r="J278" s="7" t="s">
        <v>2203</v>
      </c>
    </row>
    <row r="279" spans="1:10">
      <c r="A279" s="7">
        <v>100</v>
      </c>
      <c r="B279" s="7" t="s">
        <v>1521</v>
      </c>
      <c r="C279" s="7" t="s">
        <v>19</v>
      </c>
      <c r="D279" s="7" t="s">
        <v>2200</v>
      </c>
      <c r="E279" s="7" t="s">
        <v>2201</v>
      </c>
      <c r="F279" s="7" t="s">
        <v>2149</v>
      </c>
      <c r="G279" s="7" t="s">
        <v>2202</v>
      </c>
      <c r="J279" s="7" t="s">
        <v>2203</v>
      </c>
    </row>
    <row r="280" spans="1:10">
      <c r="A280" s="7">
        <v>101</v>
      </c>
      <c r="B280" s="7" t="s">
        <v>1521</v>
      </c>
      <c r="C280" s="7" t="s">
        <v>19</v>
      </c>
      <c r="D280" s="7" t="s">
        <v>2132</v>
      </c>
      <c r="E280" s="7" t="s">
        <v>2133</v>
      </c>
      <c r="F280" s="7" t="s">
        <v>2134</v>
      </c>
      <c r="G280" s="7" t="s">
        <v>1582</v>
      </c>
      <c r="J280" s="7" t="s">
        <v>2203</v>
      </c>
    </row>
    <row r="281" spans="1:10">
      <c r="A281" s="7">
        <v>102</v>
      </c>
      <c r="B281" s="7" t="s">
        <v>1521</v>
      </c>
      <c r="C281" s="7" t="s">
        <v>19</v>
      </c>
      <c r="D281" s="7" t="s">
        <v>2135</v>
      </c>
      <c r="E281" s="7" t="s">
        <v>2136</v>
      </c>
      <c r="F281" s="7" t="s">
        <v>2137</v>
      </c>
      <c r="G281" s="7" t="s">
        <v>2138</v>
      </c>
      <c r="I281" s="7" t="s">
        <v>2139</v>
      </c>
      <c r="J281" s="7" t="s">
        <v>2203</v>
      </c>
    </row>
    <row r="282" spans="1:10">
      <c r="A282" s="7">
        <v>103</v>
      </c>
      <c r="B282" s="7" t="s">
        <v>1521</v>
      </c>
      <c r="C282" s="7" t="s">
        <v>19</v>
      </c>
      <c r="D282" s="7" t="s">
        <v>2143</v>
      </c>
      <c r="E282" s="7" t="s">
        <v>2144</v>
      </c>
      <c r="F282" s="7" t="s">
        <v>2145</v>
      </c>
      <c r="G282" s="7" t="s">
        <v>2146</v>
      </c>
      <c r="J282" s="7" t="s">
        <v>2203</v>
      </c>
    </row>
    <row r="283" spans="1:10">
      <c r="A283" s="7">
        <v>104</v>
      </c>
      <c r="B283" s="7" t="s">
        <v>1521</v>
      </c>
      <c r="C283" s="7" t="s">
        <v>19</v>
      </c>
      <c r="D283" s="7" t="s">
        <v>2147</v>
      </c>
      <c r="E283" s="7" t="s">
        <v>2148</v>
      </c>
      <c r="F283" s="7" t="s">
        <v>2149</v>
      </c>
      <c r="G283" s="7" t="s">
        <v>2150</v>
      </c>
      <c r="J283" s="7" t="s">
        <v>2203</v>
      </c>
    </row>
  </sheetData>
  <sheetProtection formatColumns="0" formatRows="0"/>
  <phoneticPr fontId="12"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924</v>
      </c>
    </row>
    <row r="2" spans="1:1">
      <c r="A2" t="s">
        <v>925</v>
      </c>
    </row>
    <row r="3" spans="1:1">
      <c r="A3" t="s">
        <v>926</v>
      </c>
    </row>
    <row r="4" spans="1:1">
      <c r="A4" t="s">
        <v>927</v>
      </c>
    </row>
    <row r="5" spans="1:1">
      <c r="A5" t="s">
        <v>928</v>
      </c>
    </row>
    <row r="6" spans="1:1">
      <c r="A6" t="s">
        <v>929</v>
      </c>
    </row>
    <row r="7" spans="1:1">
      <c r="A7" t="s">
        <v>930</v>
      </c>
    </row>
    <row r="8" spans="1:1">
      <c r="A8" t="s">
        <v>931</v>
      </c>
    </row>
    <row r="9" spans="1:1">
      <c r="A9" t="s">
        <v>932</v>
      </c>
    </row>
    <row r="10" spans="1:1">
      <c r="A10" t="s">
        <v>933</v>
      </c>
    </row>
    <row r="11" spans="1:1">
      <c r="A11" t="s">
        <v>934</v>
      </c>
    </row>
    <row r="12" spans="1:1">
      <c r="A12" t="s">
        <v>935</v>
      </c>
    </row>
    <row r="13" spans="1:1">
      <c r="A13" t="s">
        <v>936</v>
      </c>
    </row>
    <row r="14" spans="1:1">
      <c r="A14" t="s">
        <v>937</v>
      </c>
    </row>
    <row r="15" spans="1:1">
      <c r="A15" t="s">
        <v>938</v>
      </c>
    </row>
    <row r="16" spans="1:1">
      <c r="A16" t="s">
        <v>939</v>
      </c>
    </row>
    <row r="17" spans="1:1">
      <c r="A17" t="s">
        <v>940</v>
      </c>
    </row>
    <row r="18" spans="1:1">
      <c r="A18" t="s">
        <v>941</v>
      </c>
    </row>
    <row r="19" spans="1:1">
      <c r="A19" t="s">
        <v>942</v>
      </c>
    </row>
    <row r="20" spans="1:1">
      <c r="A20" t="s">
        <v>943</v>
      </c>
    </row>
    <row r="21" spans="1:1">
      <c r="A21" t="s">
        <v>944</v>
      </c>
    </row>
    <row r="22" spans="1:1">
      <c r="A22" t="s">
        <v>945</v>
      </c>
    </row>
    <row r="23" spans="1:1">
      <c r="A23" t="s">
        <v>946</v>
      </c>
    </row>
    <row r="24" spans="1:1">
      <c r="A24" t="s">
        <v>947</v>
      </c>
    </row>
    <row r="25" spans="1:1">
      <c r="A25" t="s">
        <v>948</v>
      </c>
    </row>
    <row r="26" spans="1:1">
      <c r="A26" t="s">
        <v>949</v>
      </c>
    </row>
    <row r="27" spans="1:1">
      <c r="A27" t="s">
        <v>950</v>
      </c>
    </row>
    <row r="28" spans="1:1">
      <c r="A28" t="s">
        <v>951</v>
      </c>
    </row>
    <row r="29" spans="1:1">
      <c r="A29" t="s">
        <v>952</v>
      </c>
    </row>
    <row r="30" spans="1:1">
      <c r="A30" t="s">
        <v>953</v>
      </c>
    </row>
    <row r="31" spans="1:1">
      <c r="A31" t="s">
        <v>954</v>
      </c>
    </row>
    <row r="32" spans="1:1">
      <c r="A32" t="s">
        <v>955</v>
      </c>
    </row>
    <row r="33" spans="1:1">
      <c r="A33" t="s">
        <v>956</v>
      </c>
    </row>
    <row r="34" spans="1:1">
      <c r="A34" t="s">
        <v>957</v>
      </c>
    </row>
    <row r="35" spans="1:1">
      <c r="A35" t="s">
        <v>958</v>
      </c>
    </row>
    <row r="36" spans="1:1">
      <c r="A36" t="s">
        <v>959</v>
      </c>
    </row>
    <row r="37" spans="1:1">
      <c r="A37" t="s">
        <v>960</v>
      </c>
    </row>
    <row r="38" spans="1:1">
      <c r="A38" t="s">
        <v>961</v>
      </c>
    </row>
    <row r="39" spans="1:1">
      <c r="A39" t="s">
        <v>962</v>
      </c>
    </row>
    <row r="40" spans="1:1">
      <c r="A40" t="s">
        <v>963</v>
      </c>
    </row>
    <row r="41" spans="1:1">
      <c r="A41" t="s">
        <v>964</v>
      </c>
    </row>
    <row r="42" spans="1:1">
      <c r="A42" t="s">
        <v>965</v>
      </c>
    </row>
    <row r="43" spans="1:1">
      <c r="A43" t="s">
        <v>966</v>
      </c>
    </row>
    <row r="44" spans="1:1">
      <c r="A44" t="s">
        <v>967</v>
      </c>
    </row>
    <row r="45" spans="1:1">
      <c r="A45" t="s">
        <v>968</v>
      </c>
    </row>
    <row r="46" spans="1:1">
      <c r="A46" t="s">
        <v>969</v>
      </c>
    </row>
    <row r="47" spans="1:1">
      <c r="A47" t="s">
        <v>970</v>
      </c>
    </row>
    <row r="48" spans="1:1">
      <c r="A48" t="s">
        <v>971</v>
      </c>
    </row>
    <row r="49" spans="1:1">
      <c r="A49" t="s">
        <v>972</v>
      </c>
    </row>
    <row r="50" spans="1:1">
      <c r="A50" t="s">
        <v>973</v>
      </c>
    </row>
    <row r="51" spans="1:1">
      <c r="A51" t="s">
        <v>974</v>
      </c>
    </row>
    <row r="52" spans="1:1">
      <c r="A52" t="s">
        <v>975</v>
      </c>
    </row>
    <row r="53" spans="1:1">
      <c r="A53" t="s">
        <v>976</v>
      </c>
    </row>
    <row r="54" spans="1:1">
      <c r="A54" t="s">
        <v>977</v>
      </c>
    </row>
    <row r="55" spans="1:1">
      <c r="A55" t="s">
        <v>978</v>
      </c>
    </row>
    <row r="56" spans="1:1">
      <c r="A56" t="s">
        <v>979</v>
      </c>
    </row>
    <row r="57" spans="1:1">
      <c r="A57" t="s">
        <v>980</v>
      </c>
    </row>
    <row r="58" spans="1:1">
      <c r="A58" t="s">
        <v>981</v>
      </c>
    </row>
    <row r="59" spans="1:1">
      <c r="A59" t="s">
        <v>982</v>
      </c>
    </row>
    <row r="60" spans="1:1">
      <c r="A60" t="s">
        <v>983</v>
      </c>
    </row>
    <row r="61" spans="1:1">
      <c r="A61" t="s">
        <v>984</v>
      </c>
    </row>
    <row r="62" spans="1:1">
      <c r="A62" t="s">
        <v>985</v>
      </c>
    </row>
    <row r="63" spans="1:1">
      <c r="A63" t="s">
        <v>986</v>
      </c>
    </row>
    <row r="64" spans="1:1">
      <c r="A64" t="s">
        <v>987</v>
      </c>
    </row>
    <row r="65" spans="1:1">
      <c r="A65" t="s">
        <v>988</v>
      </c>
    </row>
    <row r="66" spans="1:1">
      <c r="A66" t="s">
        <v>989</v>
      </c>
    </row>
    <row r="67" spans="1:1">
      <c r="A67" t="s">
        <v>990</v>
      </c>
    </row>
    <row r="68" spans="1:1">
      <c r="A68" t="s">
        <v>991</v>
      </c>
    </row>
    <row r="69" spans="1:1">
      <c r="A69" t="s">
        <v>992</v>
      </c>
    </row>
    <row r="70" spans="1:1">
      <c r="A70" t="s">
        <v>993</v>
      </c>
    </row>
    <row r="71" spans="1:1">
      <c r="A71" t="s">
        <v>994</v>
      </c>
    </row>
    <row r="72" spans="1:1">
      <c r="A72" t="s">
        <v>995</v>
      </c>
    </row>
    <row r="73" spans="1:1">
      <c r="A73" t="s">
        <v>996</v>
      </c>
    </row>
    <row r="74" spans="1:1">
      <c r="A74" t="s">
        <v>997</v>
      </c>
    </row>
    <row r="75" spans="1:1">
      <c r="A75" t="s">
        <v>998</v>
      </c>
    </row>
    <row r="76" spans="1:1">
      <c r="A76" t="s">
        <v>999</v>
      </c>
    </row>
    <row r="77" spans="1:1">
      <c r="A77" t="s">
        <v>1000</v>
      </c>
    </row>
    <row r="78" spans="1:1">
      <c r="A78" t="s">
        <v>1001</v>
      </c>
    </row>
    <row r="79" spans="1:1">
      <c r="A79" t="s">
        <v>1002</v>
      </c>
    </row>
    <row r="80" spans="1:1">
      <c r="A80" t="s">
        <v>1003</v>
      </c>
    </row>
    <row r="81" spans="1:1">
      <c r="A81" t="s">
        <v>1004</v>
      </c>
    </row>
    <row r="82" spans="1:1">
      <c r="A82" t="s">
        <v>1005</v>
      </c>
    </row>
    <row r="83" spans="1:1">
      <c r="A83" t="s">
        <v>1006</v>
      </c>
    </row>
    <row r="84" spans="1:1">
      <c r="A84" t="s">
        <v>1007</v>
      </c>
    </row>
    <row r="85" spans="1:1">
      <c r="A85" t="s">
        <v>1008</v>
      </c>
    </row>
    <row r="86" spans="1:1">
      <c r="A86" t="s">
        <v>2204</v>
      </c>
    </row>
    <row r="87" spans="1:1">
      <c r="A87" t="s">
        <v>1009</v>
      </c>
    </row>
    <row r="88" spans="1:1">
      <c r="A88" t="s">
        <v>1010</v>
      </c>
    </row>
    <row r="89" spans="1:1">
      <c r="A89" t="s">
        <v>1011</v>
      </c>
    </row>
    <row r="90" spans="1:1">
      <c r="A90" t="s">
        <v>1012</v>
      </c>
    </row>
    <row r="91" spans="1:1">
      <c r="A91" t="s">
        <v>1013</v>
      </c>
    </row>
    <row r="92" spans="1:1">
      <c r="A92" t="s">
        <v>1014</v>
      </c>
    </row>
    <row r="93" spans="1:1">
      <c r="A93" t="s">
        <v>1015</v>
      </c>
    </row>
    <row r="94" spans="1:1">
      <c r="A94" t="s">
        <v>1016</v>
      </c>
    </row>
    <row r="95" spans="1:1">
      <c r="A95" t="s">
        <v>1017</v>
      </c>
    </row>
    <row r="96" spans="1:1">
      <c r="A96" t="s">
        <v>1018</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706</v>
      </c>
      <c r="M12" s="329"/>
      <c r="N12" s="329"/>
    </row>
    <row r="14" spans="12:14" s="325" customFormat="1" ht="30" customHeight="1">
      <c r="L14" s="265" t="s">
        <v>16</v>
      </c>
      <c r="M14" s="265" t="s">
        <v>707</v>
      </c>
      <c r="N14" s="265" t="s">
        <v>708</v>
      </c>
    </row>
    <row r="15" spans="12:14" ht="34.200000000000003">
      <c r="L15" s="265">
        <v>1</v>
      </c>
      <c r="M15" s="330" t="s">
        <v>529</v>
      </c>
      <c r="N15" s="330" t="s">
        <v>709</v>
      </c>
    </row>
    <row r="16" spans="12:14" ht="69" customHeight="1">
      <c r="L16" s="265">
        <v>2</v>
      </c>
      <c r="M16" s="330" t="s">
        <v>530</v>
      </c>
      <c r="N16" s="330" t="s">
        <v>1194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2"/>
  <sheetViews>
    <sheetView showGridLines="0" zoomScaleNormal="100" workbookViewId="0"/>
  </sheetViews>
  <sheetFormatPr defaultRowHeight="11.4"/>
  <sheetData>
    <row r="1" spans="1:1">
      <c r="A1" s="583">
        <f>IF('Общие сведения'!$H$8="",1,0)</f>
        <v>0</v>
      </c>
    </row>
    <row r="2" spans="1:1">
      <c r="A2" s="583">
        <f>IF('Общие сведения'!$H$10="",1,0)</f>
        <v>0</v>
      </c>
    </row>
    <row r="3" spans="1:1">
      <c r="A3" s="583">
        <f>IF('Общие сведения'!$H$29="",1,0)</f>
        <v>0</v>
      </c>
    </row>
    <row r="4" spans="1:1">
      <c r="A4" s="583">
        <f>IF('Общие сведения'!$H$30="",1,0)</f>
        <v>0</v>
      </c>
    </row>
    <row r="5" spans="1:1">
      <c r="A5" s="583">
        <f>IF('Общие сведения'!$H$31="",1,0)</f>
        <v>0</v>
      </c>
    </row>
    <row r="6" spans="1:1">
      <c r="A6" s="583">
        <f>IF('Общие сведения'!$H$32="",1,0)</f>
        <v>0</v>
      </c>
    </row>
    <row r="7" spans="1:1">
      <c r="A7" s="583">
        <f>IF('Общие сведения'!$H$33="",1,0)</f>
        <v>0</v>
      </c>
    </row>
    <row r="8" spans="1:1">
      <c r="A8" s="583">
        <f>IF('Общие сведения'!$H$34="",1,0)</f>
        <v>0</v>
      </c>
    </row>
    <row r="9" spans="1:1">
      <c r="A9" s="583">
        <f>IF('Общие сведения'!$H$35="",1,0)</f>
        <v>0</v>
      </c>
    </row>
    <row r="10" spans="1:1">
      <c r="A10" s="583">
        <f>IF('Общие сведения'!$H$37="",1,0)</f>
        <v>0</v>
      </c>
    </row>
    <row r="11" spans="1:1">
      <c r="A11" s="583">
        <f>IF('Общие сведения'!$H$38="",1,0)</f>
        <v>0</v>
      </c>
    </row>
    <row r="12" spans="1:1">
      <c r="A12" s="583">
        <f>IF('Общие сведения'!$H$39="",1,0)</f>
        <v>0</v>
      </c>
    </row>
    <row r="13" spans="1:1">
      <c r="A13" s="583">
        <f>IF('Общие сведения'!$H$40="",1,0)</f>
        <v>0</v>
      </c>
    </row>
    <row r="14" spans="1:1">
      <c r="A14" s="583">
        <f>IF('Общие сведения'!$H$41="",1,0)</f>
        <v>0</v>
      </c>
    </row>
    <row r="15" spans="1:1">
      <c r="A15" s="583">
        <f>IF('Общие сведения'!$H$42="",1,0)</f>
        <v>0</v>
      </c>
    </row>
    <row r="16" spans="1:1">
      <c r="A16" s="583">
        <f>IF('Общие сведения'!$H$43="",1,0)</f>
        <v>0</v>
      </c>
    </row>
    <row r="17" spans="1:1">
      <c r="A17" s="583">
        <f>IF('Общие сведения'!$H$45="",1,0)</f>
        <v>0</v>
      </c>
    </row>
    <row r="18" spans="1:1">
      <c r="A18" s="583">
        <f>IF('Общие сведения'!$H$46="",1,0)</f>
        <v>0</v>
      </c>
    </row>
    <row r="19" spans="1:1">
      <c r="A19" s="583">
        <f>IF('Общие сведения'!$H$52="",1,0)</f>
        <v>0</v>
      </c>
    </row>
    <row r="20" spans="1:1">
      <c r="A20" s="583">
        <f>IF('Общие сведения'!$H$58="",1,0)</f>
        <v>0</v>
      </c>
    </row>
    <row r="21" spans="1:1">
      <c r="A21" s="583">
        <f>IF('Общие сведения'!$H$64="",1,0)</f>
        <v>0</v>
      </c>
    </row>
    <row r="22" spans="1:1">
      <c r="A22" s="583">
        <f>IF('Общие сведения'!$H$71="",1,0)</f>
        <v>0</v>
      </c>
    </row>
    <row r="23" spans="1:1">
      <c r="A23" s="583">
        <f>IF('Общие сведения'!$H$78="",1,0)</f>
        <v>0</v>
      </c>
    </row>
    <row r="24" spans="1:1">
      <c r="A24" s="583">
        <f>IF('Общие сведения'!$H$109="",1,0)</f>
        <v>0</v>
      </c>
    </row>
    <row r="25" spans="1:1">
      <c r="A25" s="583">
        <f>IF('Общие сведения'!$H$136="",1,0)</f>
        <v>0</v>
      </c>
    </row>
    <row r="26" spans="1:1">
      <c r="A26" s="583">
        <f>IF('Общие сведения'!$H$112="",1,0)</f>
        <v>0</v>
      </c>
    </row>
    <row r="27" spans="1:1">
      <c r="A27" s="583">
        <f>IF('Общие сведения'!$H$110="",1,0)</f>
        <v>0</v>
      </c>
    </row>
    <row r="28" spans="1:1">
      <c r="A28" s="583">
        <f>IF('Общие сведения'!$H$116="",1,0)</f>
        <v>0</v>
      </c>
    </row>
    <row r="29" spans="1:1">
      <c r="A29" s="583">
        <f>IF('Общие сведения'!$H$117="",1,0)</f>
        <v>0</v>
      </c>
    </row>
    <row r="30" spans="1:1">
      <c r="A30" s="583">
        <f>IF('Общие сведения'!$H$119="",1,0)</f>
        <v>0</v>
      </c>
    </row>
    <row r="31" spans="1:1">
      <c r="A31" s="583">
        <f>IF('Список территорий'!$M$16="",1,0)</f>
        <v>0</v>
      </c>
    </row>
    <row r="32" spans="1:1">
      <c r="A32" s="583">
        <f>IF('Список территорий'!$N$16="",1,0)</f>
        <v>0</v>
      </c>
    </row>
    <row r="33" spans="1:1">
      <c r="A33" s="583">
        <f>IF(ЭЭ!$M$23="",1,0)</f>
        <v>0</v>
      </c>
    </row>
    <row r="34" spans="1:1">
      <c r="A34" s="583">
        <f>IF('Список объектов'!$M$20="",1,0)</f>
        <v>0</v>
      </c>
    </row>
    <row r="35" spans="1:1">
      <c r="A35" s="583">
        <f>IF('Список объектов'!$N$20="",1,0)</f>
        <v>0</v>
      </c>
    </row>
    <row r="36" spans="1:1">
      <c r="A36" s="583">
        <f>IF('Список объектов'!$M$21="",1,0)</f>
        <v>0</v>
      </c>
    </row>
    <row r="37" spans="1:1">
      <c r="A37" s="583">
        <f>IF('Список объектов'!$N$21="",1,0)</f>
        <v>0</v>
      </c>
    </row>
    <row r="38" spans="1:1">
      <c r="A38" s="583">
        <f>IF('Список объектов'!$M$27="",1,0)</f>
        <v>0</v>
      </c>
    </row>
    <row r="39" spans="1:1">
      <c r="A39" s="583">
        <f>IF('Список объектов'!$N$27="",1,0)</f>
        <v>0</v>
      </c>
    </row>
    <row r="40" spans="1:1">
      <c r="A40" s="583">
        <f>IF('Список объектов'!$O$27="",1,0)</f>
        <v>0</v>
      </c>
    </row>
    <row r="41" spans="1:1">
      <c r="A41" s="583">
        <f>IF(Реагенты!$M$19="",1,0)</f>
        <v>0</v>
      </c>
    </row>
    <row r="42" spans="1:1">
      <c r="A42" s="583">
        <f>IF(ФОТ!$M$19="",1,0)</f>
        <v>0</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6"/>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1107</v>
      </c>
    </row>
    <row r="3" spans="1:2">
      <c r="A3" t="s">
        <v>159</v>
      </c>
      <c r="B3" t="s">
        <v>114</v>
      </c>
    </row>
    <row r="4" spans="1:2">
      <c r="A4" t="s">
        <v>1104</v>
      </c>
      <c r="B4" t="s">
        <v>1149</v>
      </c>
    </row>
    <row r="5" spans="1:2">
      <c r="A5" t="s">
        <v>1253</v>
      </c>
      <c r="B5" t="s">
        <v>1318</v>
      </c>
    </row>
    <row r="6" spans="1:2">
      <c r="A6" t="s">
        <v>1105</v>
      </c>
      <c r="B6" t="s">
        <v>1108</v>
      </c>
    </row>
    <row r="7" spans="1:2">
      <c r="A7" t="s">
        <v>1251</v>
      </c>
      <c r="B7" t="s">
        <v>1109</v>
      </c>
    </row>
    <row r="8" spans="1:2">
      <c r="A8" t="s">
        <v>1254</v>
      </c>
      <c r="B8" t="s">
        <v>1406</v>
      </c>
    </row>
    <row r="9" spans="1:2">
      <c r="A9" t="s">
        <v>1255</v>
      </c>
      <c r="B9" t="s">
        <v>1110</v>
      </c>
    </row>
    <row r="10" spans="1:2">
      <c r="A10" t="s">
        <v>1256</v>
      </c>
      <c r="B10" t="s">
        <v>203</v>
      </c>
    </row>
    <row r="11" spans="1:2">
      <c r="A11" t="s">
        <v>1257</v>
      </c>
      <c r="B11" t="s">
        <v>192</v>
      </c>
    </row>
    <row r="12" spans="1:2">
      <c r="A12" t="s">
        <v>1258</v>
      </c>
      <c r="B12" t="s">
        <v>1407</v>
      </c>
    </row>
    <row r="13" spans="1:2">
      <c r="A13" t="s">
        <v>1252</v>
      </c>
      <c r="B13" t="s">
        <v>1111</v>
      </c>
    </row>
    <row r="14" spans="1:2">
      <c r="A14" t="s">
        <v>300</v>
      </c>
      <c r="B14" t="s">
        <v>1112</v>
      </c>
    </row>
    <row r="15" spans="1:2">
      <c r="A15" t="s">
        <v>1259</v>
      </c>
      <c r="B15" t="s">
        <v>190</v>
      </c>
    </row>
    <row r="16" spans="1:2">
      <c r="A16" t="s">
        <v>1320</v>
      </c>
      <c r="B16" t="s">
        <v>118</v>
      </c>
    </row>
    <row r="17" spans="1:2">
      <c r="A17" t="s">
        <v>1338</v>
      </c>
      <c r="B17" t="s">
        <v>160</v>
      </c>
    </row>
    <row r="18" spans="1:2">
      <c r="A18" t="s">
        <v>1356</v>
      </c>
      <c r="B18" t="s">
        <v>172</v>
      </c>
    </row>
    <row r="19" spans="1:2">
      <c r="A19" t="s">
        <v>1260</v>
      </c>
      <c r="B19" t="s">
        <v>193</v>
      </c>
    </row>
    <row r="20" spans="1:2">
      <c r="A20" t="s">
        <v>1261</v>
      </c>
      <c r="B20" t="s">
        <v>189</v>
      </c>
    </row>
    <row r="21" spans="1:2">
      <c r="A21" t="s">
        <v>1262</v>
      </c>
      <c r="B21" t="s">
        <v>116</v>
      </c>
    </row>
    <row r="22" spans="1:2">
      <c r="A22" t="s">
        <v>1263</v>
      </c>
      <c r="B22" t="s">
        <v>119</v>
      </c>
    </row>
    <row r="23" spans="1:2">
      <c r="A23" t="s">
        <v>1264</v>
      </c>
      <c r="B23" t="s">
        <v>174</v>
      </c>
    </row>
    <row r="24" spans="1:2">
      <c r="A24" t="s">
        <v>1265</v>
      </c>
      <c r="B24" t="s">
        <v>173</v>
      </c>
    </row>
    <row r="25" spans="1:2">
      <c r="A25" t="s">
        <v>1266</v>
      </c>
      <c r="B25" t="s">
        <v>158</v>
      </c>
    </row>
    <row r="26" spans="1:2">
      <c r="A26" t="s">
        <v>1267</v>
      </c>
      <c r="B26" t="s">
        <v>1113</v>
      </c>
    </row>
    <row r="27" spans="1:2">
      <c r="A27" t="s">
        <v>1268</v>
      </c>
      <c r="B27" t="s">
        <v>1114</v>
      </c>
    </row>
    <row r="28" spans="1:2">
      <c r="A28" t="s">
        <v>109</v>
      </c>
      <c r="B28" t="s">
        <v>1115</v>
      </c>
    </row>
    <row r="29" spans="1:2">
      <c r="A29" t="s">
        <v>117</v>
      </c>
      <c r="B29" t="s">
        <v>1116</v>
      </c>
    </row>
    <row r="30" spans="1:2">
      <c r="B30" t="s">
        <v>1117</v>
      </c>
    </row>
    <row r="31" spans="1:2">
      <c r="B31" t="s">
        <v>1150</v>
      </c>
    </row>
    <row r="32" spans="1:2">
      <c r="B32" t="s">
        <v>1240</v>
      </c>
    </row>
    <row r="33" spans="2:2">
      <c r="B33" t="s">
        <v>1394</v>
      </c>
    </row>
    <row r="34" spans="2:2">
      <c r="B34" t="s">
        <v>1395</v>
      </c>
    </row>
    <row r="35" spans="2:2">
      <c r="B35" t="s">
        <v>1396</v>
      </c>
    </row>
    <row r="36" spans="2:2">
      <c r="B36" t="s">
        <v>1463</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ColWidth="9.125" defaultRowHeight="13.2"/>
  <cols>
    <col min="1" max="10" width="0" style="480" hidden="1" customWidth="1"/>
    <col min="11" max="11" width="3.75" style="480" customWidth="1"/>
    <col min="12" max="12" width="11.75" style="480" customWidth="1"/>
    <col min="13" max="13" width="32.875" style="480" customWidth="1"/>
    <col min="14" max="14" width="116.125" style="480" customWidth="1"/>
    <col min="15" max="15" width="9.125" style="481" customWidth="1"/>
    <col min="16" max="16384" width="9.125" style="480"/>
  </cols>
  <sheetData>
    <row r="1" spans="12:15" hidden="1">
      <c r="L1" s="481"/>
      <c r="M1" s="481"/>
      <c r="N1" s="481"/>
    </row>
    <row r="2" spans="12:15" hidden="1">
      <c r="L2" s="481"/>
      <c r="M2" s="481"/>
      <c r="N2" s="481"/>
    </row>
    <row r="3" spans="12:15" hidden="1">
      <c r="L3" s="481"/>
      <c r="M3" s="481"/>
      <c r="N3" s="481"/>
    </row>
    <row r="4" spans="12:15" hidden="1">
      <c r="L4" s="481"/>
      <c r="M4" s="481"/>
      <c r="N4" s="481"/>
    </row>
    <row r="5" spans="12:15" hidden="1">
      <c r="L5" s="481"/>
      <c r="M5" s="481"/>
      <c r="N5" s="481"/>
    </row>
    <row r="6" spans="12:15" hidden="1">
      <c r="L6" s="481"/>
      <c r="M6" s="481"/>
      <c r="N6" s="481"/>
    </row>
    <row r="7" spans="12:15" hidden="1">
      <c r="L7" s="481"/>
      <c r="M7" s="481"/>
      <c r="N7" s="481"/>
    </row>
    <row r="8" spans="12:15" hidden="1">
      <c r="L8" s="481"/>
      <c r="M8" s="481"/>
      <c r="N8" s="481"/>
    </row>
    <row r="9" spans="12:15" hidden="1">
      <c r="L9" s="481"/>
      <c r="M9" s="481"/>
      <c r="N9" s="481"/>
    </row>
    <row r="10" spans="12:15" hidden="1">
      <c r="L10" s="481"/>
      <c r="M10" s="481"/>
      <c r="N10" s="481"/>
    </row>
    <row r="11" spans="12:15">
      <c r="L11" s="481"/>
      <c r="M11" s="481"/>
      <c r="N11" s="481"/>
    </row>
    <row r="12" spans="12:15" ht="25.05" customHeight="1">
      <c r="L12" s="482" t="s">
        <v>1253</v>
      </c>
      <c r="M12" s="483"/>
      <c r="N12" s="483"/>
    </row>
    <row r="13" spans="12:15" ht="16.5" customHeight="1">
      <c r="L13" s="658" t="s">
        <v>1281</v>
      </c>
      <c r="M13" s="481"/>
      <c r="N13" s="481"/>
    </row>
    <row r="14" spans="12:15" ht="28.05" customHeight="1">
      <c r="L14" s="659" t="s">
        <v>1250</v>
      </c>
      <c r="M14" s="660" t="s">
        <v>1105</v>
      </c>
      <c r="N14" s="661" t="s">
        <v>1280</v>
      </c>
      <c r="O14" s="484"/>
    </row>
    <row r="15" spans="12:15" ht="28.05" customHeight="1">
      <c r="L15" s="659" t="s">
        <v>1250</v>
      </c>
      <c r="M15" s="660" t="s">
        <v>1251</v>
      </c>
      <c r="N15" s="661" t="s">
        <v>1269</v>
      </c>
      <c r="O15" s="484"/>
    </row>
    <row r="16" spans="12:15" ht="28.05" customHeight="1">
      <c r="L16" s="659" t="s">
        <v>1250</v>
      </c>
      <c r="M16" s="660" t="s">
        <v>1254</v>
      </c>
      <c r="N16" s="661" t="s">
        <v>1279</v>
      </c>
      <c r="O16" s="484"/>
    </row>
    <row r="17" spans="12:15" ht="28.05" customHeight="1">
      <c r="L17" s="659" t="s">
        <v>1250</v>
      </c>
      <c r="M17" s="660" t="s">
        <v>1255</v>
      </c>
      <c r="N17" s="661" t="s">
        <v>1272</v>
      </c>
      <c r="O17" s="484"/>
    </row>
    <row r="18" spans="12:15" ht="28.05" customHeight="1">
      <c r="L18" s="659" t="s">
        <v>1250</v>
      </c>
      <c r="M18" s="660" t="s">
        <v>1256</v>
      </c>
      <c r="N18" s="661" t="s">
        <v>1273</v>
      </c>
      <c r="O18" s="484"/>
    </row>
    <row r="19" spans="12:15" ht="28.05" customHeight="1">
      <c r="L19" s="659" t="s">
        <v>1250</v>
      </c>
      <c r="M19" s="660" t="s">
        <v>1257</v>
      </c>
      <c r="N19" s="661" t="s">
        <v>1274</v>
      </c>
      <c r="O19" s="484"/>
    </row>
    <row r="20" spans="12:15" ht="28.05" customHeight="1">
      <c r="L20" s="659" t="s">
        <v>1250</v>
      </c>
      <c r="M20" s="660" t="s">
        <v>1258</v>
      </c>
      <c r="N20" s="661" t="s">
        <v>1275</v>
      </c>
      <c r="O20" s="484"/>
    </row>
    <row r="21" spans="12:15" ht="28.05" customHeight="1">
      <c r="L21" s="659" t="s">
        <v>1250</v>
      </c>
      <c r="M21" s="660" t="s">
        <v>1252</v>
      </c>
      <c r="N21" s="661" t="s">
        <v>1276</v>
      </c>
      <c r="O21" s="484"/>
    </row>
    <row r="22" spans="12:15" ht="28.05" customHeight="1">
      <c r="L22" s="659" t="s">
        <v>1250</v>
      </c>
      <c r="M22" s="660" t="s">
        <v>300</v>
      </c>
      <c r="N22" s="661" t="s">
        <v>1277</v>
      </c>
      <c r="O22" s="484"/>
    </row>
    <row r="23" spans="12:15" ht="28.05" customHeight="1">
      <c r="L23" s="659" t="s">
        <v>1250</v>
      </c>
      <c r="M23" s="660" t="s">
        <v>1259</v>
      </c>
      <c r="N23" s="661" t="s">
        <v>1278</v>
      </c>
      <c r="O23" s="484"/>
    </row>
    <row r="24" spans="12:15" ht="28.05" customHeight="1">
      <c r="L24" s="659" t="s">
        <v>1250</v>
      </c>
      <c r="M24" s="660" t="s">
        <v>1320</v>
      </c>
      <c r="N24" s="662" t="s">
        <v>1374</v>
      </c>
      <c r="O24" s="484"/>
    </row>
    <row r="25" spans="12:15" ht="28.05" customHeight="1">
      <c r="L25" s="659" t="s">
        <v>1250</v>
      </c>
      <c r="M25" s="660" t="s">
        <v>1338</v>
      </c>
      <c r="N25" s="662" t="s">
        <v>1375</v>
      </c>
      <c r="O25" s="484"/>
    </row>
    <row r="26" spans="12:15" ht="28.05" customHeight="1">
      <c r="L26" s="659" t="s">
        <v>1250</v>
      </c>
      <c r="M26" s="660" t="s">
        <v>1356</v>
      </c>
      <c r="N26" s="662" t="s">
        <v>1376</v>
      </c>
      <c r="O26" s="484"/>
    </row>
    <row r="27" spans="12:15" ht="28.05" customHeight="1">
      <c r="L27" s="659" t="s">
        <v>1250</v>
      </c>
      <c r="M27" s="660" t="s">
        <v>1260</v>
      </c>
      <c r="N27" s="661" t="s">
        <v>1377</v>
      </c>
      <c r="O27" s="484"/>
    </row>
    <row r="28" spans="12:15" ht="28.05" customHeight="1">
      <c r="L28" s="659" t="s">
        <v>1250</v>
      </c>
      <c r="M28" s="660" t="s">
        <v>1261</v>
      </c>
      <c r="N28" s="661" t="s">
        <v>1378</v>
      </c>
      <c r="O28" s="484"/>
    </row>
    <row r="29" spans="12:15" ht="28.05" customHeight="1">
      <c r="L29" s="659" t="s">
        <v>1250</v>
      </c>
      <c r="M29" s="660" t="s">
        <v>1262</v>
      </c>
      <c r="N29" s="661" t="s">
        <v>1379</v>
      </c>
      <c r="O29" s="484"/>
    </row>
    <row r="30" spans="12:15" ht="28.05" customHeight="1">
      <c r="L30" s="659" t="s">
        <v>1250</v>
      </c>
      <c r="M30" s="660" t="s">
        <v>1263</v>
      </c>
      <c r="N30" s="661" t="s">
        <v>1380</v>
      </c>
      <c r="O30" s="484"/>
    </row>
    <row r="31" spans="12:15" ht="28.05" customHeight="1">
      <c r="L31" s="659" t="s">
        <v>1250</v>
      </c>
      <c r="M31" s="660" t="s">
        <v>1264</v>
      </c>
      <c r="N31" s="661" t="s">
        <v>1381</v>
      </c>
      <c r="O31" s="484"/>
    </row>
    <row r="32" spans="12:15" ht="28.05" customHeight="1">
      <c r="L32" s="659" t="s">
        <v>1250</v>
      </c>
      <c r="M32" s="660" t="s">
        <v>1265</v>
      </c>
      <c r="N32" s="661" t="s">
        <v>1382</v>
      </c>
      <c r="O32" s="484"/>
    </row>
    <row r="33" spans="12:15" ht="28.05" customHeight="1">
      <c r="L33" s="659" t="s">
        <v>1250</v>
      </c>
      <c r="M33" s="660" t="s">
        <v>1266</v>
      </c>
      <c r="N33" s="661" t="s">
        <v>1383</v>
      </c>
      <c r="O33" s="484"/>
    </row>
    <row r="34" spans="12:15" ht="28.05" customHeight="1">
      <c r="L34" s="659" t="s">
        <v>1250</v>
      </c>
      <c r="M34" s="660" t="s">
        <v>1267</v>
      </c>
      <c r="N34" s="661" t="s">
        <v>1386</v>
      </c>
      <c r="O34" s="484"/>
    </row>
    <row r="35" spans="12:15" ht="28.05" customHeight="1">
      <c r="L35" s="659" t="s">
        <v>1250</v>
      </c>
      <c r="M35" s="660" t="s">
        <v>1268</v>
      </c>
      <c r="N35" s="661" t="s">
        <v>1387</v>
      </c>
      <c r="O35" s="48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0"/>
  <sheetViews>
    <sheetView showGridLines="0" view="pageBreakPreview" topLeftCell="D119" zoomScale="80" zoomScaleNormal="100" zoomScaleSheetLayoutView="80" workbookViewId="0">
      <selection activeCell="H139" sqref="H139"/>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64"/>
      <c r="B1" s="664"/>
      <c r="C1" s="664"/>
      <c r="D1" s="664"/>
      <c r="E1" s="664"/>
      <c r="F1" s="664"/>
      <c r="G1" s="664"/>
      <c r="H1" s="664"/>
      <c r="I1" s="664"/>
      <c r="J1" s="664"/>
      <c r="K1" s="664"/>
      <c r="L1" s="664"/>
      <c r="M1" s="664"/>
      <c r="N1" s="664"/>
      <c r="O1" s="664"/>
      <c r="P1" s="664"/>
    </row>
    <row r="2" spans="1:16" hidden="1">
      <c r="A2" s="664"/>
      <c r="B2" s="664"/>
      <c r="C2" s="664"/>
      <c r="D2" s="664"/>
      <c r="E2" s="664"/>
      <c r="F2" s="664"/>
      <c r="G2" s="664"/>
      <c r="H2" s="664"/>
      <c r="I2" s="664"/>
      <c r="J2" s="664"/>
      <c r="K2" s="664"/>
      <c r="L2" s="664"/>
      <c r="M2" s="664"/>
      <c r="N2" s="664"/>
      <c r="O2" s="664"/>
      <c r="P2" s="664"/>
    </row>
    <row r="3" spans="1:16" hidden="1">
      <c r="A3" s="664"/>
      <c r="B3" s="664"/>
      <c r="C3" s="664"/>
      <c r="D3" s="664"/>
      <c r="E3" s="664"/>
      <c r="F3" s="664"/>
      <c r="G3" s="664"/>
      <c r="H3" s="664"/>
      <c r="I3" s="664"/>
      <c r="J3" s="664"/>
      <c r="K3" s="664"/>
      <c r="L3" s="664"/>
      <c r="M3" s="664"/>
      <c r="N3" s="664"/>
      <c r="O3" s="664"/>
      <c r="P3" s="664"/>
    </row>
    <row r="4" spans="1:16" hidden="1">
      <c r="A4" s="664"/>
      <c r="B4" s="664"/>
      <c r="C4" s="664"/>
      <c r="D4" s="664"/>
      <c r="E4" s="664"/>
      <c r="F4" s="664"/>
      <c r="G4" s="664"/>
      <c r="H4" s="664"/>
      <c r="I4" s="664"/>
      <c r="J4" s="664"/>
      <c r="K4" s="664"/>
      <c r="L4" s="664"/>
      <c r="M4" s="664"/>
      <c r="N4" s="664"/>
      <c r="O4" s="664"/>
      <c r="P4" s="664"/>
    </row>
    <row r="5" spans="1:16" hidden="1">
      <c r="A5" s="664"/>
      <c r="B5" s="664"/>
      <c r="C5" s="664"/>
      <c r="D5" s="664"/>
      <c r="E5" s="664"/>
      <c r="F5" s="664"/>
      <c r="G5" s="664"/>
      <c r="H5" s="664"/>
      <c r="I5" s="664"/>
      <c r="J5" s="664"/>
      <c r="K5" s="664"/>
      <c r="L5" s="664"/>
      <c r="M5" s="664"/>
      <c r="N5" s="664"/>
      <c r="O5" s="664"/>
      <c r="P5" s="664"/>
    </row>
    <row r="6" spans="1:16">
      <c r="A6" s="664"/>
      <c r="B6" s="664"/>
      <c r="C6" s="664"/>
      <c r="D6" s="664"/>
      <c r="E6" s="664"/>
      <c r="F6" s="664"/>
      <c r="G6" s="664"/>
      <c r="H6" s="664"/>
      <c r="I6" s="664"/>
      <c r="J6" s="664"/>
      <c r="K6" s="664"/>
      <c r="L6" s="664"/>
      <c r="M6" s="664"/>
      <c r="N6" s="664"/>
      <c r="O6" s="664"/>
      <c r="P6" s="664"/>
    </row>
    <row r="7" spans="1:16" ht="16.5" customHeight="1">
      <c r="A7" s="664"/>
      <c r="B7" s="664"/>
      <c r="C7" s="663"/>
      <c r="D7" s="664"/>
      <c r="E7" s="1161" t="s">
        <v>105</v>
      </c>
      <c r="F7" s="1162"/>
      <c r="G7" s="1163"/>
      <c r="H7" s="665" t="s">
        <v>19</v>
      </c>
      <c r="I7" s="664" t="s">
        <v>832</v>
      </c>
      <c r="J7" s="664"/>
      <c r="K7" s="664"/>
      <c r="L7" s="664"/>
      <c r="M7" s="664"/>
      <c r="N7" s="664"/>
      <c r="O7" s="664"/>
      <c r="P7" s="664"/>
    </row>
    <row r="8" spans="1:16" ht="16.5" customHeight="1">
      <c r="A8" s="664"/>
      <c r="B8" s="664"/>
      <c r="C8" s="663"/>
      <c r="D8" s="664"/>
      <c r="E8" s="1161" t="s">
        <v>106</v>
      </c>
      <c r="F8" s="1162"/>
      <c r="G8" s="1163"/>
      <c r="H8" s="666">
        <v>2024</v>
      </c>
      <c r="I8" s="667"/>
      <c r="J8" s="664"/>
      <c r="K8" s="664"/>
      <c r="L8" s="664"/>
      <c r="M8" s="664"/>
      <c r="N8" s="664"/>
      <c r="O8" s="664"/>
      <c r="P8" s="664"/>
    </row>
    <row r="9" spans="1:16" ht="16.5" customHeight="1">
      <c r="A9" s="664"/>
      <c r="B9" s="664"/>
      <c r="C9" s="663"/>
      <c r="D9" s="664"/>
      <c r="E9" s="1161" t="s">
        <v>922</v>
      </c>
      <c r="F9" s="1162"/>
      <c r="G9" s="1163"/>
      <c r="H9" s="668">
        <v>2024</v>
      </c>
      <c r="I9" s="667">
        <v>2028</v>
      </c>
      <c r="J9" s="663">
        <v>2028</v>
      </c>
      <c r="K9" s="664"/>
      <c r="L9" s="664"/>
      <c r="M9" s="664"/>
      <c r="N9" s="664"/>
      <c r="O9" s="664"/>
      <c r="P9" s="664"/>
    </row>
    <row r="10" spans="1:16" ht="16.5" customHeight="1">
      <c r="A10" s="664"/>
      <c r="B10" s="664"/>
      <c r="C10" s="663"/>
      <c r="D10" s="664"/>
      <c r="E10" s="1161" t="s">
        <v>269</v>
      </c>
      <c r="F10" s="1162"/>
      <c r="G10" s="1163"/>
      <c r="H10" s="666">
        <v>5</v>
      </c>
      <c r="I10" s="667"/>
      <c r="J10" s="664"/>
      <c r="K10" s="664"/>
      <c r="L10" s="664"/>
      <c r="M10" s="664"/>
      <c r="N10" s="664"/>
      <c r="O10" s="664"/>
      <c r="P10" s="664"/>
    </row>
    <row r="11" spans="1:16" ht="16.5" hidden="1" customHeight="1">
      <c r="A11" s="664"/>
      <c r="B11" s="664"/>
      <c r="C11" s="663"/>
      <c r="D11" s="664"/>
      <c r="E11" s="1161" t="s">
        <v>1200</v>
      </c>
      <c r="F11" s="1162"/>
      <c r="G11" s="1163"/>
      <c r="H11" s="666">
        <v>5</v>
      </c>
      <c r="I11" s="667"/>
      <c r="J11" s="664"/>
      <c r="K11" s="664"/>
      <c r="L11" s="664"/>
      <c r="M11" s="664"/>
      <c r="N11" s="664"/>
      <c r="O11" s="664"/>
      <c r="P11" s="664"/>
    </row>
    <row r="12" spans="1:16">
      <c r="A12" s="664"/>
      <c r="B12" s="664"/>
      <c r="C12" s="663"/>
      <c r="D12" s="664"/>
      <c r="E12" s="664"/>
      <c r="F12" s="664"/>
      <c r="G12" s="664"/>
      <c r="H12" s="664"/>
      <c r="I12" s="664"/>
      <c r="J12" s="664"/>
      <c r="K12" s="664"/>
      <c r="L12" s="664"/>
      <c r="M12" s="664"/>
      <c r="N12" s="664"/>
      <c r="O12" s="664"/>
      <c r="P12" s="664"/>
    </row>
    <row r="13" spans="1:16">
      <c r="A13" s="664"/>
      <c r="B13" s="664"/>
      <c r="C13" s="663"/>
      <c r="D13" s="664"/>
      <c r="E13" s="664"/>
      <c r="F13" s="664"/>
      <c r="G13" s="664"/>
      <c r="H13" s="664"/>
      <c r="I13" s="664"/>
      <c r="J13" s="664"/>
      <c r="K13" s="664"/>
      <c r="L13" s="664"/>
      <c r="M13" s="664"/>
      <c r="N13" s="664"/>
      <c r="O13" s="664"/>
      <c r="P13" s="664"/>
    </row>
    <row r="14" spans="1:16" ht="15" customHeight="1">
      <c r="A14" s="664"/>
      <c r="B14" s="664"/>
      <c r="C14" s="663"/>
      <c r="D14" s="664"/>
      <c r="E14" s="1177" t="s">
        <v>204</v>
      </c>
      <c r="F14" s="1177"/>
      <c r="G14" s="1177"/>
      <c r="H14" s="1177"/>
      <c r="I14" s="669"/>
      <c r="J14" s="669"/>
      <c r="K14" s="669"/>
      <c r="L14" s="669"/>
      <c r="M14" s="669"/>
      <c r="N14" s="669"/>
      <c r="O14" s="669"/>
      <c r="P14" s="669"/>
    </row>
    <row r="15" spans="1:16" ht="15" customHeight="1">
      <c r="A15" s="664"/>
      <c r="B15" s="664"/>
      <c r="C15" s="663"/>
      <c r="D15" s="664"/>
      <c r="E15" s="1178" t="s">
        <v>913</v>
      </c>
      <c r="F15" s="1178"/>
      <c r="G15" s="1178"/>
      <c r="H15" s="1178"/>
      <c r="I15" s="669"/>
      <c r="J15" s="669"/>
      <c r="K15" s="669"/>
      <c r="L15" s="669"/>
      <c r="M15" s="669"/>
      <c r="N15" s="669"/>
      <c r="O15" s="669"/>
      <c r="P15" s="669"/>
    </row>
    <row r="16" spans="1:16" ht="15" customHeight="1">
      <c r="A16" s="664"/>
      <c r="B16" s="664"/>
      <c r="C16" s="663"/>
      <c r="D16" s="664"/>
      <c r="E16" s="1177" t="s">
        <v>205</v>
      </c>
      <c r="F16" s="1177"/>
      <c r="G16" s="1177"/>
      <c r="H16" s="1177"/>
      <c r="I16" s="669"/>
      <c r="J16" s="669"/>
      <c r="K16" s="669"/>
      <c r="L16" s="669"/>
      <c r="M16" s="669"/>
      <c r="N16" s="669"/>
      <c r="O16" s="669"/>
      <c r="P16" s="669"/>
    </row>
    <row r="17" spans="1:16" ht="15" customHeight="1">
      <c r="A17" s="664"/>
      <c r="B17" s="664"/>
      <c r="C17" s="663"/>
      <c r="D17" s="664">
        <v>26375482</v>
      </c>
      <c r="E17" s="1179" t="s">
        <v>1564</v>
      </c>
      <c r="F17" s="1179"/>
      <c r="G17" s="1179"/>
      <c r="H17" s="1179"/>
      <c r="I17" s="670"/>
      <c r="J17" s="669"/>
      <c r="K17" s="669"/>
      <c r="L17" s="669"/>
      <c r="M17" s="669"/>
      <c r="N17" s="669"/>
      <c r="O17" s="664" t="s">
        <v>2605</v>
      </c>
      <c r="P17" s="669"/>
    </row>
    <row r="18" spans="1:16" ht="15" customHeight="1">
      <c r="A18" s="664"/>
      <c r="B18" s="664"/>
      <c r="C18" s="663"/>
      <c r="D18" s="664"/>
      <c r="E18" s="1180" t="s">
        <v>2606</v>
      </c>
      <c r="F18" s="1180"/>
      <c r="G18" s="1180"/>
      <c r="H18" s="1180"/>
      <c r="I18" s="670"/>
      <c r="J18" s="669"/>
      <c r="K18" s="669"/>
      <c r="L18" s="669"/>
      <c r="M18" s="669"/>
      <c r="N18" s="669"/>
      <c r="O18" s="669"/>
      <c r="P18" s="669"/>
    </row>
    <row r="19" spans="1:16" ht="15" customHeight="1">
      <c r="A19" s="664"/>
      <c r="B19" s="664"/>
      <c r="C19" s="663"/>
      <c r="D19" s="664"/>
      <c r="E19" s="1181" t="s">
        <v>2607</v>
      </c>
      <c r="F19" s="1181"/>
      <c r="G19" s="1181"/>
      <c r="H19" s="1181"/>
      <c r="I19" s="671"/>
      <c r="J19" s="669"/>
      <c r="K19" s="669"/>
      <c r="L19" s="669"/>
      <c r="M19" s="669"/>
      <c r="N19" s="669"/>
      <c r="O19" s="669"/>
      <c r="P19" s="669"/>
    </row>
    <row r="20" spans="1:16" ht="11.25" customHeight="1">
      <c r="A20" s="664"/>
      <c r="B20" s="664"/>
      <c r="C20" s="663"/>
      <c r="D20" s="664"/>
      <c r="E20" s="1182"/>
      <c r="F20" s="1183"/>
      <c r="G20" s="1183"/>
      <c r="H20" s="1184"/>
      <c r="I20" s="672"/>
      <c r="J20" s="673"/>
      <c r="K20" s="674"/>
      <c r="L20" s="1175"/>
      <c r="M20" s="1175"/>
      <c r="N20" s="674"/>
      <c r="O20" s="673"/>
      <c r="P20" s="673"/>
    </row>
    <row r="21" spans="1:16" ht="11.25" customHeight="1">
      <c r="A21" s="664"/>
      <c r="B21" s="664"/>
      <c r="C21" s="663"/>
      <c r="D21" s="664"/>
      <c r="E21" s="1176" t="s">
        <v>1248</v>
      </c>
      <c r="F21" s="1176"/>
      <c r="G21" s="1176"/>
      <c r="H21" s="1176"/>
      <c r="I21" s="675"/>
      <c r="J21" s="676"/>
      <c r="K21" s="676"/>
      <c r="L21" s="676"/>
      <c r="M21" s="676"/>
      <c r="N21" s="676"/>
      <c r="O21" s="667"/>
      <c r="P21" s="667"/>
    </row>
    <row r="22" spans="1:16" ht="30.6" customHeight="1">
      <c r="A22" s="664"/>
      <c r="B22" s="664"/>
      <c r="C22" s="663"/>
      <c r="D22" s="664"/>
      <c r="E22" s="1167" t="s">
        <v>206</v>
      </c>
      <c r="F22" s="1167"/>
      <c r="G22" s="1167"/>
      <c r="H22" s="677" t="s">
        <v>2578</v>
      </c>
      <c r="I22" s="678"/>
      <c r="J22" s="667"/>
      <c r="K22" s="667"/>
      <c r="L22" s="667"/>
      <c r="M22" s="664"/>
      <c r="N22" s="664"/>
      <c r="O22" s="664"/>
      <c r="P22" s="664"/>
    </row>
    <row r="23" spans="1:16" ht="21" customHeight="1">
      <c r="A23" s="664"/>
      <c r="B23" s="664"/>
      <c r="C23" s="663"/>
      <c r="D23" s="664"/>
      <c r="E23" s="1167" t="s">
        <v>207</v>
      </c>
      <c r="F23" s="1167"/>
      <c r="G23" s="1167"/>
      <c r="H23" s="677" t="s">
        <v>1564</v>
      </c>
      <c r="I23" s="678"/>
      <c r="J23" s="664"/>
      <c r="K23" s="664"/>
      <c r="L23" s="664"/>
      <c r="M23" s="664"/>
      <c r="N23" s="664"/>
      <c r="O23" s="664"/>
      <c r="P23" s="664"/>
    </row>
    <row r="24" spans="1:16" ht="16.05" customHeight="1">
      <c r="A24" s="664"/>
      <c r="B24" s="664"/>
      <c r="C24" s="663"/>
      <c r="D24" s="664"/>
      <c r="E24" s="1167" t="s">
        <v>208</v>
      </c>
      <c r="F24" s="1167"/>
      <c r="G24" s="1167"/>
      <c r="H24" s="679" t="s">
        <v>2579</v>
      </c>
      <c r="I24" s="678"/>
      <c r="J24" s="664"/>
      <c r="K24" s="664"/>
      <c r="L24" s="664"/>
      <c r="M24" s="664"/>
      <c r="N24" s="664"/>
      <c r="O24" s="664"/>
      <c r="P24" s="664"/>
    </row>
    <row r="25" spans="1:16" ht="16.05" customHeight="1">
      <c r="A25" s="664"/>
      <c r="B25" s="664"/>
      <c r="C25" s="663"/>
      <c r="D25" s="664"/>
      <c r="E25" s="1167" t="s">
        <v>209</v>
      </c>
      <c r="F25" s="1167"/>
      <c r="G25" s="1167"/>
      <c r="H25" s="679" t="s">
        <v>2580</v>
      </c>
      <c r="I25" s="678"/>
      <c r="J25" s="664"/>
      <c r="K25" s="664"/>
      <c r="L25" s="664"/>
      <c r="M25" s="664"/>
      <c r="N25" s="664"/>
      <c r="O25" s="664"/>
      <c r="P25" s="664"/>
    </row>
    <row r="26" spans="1:16" ht="16.05" customHeight="1">
      <c r="A26" s="664"/>
      <c r="B26" s="664"/>
      <c r="C26" s="663"/>
      <c r="D26" s="664"/>
      <c r="E26" s="1167" t="s">
        <v>107</v>
      </c>
      <c r="F26" s="1167"/>
      <c r="G26" s="1167"/>
      <c r="H26" s="680" t="s">
        <v>1565</v>
      </c>
      <c r="I26" s="678"/>
      <c r="J26" s="664"/>
      <c r="K26" s="664"/>
      <c r="L26" s="664"/>
      <c r="M26" s="664"/>
      <c r="N26" s="664"/>
      <c r="O26" s="664"/>
      <c r="P26" s="664"/>
    </row>
    <row r="27" spans="1:16" ht="16.05" customHeight="1">
      <c r="A27" s="664"/>
      <c r="B27" s="664"/>
      <c r="C27" s="663"/>
      <c r="D27" s="664"/>
      <c r="E27" s="1167" t="s">
        <v>108</v>
      </c>
      <c r="F27" s="1167"/>
      <c r="G27" s="1167"/>
      <c r="H27" s="680" t="s">
        <v>1566</v>
      </c>
      <c r="I27" s="678"/>
      <c r="J27" s="664"/>
      <c r="K27" s="664"/>
      <c r="L27" s="664"/>
      <c r="M27" s="664"/>
      <c r="N27" s="664"/>
      <c r="O27" s="664"/>
      <c r="P27" s="664"/>
    </row>
    <row r="28" spans="1:16" ht="16.05" customHeight="1">
      <c r="A28" s="664"/>
      <c r="B28" s="664"/>
      <c r="C28" s="663"/>
      <c r="D28" s="664"/>
      <c r="E28" s="1167" t="s">
        <v>210</v>
      </c>
      <c r="F28" s="1167"/>
      <c r="G28" s="1167"/>
      <c r="H28" s="679" t="s">
        <v>2581</v>
      </c>
      <c r="I28" s="678"/>
      <c r="J28" s="664"/>
      <c r="K28" s="664"/>
      <c r="L28" s="664"/>
      <c r="M28" s="664"/>
      <c r="N28" s="664"/>
      <c r="O28" s="664"/>
      <c r="P28" s="664"/>
    </row>
    <row r="29" spans="1:16" ht="16.05" customHeight="1">
      <c r="A29" s="664"/>
      <c r="B29" s="664"/>
      <c r="C29" s="663"/>
      <c r="D29" s="664"/>
      <c r="E29" s="1167" t="s">
        <v>211</v>
      </c>
      <c r="F29" s="1167"/>
      <c r="G29" s="1167"/>
      <c r="H29" s="681" t="s">
        <v>928</v>
      </c>
      <c r="I29" s="678"/>
      <c r="J29" s="664"/>
      <c r="K29" s="664"/>
      <c r="L29" s="664"/>
      <c r="M29" s="664"/>
      <c r="N29" s="664"/>
      <c r="O29" s="664"/>
      <c r="P29" s="664"/>
    </row>
    <row r="30" spans="1:16" ht="16.05" customHeight="1">
      <c r="A30" s="664"/>
      <c r="B30" s="664"/>
      <c r="C30" s="663"/>
      <c r="D30" s="664"/>
      <c r="E30" s="1167" t="s">
        <v>212</v>
      </c>
      <c r="F30" s="1167"/>
      <c r="G30" s="1167"/>
      <c r="H30" s="677" t="s">
        <v>2564</v>
      </c>
      <c r="I30" s="670"/>
      <c r="J30" s="664"/>
      <c r="K30" s="664"/>
      <c r="L30" s="664"/>
      <c r="M30" s="664"/>
      <c r="N30" s="664"/>
      <c r="O30" s="664"/>
      <c r="P30" s="664"/>
    </row>
    <row r="31" spans="1:16" ht="16.05" customHeight="1">
      <c r="A31" s="664"/>
      <c r="B31" s="664"/>
      <c r="C31" s="663"/>
      <c r="D31" s="664"/>
      <c r="E31" s="1167" t="s">
        <v>213</v>
      </c>
      <c r="F31" s="1167"/>
      <c r="G31" s="1167"/>
      <c r="H31" s="677" t="s">
        <v>2564</v>
      </c>
      <c r="I31" s="670"/>
      <c r="J31" s="664"/>
      <c r="K31" s="664"/>
      <c r="L31" s="664"/>
      <c r="M31" s="664"/>
      <c r="N31" s="664"/>
      <c r="O31" s="664"/>
      <c r="P31" s="664"/>
    </row>
    <row r="32" spans="1:16" ht="16.05" customHeight="1">
      <c r="A32" s="664"/>
      <c r="B32" s="664"/>
      <c r="C32" s="663"/>
      <c r="D32" s="664"/>
      <c r="E32" s="1167" t="s">
        <v>214</v>
      </c>
      <c r="F32" s="1167"/>
      <c r="G32" s="1167"/>
      <c r="H32" s="677" t="s">
        <v>2565</v>
      </c>
      <c r="I32" s="670"/>
      <c r="J32" s="664"/>
      <c r="K32" s="664"/>
      <c r="L32" s="664"/>
      <c r="M32" s="664"/>
      <c r="N32" s="664"/>
      <c r="O32" s="664"/>
      <c r="P32" s="664"/>
    </row>
    <row r="33" spans="1:16" ht="16.05" customHeight="1">
      <c r="A33" s="664"/>
      <c r="B33" s="664"/>
      <c r="C33" s="663"/>
      <c r="D33" s="664"/>
      <c r="E33" s="1167" t="s">
        <v>164</v>
      </c>
      <c r="F33" s="1167"/>
      <c r="G33" s="1167"/>
      <c r="H33" s="677" t="s">
        <v>2566</v>
      </c>
      <c r="I33" s="670"/>
      <c r="J33" s="664"/>
      <c r="K33" s="664"/>
      <c r="L33" s="664"/>
      <c r="M33" s="664"/>
      <c r="N33" s="664"/>
      <c r="O33" s="664"/>
      <c r="P33" s="664"/>
    </row>
    <row r="34" spans="1:16" ht="16.05" customHeight="1">
      <c r="A34" s="664"/>
      <c r="B34" s="664"/>
      <c r="C34" s="663"/>
      <c r="D34" s="664"/>
      <c r="E34" s="1167" t="s">
        <v>215</v>
      </c>
      <c r="F34" s="1167"/>
      <c r="G34" s="1167"/>
      <c r="H34" s="677" t="s">
        <v>2567</v>
      </c>
      <c r="I34" s="670"/>
      <c r="J34" s="664"/>
      <c r="K34" s="664"/>
      <c r="L34" s="664"/>
      <c r="M34" s="664"/>
      <c r="N34" s="664"/>
      <c r="O34" s="664"/>
      <c r="P34" s="664"/>
    </row>
    <row r="35" spans="1:16" ht="16.05" customHeight="1">
      <c r="A35" s="664"/>
      <c r="B35" s="664"/>
      <c r="C35" s="663"/>
      <c r="D35" s="664"/>
      <c r="E35" s="1167" t="s">
        <v>216</v>
      </c>
      <c r="F35" s="1167"/>
      <c r="G35" s="1167"/>
      <c r="H35" s="677" t="s">
        <v>2568</v>
      </c>
      <c r="I35" s="670"/>
      <c r="J35" s="664"/>
      <c r="K35" s="664"/>
      <c r="L35" s="664"/>
      <c r="M35" s="664"/>
      <c r="N35" s="664"/>
      <c r="O35" s="664"/>
      <c r="P35" s="664"/>
    </row>
    <row r="36" spans="1:16" ht="16.05" customHeight="1">
      <c r="A36" s="664"/>
      <c r="B36" s="664"/>
      <c r="C36" s="663"/>
      <c r="D36" s="664"/>
      <c r="E36" s="1167" t="s">
        <v>217</v>
      </c>
      <c r="F36" s="1167"/>
      <c r="G36" s="1167"/>
      <c r="H36" s="677" t="s">
        <v>2569</v>
      </c>
      <c r="I36" s="670"/>
      <c r="J36" s="664"/>
      <c r="K36" s="664"/>
      <c r="L36" s="664"/>
      <c r="M36" s="664"/>
      <c r="N36" s="664"/>
      <c r="O36" s="664"/>
      <c r="P36" s="664"/>
    </row>
    <row r="37" spans="1:16" ht="16.05" customHeight="1">
      <c r="A37" s="664"/>
      <c r="B37" s="664"/>
      <c r="C37" s="663"/>
      <c r="D37" s="664"/>
      <c r="E37" s="1167" t="s">
        <v>218</v>
      </c>
      <c r="F37" s="1167"/>
      <c r="G37" s="682" t="s">
        <v>219</v>
      </c>
      <c r="H37" s="683" t="s">
        <v>21</v>
      </c>
      <c r="I37" s="670"/>
      <c r="J37" s="664"/>
      <c r="K37" s="664"/>
      <c r="L37" s="664"/>
      <c r="M37" s="664"/>
      <c r="N37" s="664"/>
      <c r="O37" s="664"/>
      <c r="P37" s="664"/>
    </row>
    <row r="38" spans="1:16" ht="16.05" customHeight="1">
      <c r="A38" s="664"/>
      <c r="B38" s="664"/>
      <c r="C38" s="663"/>
      <c r="D38" s="664"/>
      <c r="E38" s="1167"/>
      <c r="F38" s="1167"/>
      <c r="G38" s="682" t="s">
        <v>220</v>
      </c>
      <c r="H38" s="684" t="s">
        <v>2582</v>
      </c>
      <c r="I38" s="670"/>
      <c r="J38" s="664"/>
      <c r="K38" s="664"/>
      <c r="L38" s="664"/>
      <c r="M38" s="664"/>
      <c r="N38" s="664"/>
      <c r="O38" s="664"/>
      <c r="P38" s="664"/>
    </row>
    <row r="39" spans="1:16" ht="16.05" customHeight="1">
      <c r="A39" s="664"/>
      <c r="B39" s="664"/>
      <c r="C39" s="663"/>
      <c r="D39" s="664"/>
      <c r="E39" s="1167"/>
      <c r="F39" s="1167"/>
      <c r="G39" s="682" t="s">
        <v>221</v>
      </c>
      <c r="H39" s="684" t="s">
        <v>752</v>
      </c>
      <c r="I39" s="670"/>
      <c r="J39" s="664"/>
      <c r="K39" s="664"/>
      <c r="L39" s="664"/>
      <c r="M39" s="664"/>
      <c r="N39" s="664"/>
      <c r="O39" s="664"/>
      <c r="P39" s="664"/>
    </row>
    <row r="40" spans="1:16" ht="20.25" customHeight="1">
      <c r="A40" s="664"/>
      <c r="B40" s="664"/>
      <c r="C40" s="663"/>
      <c r="D40" s="664"/>
      <c r="E40" s="1167" t="s">
        <v>222</v>
      </c>
      <c r="F40" s="1167"/>
      <c r="G40" s="1167"/>
      <c r="H40" s="683" t="s">
        <v>21</v>
      </c>
      <c r="I40" s="670"/>
      <c r="J40" s="664"/>
      <c r="K40" s="664"/>
      <c r="L40" s="664"/>
      <c r="M40" s="664"/>
      <c r="N40" s="664"/>
      <c r="O40" s="664"/>
      <c r="P40" s="664"/>
    </row>
    <row r="41" spans="1:16" ht="16.05" customHeight="1">
      <c r="A41" s="664"/>
      <c r="B41" s="664"/>
      <c r="C41" s="663"/>
      <c r="D41" s="664"/>
      <c r="E41" s="1167" t="s">
        <v>223</v>
      </c>
      <c r="F41" s="1167"/>
      <c r="G41" s="1167"/>
      <c r="H41" s="683" t="s">
        <v>20</v>
      </c>
      <c r="I41" s="670"/>
      <c r="J41" s="664"/>
      <c r="K41" s="664"/>
      <c r="L41" s="664"/>
      <c r="M41" s="664"/>
      <c r="N41" s="664"/>
      <c r="O41" s="664"/>
      <c r="P41" s="664"/>
    </row>
    <row r="42" spans="1:16" ht="21.75" customHeight="1">
      <c r="A42" s="664"/>
      <c r="B42" s="664"/>
      <c r="C42" s="663"/>
      <c r="D42" s="664"/>
      <c r="E42" s="1167" t="s">
        <v>224</v>
      </c>
      <c r="F42" s="1167"/>
      <c r="G42" s="1167"/>
      <c r="H42" s="683" t="s">
        <v>21</v>
      </c>
      <c r="I42" s="670"/>
      <c r="J42" s="664"/>
      <c r="K42" s="664"/>
      <c r="L42" s="664"/>
      <c r="M42" s="664"/>
      <c r="N42" s="664"/>
      <c r="O42" s="664"/>
      <c r="P42" s="664"/>
    </row>
    <row r="43" spans="1:16" ht="16.05" customHeight="1">
      <c r="A43" s="664" t="s">
        <v>1443</v>
      </c>
      <c r="B43" s="664"/>
      <c r="C43" s="663"/>
      <c r="D43" s="664"/>
      <c r="E43" s="1167" t="s">
        <v>225</v>
      </c>
      <c r="F43" s="1167"/>
      <c r="G43" s="1167"/>
      <c r="H43" s="683" t="s">
        <v>21</v>
      </c>
      <c r="I43" s="670"/>
      <c r="J43" s="664"/>
      <c r="K43" s="664"/>
      <c r="L43" s="664"/>
      <c r="M43" s="664"/>
      <c r="N43" s="664"/>
      <c r="O43" s="664"/>
      <c r="P43" s="664"/>
    </row>
    <row r="44" spans="1:16" ht="16.05" hidden="1" customHeight="1">
      <c r="A44" s="664"/>
      <c r="B44" s="664"/>
      <c r="C44" s="663"/>
      <c r="D44" s="664"/>
      <c r="E44" s="1174" t="s">
        <v>226</v>
      </c>
      <c r="F44" s="1174"/>
      <c r="G44" s="1174"/>
      <c r="H44" s="685" t="s">
        <v>1152</v>
      </c>
      <c r="I44" s="670"/>
      <c r="J44" s="686"/>
      <c r="K44" s="664"/>
      <c r="L44" s="664"/>
      <c r="M44" s="664"/>
      <c r="N44" s="664"/>
      <c r="O44" s="664"/>
      <c r="P44" s="664"/>
    </row>
    <row r="45" spans="1:16" ht="16.05" customHeight="1">
      <c r="A45" s="664"/>
      <c r="B45" s="664"/>
      <c r="C45" s="663"/>
      <c r="D45" s="664"/>
      <c r="E45" s="1167" t="s">
        <v>227</v>
      </c>
      <c r="F45" s="1167"/>
      <c r="G45" s="1167"/>
      <c r="H45" s="683" t="s">
        <v>20</v>
      </c>
      <c r="I45" s="670"/>
      <c r="J45" s="664"/>
      <c r="K45" s="664"/>
      <c r="L45" s="664"/>
      <c r="M45" s="664"/>
      <c r="N45" s="664"/>
      <c r="O45" s="664"/>
      <c r="P45" s="664"/>
    </row>
    <row r="46" spans="1:16" ht="16.05" customHeight="1">
      <c r="A46" s="664" t="s">
        <v>1444</v>
      </c>
      <c r="B46" s="664"/>
      <c r="C46" s="663"/>
      <c r="D46" s="664"/>
      <c r="E46" s="1167" t="s">
        <v>228</v>
      </c>
      <c r="F46" s="1167"/>
      <c r="G46" s="1167"/>
      <c r="H46" s="683" t="s">
        <v>21</v>
      </c>
      <c r="I46" s="670"/>
      <c r="J46" s="664"/>
      <c r="K46" s="664"/>
      <c r="L46" s="664"/>
      <c r="M46" s="664"/>
      <c r="N46" s="664"/>
      <c r="O46" s="664"/>
      <c r="P46" s="664"/>
    </row>
    <row r="47" spans="1:16" ht="16.05" hidden="1" customHeight="1">
      <c r="A47" s="664"/>
      <c r="B47" s="664"/>
      <c r="C47" s="663"/>
      <c r="D47" s="664"/>
      <c r="E47" s="1173" t="s">
        <v>229</v>
      </c>
      <c r="F47" s="1167" t="s">
        <v>230</v>
      </c>
      <c r="G47" s="1167"/>
      <c r="H47" s="687" t="s">
        <v>1152</v>
      </c>
      <c r="I47" s="670"/>
      <c r="J47" s="664"/>
      <c r="K47" s="664"/>
      <c r="L47" s="664"/>
      <c r="M47" s="664"/>
      <c r="N47" s="664"/>
      <c r="O47" s="664"/>
      <c r="P47" s="664"/>
    </row>
    <row r="48" spans="1:16" ht="16.05" hidden="1" customHeight="1">
      <c r="A48" s="664"/>
      <c r="B48" s="664"/>
      <c r="C48" s="663"/>
      <c r="D48" s="664"/>
      <c r="E48" s="1173"/>
      <c r="F48" s="1167" t="s">
        <v>231</v>
      </c>
      <c r="G48" s="1167"/>
      <c r="H48" s="688" t="s">
        <v>1152</v>
      </c>
      <c r="I48" s="670"/>
      <c r="J48" s="664"/>
      <c r="K48" s="664"/>
      <c r="L48" s="664"/>
      <c r="M48" s="664"/>
      <c r="N48" s="664"/>
      <c r="O48" s="664"/>
      <c r="P48" s="664"/>
    </row>
    <row r="49" spans="1:16" ht="16.05" hidden="1" customHeight="1">
      <c r="A49" s="664"/>
      <c r="B49" s="664"/>
      <c r="C49" s="663"/>
      <c r="D49" s="664"/>
      <c r="E49" s="1173"/>
      <c r="F49" s="1167" t="s">
        <v>232</v>
      </c>
      <c r="G49" s="1167"/>
      <c r="H49" s="687" t="s">
        <v>1152</v>
      </c>
      <c r="I49" s="670"/>
      <c r="J49" s="664"/>
      <c r="K49" s="664"/>
      <c r="L49" s="664"/>
      <c r="M49" s="664"/>
      <c r="N49" s="664"/>
      <c r="O49" s="664"/>
      <c r="P49" s="664"/>
    </row>
    <row r="50" spans="1:16" ht="16.05" hidden="1" customHeight="1">
      <c r="A50" s="664"/>
      <c r="B50" s="664"/>
      <c r="C50" s="663"/>
      <c r="D50" s="664"/>
      <c r="E50" s="1173"/>
      <c r="F50" s="1167" t="s">
        <v>233</v>
      </c>
      <c r="G50" s="1167"/>
      <c r="H50" s="689"/>
      <c r="I50" s="670"/>
      <c r="J50" s="664"/>
      <c r="K50" s="664"/>
      <c r="L50" s="664"/>
      <c r="M50" s="664"/>
      <c r="N50" s="664"/>
      <c r="O50" s="664"/>
      <c r="P50" s="664"/>
    </row>
    <row r="51" spans="1:16" ht="16.05" hidden="1" customHeight="1">
      <c r="A51" s="664"/>
      <c r="B51" s="664"/>
      <c r="C51" s="663"/>
      <c r="D51" s="664"/>
      <c r="E51" s="1173"/>
      <c r="F51" s="1174" t="s">
        <v>234</v>
      </c>
      <c r="G51" s="1174"/>
      <c r="H51" s="685" t="s">
        <v>1152</v>
      </c>
      <c r="I51" s="670"/>
      <c r="J51" s="686"/>
      <c r="K51" s="664"/>
      <c r="L51" s="664"/>
      <c r="M51" s="664"/>
      <c r="N51" s="664"/>
      <c r="O51" s="664"/>
      <c r="P51" s="664"/>
    </row>
    <row r="52" spans="1:16" ht="16.05" customHeight="1">
      <c r="A52" s="664" t="s">
        <v>1445</v>
      </c>
      <c r="B52" s="664"/>
      <c r="C52" s="663"/>
      <c r="D52" s="664"/>
      <c r="E52" s="1167" t="s">
        <v>235</v>
      </c>
      <c r="F52" s="1167"/>
      <c r="G52" s="1167"/>
      <c r="H52" s="683" t="s">
        <v>21</v>
      </c>
      <c r="I52" s="670"/>
      <c r="J52" s="664"/>
      <c r="K52" s="664"/>
      <c r="L52" s="664"/>
      <c r="M52" s="664"/>
      <c r="N52" s="664"/>
      <c r="O52" s="664"/>
      <c r="P52" s="664"/>
    </row>
    <row r="53" spans="1:16" ht="16.05" hidden="1" customHeight="1">
      <c r="A53" s="664"/>
      <c r="B53" s="664"/>
      <c r="C53" s="663"/>
      <c r="D53" s="664"/>
      <c r="E53" s="1173" t="s">
        <v>229</v>
      </c>
      <c r="F53" s="1167" t="s">
        <v>230</v>
      </c>
      <c r="G53" s="1167"/>
      <c r="H53" s="687" t="s">
        <v>1152</v>
      </c>
      <c r="I53" s="670"/>
      <c r="J53" s="664"/>
      <c r="K53" s="664"/>
      <c r="L53" s="664"/>
      <c r="M53" s="664"/>
      <c r="N53" s="664"/>
      <c r="O53" s="664"/>
      <c r="P53" s="664"/>
    </row>
    <row r="54" spans="1:16" ht="16.05" hidden="1" customHeight="1">
      <c r="A54" s="664"/>
      <c r="B54" s="664"/>
      <c r="C54" s="663"/>
      <c r="D54" s="664"/>
      <c r="E54" s="1173"/>
      <c r="F54" s="1167" t="s">
        <v>231</v>
      </c>
      <c r="G54" s="1167"/>
      <c r="H54" s="688" t="s">
        <v>1152</v>
      </c>
      <c r="I54" s="670"/>
      <c r="J54" s="664"/>
      <c r="K54" s="664"/>
      <c r="L54" s="664"/>
      <c r="M54" s="664"/>
      <c r="N54" s="664"/>
      <c r="O54" s="664"/>
      <c r="P54" s="664"/>
    </row>
    <row r="55" spans="1:16" ht="16.05" hidden="1" customHeight="1">
      <c r="A55" s="664"/>
      <c r="B55" s="664"/>
      <c r="C55" s="663"/>
      <c r="D55" s="664"/>
      <c r="E55" s="1173"/>
      <c r="F55" s="1167" t="s">
        <v>232</v>
      </c>
      <c r="G55" s="1167"/>
      <c r="H55" s="687" t="s">
        <v>1152</v>
      </c>
      <c r="I55" s="670"/>
      <c r="J55" s="664"/>
      <c r="K55" s="664"/>
      <c r="L55" s="664"/>
      <c r="M55" s="664"/>
      <c r="N55" s="664"/>
      <c r="O55" s="664"/>
      <c r="P55" s="664"/>
    </row>
    <row r="56" spans="1:16" ht="16.05" hidden="1" customHeight="1">
      <c r="A56" s="664"/>
      <c r="B56" s="664"/>
      <c r="C56" s="663"/>
      <c r="D56" s="664"/>
      <c r="E56" s="1173"/>
      <c r="F56" s="1167" t="s">
        <v>233</v>
      </c>
      <c r="G56" s="1167"/>
      <c r="H56" s="689"/>
      <c r="I56" s="670"/>
      <c r="J56" s="664"/>
      <c r="K56" s="664"/>
      <c r="L56" s="664"/>
      <c r="M56" s="664"/>
      <c r="N56" s="664"/>
      <c r="O56" s="664"/>
      <c r="P56" s="664"/>
    </row>
    <row r="57" spans="1:16" ht="16.05" hidden="1" customHeight="1">
      <c r="A57" s="664"/>
      <c r="B57" s="664"/>
      <c r="C57" s="663"/>
      <c r="D57" s="664"/>
      <c r="E57" s="1173"/>
      <c r="F57" s="1174" t="s">
        <v>234</v>
      </c>
      <c r="G57" s="1174"/>
      <c r="H57" s="685" t="s">
        <v>1152</v>
      </c>
      <c r="I57" s="670"/>
      <c r="J57" s="686"/>
      <c r="K57" s="664"/>
      <c r="L57" s="664"/>
      <c r="M57" s="664"/>
      <c r="N57" s="664"/>
      <c r="O57" s="664"/>
      <c r="P57" s="664"/>
    </row>
    <row r="58" spans="1:16" ht="16.05" customHeight="1">
      <c r="A58" s="664" t="s">
        <v>1446</v>
      </c>
      <c r="B58" s="664"/>
      <c r="C58" s="663"/>
      <c r="D58" s="664"/>
      <c r="E58" s="1167" t="s">
        <v>236</v>
      </c>
      <c r="F58" s="1167"/>
      <c r="G58" s="1167"/>
      <c r="H58" s="683" t="s">
        <v>21</v>
      </c>
      <c r="I58" s="670"/>
      <c r="J58" s="664"/>
      <c r="K58" s="664"/>
      <c r="L58" s="664"/>
      <c r="M58" s="664"/>
      <c r="N58" s="664"/>
      <c r="O58" s="664"/>
      <c r="P58" s="664"/>
    </row>
    <row r="59" spans="1:16" ht="16.05" hidden="1" customHeight="1">
      <c r="A59" s="664"/>
      <c r="B59" s="664"/>
      <c r="C59" s="663"/>
      <c r="D59" s="664"/>
      <c r="E59" s="1173" t="s">
        <v>229</v>
      </c>
      <c r="F59" s="1167" t="s">
        <v>230</v>
      </c>
      <c r="G59" s="1167"/>
      <c r="H59" s="687" t="s">
        <v>1152</v>
      </c>
      <c r="I59" s="670"/>
      <c r="J59" s="664"/>
      <c r="K59" s="664"/>
      <c r="L59" s="664"/>
      <c r="M59" s="664"/>
      <c r="N59" s="664"/>
      <c r="O59" s="664"/>
      <c r="P59" s="664"/>
    </row>
    <row r="60" spans="1:16" ht="16.05" hidden="1" customHeight="1">
      <c r="A60" s="664"/>
      <c r="B60" s="664"/>
      <c r="C60" s="663"/>
      <c r="D60" s="664"/>
      <c r="E60" s="1173"/>
      <c r="F60" s="1167" t="s">
        <v>231</v>
      </c>
      <c r="G60" s="1167"/>
      <c r="H60" s="688" t="s">
        <v>1152</v>
      </c>
      <c r="I60" s="670"/>
      <c r="J60" s="664"/>
      <c r="K60" s="664"/>
      <c r="L60" s="664"/>
      <c r="M60" s="664"/>
      <c r="N60" s="664"/>
      <c r="O60" s="664"/>
      <c r="P60" s="664"/>
    </row>
    <row r="61" spans="1:16" ht="16.05" hidden="1" customHeight="1">
      <c r="A61" s="664"/>
      <c r="B61" s="664"/>
      <c r="C61" s="663"/>
      <c r="D61" s="664"/>
      <c r="E61" s="1173"/>
      <c r="F61" s="1167" t="s">
        <v>232</v>
      </c>
      <c r="G61" s="1167"/>
      <c r="H61" s="687" t="s">
        <v>1152</v>
      </c>
      <c r="I61" s="670"/>
      <c r="J61" s="664"/>
      <c r="K61" s="664"/>
      <c r="L61" s="664"/>
      <c r="M61" s="664"/>
      <c r="N61" s="664"/>
      <c r="O61" s="664"/>
      <c r="P61" s="664"/>
    </row>
    <row r="62" spans="1:16" ht="16.05" hidden="1" customHeight="1">
      <c r="A62" s="664"/>
      <c r="B62" s="664"/>
      <c r="C62" s="663"/>
      <c r="D62" s="664"/>
      <c r="E62" s="1173"/>
      <c r="F62" s="1167" t="s">
        <v>233</v>
      </c>
      <c r="G62" s="1167"/>
      <c r="H62" s="689"/>
      <c r="I62" s="670"/>
      <c r="J62" s="664"/>
      <c r="K62" s="664"/>
      <c r="L62" s="664"/>
      <c r="M62" s="664"/>
      <c r="N62" s="664"/>
      <c r="O62" s="664"/>
      <c r="P62" s="664"/>
    </row>
    <row r="63" spans="1:16" ht="16.05" hidden="1" customHeight="1">
      <c r="A63" s="664"/>
      <c r="B63" s="664"/>
      <c r="C63" s="663"/>
      <c r="D63" s="664"/>
      <c r="E63" s="1173"/>
      <c r="F63" s="1174" t="s">
        <v>234</v>
      </c>
      <c r="G63" s="1174"/>
      <c r="H63" s="685" t="s">
        <v>1152</v>
      </c>
      <c r="I63" s="670"/>
      <c r="J63" s="686"/>
      <c r="K63" s="664"/>
      <c r="L63" s="664"/>
      <c r="M63" s="664"/>
      <c r="N63" s="664"/>
      <c r="O63" s="664"/>
      <c r="P63" s="664"/>
    </row>
    <row r="64" spans="1:16" ht="22.05" customHeight="1">
      <c r="A64" s="664" t="s">
        <v>1447</v>
      </c>
      <c r="B64" s="664"/>
      <c r="C64" s="663"/>
      <c r="D64" s="664"/>
      <c r="E64" s="1167" t="s">
        <v>2608</v>
      </c>
      <c r="F64" s="1167"/>
      <c r="G64" s="1167"/>
      <c r="H64" s="683" t="s">
        <v>21</v>
      </c>
      <c r="I64" s="670"/>
      <c r="J64" s="686"/>
      <c r="K64" s="664"/>
      <c r="L64" s="664"/>
      <c r="M64" s="664"/>
      <c r="N64" s="664"/>
      <c r="O64" s="664"/>
      <c r="P64" s="664"/>
    </row>
    <row r="65" spans="1:16" ht="16.05" hidden="1" customHeight="1">
      <c r="A65" s="664"/>
      <c r="B65" s="664"/>
      <c r="C65" s="663"/>
      <c r="D65" s="664"/>
      <c r="E65" s="1173" t="s">
        <v>229</v>
      </c>
      <c r="F65" s="1167" t="s">
        <v>230</v>
      </c>
      <c r="G65" s="1167"/>
      <c r="H65" s="687" t="s">
        <v>1152</v>
      </c>
      <c r="I65" s="670"/>
      <c r="J65" s="664"/>
      <c r="K65" s="664"/>
      <c r="L65" s="664"/>
      <c r="M65" s="664"/>
      <c r="N65" s="664"/>
      <c r="O65" s="664"/>
      <c r="P65" s="664"/>
    </row>
    <row r="66" spans="1:16" ht="16.05" hidden="1" customHeight="1">
      <c r="A66" s="664"/>
      <c r="B66" s="664"/>
      <c r="C66" s="663"/>
      <c r="D66" s="664"/>
      <c r="E66" s="1173"/>
      <c r="F66" s="1167" t="s">
        <v>231</v>
      </c>
      <c r="G66" s="1167"/>
      <c r="H66" s="688" t="s">
        <v>1152</v>
      </c>
      <c r="I66" s="670"/>
      <c r="J66" s="664"/>
      <c r="K66" s="664"/>
      <c r="L66" s="664"/>
      <c r="M66" s="664"/>
      <c r="N66" s="664"/>
      <c r="O66" s="664"/>
      <c r="P66" s="664"/>
    </row>
    <row r="67" spans="1:16" ht="16.05" hidden="1" customHeight="1">
      <c r="A67" s="664"/>
      <c r="B67" s="664"/>
      <c r="C67" s="663"/>
      <c r="D67" s="664"/>
      <c r="E67" s="1173"/>
      <c r="F67" s="1167" t="s">
        <v>232</v>
      </c>
      <c r="G67" s="1167"/>
      <c r="H67" s="687" t="s">
        <v>1152</v>
      </c>
      <c r="I67" s="670"/>
      <c r="J67" s="664"/>
      <c r="K67" s="664"/>
      <c r="L67" s="664"/>
      <c r="M67" s="664"/>
      <c r="N67" s="664"/>
      <c r="O67" s="664"/>
      <c r="P67" s="664"/>
    </row>
    <row r="68" spans="1:16" ht="16.05" hidden="1" customHeight="1">
      <c r="A68" s="664"/>
      <c r="B68" s="664"/>
      <c r="C68" s="663"/>
      <c r="D68" s="664"/>
      <c r="E68" s="1173"/>
      <c r="F68" s="1167" t="s">
        <v>233</v>
      </c>
      <c r="G68" s="1167"/>
      <c r="H68" s="689"/>
      <c r="I68" s="670"/>
      <c r="J68" s="664"/>
      <c r="K68" s="664"/>
      <c r="L68" s="664"/>
      <c r="M68" s="664"/>
      <c r="N68" s="664"/>
      <c r="O68" s="664"/>
      <c r="P68" s="664"/>
    </row>
    <row r="69" spans="1:16" ht="16.05" hidden="1" customHeight="1">
      <c r="A69" s="664"/>
      <c r="B69" s="664"/>
      <c r="C69" s="663"/>
      <c r="D69" s="664"/>
      <c r="E69" s="1173"/>
      <c r="F69" s="1167" t="s">
        <v>237</v>
      </c>
      <c r="G69" s="1167"/>
      <c r="H69" s="689"/>
      <c r="I69" s="670"/>
      <c r="J69" s="664"/>
      <c r="K69" s="664"/>
      <c r="L69" s="664"/>
      <c r="M69" s="664"/>
      <c r="N69" s="664"/>
      <c r="O69" s="664"/>
      <c r="P69" s="664"/>
    </row>
    <row r="70" spans="1:16" ht="16.05" hidden="1" customHeight="1">
      <c r="A70" s="664"/>
      <c r="B70" s="664"/>
      <c r="C70" s="663"/>
      <c r="D70" s="664"/>
      <c r="E70" s="1173"/>
      <c r="F70" s="1167" t="s">
        <v>238</v>
      </c>
      <c r="G70" s="1167"/>
      <c r="H70" s="689"/>
      <c r="I70" s="670"/>
      <c r="J70" s="664"/>
      <c r="K70" s="664"/>
      <c r="L70" s="664"/>
      <c r="M70" s="664"/>
      <c r="N70" s="664"/>
      <c r="O70" s="664"/>
      <c r="P70" s="664"/>
    </row>
    <row r="71" spans="1:16" ht="22.05" customHeight="1">
      <c r="A71" s="664" t="s">
        <v>1448</v>
      </c>
      <c r="B71" s="664"/>
      <c r="C71" s="663"/>
      <c r="D71" s="664"/>
      <c r="E71" s="1167" t="s">
        <v>2609</v>
      </c>
      <c r="F71" s="1167"/>
      <c r="G71" s="1167"/>
      <c r="H71" s="683" t="s">
        <v>21</v>
      </c>
      <c r="I71" s="670"/>
      <c r="J71" s="664"/>
      <c r="K71" s="664"/>
      <c r="L71" s="664"/>
      <c r="M71" s="664"/>
      <c r="N71" s="664"/>
      <c r="O71" s="664"/>
      <c r="P71" s="664"/>
    </row>
    <row r="72" spans="1:16" ht="16.05" hidden="1" customHeight="1">
      <c r="A72" s="664"/>
      <c r="B72" s="664"/>
      <c r="C72" s="663"/>
      <c r="D72" s="664"/>
      <c r="E72" s="1173" t="s">
        <v>229</v>
      </c>
      <c r="F72" s="1167" t="s">
        <v>230</v>
      </c>
      <c r="G72" s="1167"/>
      <c r="H72" s="687" t="s">
        <v>1152</v>
      </c>
      <c r="I72" s="670"/>
      <c r="J72" s="664"/>
      <c r="K72" s="664"/>
      <c r="L72" s="664"/>
      <c r="M72" s="664"/>
      <c r="N72" s="664"/>
      <c r="O72" s="664"/>
      <c r="P72" s="664"/>
    </row>
    <row r="73" spans="1:16" ht="16.05" hidden="1" customHeight="1">
      <c r="A73" s="664"/>
      <c r="B73" s="664"/>
      <c r="C73" s="663"/>
      <c r="D73" s="664"/>
      <c r="E73" s="1173"/>
      <c r="F73" s="1167" t="s">
        <v>231</v>
      </c>
      <c r="G73" s="1167"/>
      <c r="H73" s="688" t="s">
        <v>1152</v>
      </c>
      <c r="I73" s="670"/>
      <c r="J73" s="664"/>
      <c r="K73" s="664"/>
      <c r="L73" s="664"/>
      <c r="M73" s="664"/>
      <c r="N73" s="664"/>
      <c r="O73" s="664"/>
      <c r="P73" s="664"/>
    </row>
    <row r="74" spans="1:16" ht="16.05" hidden="1" customHeight="1">
      <c r="A74" s="664"/>
      <c r="B74" s="664"/>
      <c r="C74" s="663"/>
      <c r="D74" s="664"/>
      <c r="E74" s="1173"/>
      <c r="F74" s="1167" t="s">
        <v>232</v>
      </c>
      <c r="G74" s="1167"/>
      <c r="H74" s="687" t="s">
        <v>1152</v>
      </c>
      <c r="I74" s="670"/>
      <c r="J74" s="664"/>
      <c r="K74" s="664"/>
      <c r="L74" s="664"/>
      <c r="M74" s="664"/>
      <c r="N74" s="664"/>
      <c r="O74" s="664"/>
      <c r="P74" s="664"/>
    </row>
    <row r="75" spans="1:16" ht="16.05" hidden="1" customHeight="1">
      <c r="A75" s="664"/>
      <c r="B75" s="664"/>
      <c r="C75" s="663"/>
      <c r="D75" s="664"/>
      <c r="E75" s="1173"/>
      <c r="F75" s="1167" t="s">
        <v>233</v>
      </c>
      <c r="G75" s="1167"/>
      <c r="H75" s="689"/>
      <c r="I75" s="670"/>
      <c r="J75" s="664"/>
      <c r="K75" s="664"/>
      <c r="L75" s="664"/>
      <c r="M75" s="664"/>
      <c r="N75" s="664"/>
      <c r="O75" s="664"/>
      <c r="P75" s="664"/>
    </row>
    <row r="76" spans="1:16" ht="16.05" hidden="1" customHeight="1">
      <c r="A76" s="664"/>
      <c r="B76" s="664"/>
      <c r="C76" s="663"/>
      <c r="D76" s="664"/>
      <c r="E76" s="1173"/>
      <c r="F76" s="1167" t="s">
        <v>237</v>
      </c>
      <c r="G76" s="1167"/>
      <c r="H76" s="689"/>
      <c r="I76" s="670"/>
      <c r="J76" s="664"/>
      <c r="K76" s="664"/>
      <c r="L76" s="664"/>
      <c r="M76" s="664"/>
      <c r="N76" s="664"/>
      <c r="O76" s="664"/>
      <c r="P76" s="664"/>
    </row>
    <row r="77" spans="1:16" ht="16.05" hidden="1" customHeight="1">
      <c r="A77" s="664"/>
      <c r="B77" s="664"/>
      <c r="C77" s="663"/>
      <c r="D77" s="664"/>
      <c r="E77" s="1173"/>
      <c r="F77" s="1167" t="s">
        <v>238</v>
      </c>
      <c r="G77" s="1167"/>
      <c r="H77" s="689"/>
      <c r="I77" s="670"/>
      <c r="J77" s="664"/>
      <c r="K77" s="664"/>
      <c r="L77" s="664"/>
      <c r="M77" s="664"/>
      <c r="N77" s="664"/>
      <c r="O77" s="664"/>
      <c r="P77" s="664"/>
    </row>
    <row r="78" spans="1:16" ht="22.05" customHeight="1">
      <c r="A78" s="664" t="s">
        <v>1449</v>
      </c>
      <c r="B78" s="664"/>
      <c r="C78" s="663"/>
      <c r="D78" s="664"/>
      <c r="E78" s="1167" t="s">
        <v>2610</v>
      </c>
      <c r="F78" s="1167"/>
      <c r="G78" s="1167"/>
      <c r="H78" s="683" t="s">
        <v>21</v>
      </c>
      <c r="I78" s="670"/>
      <c r="J78" s="664"/>
      <c r="K78" s="664"/>
      <c r="L78" s="664"/>
      <c r="M78" s="664"/>
      <c r="N78" s="664"/>
      <c r="O78" s="664"/>
      <c r="P78" s="664"/>
    </row>
    <row r="79" spans="1:16" ht="16.05" hidden="1" customHeight="1">
      <c r="A79" s="664"/>
      <c r="B79" s="664"/>
      <c r="C79" s="663"/>
      <c r="D79" s="664"/>
      <c r="E79" s="1173" t="s">
        <v>229</v>
      </c>
      <c r="F79" s="1167" t="s">
        <v>230</v>
      </c>
      <c r="G79" s="1167"/>
      <c r="H79" s="687" t="s">
        <v>1152</v>
      </c>
      <c r="I79" s="670"/>
      <c r="J79" s="664"/>
      <c r="K79" s="664"/>
      <c r="L79" s="664"/>
      <c r="M79" s="664"/>
      <c r="N79" s="664"/>
      <c r="O79" s="664"/>
      <c r="P79" s="664"/>
    </row>
    <row r="80" spans="1:16" ht="16.05" hidden="1" customHeight="1">
      <c r="A80" s="664"/>
      <c r="B80" s="664"/>
      <c r="C80" s="663"/>
      <c r="D80" s="664"/>
      <c r="E80" s="1173"/>
      <c r="F80" s="1167" t="s">
        <v>231</v>
      </c>
      <c r="G80" s="1167"/>
      <c r="H80" s="688" t="s">
        <v>1152</v>
      </c>
      <c r="I80" s="670"/>
      <c r="J80" s="664"/>
      <c r="K80" s="664"/>
      <c r="L80" s="664"/>
      <c r="M80" s="664"/>
      <c r="N80" s="664"/>
      <c r="O80" s="664"/>
      <c r="P80" s="664"/>
    </row>
    <row r="81" spans="1:16" ht="16.05" hidden="1" customHeight="1">
      <c r="A81" s="664"/>
      <c r="B81" s="664"/>
      <c r="C81" s="663"/>
      <c r="D81" s="664"/>
      <c r="E81" s="1173"/>
      <c r="F81" s="1167" t="s">
        <v>232</v>
      </c>
      <c r="G81" s="1167"/>
      <c r="H81" s="687" t="s">
        <v>1152</v>
      </c>
      <c r="I81" s="670"/>
      <c r="J81" s="664"/>
      <c r="K81" s="664"/>
      <c r="L81" s="664"/>
      <c r="M81" s="664"/>
      <c r="N81" s="664"/>
      <c r="O81" s="664"/>
      <c r="P81" s="664"/>
    </row>
    <row r="82" spans="1:16" ht="16.05" hidden="1" customHeight="1">
      <c r="A82" s="664"/>
      <c r="B82" s="664"/>
      <c r="C82" s="663"/>
      <c r="D82" s="664"/>
      <c r="E82" s="1173"/>
      <c r="F82" s="1167" t="s">
        <v>233</v>
      </c>
      <c r="G82" s="1167"/>
      <c r="H82" s="689"/>
      <c r="I82" s="670"/>
      <c r="J82" s="664"/>
      <c r="K82" s="664"/>
      <c r="L82" s="664"/>
      <c r="M82" s="664"/>
      <c r="N82" s="664"/>
      <c r="O82" s="664"/>
      <c r="P82" s="664"/>
    </row>
    <row r="83" spans="1:16" ht="16.05" hidden="1" customHeight="1">
      <c r="A83" s="664"/>
      <c r="B83" s="664"/>
      <c r="C83" s="663"/>
      <c r="D83" s="664"/>
      <c r="E83" s="1173"/>
      <c r="F83" s="1167" t="s">
        <v>239</v>
      </c>
      <c r="G83" s="1167"/>
      <c r="H83" s="689"/>
      <c r="I83" s="670"/>
      <c r="J83" s="664"/>
      <c r="K83" s="664"/>
      <c r="L83" s="664"/>
      <c r="M83" s="664"/>
      <c r="N83" s="664"/>
      <c r="O83" s="664"/>
      <c r="P83" s="664"/>
    </row>
    <row r="84" spans="1:16" ht="16.05" hidden="1" customHeight="1">
      <c r="A84" s="664"/>
      <c r="B84" s="664"/>
      <c r="C84" s="663"/>
      <c r="D84" s="664"/>
      <c r="E84" s="1173"/>
      <c r="F84" s="1167" t="s">
        <v>1144</v>
      </c>
      <c r="G84" s="1167"/>
      <c r="H84" s="689"/>
      <c r="I84" s="670"/>
      <c r="J84" s="664"/>
      <c r="K84" s="664"/>
      <c r="L84" s="664"/>
      <c r="M84" s="664"/>
      <c r="N84" s="664"/>
      <c r="O84" s="664"/>
      <c r="P84" s="664"/>
    </row>
    <row r="85" spans="1:16" ht="16.05" customHeight="1">
      <c r="A85" s="664"/>
      <c r="B85" s="664"/>
      <c r="C85" s="663"/>
      <c r="D85" s="664"/>
      <c r="E85" s="1167" t="s">
        <v>240</v>
      </c>
      <c r="F85" s="1167"/>
      <c r="G85" s="1167"/>
      <c r="H85" s="690" t="s">
        <v>2570</v>
      </c>
      <c r="I85" s="670"/>
      <c r="J85" s="664"/>
      <c r="K85" s="664"/>
      <c r="L85" s="664"/>
      <c r="M85" s="664"/>
      <c r="N85" s="664"/>
      <c r="O85" s="664"/>
      <c r="P85" s="664"/>
    </row>
    <row r="86" spans="1:16" ht="11.25" customHeight="1">
      <c r="A86" s="664"/>
      <c r="B86" s="664"/>
      <c r="C86" s="663"/>
      <c r="D86" s="664"/>
      <c r="E86" s="664"/>
      <c r="F86" s="664"/>
      <c r="G86" s="664"/>
      <c r="H86" s="663"/>
      <c r="I86" s="670"/>
      <c r="J86" s="664"/>
      <c r="K86" s="664"/>
      <c r="L86" s="664"/>
      <c r="M86" s="664"/>
      <c r="N86" s="664"/>
      <c r="O86" s="664"/>
      <c r="P86" s="664"/>
    </row>
    <row r="87" spans="1:16" ht="16.05" customHeight="1">
      <c r="A87" s="664"/>
      <c r="B87" s="664"/>
      <c r="C87" s="663"/>
      <c r="D87" s="664"/>
      <c r="E87" s="1167" t="s">
        <v>241</v>
      </c>
      <c r="F87" s="1167"/>
      <c r="G87" s="682" t="s">
        <v>242</v>
      </c>
      <c r="H87" s="679" t="s">
        <v>2583</v>
      </c>
      <c r="I87" s="670"/>
      <c r="J87" s="664"/>
      <c r="K87" s="664"/>
      <c r="L87" s="664"/>
      <c r="M87" s="664"/>
      <c r="N87" s="664"/>
      <c r="O87" s="664"/>
      <c r="P87" s="664"/>
    </row>
    <row r="88" spans="1:16" ht="16.05" customHeight="1">
      <c r="A88" s="664"/>
      <c r="B88" s="664"/>
      <c r="C88" s="663"/>
      <c r="D88" s="664"/>
      <c r="E88" s="1167"/>
      <c r="F88" s="1167"/>
      <c r="G88" s="682" t="s">
        <v>243</v>
      </c>
      <c r="H88" s="679" t="s">
        <v>2584</v>
      </c>
      <c r="I88" s="670"/>
      <c r="J88" s="664"/>
      <c r="K88" s="664"/>
      <c r="L88" s="664"/>
      <c r="M88" s="664"/>
      <c r="N88" s="664"/>
      <c r="O88" s="664"/>
      <c r="P88" s="664"/>
    </row>
    <row r="89" spans="1:16" ht="16.05" customHeight="1">
      <c r="A89" s="664"/>
      <c r="B89" s="664"/>
      <c r="C89" s="663"/>
      <c r="D89" s="664"/>
      <c r="E89" s="1167"/>
      <c r="F89" s="1167"/>
      <c r="G89" s="682" t="s">
        <v>244</v>
      </c>
      <c r="H89" s="679" t="s">
        <v>2585</v>
      </c>
      <c r="I89" s="670"/>
      <c r="J89" s="664"/>
      <c r="K89" s="664"/>
      <c r="L89" s="664"/>
      <c r="M89" s="664"/>
      <c r="N89" s="664"/>
      <c r="O89" s="664"/>
      <c r="P89" s="664"/>
    </row>
    <row r="90" spans="1:16" ht="16.05" customHeight="1">
      <c r="A90" s="664"/>
      <c r="B90" s="664"/>
      <c r="C90" s="663"/>
      <c r="D90" s="664"/>
      <c r="E90" s="1167"/>
      <c r="F90" s="1167"/>
      <c r="G90" s="682" t="s">
        <v>245</v>
      </c>
      <c r="H90" s="679" t="s">
        <v>2586</v>
      </c>
      <c r="I90" s="670"/>
      <c r="J90" s="664"/>
      <c r="K90" s="664"/>
      <c r="L90" s="664"/>
      <c r="M90" s="664"/>
      <c r="N90" s="664"/>
      <c r="O90" s="664"/>
      <c r="P90" s="664"/>
    </row>
    <row r="91" spans="1:16" ht="11.25" customHeight="1">
      <c r="A91" s="664"/>
      <c r="B91" s="664"/>
      <c r="C91" s="663"/>
      <c r="D91" s="664"/>
      <c r="E91" s="676"/>
      <c r="F91" s="676"/>
      <c r="G91" s="676"/>
      <c r="H91" s="691"/>
      <c r="I91" s="670"/>
      <c r="J91" s="664"/>
      <c r="K91" s="664"/>
      <c r="L91" s="664"/>
      <c r="M91" s="664"/>
      <c r="N91" s="664"/>
      <c r="O91" s="664"/>
      <c r="P91" s="664"/>
    </row>
    <row r="92" spans="1:16" ht="11.25" customHeight="1">
      <c r="A92" s="664"/>
      <c r="B92" s="664"/>
      <c r="C92" s="663"/>
      <c r="D92" s="664"/>
      <c r="E92" s="1168" t="s">
        <v>246</v>
      </c>
      <c r="F92" s="1168"/>
      <c r="G92" s="1168"/>
      <c r="H92" s="1168"/>
      <c r="I92" s="670"/>
      <c r="J92" s="664"/>
      <c r="K92" s="664"/>
      <c r="L92" s="664"/>
      <c r="M92" s="664"/>
      <c r="N92" s="664"/>
      <c r="O92" s="664"/>
      <c r="P92" s="664"/>
    </row>
    <row r="93" spans="1:16" ht="11.25" customHeight="1">
      <c r="A93" s="664"/>
      <c r="B93" s="664"/>
      <c r="C93" s="663"/>
      <c r="D93" s="664"/>
      <c r="E93" s="1164" t="s">
        <v>247</v>
      </c>
      <c r="F93" s="1164"/>
      <c r="G93" s="1164"/>
      <c r="H93" s="1164"/>
      <c r="I93" s="670"/>
      <c r="J93" s="664"/>
      <c r="K93" s="664"/>
      <c r="L93" s="664"/>
      <c r="M93" s="664"/>
      <c r="N93" s="664"/>
      <c r="O93" s="664"/>
      <c r="P93" s="664"/>
    </row>
    <row r="94" spans="1:16" ht="11.25" customHeight="1">
      <c r="A94" s="664"/>
      <c r="B94" s="664"/>
      <c r="C94" s="663"/>
      <c r="D94" s="664"/>
      <c r="E94" s="1164" t="s">
        <v>248</v>
      </c>
      <c r="F94" s="1164"/>
      <c r="G94" s="1164"/>
      <c r="H94" s="1164"/>
      <c r="I94" s="670"/>
      <c r="J94" s="664"/>
      <c r="K94" s="664"/>
      <c r="L94" s="664"/>
      <c r="M94" s="664"/>
      <c r="N94" s="664"/>
      <c r="O94" s="664"/>
      <c r="P94" s="664"/>
    </row>
    <row r="95" spans="1:16" ht="11.25" customHeight="1">
      <c r="A95" s="664"/>
      <c r="B95" s="664"/>
      <c r="C95" s="663"/>
      <c r="D95" s="664"/>
      <c r="E95" s="1164" t="s">
        <v>249</v>
      </c>
      <c r="F95" s="1164"/>
      <c r="G95" s="1164"/>
      <c r="H95" s="1164"/>
      <c r="I95" s="670"/>
      <c r="J95" s="664"/>
      <c r="K95" s="664"/>
      <c r="L95" s="664"/>
      <c r="M95" s="664"/>
      <c r="N95" s="664"/>
      <c r="O95" s="664"/>
      <c r="P95" s="664"/>
    </row>
    <row r="96" spans="1:16" ht="11.25" customHeight="1">
      <c r="A96" s="664"/>
      <c r="B96" s="664"/>
      <c r="C96" s="663"/>
      <c r="D96" s="664"/>
      <c r="E96" s="1164" t="s">
        <v>250</v>
      </c>
      <c r="F96" s="1164"/>
      <c r="G96" s="1164"/>
      <c r="H96" s="1164"/>
      <c r="I96" s="670"/>
      <c r="J96" s="664"/>
      <c r="K96" s="664"/>
      <c r="L96" s="664"/>
      <c r="M96" s="664"/>
      <c r="N96" s="664"/>
      <c r="O96" s="664"/>
      <c r="P96" s="664"/>
    </row>
    <row r="97" spans="1:16" ht="11.25" customHeight="1">
      <c r="A97" s="664"/>
      <c r="B97" s="664"/>
      <c r="C97" s="663"/>
      <c r="D97" s="664"/>
      <c r="E97" s="1164" t="s">
        <v>251</v>
      </c>
      <c r="F97" s="1164"/>
      <c r="G97" s="1164"/>
      <c r="H97" s="1164"/>
      <c r="I97" s="670"/>
      <c r="J97" s="664"/>
      <c r="K97" s="664"/>
      <c r="L97" s="664"/>
      <c r="M97" s="664"/>
      <c r="N97" s="664"/>
      <c r="O97" s="664"/>
      <c r="P97" s="664"/>
    </row>
    <row r="98" spans="1:16" ht="22.95" customHeight="1">
      <c r="A98" s="664"/>
      <c r="B98" s="664"/>
      <c r="C98" s="663"/>
      <c r="D98" s="664"/>
      <c r="E98" s="1164" t="s">
        <v>252</v>
      </c>
      <c r="F98" s="1164"/>
      <c r="G98" s="1164"/>
      <c r="H98" s="1164"/>
      <c r="I98" s="670"/>
      <c r="J98" s="664"/>
      <c r="K98" s="664"/>
      <c r="L98" s="664"/>
      <c r="M98" s="664"/>
      <c r="N98" s="664"/>
      <c r="O98" s="664"/>
      <c r="P98" s="664"/>
    </row>
    <row r="99" spans="1:16" ht="11.25" customHeight="1">
      <c r="A99" s="664"/>
      <c r="B99" s="664"/>
      <c r="C99" s="663"/>
      <c r="D99" s="664"/>
      <c r="E99" s="1164" t="s">
        <v>253</v>
      </c>
      <c r="F99" s="1164"/>
      <c r="G99" s="1164"/>
      <c r="H99" s="1164"/>
      <c r="I99" s="670"/>
      <c r="J99" s="664"/>
      <c r="K99" s="664"/>
      <c r="L99" s="664"/>
      <c r="M99" s="664"/>
      <c r="N99" s="664"/>
      <c r="O99" s="664"/>
      <c r="P99" s="664"/>
    </row>
    <row r="100" spans="1:16" ht="19.95" customHeight="1">
      <c r="A100" s="664"/>
      <c r="B100" s="664"/>
      <c r="C100" s="663"/>
      <c r="D100" s="664"/>
      <c r="E100" s="1164" t="s">
        <v>254</v>
      </c>
      <c r="F100" s="1164"/>
      <c r="G100" s="1164"/>
      <c r="H100" s="1164"/>
      <c r="I100" s="670"/>
      <c r="J100" s="664"/>
      <c r="K100" s="664"/>
      <c r="L100" s="664"/>
      <c r="M100" s="664"/>
      <c r="N100" s="664"/>
      <c r="O100" s="664"/>
      <c r="P100" s="664"/>
    </row>
    <row r="101" spans="1:16" ht="15" customHeight="1">
      <c r="A101" s="664"/>
      <c r="B101" s="664"/>
      <c r="C101" s="663"/>
      <c r="D101" s="664"/>
      <c r="E101" s="1164" t="s">
        <v>255</v>
      </c>
      <c r="F101" s="1164"/>
      <c r="G101" s="1164"/>
      <c r="H101" s="1164"/>
      <c r="I101" s="670"/>
      <c r="J101" s="664"/>
      <c r="K101" s="664"/>
      <c r="L101" s="664"/>
      <c r="M101" s="664"/>
      <c r="N101" s="664"/>
      <c r="O101" s="664"/>
      <c r="P101" s="664"/>
    </row>
    <row r="102" spans="1:16" ht="13.2" customHeight="1">
      <c r="A102" s="664"/>
      <c r="B102" s="664"/>
      <c r="C102" s="663"/>
      <c r="D102" s="664"/>
      <c r="E102" s="1164" t="s">
        <v>256</v>
      </c>
      <c r="F102" s="1164"/>
      <c r="G102" s="1164"/>
      <c r="H102" s="1164"/>
      <c r="I102" s="670"/>
      <c r="J102" s="664"/>
      <c r="K102" s="664"/>
      <c r="L102" s="664"/>
      <c r="M102" s="664"/>
      <c r="N102" s="664"/>
      <c r="O102" s="664"/>
      <c r="P102" s="664"/>
    </row>
    <row r="103" spans="1:16" ht="27" customHeight="1">
      <c r="A103" s="664"/>
      <c r="B103" s="664"/>
      <c r="C103" s="663"/>
      <c r="D103" s="664"/>
      <c r="E103" s="1164" t="s">
        <v>257</v>
      </c>
      <c r="F103" s="1164"/>
      <c r="G103" s="1164"/>
      <c r="H103" s="1164"/>
      <c r="I103" s="670"/>
      <c r="J103" s="664"/>
      <c r="K103" s="664"/>
      <c r="L103" s="664"/>
      <c r="M103" s="664"/>
      <c r="N103" s="664"/>
      <c r="O103" s="664"/>
      <c r="P103" s="664"/>
    </row>
    <row r="104" spans="1:16" ht="38.25" customHeight="1">
      <c r="A104" s="664"/>
      <c r="B104" s="664"/>
      <c r="C104" s="663"/>
      <c r="D104" s="664"/>
      <c r="E104" s="1164" t="s">
        <v>258</v>
      </c>
      <c r="F104" s="1164"/>
      <c r="G104" s="1164"/>
      <c r="H104" s="1164"/>
      <c r="I104" s="670"/>
      <c r="J104" s="664"/>
      <c r="K104" s="664"/>
      <c r="L104" s="664"/>
      <c r="M104" s="664"/>
      <c r="N104" s="664"/>
      <c r="O104" s="664"/>
      <c r="P104" s="664"/>
    </row>
    <row r="105" spans="1:16" ht="12.6" customHeight="1">
      <c r="A105" s="664"/>
      <c r="B105" s="664"/>
      <c r="C105" s="663"/>
      <c r="D105" s="664"/>
      <c r="E105" s="1164" t="s">
        <v>259</v>
      </c>
      <c r="F105" s="1164"/>
      <c r="G105" s="1164"/>
      <c r="H105" s="1164"/>
      <c r="I105" s="670"/>
      <c r="J105" s="664"/>
      <c r="K105" s="664"/>
      <c r="L105" s="664"/>
      <c r="M105" s="664"/>
      <c r="N105" s="664"/>
      <c r="O105" s="664"/>
      <c r="P105" s="664"/>
    </row>
    <row r="106" spans="1:16" ht="15" customHeight="1">
      <c r="A106" s="664"/>
      <c r="B106" s="664"/>
      <c r="C106" s="663"/>
      <c r="D106" s="664"/>
      <c r="E106" s="1164" t="s">
        <v>260</v>
      </c>
      <c r="F106" s="1164"/>
      <c r="G106" s="1164"/>
      <c r="H106" s="1164"/>
      <c r="I106" s="670"/>
      <c r="J106" s="664"/>
      <c r="K106" s="664"/>
      <c r="L106" s="664"/>
      <c r="M106" s="664"/>
      <c r="N106" s="664"/>
      <c r="O106" s="664"/>
      <c r="P106" s="664"/>
    </row>
    <row r="107" spans="1:16">
      <c r="A107" s="664"/>
      <c r="B107" s="664"/>
      <c r="C107" s="663"/>
      <c r="D107" s="664"/>
      <c r="E107" s="664"/>
      <c r="F107" s="664"/>
      <c r="G107" s="664"/>
      <c r="H107" s="664"/>
      <c r="I107" s="664"/>
      <c r="J107" s="664"/>
      <c r="K107" s="664"/>
      <c r="L107" s="664"/>
      <c r="M107" s="664"/>
      <c r="N107" s="664"/>
      <c r="O107" s="664"/>
      <c r="P107" s="664"/>
    </row>
    <row r="108" spans="1:16" ht="11.25" customHeight="1">
      <c r="A108" s="664"/>
      <c r="B108" s="664"/>
      <c r="C108" s="663"/>
      <c r="D108" s="664"/>
      <c r="E108" s="1165" t="s">
        <v>1249</v>
      </c>
      <c r="F108" s="1165"/>
      <c r="G108" s="1166"/>
      <c r="H108" s="1166"/>
      <c r="I108" s="675"/>
      <c r="J108" s="676"/>
      <c r="K108" s="676"/>
      <c r="L108" s="676"/>
      <c r="M108" s="676"/>
      <c r="N108" s="676"/>
      <c r="O108" s="667"/>
      <c r="P108" s="667"/>
    </row>
    <row r="109" spans="1:16" ht="20.25" customHeight="1">
      <c r="A109" s="664"/>
      <c r="B109" s="664"/>
      <c r="C109" s="663"/>
      <c r="D109" s="664"/>
      <c r="E109" s="1171" t="s">
        <v>261</v>
      </c>
      <c r="F109" s="1172"/>
      <c r="G109" s="692" t="s">
        <v>1397</v>
      </c>
      <c r="H109" s="693" t="s">
        <v>21</v>
      </c>
      <c r="I109" s="670"/>
      <c r="J109" s="676"/>
      <c r="K109" s="676"/>
      <c r="L109" s="676"/>
      <c r="M109" s="676"/>
      <c r="N109" s="676"/>
      <c r="O109" s="667"/>
      <c r="P109" s="667"/>
    </row>
    <row r="110" spans="1:16" ht="16.05" customHeight="1">
      <c r="A110" s="664"/>
      <c r="B110" s="664"/>
      <c r="C110" s="663"/>
      <c r="D110" s="664"/>
      <c r="E110" s="1171"/>
      <c r="F110" s="1172"/>
      <c r="G110" s="692" t="s">
        <v>231</v>
      </c>
      <c r="H110" s="694" t="s">
        <v>796</v>
      </c>
      <c r="I110" s="670"/>
      <c r="J110" s="676"/>
      <c r="K110" s="676"/>
      <c r="L110" s="676"/>
      <c r="M110" s="676"/>
      <c r="N110" s="676"/>
      <c r="O110" s="667"/>
      <c r="P110" s="667"/>
    </row>
    <row r="111" spans="1:16" ht="16.05" customHeight="1">
      <c r="A111" s="664"/>
      <c r="B111" s="664"/>
      <c r="C111" s="663"/>
      <c r="D111" s="664"/>
      <c r="E111" s="1172"/>
      <c r="F111" s="1172"/>
      <c r="G111" s="692" t="s">
        <v>232</v>
      </c>
      <c r="H111" s="690" t="s">
        <v>2571</v>
      </c>
      <c r="I111" s="670"/>
      <c r="J111" s="664"/>
      <c r="K111" s="664"/>
      <c r="L111" s="664"/>
      <c r="M111" s="664"/>
      <c r="N111" s="664"/>
      <c r="O111" s="664"/>
      <c r="P111" s="664"/>
    </row>
    <row r="112" spans="1:16" ht="16.05" customHeight="1">
      <c r="A112" s="664"/>
      <c r="B112" s="664"/>
      <c r="C112" s="663"/>
      <c r="D112" s="664"/>
      <c r="E112" s="1172"/>
      <c r="F112" s="1172"/>
      <c r="G112" s="692" t="s">
        <v>233</v>
      </c>
      <c r="H112" s="695">
        <v>44890</v>
      </c>
      <c r="I112" s="670"/>
      <c r="J112" s="664"/>
      <c r="K112" s="664"/>
      <c r="L112" s="664"/>
      <c r="M112" s="664"/>
      <c r="N112" s="664"/>
      <c r="O112" s="664"/>
      <c r="P112" s="664"/>
    </row>
    <row r="113" spans="1:16" ht="15" customHeight="1">
      <c r="A113" s="664"/>
      <c r="B113" s="664"/>
      <c r="C113" s="663"/>
      <c r="D113" s="696" t="s">
        <v>1051</v>
      </c>
      <c r="E113" s="1169" t="s">
        <v>2611</v>
      </c>
      <c r="F113" s="1170"/>
      <c r="G113" s="697"/>
      <c r="H113" s="698"/>
      <c r="I113" s="664"/>
      <c r="J113" s="664"/>
      <c r="K113" s="664"/>
      <c r="L113" s="699"/>
      <c r="M113" s="664"/>
      <c r="N113" s="664"/>
      <c r="O113" s="664"/>
      <c r="P113" s="664"/>
    </row>
    <row r="114" spans="1:16" ht="13.8">
      <c r="A114" s="700"/>
      <c r="B114" s="664"/>
      <c r="C114" s="663"/>
      <c r="D114" s="1185" t="s">
        <v>18</v>
      </c>
      <c r="E114" s="1169"/>
      <c r="F114" s="1170"/>
      <c r="G114" s="701" t="s">
        <v>2612</v>
      </c>
      <c r="H114" s="702" t="s">
        <v>1021</v>
      </c>
      <c r="I114" s="703"/>
      <c r="J114" s="664" t="s">
        <v>2613</v>
      </c>
      <c r="K114" s="664" t="s">
        <v>1417</v>
      </c>
      <c r="L114" s="699" t="s">
        <v>1130</v>
      </c>
      <c r="M114" s="664" t="s">
        <v>21</v>
      </c>
      <c r="N114" s="664" t="s">
        <v>1023</v>
      </c>
      <c r="O114" s="664"/>
      <c r="P114" s="664"/>
    </row>
    <row r="115" spans="1:16" ht="13.2">
      <c r="A115" s="700"/>
      <c r="B115" s="664"/>
      <c r="C115" s="663"/>
      <c r="D115" s="1186"/>
      <c r="E115" s="1169"/>
      <c r="F115" s="1170"/>
      <c r="G115" s="704" t="s">
        <v>1241</v>
      </c>
      <c r="H115" s="684" t="s">
        <v>2573</v>
      </c>
      <c r="I115" s="333"/>
      <c r="J115" s="664"/>
      <c r="K115" s="664"/>
      <c r="L115" s="664"/>
      <c r="M115" s="664"/>
      <c r="N115" s="664"/>
      <c r="O115" s="664"/>
      <c r="P115" s="664"/>
    </row>
    <row r="116" spans="1:16" ht="13.2">
      <c r="A116" s="700"/>
      <c r="B116" s="664"/>
      <c r="C116" s="663"/>
      <c r="D116" s="1186"/>
      <c r="E116" s="1169"/>
      <c r="F116" s="1170"/>
      <c r="G116" s="704" t="s">
        <v>262</v>
      </c>
      <c r="H116" s="693" t="s">
        <v>1130</v>
      </c>
      <c r="I116" s="333"/>
      <c r="J116" s="664"/>
      <c r="K116" s="664"/>
      <c r="L116" s="664"/>
      <c r="M116" s="664"/>
      <c r="N116" s="664"/>
      <c r="O116" s="664"/>
      <c r="P116" s="664"/>
    </row>
    <row r="117" spans="1:16" ht="13.2">
      <c r="A117" s="700"/>
      <c r="B117" s="664"/>
      <c r="C117" s="663"/>
      <c r="D117" s="1186"/>
      <c r="E117" s="1169"/>
      <c r="F117" s="1170"/>
      <c r="G117" s="704" t="s">
        <v>263</v>
      </c>
      <c r="H117" s="693" t="s">
        <v>1023</v>
      </c>
      <c r="I117" s="333"/>
      <c r="J117" s="664"/>
      <c r="K117" s="664"/>
      <c r="L117" s="664"/>
      <c r="M117" s="664"/>
      <c r="N117" s="664"/>
      <c r="O117" s="664"/>
      <c r="P117" s="664"/>
    </row>
    <row r="118" spans="1:16" ht="13.2">
      <c r="A118" s="700"/>
      <c r="B118" s="664"/>
      <c r="C118" s="663"/>
      <c r="D118" s="1186"/>
      <c r="E118" s="1169"/>
      <c r="F118" s="1170"/>
      <c r="G118" s="704" t="s">
        <v>264</v>
      </c>
      <c r="H118" s="684" t="s">
        <v>2572</v>
      </c>
      <c r="I118" s="663"/>
      <c r="J118" s="664"/>
      <c r="K118" s="664"/>
      <c r="L118" s="664"/>
      <c r="M118" s="664"/>
      <c r="N118" s="664"/>
      <c r="O118" s="664"/>
      <c r="P118" s="664"/>
    </row>
    <row r="119" spans="1:16" ht="13.2">
      <c r="A119" s="700"/>
      <c r="B119" s="664"/>
      <c r="C119" s="663"/>
      <c r="D119" s="1186"/>
      <c r="E119" s="1169"/>
      <c r="F119" s="1170"/>
      <c r="G119" s="705" t="s">
        <v>2614</v>
      </c>
      <c r="H119" s="693" t="s">
        <v>1417</v>
      </c>
      <c r="I119" s="333"/>
      <c r="J119" s="664"/>
      <c r="K119" s="664"/>
      <c r="L119" s="664"/>
      <c r="M119" s="664"/>
      <c r="N119" s="664"/>
      <c r="O119" s="664"/>
      <c r="P119" s="664"/>
    </row>
    <row r="120" spans="1:16" ht="13.2">
      <c r="A120" s="700"/>
      <c r="B120" s="664"/>
      <c r="C120" s="663"/>
      <c r="D120" s="1186"/>
      <c r="E120" s="1169"/>
      <c r="F120" s="1170"/>
      <c r="G120" s="705" t="s">
        <v>1028</v>
      </c>
      <c r="H120" s="693" t="s">
        <v>21</v>
      </c>
      <c r="I120" s="333"/>
      <c r="J120" s="664"/>
      <c r="K120" s="664"/>
      <c r="L120" s="664"/>
      <c r="M120" s="664"/>
      <c r="N120" s="664"/>
      <c r="O120" s="664"/>
      <c r="P120" s="664"/>
    </row>
    <row r="121" spans="1:16" ht="13.2">
      <c r="A121" s="700"/>
      <c r="B121" s="664" t="b">
        <v>1</v>
      </c>
      <c r="C121" s="663"/>
      <c r="D121" s="1186"/>
      <c r="E121" s="1169"/>
      <c r="F121" s="1170"/>
      <c r="G121" s="704" t="s">
        <v>265</v>
      </c>
      <c r="H121" s="706" t="s">
        <v>2574</v>
      </c>
      <c r="I121" s="333"/>
      <c r="J121" s="664"/>
      <c r="K121" s="664"/>
      <c r="L121" s="664"/>
      <c r="M121" s="664"/>
      <c r="N121" s="664"/>
      <c r="O121" s="664"/>
      <c r="P121" s="664"/>
    </row>
    <row r="122" spans="1:16" ht="13.2">
      <c r="A122" s="700"/>
      <c r="B122" s="664" t="b">
        <v>1</v>
      </c>
      <c r="C122" s="663"/>
      <c r="D122" s="1186"/>
      <c r="E122" s="1169"/>
      <c r="F122" s="1170"/>
      <c r="G122" s="704" t="s">
        <v>266</v>
      </c>
      <c r="H122" s="695">
        <v>45043</v>
      </c>
      <c r="I122" s="333"/>
      <c r="J122" s="664"/>
      <c r="K122" s="664"/>
      <c r="L122" s="664"/>
      <c r="M122" s="664"/>
      <c r="N122" s="664"/>
      <c r="O122" s="664"/>
      <c r="P122" s="664"/>
    </row>
    <row r="123" spans="1:16" ht="13.2">
      <c r="A123" s="700"/>
      <c r="B123" s="664" t="b">
        <v>1</v>
      </c>
      <c r="C123" s="663"/>
      <c r="D123" s="1186"/>
      <c r="E123" s="1169"/>
      <c r="F123" s="1170"/>
      <c r="G123" s="704" t="s">
        <v>1182</v>
      </c>
      <c r="H123" s="707"/>
      <c r="I123" s="333"/>
      <c r="J123" s="664"/>
      <c r="K123" s="664"/>
      <c r="L123" s="664"/>
      <c r="M123" s="664"/>
      <c r="N123" s="664"/>
      <c r="O123" s="664"/>
      <c r="P123" s="664"/>
    </row>
    <row r="124" spans="1:16" ht="13.2">
      <c r="A124" s="700"/>
      <c r="B124" s="664" t="b">
        <v>1</v>
      </c>
      <c r="C124" s="663"/>
      <c r="D124" s="1186"/>
      <c r="E124" s="1169"/>
      <c r="F124" s="1170"/>
      <c r="G124" s="704" t="s">
        <v>267</v>
      </c>
      <c r="H124" s="683" t="s">
        <v>781</v>
      </c>
      <c r="I124" s="333"/>
      <c r="J124" s="664"/>
      <c r="K124" s="664"/>
      <c r="L124" s="664"/>
      <c r="M124" s="664"/>
      <c r="N124" s="664"/>
      <c r="O124" s="664"/>
      <c r="P124" s="664"/>
    </row>
    <row r="125" spans="1:16" ht="20.399999999999999">
      <c r="A125" s="700"/>
      <c r="B125" s="664" t="b">
        <v>1</v>
      </c>
      <c r="C125" s="663"/>
      <c r="D125" s="1186"/>
      <c r="E125" s="1169"/>
      <c r="F125" s="1170"/>
      <c r="G125" s="682" t="s">
        <v>2615</v>
      </c>
      <c r="H125" s="693">
        <v>2023</v>
      </c>
      <c r="I125" s="333"/>
      <c r="J125" s="664"/>
      <c r="K125" s="664"/>
      <c r="L125" s="664"/>
      <c r="M125" s="664"/>
      <c r="N125" s="664"/>
      <c r="O125" s="664"/>
      <c r="P125" s="664"/>
    </row>
    <row r="126" spans="1:16" ht="13.2">
      <c r="A126" s="700"/>
      <c r="B126" s="664" t="b">
        <v>1</v>
      </c>
      <c r="C126" s="663"/>
      <c r="D126" s="1186"/>
      <c r="E126" s="1169"/>
      <c r="F126" s="1170"/>
      <c r="G126" s="704" t="s">
        <v>269</v>
      </c>
      <c r="H126" s="708">
        <v>5</v>
      </c>
      <c r="I126" s="333"/>
      <c r="J126" s="664"/>
      <c r="K126" s="664"/>
      <c r="L126" s="664"/>
      <c r="M126" s="664"/>
      <c r="N126" s="664"/>
      <c r="O126" s="664"/>
      <c r="P126" s="664"/>
    </row>
    <row r="127" spans="1:16" ht="16.05" customHeight="1">
      <c r="A127" s="664"/>
      <c r="B127" s="664"/>
      <c r="C127" s="663"/>
      <c r="D127" s="664"/>
      <c r="E127" s="1154" t="s">
        <v>270</v>
      </c>
      <c r="F127" s="1155"/>
      <c r="G127" s="704" t="s">
        <v>271</v>
      </c>
      <c r="H127" s="690" t="s">
        <v>2575</v>
      </c>
      <c r="I127" s="670"/>
      <c r="J127" s="664"/>
      <c r="K127" s="664"/>
      <c r="L127" s="664"/>
      <c r="M127" s="664"/>
      <c r="N127" s="664"/>
      <c r="O127" s="664"/>
      <c r="P127" s="664"/>
    </row>
    <row r="128" spans="1:16" ht="16.05" customHeight="1">
      <c r="A128" s="664"/>
      <c r="B128" s="664"/>
      <c r="C128" s="663"/>
      <c r="D128" s="664"/>
      <c r="E128" s="1154"/>
      <c r="F128" s="1155"/>
      <c r="G128" s="704" t="s">
        <v>272</v>
      </c>
      <c r="H128" s="690" t="s">
        <v>2576</v>
      </c>
      <c r="I128" s="670"/>
      <c r="J128" s="664"/>
      <c r="K128" s="664"/>
      <c r="L128" s="664"/>
      <c r="M128" s="664"/>
      <c r="N128" s="664"/>
      <c r="O128" s="664"/>
      <c r="P128" s="664"/>
    </row>
    <row r="129" spans="1:16" ht="16.05" customHeight="1">
      <c r="A129" s="664"/>
      <c r="B129" s="664"/>
      <c r="C129" s="663"/>
      <c r="D129" s="664"/>
      <c r="E129" s="1154"/>
      <c r="F129" s="1155"/>
      <c r="G129" s="704" t="s">
        <v>273</v>
      </c>
      <c r="H129" s="690" t="s">
        <v>2577</v>
      </c>
      <c r="I129" s="670"/>
      <c r="J129" s="664"/>
      <c r="K129" s="664"/>
      <c r="L129" s="664"/>
      <c r="M129" s="664"/>
      <c r="N129" s="664"/>
      <c r="O129" s="664"/>
      <c r="P129" s="664"/>
    </row>
    <row r="130" spans="1:16" ht="16.05" customHeight="1">
      <c r="A130" s="664"/>
      <c r="B130" s="664"/>
      <c r="C130" s="663"/>
      <c r="D130" s="664"/>
      <c r="E130" s="1154"/>
      <c r="F130" s="1155"/>
      <c r="G130" s="704" t="s">
        <v>274</v>
      </c>
      <c r="H130" s="690" t="s">
        <v>2593</v>
      </c>
      <c r="I130" s="670"/>
      <c r="J130" s="664"/>
      <c r="K130" s="664"/>
      <c r="L130" s="664"/>
      <c r="M130" s="664"/>
      <c r="N130" s="664"/>
      <c r="O130" s="664"/>
      <c r="P130" s="664"/>
    </row>
    <row r="131" spans="1:16" ht="16.05" customHeight="1">
      <c r="A131" s="664"/>
      <c r="B131" s="664"/>
      <c r="C131" s="663"/>
      <c r="D131" s="664"/>
      <c r="E131" s="1154"/>
      <c r="F131" s="1155"/>
      <c r="G131" s="704" t="s">
        <v>275</v>
      </c>
      <c r="H131" s="690"/>
      <c r="I131" s="670"/>
      <c r="J131" s="664"/>
      <c r="K131" s="664"/>
      <c r="L131" s="664"/>
      <c r="M131" s="664"/>
      <c r="N131" s="664"/>
      <c r="O131" s="664"/>
      <c r="P131" s="664"/>
    </row>
    <row r="132" spans="1:16" ht="16.05" customHeight="1">
      <c r="A132" s="664"/>
      <c r="B132" s="664"/>
      <c r="C132" s="663"/>
      <c r="D132" s="664"/>
      <c r="E132" s="1154"/>
      <c r="F132" s="1155"/>
      <c r="G132" s="704" t="s">
        <v>276</v>
      </c>
      <c r="H132" s="709" t="s">
        <v>781</v>
      </c>
      <c r="I132" s="670"/>
      <c r="J132" s="664"/>
      <c r="K132" s="664"/>
      <c r="L132" s="664"/>
      <c r="M132" s="664"/>
      <c r="N132" s="664"/>
      <c r="O132" s="664"/>
      <c r="P132" s="664"/>
    </row>
    <row r="133" spans="1:16" ht="16.05" customHeight="1">
      <c r="A133" s="664"/>
      <c r="B133" s="664"/>
      <c r="C133" s="663"/>
      <c r="D133" s="664"/>
      <c r="E133" s="1154"/>
      <c r="F133" s="1155"/>
      <c r="G133" s="704" t="s">
        <v>106</v>
      </c>
      <c r="H133" s="710">
        <v>2024</v>
      </c>
      <c r="I133" s="670"/>
      <c r="J133" s="664"/>
      <c r="K133" s="664"/>
      <c r="L133" s="664"/>
      <c r="M133" s="664"/>
      <c r="N133" s="664"/>
      <c r="O133" s="664"/>
      <c r="P133" s="664"/>
    </row>
    <row r="134" spans="1:16" ht="16.05" customHeight="1">
      <c r="A134" s="664"/>
      <c r="B134" s="664"/>
      <c r="C134" s="663"/>
      <c r="D134" s="664"/>
      <c r="E134" s="1154"/>
      <c r="F134" s="1155"/>
      <c r="G134" s="704" t="s">
        <v>922</v>
      </c>
      <c r="H134" s="710">
        <v>2024</v>
      </c>
      <c r="I134" s="670"/>
      <c r="J134" s="664"/>
      <c r="K134" s="664"/>
      <c r="L134" s="664"/>
      <c r="M134" s="664"/>
      <c r="N134" s="664"/>
      <c r="O134" s="664"/>
      <c r="P134" s="664"/>
    </row>
    <row r="135" spans="1:16" ht="16.05" customHeight="1">
      <c r="A135" s="664"/>
      <c r="B135" s="664"/>
      <c r="C135" s="663"/>
      <c r="D135" s="664"/>
      <c r="E135" s="1156"/>
      <c r="F135" s="1157"/>
      <c r="G135" s="704" t="s">
        <v>269</v>
      </c>
      <c r="H135" s="710">
        <v>5</v>
      </c>
      <c r="I135" s="670"/>
      <c r="J135" s="664"/>
      <c r="K135" s="664"/>
      <c r="L135" s="664"/>
      <c r="M135" s="664"/>
      <c r="N135" s="664"/>
      <c r="O135" s="664"/>
      <c r="P135" s="664"/>
    </row>
    <row r="136" spans="1:16" ht="33" customHeight="1">
      <c r="A136" s="664"/>
      <c r="B136" s="664"/>
      <c r="C136" s="663"/>
      <c r="D136" s="664"/>
      <c r="E136" s="1158" t="s">
        <v>277</v>
      </c>
      <c r="F136" s="1159"/>
      <c r="G136" s="1160"/>
      <c r="H136" s="683" t="s">
        <v>20</v>
      </c>
      <c r="I136" s="670"/>
      <c r="J136" s="664"/>
      <c r="K136" s="664"/>
      <c r="L136" s="664"/>
      <c r="M136" s="664"/>
      <c r="N136" s="664"/>
      <c r="O136" s="664"/>
      <c r="P136" s="664"/>
    </row>
    <row r="137" spans="1:16">
      <c r="A137" s="664"/>
      <c r="B137" s="664"/>
      <c r="C137" s="663"/>
      <c r="D137" s="664"/>
      <c r="E137" s="664"/>
      <c r="F137" s="664"/>
      <c r="G137" s="664"/>
      <c r="H137" s="664"/>
      <c r="I137" s="664"/>
      <c r="J137" s="664"/>
      <c r="K137" s="664"/>
      <c r="L137" s="664"/>
      <c r="M137" s="664"/>
      <c r="N137" s="664"/>
      <c r="O137" s="664"/>
      <c r="P137" s="664"/>
    </row>
    <row r="139" spans="1:16">
      <c r="E139" s="1129" t="str">
        <f>$H$129</f>
        <v>Начальник отдела ЖКК</v>
      </c>
      <c r="F139" s="1125"/>
      <c r="G139" s="1128" t="str">
        <f>$H$128</f>
        <v>Башаева Марина Юрьевна</v>
      </c>
      <c r="H139" s="1127"/>
    </row>
    <row r="140" spans="1:16">
      <c r="E140" s="1126" t="s">
        <v>2684</v>
      </c>
      <c r="G140" s="657" t="s">
        <v>2685</v>
      </c>
      <c r="H140" s="657" t="s">
        <v>2686</v>
      </c>
    </row>
  </sheetData>
  <sheetProtection formatColumns="0" formatRows="0" autoFilter="0"/>
  <mergeCells count="104">
    <mergeCell ref="D114:D126"/>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E7:G7"/>
    <mergeCell ref="E14:H14"/>
    <mergeCell ref="E15:H15"/>
    <mergeCell ref="E16:H16"/>
    <mergeCell ref="E17:H17"/>
    <mergeCell ref="E18:H18"/>
    <mergeCell ref="E24:G24"/>
    <mergeCell ref="E25:G25"/>
    <mergeCell ref="E19:H19"/>
    <mergeCell ref="E20:H20"/>
    <mergeCell ref="E11:G11"/>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F68:G68"/>
    <mergeCell ref="F69:G69"/>
    <mergeCell ref="F70:G70"/>
    <mergeCell ref="E58:G58"/>
    <mergeCell ref="E59:E63"/>
    <mergeCell ref="F59:G59"/>
    <mergeCell ref="F60:G60"/>
    <mergeCell ref="F61:G61"/>
    <mergeCell ref="F62:G62"/>
    <mergeCell ref="F63:G63"/>
    <mergeCell ref="E71:G71"/>
    <mergeCell ref="E72:E77"/>
    <mergeCell ref="F72:G72"/>
    <mergeCell ref="F73:G73"/>
    <mergeCell ref="F74:G74"/>
    <mergeCell ref="F75:G75"/>
    <mergeCell ref="F76:G76"/>
    <mergeCell ref="F77:G77"/>
    <mergeCell ref="E95:H95"/>
    <mergeCell ref="E78:G78"/>
    <mergeCell ref="E79:E84"/>
    <mergeCell ref="F79:G79"/>
    <mergeCell ref="F80:G80"/>
    <mergeCell ref="F81:G81"/>
    <mergeCell ref="F82:G82"/>
    <mergeCell ref="F83:G83"/>
    <mergeCell ref="F84:G84"/>
    <mergeCell ref="E127:F135"/>
    <mergeCell ref="E136:G136"/>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26"/>
    <mergeCell ref="E94:H94"/>
    <mergeCell ref="E109:F112"/>
  </mergeCells>
  <dataValidations count="25">
    <dataValidation type="list" allowBlank="1" showInputMessage="1" showErrorMessage="1" errorTitle="Внимание" error="Пожалуйста, выберите значение из списка!" sqref="H37 H64 H52 H58 H71 H78 H40:H43 H45:H46 H136 H109">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formula1>YEAR_LIST</formula1>
    </dataValidation>
    <dataValidation type="list" showDropDown="1" sqref="C10 C126">
      <formula1>period_list</formula1>
    </dataValidation>
    <dataValidation type="textLength" operator="lessThanOrEqual" allowBlank="1" showInputMessage="1" showErrorMessage="1" sqref="C30:C36 C47 C49 C24 C53 C55 C111 C59 C61 C65 C67 C72 C74 C79 C81 C85 C87:C90 C127:C131 C120:C121 C123">
      <formula1>990</formula1>
    </dataValidation>
    <dataValidation type="list" showDropDown="1" sqref="C29">
      <formula1>okopf_list</formula1>
    </dataValidation>
    <dataValidation type="list" showDropDown="1" sqref="C37 C40:C43 C45:C46 C52 C58 C64 C71 C78 C136:C137">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formula1>tariff_type_list</formula1>
    </dataValidation>
    <dataValidation type="list" allowBlank="1" showInputMessage="1" showErrorMessage="1" errorTitle="Ошибка" error="Выберите значение из списка" prompt="Выберите значение из списка" sqref="H125">
      <formula1>YEAR_LIST</formula1>
    </dataValidation>
    <dataValidation type="list" showDropDown="1" showInputMessage="1" showErrorMessage="1" errorTitle="Внимание" error="Пожалуйста, выберите значение из списка!" sqref="C124">
      <formula1>TARIFF_CALC_METHOD</formula1>
    </dataValidation>
    <dataValidation type="list" allowBlank="1" showInputMessage="1" showErrorMessage="1" errorTitle="Ошибка" error="Выберите значение из списка" prompt="Выберите значение из списка" sqref="H126">
      <formula1>period_list</formula1>
    </dataValidation>
    <dataValidation type="list" allowBlank="1" showInputMessage="1" showErrorMessage="1" errorTitle="Ошибка" error="Выберите значение из списка" prompt="Выберите значение из списка" sqref="H116">
      <formula1>VOTV_VTARIFF</formula1>
    </dataValidation>
    <dataValidation type="list" allowBlank="1" showInputMessage="1" showErrorMessage="1" errorTitle="Внимание" error="Пожалуйста, выберите значение из списка!" sqref="H124">
      <formula1>TARIFF_CALC_METHOD</formula1>
    </dataValidation>
    <dataValidation type="list" allowBlank="1" showInputMessage="1" showErrorMessage="1" errorTitle="Ошибка" error="Выберите значение из списка" prompt="Выберите значение из списка" sqref="H117">
      <formula1>tariff_type_list</formula1>
    </dataValidation>
    <dataValidation type="list" allowBlank="1" showInputMessage="1" showErrorMessage="1" errorTitle="Ошибка" error="Выберите значение из списка" prompt="Выберите значение из списка" sqref="H119">
      <formula1>VOTV_VTOV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4"/>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4"/>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4"/>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6"/>
  <sheetViews>
    <sheetView showGridLines="0" view="pageBreakPreview" topLeftCell="A11" zoomScale="60" zoomScaleNormal="100" workbookViewId="0">
      <pane ySplit="4" topLeftCell="A15" activePane="bottomLeft" state="frozen"/>
      <selection activeCell="E105" sqref="E105:H105"/>
      <selection pane="bottomLeft" activeCell="P23" sqref="P23"/>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711"/>
      <c r="B1" s="712"/>
      <c r="C1" s="712"/>
      <c r="D1" s="713"/>
      <c r="E1" s="712"/>
      <c r="F1" s="712"/>
      <c r="G1" s="712"/>
      <c r="H1" s="712"/>
      <c r="I1" s="712"/>
      <c r="J1" s="712"/>
      <c r="K1" s="712"/>
      <c r="L1" s="712"/>
      <c r="M1" s="712" t="s">
        <v>1034</v>
      </c>
      <c r="N1" s="712" t="s">
        <v>1035</v>
      </c>
      <c r="O1" s="712" t="s">
        <v>1036</v>
      </c>
      <c r="P1" s="712"/>
    </row>
    <row r="2" spans="1:16" ht="12" hidden="1" customHeight="1">
      <c r="A2" s="711"/>
      <c r="B2" s="712"/>
      <c r="C2" s="712"/>
      <c r="D2" s="713"/>
      <c r="E2" s="712"/>
      <c r="F2" s="712"/>
      <c r="G2" s="712"/>
      <c r="H2" s="712"/>
      <c r="I2" s="712"/>
      <c r="J2" s="712"/>
      <c r="K2" s="712"/>
      <c r="L2" s="712"/>
      <c r="M2" s="712"/>
      <c r="N2" s="712"/>
      <c r="O2" s="712"/>
      <c r="P2" s="712"/>
    </row>
    <row r="3" spans="1:16" ht="12" hidden="1" customHeight="1">
      <c r="A3" s="711"/>
      <c r="B3" s="712"/>
      <c r="C3" s="712"/>
      <c r="D3" s="713"/>
      <c r="E3" s="712"/>
      <c r="F3" s="712"/>
      <c r="G3" s="712"/>
      <c r="H3" s="712"/>
      <c r="I3" s="712"/>
      <c r="J3" s="712"/>
      <c r="K3" s="712"/>
      <c r="L3" s="712"/>
      <c r="M3" s="712"/>
      <c r="N3" s="712"/>
      <c r="O3" s="712"/>
      <c r="P3" s="712"/>
    </row>
    <row r="4" spans="1:16" ht="12" hidden="1" customHeight="1">
      <c r="A4" s="711"/>
      <c r="B4" s="712"/>
      <c r="C4" s="712"/>
      <c r="D4" s="713"/>
      <c r="E4" s="712"/>
      <c r="F4" s="712"/>
      <c r="G4" s="712"/>
      <c r="H4" s="712"/>
      <c r="I4" s="712"/>
      <c r="J4" s="712"/>
      <c r="K4" s="712"/>
      <c r="L4" s="712"/>
      <c r="M4" s="712"/>
      <c r="N4" s="712"/>
      <c r="O4" s="712"/>
      <c r="P4" s="712"/>
    </row>
    <row r="5" spans="1:16" ht="12" hidden="1" customHeight="1">
      <c r="A5" s="711"/>
      <c r="B5" s="712"/>
      <c r="C5" s="712"/>
      <c r="D5" s="713"/>
      <c r="E5" s="712"/>
      <c r="F5" s="712"/>
      <c r="G5" s="712"/>
      <c r="H5" s="712"/>
      <c r="I5" s="712"/>
      <c r="J5" s="712"/>
      <c r="K5" s="712"/>
      <c r="L5" s="712"/>
      <c r="M5" s="712"/>
      <c r="N5" s="712"/>
      <c r="O5" s="712"/>
      <c r="P5" s="712"/>
    </row>
    <row r="6" spans="1:16" ht="12" hidden="1" customHeight="1">
      <c r="A6" s="711"/>
      <c r="B6" s="712"/>
      <c r="C6" s="712"/>
      <c r="D6" s="713"/>
      <c r="E6" s="712"/>
      <c r="F6" s="712"/>
      <c r="G6" s="712"/>
      <c r="H6" s="712"/>
      <c r="I6" s="712"/>
      <c r="J6" s="712"/>
      <c r="K6" s="712"/>
      <c r="L6" s="712"/>
      <c r="M6" s="712"/>
      <c r="N6" s="712"/>
      <c r="O6" s="712"/>
      <c r="P6" s="712"/>
    </row>
    <row r="7" spans="1:16" ht="12" hidden="1" customHeight="1">
      <c r="A7" s="711"/>
      <c r="B7" s="712"/>
      <c r="C7" s="712"/>
      <c r="D7" s="713"/>
      <c r="E7" s="712"/>
      <c r="F7" s="712"/>
      <c r="G7" s="712"/>
      <c r="H7" s="712"/>
      <c r="I7" s="712"/>
      <c r="J7" s="712"/>
      <c r="K7" s="712"/>
      <c r="L7" s="712"/>
      <c r="M7" s="712"/>
      <c r="N7" s="712"/>
      <c r="O7" s="712"/>
      <c r="P7" s="712"/>
    </row>
    <row r="8" spans="1:16" ht="12" hidden="1" customHeight="1">
      <c r="A8" s="711"/>
      <c r="B8" s="712"/>
      <c r="C8" s="712"/>
      <c r="D8" s="713"/>
      <c r="E8" s="712"/>
      <c r="F8" s="712"/>
      <c r="G8" s="712"/>
      <c r="H8" s="712"/>
      <c r="I8" s="712"/>
      <c r="J8" s="712"/>
      <c r="K8" s="712"/>
      <c r="L8" s="712"/>
      <c r="M8" s="712"/>
      <c r="N8" s="712"/>
      <c r="O8" s="712"/>
      <c r="P8" s="712"/>
    </row>
    <row r="9" spans="1:16" ht="12" hidden="1" customHeight="1">
      <c r="A9" s="711"/>
      <c r="B9" s="712"/>
      <c r="C9" s="712"/>
      <c r="D9" s="713"/>
      <c r="E9" s="712"/>
      <c r="F9" s="712"/>
      <c r="G9" s="712"/>
      <c r="H9" s="712"/>
      <c r="I9" s="712"/>
      <c r="J9" s="712"/>
      <c r="K9" s="712"/>
      <c r="L9" s="712"/>
      <c r="M9" s="712"/>
      <c r="N9" s="712"/>
      <c r="O9" s="712"/>
      <c r="P9" s="712"/>
    </row>
    <row r="10" spans="1:16" ht="12" hidden="1" customHeight="1">
      <c r="A10" s="711"/>
      <c r="B10" s="712"/>
      <c r="C10" s="712"/>
      <c r="D10" s="713"/>
      <c r="E10" s="712"/>
      <c r="F10" s="712"/>
      <c r="G10" s="712"/>
      <c r="H10" s="712"/>
      <c r="I10" s="712"/>
      <c r="J10" s="712"/>
      <c r="K10" s="712"/>
      <c r="L10" s="712"/>
      <c r="M10" s="712"/>
      <c r="N10" s="712"/>
      <c r="O10" s="712"/>
      <c r="P10" s="712"/>
    </row>
    <row r="11" spans="1:16" ht="15" hidden="1" customHeight="1">
      <c r="A11" s="711"/>
      <c r="B11" s="712"/>
      <c r="C11" s="712"/>
      <c r="D11" s="713"/>
      <c r="E11" s="713"/>
      <c r="F11" s="713"/>
      <c r="G11" s="713"/>
      <c r="H11" s="713"/>
      <c r="I11" s="713"/>
      <c r="J11" s="713"/>
      <c r="K11" s="713"/>
      <c r="L11" s="714"/>
      <c r="M11" s="715"/>
      <c r="N11" s="714"/>
      <c r="O11" s="714"/>
      <c r="P11" s="712"/>
    </row>
    <row r="12" spans="1:16" ht="30" customHeight="1">
      <c r="A12" s="711"/>
      <c r="B12" s="712"/>
      <c r="C12" s="713"/>
      <c r="D12" s="713"/>
      <c r="E12" s="713"/>
      <c r="F12" s="713"/>
      <c r="G12" s="713"/>
      <c r="H12" s="713"/>
      <c r="I12" s="713"/>
      <c r="J12" s="713"/>
      <c r="K12" s="713"/>
      <c r="L12" s="1187" t="s">
        <v>1269</v>
      </c>
      <c r="M12" s="1188"/>
      <c r="N12" s="1188"/>
      <c r="O12" s="1188"/>
      <c r="P12" s="1188"/>
    </row>
    <row r="13" spans="1:16">
      <c r="A13" s="711"/>
      <c r="B13" s="712"/>
      <c r="C13" s="712"/>
      <c r="D13" s="713"/>
      <c r="E13" s="716"/>
      <c r="F13" s="716"/>
      <c r="G13" s="716"/>
      <c r="H13" s="716"/>
      <c r="I13" s="716"/>
      <c r="J13" s="716"/>
      <c r="K13" s="716"/>
      <c r="L13" s="716"/>
      <c r="M13" s="716"/>
      <c r="N13" s="716"/>
      <c r="O13" s="717"/>
      <c r="P13" s="717"/>
    </row>
    <row r="14" spans="1:16" ht="28.5" customHeight="1">
      <c r="A14" s="718"/>
      <c r="B14" s="712"/>
      <c r="C14" s="712"/>
      <c r="D14" s="713"/>
      <c r="E14" s="716"/>
      <c r="F14" s="716"/>
      <c r="G14" s="716"/>
      <c r="H14" s="716"/>
      <c r="I14" s="716"/>
      <c r="J14" s="716"/>
      <c r="K14" s="716"/>
      <c r="L14" s="719" t="s">
        <v>16</v>
      </c>
      <c r="M14" s="720" t="s">
        <v>278</v>
      </c>
      <c r="N14" s="720" t="s">
        <v>279</v>
      </c>
      <c r="O14" s="720" t="s">
        <v>280</v>
      </c>
      <c r="P14" s="721" t="s">
        <v>1030</v>
      </c>
    </row>
    <row r="15" spans="1:16">
      <c r="A15" s="722" t="s">
        <v>18</v>
      </c>
      <c r="B15" s="712"/>
      <c r="C15" s="712"/>
      <c r="D15" s="713"/>
      <c r="E15" s="723"/>
      <c r="F15" s="723"/>
      <c r="G15" s="723"/>
      <c r="H15" s="723"/>
      <c r="I15" s="723"/>
      <c r="J15" s="723"/>
      <c r="K15" s="723"/>
      <c r="L15" s="724" t="s">
        <v>2613</v>
      </c>
      <c r="M15" s="725"/>
      <c r="N15" s="725"/>
      <c r="O15" s="725"/>
      <c r="P15" s="725"/>
    </row>
    <row r="16" spans="1:16" ht="22.8">
      <c r="A16" s="726">
        <v>1</v>
      </c>
      <c r="B16" s="712"/>
      <c r="C16" s="712"/>
      <c r="D16" s="727"/>
      <c r="E16" s="728"/>
      <c r="F16" s="728"/>
      <c r="G16" s="728"/>
      <c r="H16" s="728"/>
      <c r="I16" s="728"/>
      <c r="J16" s="728"/>
      <c r="K16" s="728"/>
      <c r="L16" s="729" t="s">
        <v>18</v>
      </c>
      <c r="M16" s="730" t="s">
        <v>2511</v>
      </c>
      <c r="N16" s="730" t="s">
        <v>2512</v>
      </c>
      <c r="O16" s="731" t="s">
        <v>2513</v>
      </c>
      <c r="P16" s="732" t="s">
        <v>21</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formula1>0</formula1>
      <formula2>10000000</formula2>
    </dataValidation>
    <dataValidation type="list" showInputMessage="1" showErrorMessage="1" errorTitle="Внимание" error="Пожалуйста, выберите МО из списка!" sqref="N16">
      <formula1>MO_LIST_21</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27"/>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S31" sqref="S31"/>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712"/>
      <c r="B1" s="712"/>
      <c r="C1" s="713"/>
      <c r="D1" s="713"/>
      <c r="E1" s="713"/>
      <c r="F1" s="713"/>
      <c r="G1" s="713"/>
      <c r="H1" s="713"/>
      <c r="I1" s="713"/>
      <c r="J1" s="713"/>
      <c r="K1" s="712"/>
      <c r="L1" s="712"/>
      <c r="M1" s="712"/>
      <c r="N1" s="712"/>
      <c r="O1" s="712"/>
      <c r="P1" s="712"/>
      <c r="Q1" s="712"/>
      <c r="R1" s="712"/>
      <c r="S1" s="712"/>
      <c r="T1" s="712"/>
    </row>
    <row r="2" spans="1:20" ht="12" hidden="1" customHeight="1">
      <c r="A2" s="712"/>
      <c r="B2" s="712"/>
      <c r="C2" s="713"/>
      <c r="D2" s="713"/>
      <c r="E2" s="713"/>
      <c r="F2" s="713"/>
      <c r="G2" s="713"/>
      <c r="H2" s="713"/>
      <c r="I2" s="713"/>
      <c r="J2" s="713"/>
      <c r="K2" s="713"/>
      <c r="L2" s="713"/>
      <c r="M2" s="733"/>
      <c r="N2" s="733"/>
      <c r="O2" s="733"/>
      <c r="P2" s="733"/>
      <c r="Q2" s="712"/>
      <c r="R2" s="712"/>
      <c r="S2" s="733"/>
      <c r="T2" s="712"/>
    </row>
    <row r="3" spans="1:20" ht="12" hidden="1" customHeight="1">
      <c r="A3" s="712"/>
      <c r="B3" s="712"/>
      <c r="C3" s="713"/>
      <c r="D3" s="713"/>
      <c r="E3" s="713"/>
      <c r="F3" s="713"/>
      <c r="G3" s="713"/>
      <c r="H3" s="713"/>
      <c r="I3" s="713"/>
      <c r="J3" s="713"/>
      <c r="K3" s="713"/>
      <c r="L3" s="713"/>
      <c r="M3" s="733"/>
      <c r="N3" s="733"/>
      <c r="O3" s="733"/>
      <c r="P3" s="733"/>
      <c r="Q3" s="712"/>
      <c r="R3" s="712"/>
      <c r="S3" s="733"/>
      <c r="T3" s="712"/>
    </row>
    <row r="4" spans="1:20" ht="12" hidden="1" customHeight="1">
      <c r="A4" s="712"/>
      <c r="B4" s="712"/>
      <c r="C4" s="713"/>
      <c r="D4" s="713"/>
      <c r="E4" s="713"/>
      <c r="F4" s="713"/>
      <c r="G4" s="713"/>
      <c r="H4" s="713"/>
      <c r="I4" s="713"/>
      <c r="J4" s="713"/>
      <c r="K4" s="713"/>
      <c r="L4" s="713"/>
      <c r="M4" s="733"/>
      <c r="N4" s="733"/>
      <c r="O4" s="733"/>
      <c r="P4" s="733"/>
      <c r="Q4" s="712"/>
      <c r="R4" s="712"/>
      <c r="S4" s="733"/>
      <c r="T4" s="712"/>
    </row>
    <row r="5" spans="1:20" ht="12" hidden="1" customHeight="1">
      <c r="A5" s="712"/>
      <c r="B5" s="712"/>
      <c r="C5" s="713"/>
      <c r="D5" s="713"/>
      <c r="E5" s="713"/>
      <c r="F5" s="713"/>
      <c r="G5" s="713"/>
      <c r="H5" s="713"/>
      <c r="I5" s="713"/>
      <c r="J5" s="713"/>
      <c r="K5" s="713"/>
      <c r="L5" s="713"/>
      <c r="M5" s="733"/>
      <c r="N5" s="733"/>
      <c r="O5" s="733"/>
      <c r="P5" s="733"/>
      <c r="Q5" s="712"/>
      <c r="R5" s="712"/>
      <c r="S5" s="733"/>
      <c r="T5" s="712"/>
    </row>
    <row r="6" spans="1:20" ht="12" hidden="1" customHeight="1">
      <c r="A6" s="712"/>
      <c r="B6" s="712"/>
      <c r="C6" s="713"/>
      <c r="D6" s="713"/>
      <c r="E6" s="713"/>
      <c r="F6" s="713"/>
      <c r="G6" s="713"/>
      <c r="H6" s="713"/>
      <c r="I6" s="713"/>
      <c r="J6" s="713"/>
      <c r="K6" s="713"/>
      <c r="L6" s="713"/>
      <c r="M6" s="733"/>
      <c r="N6" s="733"/>
      <c r="O6" s="733"/>
      <c r="P6" s="733"/>
      <c r="Q6" s="712"/>
      <c r="R6" s="712"/>
      <c r="S6" s="733"/>
      <c r="T6" s="712"/>
    </row>
    <row r="7" spans="1:20" ht="12" hidden="1" customHeight="1">
      <c r="A7" s="712"/>
      <c r="B7" s="712"/>
      <c r="C7" s="713"/>
      <c r="D7" s="713"/>
      <c r="E7" s="713"/>
      <c r="F7" s="713"/>
      <c r="G7" s="713"/>
      <c r="H7" s="713"/>
      <c r="I7" s="713"/>
      <c r="J7" s="713"/>
      <c r="K7" s="713"/>
      <c r="L7" s="713"/>
      <c r="M7" s="733"/>
      <c r="N7" s="733"/>
      <c r="O7" s="733"/>
      <c r="P7" s="733"/>
      <c r="Q7" s="712"/>
      <c r="R7" s="712"/>
      <c r="S7" s="733"/>
      <c r="T7" s="712"/>
    </row>
    <row r="8" spans="1:20" ht="12" hidden="1" customHeight="1">
      <c r="A8" s="712"/>
      <c r="B8" s="712"/>
      <c r="C8" s="713"/>
      <c r="D8" s="713"/>
      <c r="E8" s="713"/>
      <c r="F8" s="713"/>
      <c r="G8" s="713"/>
      <c r="H8" s="713"/>
      <c r="I8" s="713"/>
      <c r="J8" s="713"/>
      <c r="K8" s="713"/>
      <c r="L8" s="713"/>
      <c r="M8" s="733"/>
      <c r="N8" s="733"/>
      <c r="O8" s="733"/>
      <c r="P8" s="733"/>
      <c r="Q8" s="712"/>
      <c r="R8" s="712"/>
      <c r="S8" s="733"/>
      <c r="T8" s="712"/>
    </row>
    <row r="9" spans="1:20" ht="12" hidden="1" customHeight="1">
      <c r="A9" s="712"/>
      <c r="B9" s="712"/>
      <c r="C9" s="713"/>
      <c r="D9" s="713"/>
      <c r="E9" s="713"/>
      <c r="F9" s="713"/>
      <c r="G9" s="713"/>
      <c r="H9" s="713"/>
      <c r="I9" s="713"/>
      <c r="J9" s="713"/>
      <c r="K9" s="713"/>
      <c r="L9" s="713"/>
      <c r="M9" s="733"/>
      <c r="N9" s="733"/>
      <c r="O9" s="733"/>
      <c r="P9" s="733"/>
      <c r="Q9" s="712"/>
      <c r="R9" s="712"/>
      <c r="S9" s="733"/>
      <c r="T9" s="712"/>
    </row>
    <row r="10" spans="1:20" ht="12" hidden="1" customHeight="1">
      <c r="A10" s="712"/>
      <c r="B10" s="712"/>
      <c r="C10" s="713"/>
      <c r="D10" s="713"/>
      <c r="E10" s="713"/>
      <c r="F10" s="713"/>
      <c r="G10" s="713"/>
      <c r="H10" s="713"/>
      <c r="I10" s="713"/>
      <c r="J10" s="713"/>
      <c r="K10" s="713"/>
      <c r="L10" s="713"/>
      <c r="M10" s="733"/>
      <c r="N10" s="733"/>
      <c r="O10" s="733"/>
      <c r="P10" s="733"/>
      <c r="Q10" s="712"/>
      <c r="R10" s="712"/>
      <c r="S10" s="733"/>
      <c r="T10" s="712"/>
    </row>
    <row r="11" spans="1:20" ht="15" hidden="1" customHeight="1">
      <c r="A11" s="712"/>
      <c r="B11" s="712"/>
      <c r="C11" s="713"/>
      <c r="D11" s="713"/>
      <c r="E11" s="713"/>
      <c r="F11" s="713"/>
      <c r="G11" s="713"/>
      <c r="H11" s="713"/>
      <c r="I11" s="713"/>
      <c r="J11" s="713"/>
      <c r="K11" s="734"/>
      <c r="L11" s="734"/>
      <c r="M11" s="715"/>
      <c r="N11" s="734"/>
      <c r="O11" s="734"/>
      <c r="P11" s="734"/>
      <c r="Q11" s="712"/>
      <c r="R11" s="712"/>
      <c r="S11" s="734"/>
      <c r="T11" s="712"/>
    </row>
    <row r="12" spans="1:20" ht="21" customHeight="1">
      <c r="A12" s="712"/>
      <c r="B12" s="713"/>
      <c r="C12" s="713"/>
      <c r="D12" s="713"/>
      <c r="E12" s="713"/>
      <c r="F12" s="713"/>
      <c r="G12" s="713"/>
      <c r="H12" s="713"/>
      <c r="I12" s="713"/>
      <c r="J12" s="713"/>
      <c r="K12" s="713"/>
      <c r="L12" s="1190" t="s">
        <v>1270</v>
      </c>
      <c r="M12" s="1191"/>
      <c r="N12" s="1191"/>
      <c r="O12" s="1191"/>
      <c r="P12" s="1191"/>
      <c r="Q12" s="1191"/>
      <c r="R12" s="1191"/>
      <c r="S12" s="1191"/>
      <c r="T12" s="712"/>
    </row>
    <row r="13" spans="1:20" ht="9" customHeight="1">
      <c r="A13" s="712"/>
      <c r="B13" s="712"/>
      <c r="C13" s="713"/>
      <c r="D13" s="713"/>
      <c r="E13" s="713"/>
      <c r="F13" s="713"/>
      <c r="G13" s="713"/>
      <c r="H13" s="713"/>
      <c r="I13" s="713"/>
      <c r="J13" s="713"/>
      <c r="K13" s="716"/>
      <c r="L13" s="716"/>
      <c r="M13" s="716"/>
      <c r="N13" s="716"/>
      <c r="O13" s="716"/>
      <c r="P13" s="1196"/>
      <c r="Q13" s="1196"/>
      <c r="R13" s="735"/>
      <c r="S13" s="735"/>
      <c r="T13" s="712"/>
    </row>
    <row r="14" spans="1:20" ht="21" customHeight="1">
      <c r="A14" s="712"/>
      <c r="B14" s="712"/>
      <c r="C14" s="713"/>
      <c r="D14" s="713"/>
      <c r="E14" s="713"/>
      <c r="F14" s="713"/>
      <c r="G14" s="713"/>
      <c r="H14" s="713"/>
      <c r="I14" s="713"/>
      <c r="J14" s="713"/>
      <c r="K14" s="716"/>
      <c r="L14" s="1192" t="s">
        <v>16</v>
      </c>
      <c r="M14" s="1192" t="s">
        <v>121</v>
      </c>
      <c r="N14" s="1192" t="s">
        <v>143</v>
      </c>
      <c r="O14" s="736" t="s">
        <v>2616</v>
      </c>
      <c r="P14" s="737" t="s">
        <v>2617</v>
      </c>
      <c r="Q14" s="737" t="s">
        <v>2618</v>
      </c>
      <c r="R14" s="737" t="s">
        <v>2618</v>
      </c>
      <c r="S14" s="737" t="s">
        <v>2618</v>
      </c>
      <c r="T14" s="712"/>
    </row>
    <row r="15" spans="1:20" s="67" customFormat="1" ht="36" customHeight="1">
      <c r="A15" s="738" t="s">
        <v>1151</v>
      </c>
      <c r="B15" s="738"/>
      <c r="C15" s="738"/>
      <c r="D15" s="738"/>
      <c r="E15" s="738"/>
      <c r="F15" s="738"/>
      <c r="G15" s="738"/>
      <c r="H15" s="738"/>
      <c r="I15" s="738"/>
      <c r="J15" s="738"/>
      <c r="K15" s="738"/>
      <c r="L15" s="1192"/>
      <c r="M15" s="1192"/>
      <c r="N15" s="1192"/>
      <c r="O15" s="737" t="s">
        <v>285</v>
      </c>
      <c r="P15" s="737" t="s">
        <v>285</v>
      </c>
      <c r="Q15" s="737" t="s">
        <v>286</v>
      </c>
      <c r="R15" s="737" t="s">
        <v>285</v>
      </c>
      <c r="S15" s="157" t="s">
        <v>109</v>
      </c>
      <c r="T15" s="738"/>
    </row>
    <row r="16" spans="1:20" s="67" customFormat="1">
      <c r="A16" s="739" t="s">
        <v>18</v>
      </c>
      <c r="B16" s="738"/>
      <c r="C16" s="738"/>
      <c r="D16" s="738"/>
      <c r="E16" s="738"/>
      <c r="F16" s="738"/>
      <c r="G16" s="738"/>
      <c r="H16" s="738"/>
      <c r="I16" s="738"/>
      <c r="J16" s="738"/>
      <c r="K16" s="738"/>
      <c r="L16" s="740" t="s">
        <v>2613</v>
      </c>
      <c r="M16" s="724"/>
      <c r="N16" s="725"/>
      <c r="O16" s="725"/>
      <c r="P16" s="725"/>
      <c r="Q16" s="725"/>
      <c r="R16" s="725"/>
      <c r="S16" s="725"/>
      <c r="T16" s="738"/>
    </row>
    <row r="17" spans="1:20" s="67" customFormat="1">
      <c r="A17" s="739" t="s">
        <v>18</v>
      </c>
      <c r="B17" s="738"/>
      <c r="C17" s="738"/>
      <c r="D17" s="738"/>
      <c r="E17" s="738"/>
      <c r="F17" s="738"/>
      <c r="G17" s="738"/>
      <c r="H17" s="738"/>
      <c r="I17" s="738"/>
      <c r="J17" s="738"/>
      <c r="K17" s="738"/>
      <c r="L17" s="741">
        <v>1</v>
      </c>
      <c r="M17" s="742" t="s">
        <v>294</v>
      </c>
      <c r="N17" s="743" t="s">
        <v>288</v>
      </c>
      <c r="O17" s="744"/>
      <c r="P17" s="745"/>
      <c r="Q17" s="745"/>
      <c r="R17" s="745"/>
      <c r="S17" s="746"/>
      <c r="T17" s="738"/>
    </row>
    <row r="18" spans="1:20" s="67" customFormat="1">
      <c r="A18" s="739" t="s">
        <v>18</v>
      </c>
      <c r="B18" s="738"/>
      <c r="C18" s="738"/>
      <c r="D18" s="738"/>
      <c r="E18" s="738"/>
      <c r="F18" s="738"/>
      <c r="G18" s="738"/>
      <c r="H18" s="738"/>
      <c r="I18" s="738"/>
      <c r="J18" s="738"/>
      <c r="K18" s="738"/>
      <c r="L18" s="741">
        <v>2</v>
      </c>
      <c r="M18" s="742" t="s">
        <v>295</v>
      </c>
      <c r="N18" s="743" t="s">
        <v>288</v>
      </c>
      <c r="O18" s="744"/>
      <c r="P18" s="745"/>
      <c r="Q18" s="745"/>
      <c r="R18" s="745"/>
      <c r="S18" s="746"/>
      <c r="T18" s="738"/>
    </row>
    <row r="19" spans="1:20" s="67" customFormat="1">
      <c r="A19" s="739" t="s">
        <v>18</v>
      </c>
      <c r="B19" s="738"/>
      <c r="C19" s="738"/>
      <c r="D19" s="738"/>
      <c r="E19" s="738"/>
      <c r="F19" s="738"/>
      <c r="G19" s="738"/>
      <c r="H19" s="738"/>
      <c r="I19" s="738"/>
      <c r="J19" s="738"/>
      <c r="K19" s="738"/>
      <c r="L19" s="741">
        <v>3</v>
      </c>
      <c r="M19" s="742" t="s">
        <v>296</v>
      </c>
      <c r="N19" s="743" t="s">
        <v>293</v>
      </c>
      <c r="O19" s="747"/>
      <c r="P19" s="748"/>
      <c r="Q19" s="748"/>
      <c r="R19" s="748"/>
      <c r="S19" s="746"/>
      <c r="T19" s="738"/>
    </row>
    <row r="20" spans="1:20" s="67" customFormat="1" ht="13.8">
      <c r="A20" s="749">
        <v>1</v>
      </c>
      <c r="B20" s="738"/>
      <c r="C20" s="738"/>
      <c r="D20" s="738"/>
      <c r="E20" s="738"/>
      <c r="F20" s="738"/>
      <c r="G20" s="738"/>
      <c r="H20" s="738"/>
      <c r="I20" s="738"/>
      <c r="J20" s="738"/>
      <c r="K20" s="703"/>
      <c r="L20" s="741">
        <v>4</v>
      </c>
      <c r="M20" s="750" t="s">
        <v>2587</v>
      </c>
      <c r="N20" s="750" t="s">
        <v>288</v>
      </c>
      <c r="O20" s="747">
        <v>1</v>
      </c>
      <c r="P20" s="748">
        <v>1</v>
      </c>
      <c r="Q20" s="748">
        <v>1</v>
      </c>
      <c r="R20" s="748">
        <v>1</v>
      </c>
      <c r="S20" s="746"/>
      <c r="T20" s="738"/>
    </row>
    <row r="21" spans="1:20" s="67" customFormat="1" ht="13.8">
      <c r="A21" s="749">
        <v>1</v>
      </c>
      <c r="B21" s="738"/>
      <c r="C21" s="738"/>
      <c r="D21" s="738"/>
      <c r="E21" s="738"/>
      <c r="F21" s="738"/>
      <c r="G21" s="738"/>
      <c r="H21" s="738"/>
      <c r="I21" s="738"/>
      <c r="J21" s="738"/>
      <c r="K21" s="703"/>
      <c r="L21" s="741">
        <v>5</v>
      </c>
      <c r="M21" s="750" t="s">
        <v>2588</v>
      </c>
      <c r="N21" s="750" t="s">
        <v>293</v>
      </c>
      <c r="O21" s="747">
        <v>4.5</v>
      </c>
      <c r="P21" s="748">
        <v>4.5</v>
      </c>
      <c r="Q21" s="748">
        <v>4.5</v>
      </c>
      <c r="R21" s="748">
        <v>4.5</v>
      </c>
      <c r="S21" s="746"/>
      <c r="T21" s="738"/>
    </row>
    <row r="22" spans="1:20" s="67" customFormat="1">
      <c r="A22" s="739" t="s">
        <v>18</v>
      </c>
      <c r="B22" s="738"/>
      <c r="C22" s="738"/>
      <c r="D22" s="738"/>
      <c r="E22" s="738"/>
      <c r="F22" s="738"/>
      <c r="G22" s="738"/>
      <c r="H22" s="738"/>
      <c r="I22" s="738"/>
      <c r="J22" s="738"/>
      <c r="K22" s="738"/>
      <c r="L22" s="741"/>
      <c r="M22" s="742" t="s">
        <v>1228</v>
      </c>
      <c r="N22" s="743"/>
      <c r="O22" s="1197"/>
      <c r="P22" s="1198"/>
      <c r="Q22" s="1198"/>
      <c r="R22" s="1198"/>
      <c r="S22" s="1199"/>
      <c r="T22" s="738"/>
    </row>
    <row r="23" spans="1:20" s="67" customFormat="1">
      <c r="A23" s="738"/>
      <c r="B23" s="738"/>
      <c r="C23" s="738"/>
      <c r="D23" s="738"/>
      <c r="E23" s="738"/>
      <c r="F23" s="738"/>
      <c r="G23" s="738"/>
      <c r="H23" s="738"/>
      <c r="I23" s="738"/>
      <c r="J23" s="738"/>
      <c r="K23" s="738"/>
      <c r="L23" s="738"/>
      <c r="M23" s="738"/>
      <c r="N23" s="738"/>
      <c r="O23" s="738"/>
      <c r="P23" s="738"/>
      <c r="Q23" s="738"/>
      <c r="R23" s="738"/>
      <c r="S23" s="738"/>
      <c r="T23" s="738"/>
    </row>
    <row r="24" spans="1:20" s="67" customFormat="1" ht="24" customHeight="1">
      <c r="A24" s="738"/>
      <c r="B24" s="738"/>
      <c r="C24" s="738"/>
      <c r="D24" s="738"/>
      <c r="E24" s="738"/>
      <c r="F24" s="738"/>
      <c r="G24" s="738"/>
      <c r="H24" s="738"/>
      <c r="I24" s="738"/>
      <c r="J24" s="738"/>
      <c r="K24" s="738"/>
      <c r="L24" s="1193" t="s">
        <v>1271</v>
      </c>
      <c r="M24" s="1194"/>
      <c r="N24" s="1194"/>
      <c r="O24" s="1194"/>
      <c r="P24" s="1194"/>
      <c r="Q24" s="1194"/>
      <c r="R24" s="1194"/>
      <c r="S24" s="1194"/>
      <c r="T24" s="738"/>
    </row>
    <row r="25" spans="1:20" s="67" customFormat="1">
      <c r="A25" s="738"/>
      <c r="B25" s="738"/>
      <c r="C25" s="738"/>
      <c r="D25" s="738"/>
      <c r="E25" s="738"/>
      <c r="F25" s="738"/>
      <c r="G25" s="738"/>
      <c r="H25" s="738"/>
      <c r="I25" s="738"/>
      <c r="J25" s="738"/>
      <c r="K25" s="738"/>
      <c r="L25" s="751"/>
      <c r="M25" s="752"/>
      <c r="N25" s="752"/>
      <c r="O25" s="752"/>
      <c r="P25" s="752"/>
      <c r="Q25" s="752"/>
      <c r="R25" s="752"/>
      <c r="S25" s="752"/>
      <c r="T25" s="738"/>
    </row>
    <row r="26" spans="1:20" s="67" customFormat="1" ht="45.75" customHeight="1">
      <c r="A26" s="738" t="s">
        <v>1151</v>
      </c>
      <c r="B26" s="738"/>
      <c r="C26" s="738"/>
      <c r="D26" s="738"/>
      <c r="E26" s="738"/>
      <c r="F26" s="738"/>
      <c r="G26" s="738"/>
      <c r="H26" s="738"/>
      <c r="I26" s="738"/>
      <c r="J26" s="738"/>
      <c r="K26" s="738"/>
      <c r="L26" s="753" t="s">
        <v>16</v>
      </c>
      <c r="M26" s="754" t="s">
        <v>297</v>
      </c>
      <c r="N26" s="754" t="s">
        <v>298</v>
      </c>
      <c r="O26" s="1195" t="s">
        <v>1201</v>
      </c>
      <c r="P26" s="1195"/>
      <c r="Q26" s="1195"/>
      <c r="R26" s="754" t="s">
        <v>1202</v>
      </c>
      <c r="S26" s="754" t="s">
        <v>299</v>
      </c>
      <c r="T26" s="738"/>
    </row>
    <row r="27" spans="1:20" s="70" customFormat="1" ht="22.8">
      <c r="A27" s="755"/>
      <c r="B27" s="756"/>
      <c r="C27" s="756"/>
      <c r="D27" s="756"/>
      <c r="E27" s="756"/>
      <c r="F27" s="756"/>
      <c r="G27" s="756"/>
      <c r="H27" s="756"/>
      <c r="I27" s="756"/>
      <c r="J27" s="756"/>
      <c r="K27" s="703"/>
      <c r="L27" s="757">
        <v>1</v>
      </c>
      <c r="M27" s="750" t="s">
        <v>2589</v>
      </c>
      <c r="N27" s="758" t="s">
        <v>1474</v>
      </c>
      <c r="O27" s="1189" t="s">
        <v>1485</v>
      </c>
      <c r="P27" s="1189"/>
      <c r="Q27" s="1189"/>
      <c r="R27" s="750" t="s">
        <v>2590</v>
      </c>
      <c r="S27" s="750" t="s">
        <v>2591</v>
      </c>
      <c r="T27" s="759"/>
    </row>
  </sheetData>
  <sheetProtection formatColumns="0" formatRows="0" autoFilter="0"/>
  <mergeCells count="9">
    <mergeCell ref="O27:Q27"/>
    <mergeCell ref="L12:S12"/>
    <mergeCell ref="L14:L15"/>
    <mergeCell ref="L24:S24"/>
    <mergeCell ref="O26:Q26"/>
    <mergeCell ref="P13:Q13"/>
    <mergeCell ref="M14:M15"/>
    <mergeCell ref="N14:N15"/>
    <mergeCell ref="O22:S22"/>
  </mergeCells>
  <dataValidations count="4">
    <dataValidation type="decimal" allowBlank="1" showErrorMessage="1" errorTitle="Ошибка" error="Допускается ввод только неотрицательных чисел!" sqref="O19:R21">
      <formula1>0</formula1>
      <formula2>9.99999999999999E+23</formula2>
    </dataValidation>
    <dataValidation type="whole" allowBlank="1" showErrorMessage="1" errorTitle="Ошибка" error="Допускается ввод только неотрицательных целых чисел!" sqref="O17:R18">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27:Q27">
      <formula1>support_docs_list</formula1>
    </dataValidation>
    <dataValidation type="list" allowBlank="1" showInputMessage="1" showErrorMessage="1" errorTitle="Ошибка" error="Выберите значение из списка" prompt="Выберите значение из списка" sqref="N27">
      <formula1>osn_expl_list</formula1>
    </dataValidation>
  </dataValidations>
  <pageMargins left="0.35433070866141736" right="0.35433070866141736" top="0.39370078740157483" bottom="0.47244094488188981" header="0.51181102362204722" footer="0.51181102362204722"/>
  <pageSetup paperSize="9" scale="75"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P22" sqref="P22"/>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32" width="15.75" style="72" customWidth="1"/>
    <col min="33" max="42" width="15.75" style="72" hidden="1" customWidth="1"/>
    <col min="43" max="16384" width="9.125" style="72"/>
  </cols>
  <sheetData>
    <row r="1" spans="1:42" hidden="1">
      <c r="A1" s="760"/>
      <c r="B1" s="760"/>
      <c r="C1" s="760"/>
      <c r="D1" s="760"/>
      <c r="E1" s="760"/>
      <c r="F1" s="760"/>
      <c r="G1" s="760"/>
      <c r="H1" s="760"/>
      <c r="I1" s="760"/>
      <c r="J1" s="760"/>
      <c r="K1" s="760"/>
      <c r="L1" s="761"/>
      <c r="M1" s="762"/>
      <c r="N1" s="760"/>
      <c r="O1" s="760">
        <v>2022</v>
      </c>
      <c r="P1" s="760">
        <v>2022</v>
      </c>
      <c r="Q1" s="760">
        <v>2022</v>
      </c>
      <c r="R1" s="760">
        <v>2022</v>
      </c>
      <c r="S1" s="760">
        <v>2023</v>
      </c>
      <c r="T1" s="760">
        <v>2024</v>
      </c>
      <c r="U1" s="760">
        <v>2024</v>
      </c>
      <c r="V1" s="760">
        <v>2024</v>
      </c>
      <c r="W1" s="760">
        <v>2024</v>
      </c>
      <c r="X1" s="760">
        <v>2024</v>
      </c>
      <c r="Y1" s="760">
        <v>2025</v>
      </c>
      <c r="Z1" s="760">
        <v>2025</v>
      </c>
      <c r="AA1" s="760">
        <v>2026</v>
      </c>
      <c r="AB1" s="760">
        <v>2026</v>
      </c>
      <c r="AC1" s="760">
        <v>2027</v>
      </c>
      <c r="AD1" s="760">
        <v>2027</v>
      </c>
      <c r="AE1" s="760">
        <v>2028</v>
      </c>
      <c r="AF1" s="760">
        <v>2028</v>
      </c>
      <c r="AG1" s="760">
        <v>2029</v>
      </c>
      <c r="AH1" s="760">
        <v>2029</v>
      </c>
      <c r="AI1" s="760">
        <v>2030</v>
      </c>
      <c r="AJ1" s="760">
        <v>2030</v>
      </c>
      <c r="AK1" s="760">
        <v>2031</v>
      </c>
      <c r="AL1" s="760">
        <v>2031</v>
      </c>
      <c r="AM1" s="760">
        <v>2032</v>
      </c>
      <c r="AN1" s="760">
        <v>2032</v>
      </c>
      <c r="AO1" s="760">
        <v>2033</v>
      </c>
      <c r="AP1" s="760">
        <v>2033</v>
      </c>
    </row>
    <row r="2" spans="1:42" hidden="1">
      <c r="A2" s="760"/>
      <c r="B2" s="760"/>
      <c r="C2" s="760"/>
      <c r="D2" s="760"/>
      <c r="E2" s="760"/>
      <c r="F2" s="760"/>
      <c r="G2" s="760"/>
      <c r="H2" s="760"/>
      <c r="I2" s="760"/>
      <c r="J2" s="760"/>
      <c r="K2" s="760"/>
      <c r="L2" s="761"/>
      <c r="M2" s="762"/>
      <c r="N2" s="760"/>
      <c r="O2" s="760" t="s">
        <v>285</v>
      </c>
      <c r="P2" s="760" t="s">
        <v>323</v>
      </c>
      <c r="Q2" s="760" t="s">
        <v>303</v>
      </c>
      <c r="R2" s="760" t="s">
        <v>109</v>
      </c>
      <c r="S2" s="760" t="s">
        <v>285</v>
      </c>
      <c r="T2" s="760" t="s">
        <v>286</v>
      </c>
      <c r="U2" s="760" t="s">
        <v>285</v>
      </c>
      <c r="V2" s="760" t="s">
        <v>304</v>
      </c>
      <c r="W2" s="760" t="s">
        <v>305</v>
      </c>
      <c r="X2" s="760" t="s">
        <v>109</v>
      </c>
      <c r="Y2" s="760" t="s">
        <v>286</v>
      </c>
      <c r="Z2" s="760" t="s">
        <v>285</v>
      </c>
      <c r="AA2" s="760" t="s">
        <v>286</v>
      </c>
      <c r="AB2" s="760" t="s">
        <v>285</v>
      </c>
      <c r="AC2" s="760" t="s">
        <v>286</v>
      </c>
      <c r="AD2" s="760" t="s">
        <v>285</v>
      </c>
      <c r="AE2" s="760" t="s">
        <v>286</v>
      </c>
      <c r="AF2" s="760" t="s">
        <v>285</v>
      </c>
      <c r="AG2" s="760" t="s">
        <v>286</v>
      </c>
      <c r="AH2" s="760" t="s">
        <v>285</v>
      </c>
      <c r="AI2" s="760" t="s">
        <v>286</v>
      </c>
      <c r="AJ2" s="760" t="s">
        <v>285</v>
      </c>
      <c r="AK2" s="760" t="s">
        <v>286</v>
      </c>
      <c r="AL2" s="760" t="s">
        <v>285</v>
      </c>
      <c r="AM2" s="760" t="s">
        <v>286</v>
      </c>
      <c r="AN2" s="760" t="s">
        <v>285</v>
      </c>
      <c r="AO2" s="760" t="s">
        <v>286</v>
      </c>
      <c r="AP2" s="760" t="s">
        <v>285</v>
      </c>
    </row>
    <row r="3" spans="1:42" hidden="1">
      <c r="A3" s="760"/>
      <c r="B3" s="760"/>
      <c r="C3" s="760"/>
      <c r="D3" s="760"/>
      <c r="E3" s="760"/>
      <c r="F3" s="760"/>
      <c r="G3" s="760"/>
      <c r="H3" s="760"/>
      <c r="I3" s="760"/>
      <c r="J3" s="760"/>
      <c r="K3" s="760"/>
      <c r="L3" s="761"/>
      <c r="M3" s="762"/>
      <c r="N3" s="760"/>
      <c r="O3" s="760" t="s">
        <v>2619</v>
      </c>
      <c r="P3" s="760" t="s">
        <v>2620</v>
      </c>
      <c r="Q3" s="760" t="s">
        <v>2621</v>
      </c>
      <c r="R3" s="760" t="s">
        <v>2622</v>
      </c>
      <c r="S3" s="760" t="s">
        <v>2623</v>
      </c>
      <c r="T3" s="760" t="s">
        <v>2624</v>
      </c>
      <c r="U3" s="760" t="s">
        <v>2625</v>
      </c>
      <c r="V3" s="760" t="s">
        <v>2626</v>
      </c>
      <c r="W3" s="760" t="s">
        <v>2627</v>
      </c>
      <c r="X3" s="760" t="s">
        <v>2628</v>
      </c>
      <c r="Y3" s="760" t="s">
        <v>2629</v>
      </c>
      <c r="Z3" s="760" t="s">
        <v>2630</v>
      </c>
      <c r="AA3" s="760" t="s">
        <v>2631</v>
      </c>
      <c r="AB3" s="760" t="s">
        <v>2632</v>
      </c>
      <c r="AC3" s="760" t="s">
        <v>2633</v>
      </c>
      <c r="AD3" s="760" t="s">
        <v>2634</v>
      </c>
      <c r="AE3" s="760" t="s">
        <v>2635</v>
      </c>
      <c r="AF3" s="760" t="s">
        <v>2636</v>
      </c>
      <c r="AG3" s="760" t="s">
        <v>2637</v>
      </c>
      <c r="AH3" s="760" t="s">
        <v>2638</v>
      </c>
      <c r="AI3" s="760" t="s">
        <v>2639</v>
      </c>
      <c r="AJ3" s="760" t="s">
        <v>2640</v>
      </c>
      <c r="AK3" s="760" t="s">
        <v>2641</v>
      </c>
      <c r="AL3" s="760" t="s">
        <v>2642</v>
      </c>
      <c r="AM3" s="760" t="s">
        <v>2643</v>
      </c>
      <c r="AN3" s="760" t="s">
        <v>2644</v>
      </c>
      <c r="AO3" s="760" t="s">
        <v>2645</v>
      </c>
      <c r="AP3" s="760" t="s">
        <v>2646</v>
      </c>
    </row>
    <row r="4" spans="1:42" hidden="1">
      <c r="A4" s="760"/>
      <c r="B4" s="760"/>
      <c r="C4" s="760"/>
      <c r="D4" s="760"/>
      <c r="E4" s="760"/>
      <c r="F4" s="760"/>
      <c r="G4" s="760"/>
      <c r="H4" s="760"/>
      <c r="I4" s="760"/>
      <c r="J4" s="760"/>
      <c r="K4" s="760"/>
      <c r="L4" s="761"/>
      <c r="M4" s="762"/>
      <c r="N4" s="760"/>
      <c r="O4" s="760"/>
      <c r="P4" s="760"/>
      <c r="Q4" s="760"/>
      <c r="R4" s="760"/>
      <c r="S4" s="760"/>
      <c r="T4" s="760"/>
      <c r="U4" s="760"/>
      <c r="V4" s="760"/>
      <c r="W4" s="760"/>
      <c r="X4" s="760"/>
      <c r="Y4" s="760"/>
      <c r="Z4" s="760"/>
      <c r="AA4" s="760"/>
      <c r="AB4" s="760"/>
      <c r="AC4" s="760"/>
      <c r="AD4" s="760"/>
      <c r="AE4" s="760"/>
      <c r="AF4" s="760"/>
      <c r="AG4" s="760"/>
      <c r="AH4" s="760"/>
      <c r="AI4" s="760"/>
      <c r="AJ4" s="760"/>
      <c r="AK4" s="760"/>
      <c r="AL4" s="760"/>
      <c r="AM4" s="760"/>
      <c r="AN4" s="760"/>
      <c r="AO4" s="760"/>
      <c r="AP4" s="760"/>
    </row>
    <row r="5" spans="1:42" hidden="1">
      <c r="A5" s="760"/>
      <c r="B5" s="760"/>
      <c r="C5" s="760"/>
      <c r="D5" s="760"/>
      <c r="E5" s="760"/>
      <c r="F5" s="760"/>
      <c r="G5" s="760"/>
      <c r="H5" s="760"/>
      <c r="I5" s="760"/>
      <c r="J5" s="760"/>
      <c r="K5" s="760"/>
      <c r="L5" s="761"/>
      <c r="M5" s="762"/>
      <c r="N5" s="760"/>
      <c r="O5" s="760"/>
      <c r="P5" s="760"/>
      <c r="Q5" s="760"/>
      <c r="R5" s="760"/>
      <c r="S5" s="760"/>
      <c r="T5" s="760"/>
      <c r="U5" s="760"/>
      <c r="V5" s="760"/>
      <c r="W5" s="760"/>
      <c r="X5" s="760"/>
      <c r="Y5" s="760"/>
      <c r="Z5" s="760"/>
      <c r="AA5" s="760"/>
      <c r="AB5" s="760"/>
      <c r="AC5" s="760"/>
      <c r="AD5" s="760"/>
      <c r="AE5" s="760"/>
      <c r="AF5" s="760"/>
      <c r="AG5" s="760"/>
      <c r="AH5" s="760"/>
      <c r="AI5" s="760"/>
      <c r="AJ5" s="760"/>
      <c r="AK5" s="760"/>
      <c r="AL5" s="760"/>
      <c r="AM5" s="760"/>
      <c r="AN5" s="760"/>
      <c r="AO5" s="760"/>
      <c r="AP5" s="760"/>
    </row>
    <row r="6" spans="1:42" hidden="1">
      <c r="A6" s="760"/>
      <c r="B6" s="760"/>
      <c r="C6" s="760"/>
      <c r="D6" s="760"/>
      <c r="E6" s="760"/>
      <c r="F6" s="760"/>
      <c r="G6" s="760"/>
      <c r="H6" s="760"/>
      <c r="I6" s="760"/>
      <c r="J6" s="760"/>
      <c r="K6" s="760"/>
      <c r="L6" s="761"/>
      <c r="M6" s="762"/>
      <c r="N6" s="760"/>
      <c r="O6" s="760"/>
      <c r="P6" s="760"/>
      <c r="Q6" s="760"/>
      <c r="R6" s="760"/>
      <c r="S6" s="760"/>
      <c r="T6" s="760"/>
      <c r="U6" s="760"/>
      <c r="V6" s="760"/>
      <c r="W6" s="760"/>
      <c r="X6" s="760"/>
      <c r="Y6" s="760"/>
      <c r="Z6" s="760"/>
      <c r="AA6" s="760"/>
      <c r="AB6" s="760"/>
      <c r="AC6" s="760"/>
      <c r="AD6" s="760"/>
      <c r="AE6" s="760"/>
      <c r="AF6" s="760"/>
      <c r="AG6" s="760"/>
      <c r="AH6" s="760"/>
      <c r="AI6" s="760"/>
      <c r="AJ6" s="760"/>
      <c r="AK6" s="760"/>
      <c r="AL6" s="760"/>
      <c r="AM6" s="760"/>
      <c r="AN6" s="760"/>
      <c r="AO6" s="760"/>
      <c r="AP6" s="760"/>
    </row>
    <row r="7" spans="1:42" hidden="1">
      <c r="A7" s="760"/>
      <c r="B7" s="760"/>
      <c r="C7" s="760"/>
      <c r="D7" s="760"/>
      <c r="E7" s="760"/>
      <c r="F7" s="760"/>
      <c r="G7" s="760"/>
      <c r="H7" s="760"/>
      <c r="I7" s="760"/>
      <c r="J7" s="760"/>
      <c r="K7" s="760"/>
      <c r="L7" s="761"/>
      <c r="M7" s="762"/>
      <c r="N7" s="760"/>
      <c r="O7" s="760"/>
      <c r="P7" s="760"/>
      <c r="Q7" s="760"/>
      <c r="R7" s="760"/>
      <c r="S7" s="760"/>
      <c r="T7" s="760"/>
      <c r="U7" s="760"/>
      <c r="V7" s="760"/>
      <c r="W7" s="760"/>
      <c r="X7" s="760"/>
      <c r="Y7" s="760" t="b">
        <v>1</v>
      </c>
      <c r="Z7" s="760" t="b">
        <v>1</v>
      </c>
      <c r="AA7" s="760" t="b">
        <v>1</v>
      </c>
      <c r="AB7" s="760" t="b">
        <v>1</v>
      </c>
      <c r="AC7" s="760" t="b">
        <v>1</v>
      </c>
      <c r="AD7" s="760" t="b">
        <v>1</v>
      </c>
      <c r="AE7" s="760" t="b">
        <v>1</v>
      </c>
      <c r="AF7" s="760" t="b">
        <v>1</v>
      </c>
      <c r="AG7" s="760" t="b">
        <v>0</v>
      </c>
      <c r="AH7" s="760" t="b">
        <v>0</v>
      </c>
      <c r="AI7" s="760" t="b">
        <v>0</v>
      </c>
      <c r="AJ7" s="760" t="b">
        <v>0</v>
      </c>
      <c r="AK7" s="760" t="b">
        <v>0</v>
      </c>
      <c r="AL7" s="760" t="b">
        <v>0</v>
      </c>
      <c r="AM7" s="760" t="b">
        <v>0</v>
      </c>
      <c r="AN7" s="760" t="b">
        <v>0</v>
      </c>
      <c r="AO7" s="760" t="b">
        <v>0</v>
      </c>
      <c r="AP7" s="760" t="b">
        <v>0</v>
      </c>
    </row>
    <row r="8" spans="1:42" hidden="1">
      <c r="A8" s="760"/>
      <c r="B8" s="760"/>
      <c r="C8" s="760"/>
      <c r="D8" s="760"/>
      <c r="E8" s="760"/>
      <c r="F8" s="760"/>
      <c r="G8" s="760"/>
      <c r="H8" s="760"/>
      <c r="I8" s="760"/>
      <c r="J8" s="760"/>
      <c r="K8" s="760"/>
      <c r="L8" s="761"/>
      <c r="M8" s="762"/>
      <c r="N8" s="760"/>
      <c r="O8" s="760"/>
      <c r="P8" s="760"/>
      <c r="Q8" s="760"/>
      <c r="R8" s="760"/>
      <c r="S8" s="760"/>
      <c r="T8" s="760"/>
      <c r="U8" s="760"/>
      <c r="V8" s="760"/>
      <c r="W8" s="760"/>
      <c r="X8" s="760"/>
      <c r="Y8" s="760"/>
      <c r="Z8" s="760"/>
      <c r="AA8" s="760"/>
      <c r="AB8" s="760"/>
      <c r="AC8" s="760"/>
      <c r="AD8" s="760"/>
      <c r="AE8" s="760"/>
      <c r="AF8" s="760"/>
      <c r="AG8" s="760"/>
      <c r="AH8" s="760"/>
      <c r="AI8" s="760"/>
      <c r="AJ8" s="760"/>
      <c r="AK8" s="760"/>
      <c r="AL8" s="760"/>
      <c r="AM8" s="760"/>
      <c r="AN8" s="760"/>
      <c r="AO8" s="760"/>
      <c r="AP8" s="760"/>
    </row>
    <row r="9" spans="1:42" hidden="1">
      <c r="A9" s="760"/>
      <c r="B9" s="760"/>
      <c r="C9" s="760"/>
      <c r="D9" s="760"/>
      <c r="E9" s="760"/>
      <c r="F9" s="760"/>
      <c r="G9" s="760"/>
      <c r="H9" s="760"/>
      <c r="I9" s="760"/>
      <c r="J9" s="760"/>
      <c r="K9" s="760"/>
      <c r="L9" s="761"/>
      <c r="M9" s="762"/>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row>
    <row r="10" spans="1:42" hidden="1">
      <c r="A10" s="760"/>
      <c r="B10" s="760"/>
      <c r="C10" s="760"/>
      <c r="D10" s="760"/>
      <c r="E10" s="760"/>
      <c r="F10" s="760"/>
      <c r="G10" s="760"/>
      <c r="H10" s="760"/>
      <c r="I10" s="760"/>
      <c r="J10" s="760"/>
      <c r="K10" s="760"/>
      <c r="L10" s="761"/>
      <c r="M10" s="762"/>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row>
    <row r="11" spans="1:42" s="71" customFormat="1" ht="15" hidden="1" customHeight="1">
      <c r="A11" s="763"/>
      <c r="B11" s="763"/>
      <c r="C11" s="763"/>
      <c r="D11" s="763"/>
      <c r="E11" s="763"/>
      <c r="F11" s="763"/>
      <c r="G11" s="763"/>
      <c r="H11" s="763"/>
      <c r="I11" s="763"/>
      <c r="J11" s="763"/>
      <c r="K11" s="764"/>
      <c r="L11" s="765"/>
      <c r="M11" s="766"/>
      <c r="N11" s="767"/>
      <c r="O11" s="768"/>
      <c r="P11" s="763"/>
      <c r="Q11" s="763"/>
      <c r="R11" s="763"/>
      <c r="S11" s="763"/>
      <c r="T11" s="763"/>
      <c r="U11" s="763"/>
      <c r="V11" s="763"/>
      <c r="W11" s="763"/>
      <c r="X11" s="763"/>
      <c r="Y11" s="763"/>
      <c r="Z11" s="763"/>
      <c r="AA11" s="763"/>
      <c r="AB11" s="763"/>
      <c r="AC11" s="763"/>
      <c r="AD11" s="763"/>
      <c r="AE11" s="763"/>
      <c r="AF11" s="763"/>
      <c r="AG11" s="763"/>
      <c r="AH11" s="763"/>
      <c r="AI11" s="763"/>
      <c r="AJ11" s="763"/>
      <c r="AK11" s="763"/>
      <c r="AL11" s="763"/>
      <c r="AM11" s="763"/>
      <c r="AN11" s="763"/>
      <c r="AO11" s="763"/>
      <c r="AP11" s="763"/>
    </row>
    <row r="12" spans="1:42" ht="22.5" customHeight="1">
      <c r="A12" s="760"/>
      <c r="B12" s="760"/>
      <c r="C12" s="760"/>
      <c r="D12" s="760"/>
      <c r="E12" s="760"/>
      <c r="F12" s="760"/>
      <c r="G12" s="760"/>
      <c r="H12" s="760"/>
      <c r="I12" s="760"/>
      <c r="J12" s="760"/>
      <c r="K12" s="760"/>
      <c r="L12" s="475" t="s">
        <v>1272</v>
      </c>
      <c r="M12" s="180"/>
      <c r="N12" s="180"/>
      <c r="O12" s="180"/>
      <c r="P12" s="180"/>
      <c r="Q12" s="180"/>
      <c r="R12" s="180"/>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row>
    <row r="13" spans="1:42" s="73" customFormat="1">
      <c r="A13" s="769"/>
      <c r="B13" s="769"/>
      <c r="C13" s="769"/>
      <c r="D13" s="769"/>
      <c r="E13" s="769"/>
      <c r="F13" s="769"/>
      <c r="G13" s="769"/>
      <c r="H13" s="769"/>
      <c r="I13" s="769"/>
      <c r="J13" s="769"/>
      <c r="K13" s="770"/>
      <c r="L13" s="771"/>
      <c r="M13" s="772"/>
      <c r="N13" s="773"/>
      <c r="O13" s="774"/>
      <c r="P13" s="769"/>
      <c r="Q13" s="769"/>
      <c r="R13" s="769"/>
      <c r="S13" s="769"/>
      <c r="T13" s="769"/>
      <c r="U13" s="769"/>
      <c r="V13" s="769"/>
      <c r="W13" s="769"/>
      <c r="X13" s="769"/>
      <c r="Y13" s="769"/>
      <c r="Z13" s="769"/>
      <c r="AA13" s="769"/>
      <c r="AB13" s="769"/>
      <c r="AC13" s="769"/>
      <c r="AD13" s="769"/>
      <c r="AE13" s="769"/>
      <c r="AF13" s="769"/>
      <c r="AG13" s="769"/>
      <c r="AH13" s="769"/>
      <c r="AI13" s="769"/>
      <c r="AJ13" s="769"/>
      <c r="AK13" s="769"/>
      <c r="AL13" s="769"/>
      <c r="AM13" s="769"/>
      <c r="AN13" s="769"/>
      <c r="AO13" s="769"/>
      <c r="AP13" s="769"/>
    </row>
    <row r="14" spans="1:42" ht="15" customHeight="1">
      <c r="A14" s="760"/>
      <c r="B14" s="760"/>
      <c r="C14" s="760"/>
      <c r="D14" s="760"/>
      <c r="E14" s="760"/>
      <c r="F14" s="760"/>
      <c r="G14" s="760"/>
      <c r="H14" s="760"/>
      <c r="I14" s="760"/>
      <c r="J14" s="760"/>
      <c r="K14" s="760"/>
      <c r="L14" s="1200" t="s">
        <v>16</v>
      </c>
      <c r="M14" s="1200" t="s">
        <v>302</v>
      </c>
      <c r="N14" s="1200" t="s">
        <v>143</v>
      </c>
      <c r="O14" s="775" t="s">
        <v>2616</v>
      </c>
      <c r="P14" s="775" t="s">
        <v>2616</v>
      </c>
      <c r="Q14" s="775" t="s">
        <v>2616</v>
      </c>
      <c r="R14" s="775" t="s">
        <v>2616</v>
      </c>
      <c r="S14" s="775" t="s">
        <v>2617</v>
      </c>
      <c r="T14" s="775" t="s">
        <v>2618</v>
      </c>
      <c r="U14" s="775" t="s">
        <v>2618</v>
      </c>
      <c r="V14" s="775" t="s">
        <v>2618</v>
      </c>
      <c r="W14" s="775" t="s">
        <v>2618</v>
      </c>
      <c r="X14" s="775" t="s">
        <v>2618</v>
      </c>
      <c r="Y14" s="775" t="s">
        <v>2647</v>
      </c>
      <c r="Z14" s="775" t="s">
        <v>2647</v>
      </c>
      <c r="AA14" s="775" t="s">
        <v>2648</v>
      </c>
      <c r="AB14" s="775" t="s">
        <v>2648</v>
      </c>
      <c r="AC14" s="775" t="s">
        <v>2649</v>
      </c>
      <c r="AD14" s="775" t="s">
        <v>2649</v>
      </c>
      <c r="AE14" s="775" t="s">
        <v>2650</v>
      </c>
      <c r="AF14" s="775" t="s">
        <v>2650</v>
      </c>
      <c r="AG14" s="775" t="s">
        <v>2651</v>
      </c>
      <c r="AH14" s="775" t="s">
        <v>2651</v>
      </c>
      <c r="AI14" s="775" t="s">
        <v>2652</v>
      </c>
      <c r="AJ14" s="775" t="s">
        <v>2652</v>
      </c>
      <c r="AK14" s="775" t="s">
        <v>2653</v>
      </c>
      <c r="AL14" s="775" t="s">
        <v>2653</v>
      </c>
      <c r="AM14" s="775" t="s">
        <v>2654</v>
      </c>
      <c r="AN14" s="775" t="s">
        <v>2654</v>
      </c>
      <c r="AO14" s="775" t="s">
        <v>2655</v>
      </c>
      <c r="AP14" s="775" t="s">
        <v>2655</v>
      </c>
    </row>
    <row r="15" spans="1:42" ht="69" customHeight="1">
      <c r="A15" s="760" t="s">
        <v>1151</v>
      </c>
      <c r="B15" s="760"/>
      <c r="C15" s="760"/>
      <c r="D15" s="760"/>
      <c r="E15" s="760"/>
      <c r="F15" s="760"/>
      <c r="G15" s="760"/>
      <c r="H15" s="760"/>
      <c r="I15" s="760"/>
      <c r="J15" s="760"/>
      <c r="K15" s="760"/>
      <c r="L15" s="1200"/>
      <c r="M15" s="1200"/>
      <c r="N15" s="1200"/>
      <c r="O15" s="171" t="s">
        <v>285</v>
      </c>
      <c r="P15" s="776" t="s">
        <v>323</v>
      </c>
      <c r="Q15" s="172" t="s">
        <v>303</v>
      </c>
      <c r="R15" s="172" t="s">
        <v>109</v>
      </c>
      <c r="S15" s="173" t="s">
        <v>285</v>
      </c>
      <c r="T15" s="171" t="s">
        <v>286</v>
      </c>
      <c r="U15" s="172" t="s">
        <v>285</v>
      </c>
      <c r="V15" s="174" t="s">
        <v>304</v>
      </c>
      <c r="W15" s="174" t="s">
        <v>305</v>
      </c>
      <c r="X15" s="172" t="s">
        <v>109</v>
      </c>
      <c r="Y15" s="173" t="s">
        <v>286</v>
      </c>
      <c r="Z15" s="172" t="s">
        <v>285</v>
      </c>
      <c r="AA15" s="173" t="s">
        <v>286</v>
      </c>
      <c r="AB15" s="172" t="s">
        <v>285</v>
      </c>
      <c r="AC15" s="173" t="s">
        <v>286</v>
      </c>
      <c r="AD15" s="172" t="s">
        <v>285</v>
      </c>
      <c r="AE15" s="173" t="s">
        <v>286</v>
      </c>
      <c r="AF15" s="172" t="s">
        <v>285</v>
      </c>
      <c r="AG15" s="173" t="s">
        <v>286</v>
      </c>
      <c r="AH15" s="172" t="s">
        <v>285</v>
      </c>
      <c r="AI15" s="173" t="s">
        <v>286</v>
      </c>
      <c r="AJ15" s="172" t="s">
        <v>285</v>
      </c>
      <c r="AK15" s="173" t="s">
        <v>286</v>
      </c>
      <c r="AL15" s="172" t="s">
        <v>285</v>
      </c>
      <c r="AM15" s="173" t="s">
        <v>286</v>
      </c>
      <c r="AN15" s="172" t="s">
        <v>285</v>
      </c>
      <c r="AO15" s="173" t="s">
        <v>286</v>
      </c>
      <c r="AP15" s="172" t="s">
        <v>285</v>
      </c>
    </row>
    <row r="16" spans="1:42" s="90" customFormat="1">
      <c r="A16" s="739" t="s">
        <v>18</v>
      </c>
      <c r="B16" s="777"/>
      <c r="C16" s="777"/>
      <c r="D16" s="777"/>
      <c r="E16" s="777"/>
      <c r="F16" s="777"/>
      <c r="G16" s="777"/>
      <c r="H16" s="777"/>
      <c r="I16" s="777"/>
      <c r="J16" s="777"/>
      <c r="K16" s="777"/>
      <c r="L16" s="740" t="s">
        <v>2613</v>
      </c>
      <c r="M16" s="724"/>
      <c r="N16" s="725"/>
      <c r="O16" s="725"/>
      <c r="P16" s="725"/>
      <c r="Q16" s="725"/>
      <c r="R16" s="725"/>
      <c r="S16" s="725"/>
      <c r="T16" s="725"/>
      <c r="U16" s="725"/>
      <c r="V16" s="725"/>
      <c r="W16" s="725"/>
      <c r="X16" s="725"/>
      <c r="Y16" s="725"/>
      <c r="Z16" s="725"/>
      <c r="AA16" s="725"/>
      <c r="AB16" s="725"/>
      <c r="AC16" s="725"/>
      <c r="AD16" s="725"/>
      <c r="AE16" s="725"/>
      <c r="AF16" s="725"/>
      <c r="AG16" s="725"/>
      <c r="AH16" s="725"/>
      <c r="AI16" s="725"/>
      <c r="AJ16" s="725"/>
      <c r="AK16" s="725"/>
      <c r="AL16" s="725"/>
      <c r="AM16" s="778"/>
      <c r="AN16" s="778"/>
      <c r="AO16" s="778"/>
      <c r="AP16" s="778"/>
    </row>
    <row r="17" spans="1:42">
      <c r="A17" s="779" t="s">
        <v>18</v>
      </c>
      <c r="B17" s="760" t="s">
        <v>1227</v>
      </c>
      <c r="C17" s="760"/>
      <c r="D17" s="760"/>
      <c r="E17" s="760"/>
      <c r="F17" s="760"/>
      <c r="G17" s="760"/>
      <c r="H17" s="760"/>
      <c r="I17" s="760"/>
      <c r="J17" s="760"/>
      <c r="K17" s="760"/>
      <c r="L17" s="780"/>
      <c r="M17" s="781" t="s">
        <v>161</v>
      </c>
      <c r="N17" s="782"/>
      <c r="O17" s="782"/>
      <c r="P17" s="782"/>
      <c r="Q17" s="782"/>
      <c r="R17" s="782"/>
      <c r="S17" s="783">
        <v>1.0494000000000001</v>
      </c>
      <c r="T17" s="783">
        <v>0.99</v>
      </c>
      <c r="U17" s="783">
        <v>1.06128</v>
      </c>
      <c r="V17" s="782"/>
      <c r="W17" s="782"/>
      <c r="X17" s="782"/>
      <c r="Y17" s="783">
        <v>1</v>
      </c>
      <c r="Z17" s="783">
        <v>1.0315799999999999</v>
      </c>
      <c r="AA17" s="783">
        <v>1</v>
      </c>
      <c r="AB17" s="783">
        <v>1.0296000000000001</v>
      </c>
      <c r="AC17" s="783">
        <v>1</v>
      </c>
      <c r="AD17" s="783">
        <v>1.0296000000000001</v>
      </c>
      <c r="AE17" s="783">
        <v>1</v>
      </c>
      <c r="AF17" s="783">
        <v>1.0296000000000001</v>
      </c>
      <c r="AG17" s="783">
        <v>1</v>
      </c>
      <c r="AH17" s="783">
        <v>1</v>
      </c>
      <c r="AI17" s="783">
        <v>1</v>
      </c>
      <c r="AJ17" s="783">
        <v>1</v>
      </c>
      <c r="AK17" s="783">
        <v>1</v>
      </c>
      <c r="AL17" s="783">
        <v>1</v>
      </c>
      <c r="AM17" s="783">
        <v>1</v>
      </c>
      <c r="AN17" s="783">
        <v>1</v>
      </c>
      <c r="AO17" s="783">
        <v>1</v>
      </c>
      <c r="AP17" s="783">
        <v>1</v>
      </c>
    </row>
    <row r="18" spans="1:42" ht="22.8">
      <c r="A18" s="779" t="s">
        <v>18</v>
      </c>
      <c r="B18" s="760" t="s">
        <v>1224</v>
      </c>
      <c r="C18" s="760"/>
      <c r="D18" s="760"/>
      <c r="E18" s="760"/>
      <c r="F18" s="760"/>
      <c r="G18" s="760"/>
      <c r="H18" s="760"/>
      <c r="I18" s="760"/>
      <c r="J18" s="760"/>
      <c r="K18" s="760"/>
      <c r="L18" s="784">
        <v>1</v>
      </c>
      <c r="M18" s="785" t="s">
        <v>306</v>
      </c>
      <c r="N18" s="786" t="s">
        <v>145</v>
      </c>
      <c r="O18" s="787">
        <v>1</v>
      </c>
      <c r="P18" s="787"/>
      <c r="Q18" s="787">
        <v>1</v>
      </c>
      <c r="R18" s="788"/>
      <c r="S18" s="787">
        <v>1</v>
      </c>
      <c r="T18" s="787">
        <v>1</v>
      </c>
      <c r="U18" s="787">
        <v>1</v>
      </c>
      <c r="V18" s="371">
        <v>1</v>
      </c>
      <c r="W18" s="366">
        <v>0</v>
      </c>
      <c r="X18" s="788"/>
      <c r="Y18" s="787"/>
      <c r="Z18" s="787">
        <v>1</v>
      </c>
      <c r="AA18" s="787"/>
      <c r="AB18" s="787">
        <v>1</v>
      </c>
      <c r="AC18" s="787"/>
      <c r="AD18" s="787">
        <v>1</v>
      </c>
      <c r="AE18" s="787"/>
      <c r="AF18" s="787">
        <v>1</v>
      </c>
      <c r="AG18" s="787"/>
      <c r="AH18" s="787"/>
      <c r="AI18" s="787"/>
      <c r="AJ18" s="787"/>
      <c r="AK18" s="787"/>
      <c r="AL18" s="787"/>
      <c r="AM18" s="787"/>
      <c r="AN18" s="787"/>
      <c r="AO18" s="787"/>
      <c r="AP18" s="787"/>
    </row>
    <row r="19" spans="1:42">
      <c r="A19" s="779" t="s">
        <v>18</v>
      </c>
      <c r="B19" s="760" t="s">
        <v>1225</v>
      </c>
      <c r="C19" s="760"/>
      <c r="D19" s="760"/>
      <c r="E19" s="760"/>
      <c r="F19" s="760"/>
      <c r="G19" s="760"/>
      <c r="H19" s="760"/>
      <c r="I19" s="760"/>
      <c r="J19" s="760"/>
      <c r="K19" s="760"/>
      <c r="L19" s="784">
        <v>2</v>
      </c>
      <c r="M19" s="789" t="s">
        <v>162</v>
      </c>
      <c r="N19" s="786" t="s">
        <v>145</v>
      </c>
      <c r="O19" s="787"/>
      <c r="P19" s="787"/>
      <c r="Q19" s="787">
        <v>13.8</v>
      </c>
      <c r="R19" s="788"/>
      <c r="S19" s="787">
        <v>6</v>
      </c>
      <c r="T19" s="787"/>
      <c r="U19" s="787">
        <v>7.2</v>
      </c>
      <c r="V19" s="371">
        <v>1.2</v>
      </c>
      <c r="W19" s="366">
        <v>7.2</v>
      </c>
      <c r="X19" s="788"/>
      <c r="Y19" s="787"/>
      <c r="Z19" s="787">
        <v>4.2</v>
      </c>
      <c r="AA19" s="787"/>
      <c r="AB19" s="787">
        <v>4</v>
      </c>
      <c r="AC19" s="787"/>
      <c r="AD19" s="787">
        <v>4</v>
      </c>
      <c r="AE19" s="787"/>
      <c r="AF19" s="787">
        <v>4</v>
      </c>
      <c r="AG19" s="787"/>
      <c r="AH19" s="787"/>
      <c r="AI19" s="787"/>
      <c r="AJ19" s="787"/>
      <c r="AK19" s="787"/>
      <c r="AL19" s="787"/>
      <c r="AM19" s="787"/>
      <c r="AN19" s="787"/>
      <c r="AO19" s="787"/>
      <c r="AP19" s="787"/>
    </row>
    <row r="20" spans="1:42">
      <c r="A20" s="779" t="s">
        <v>18</v>
      </c>
      <c r="B20" s="760"/>
      <c r="C20" s="760"/>
      <c r="D20" s="760"/>
      <c r="E20" s="760"/>
      <c r="F20" s="760"/>
      <c r="G20" s="760"/>
      <c r="H20" s="760"/>
      <c r="I20" s="760"/>
      <c r="J20" s="760"/>
      <c r="K20" s="760"/>
      <c r="L20" s="784">
        <v>3</v>
      </c>
      <c r="M20" s="785" t="s">
        <v>307</v>
      </c>
      <c r="N20" s="786" t="s">
        <v>145</v>
      </c>
      <c r="O20" s="787"/>
      <c r="P20" s="787"/>
      <c r="Q20" s="787"/>
      <c r="R20" s="788"/>
      <c r="S20" s="787"/>
      <c r="T20" s="787"/>
      <c r="U20" s="787">
        <v>5</v>
      </c>
      <c r="V20" s="371">
        <v>0</v>
      </c>
      <c r="W20" s="366">
        <v>5</v>
      </c>
      <c r="X20" s="788"/>
      <c r="Y20" s="787"/>
      <c r="Z20" s="787">
        <v>4</v>
      </c>
      <c r="AA20" s="787"/>
      <c r="AB20" s="787">
        <v>4</v>
      </c>
      <c r="AC20" s="787"/>
      <c r="AD20" s="787">
        <v>4</v>
      </c>
      <c r="AE20" s="787"/>
      <c r="AF20" s="787">
        <v>4</v>
      </c>
      <c r="AG20" s="787"/>
      <c r="AH20" s="787"/>
      <c r="AI20" s="787"/>
      <c r="AJ20" s="787"/>
      <c r="AK20" s="787"/>
      <c r="AL20" s="787"/>
      <c r="AM20" s="787"/>
      <c r="AN20" s="787"/>
      <c r="AO20" s="787"/>
      <c r="AP20" s="787"/>
    </row>
    <row r="21" spans="1:42">
      <c r="A21" s="779" t="s">
        <v>18</v>
      </c>
      <c r="B21" s="760" t="s">
        <v>1226</v>
      </c>
      <c r="C21" s="760"/>
      <c r="D21" s="760"/>
      <c r="E21" s="760"/>
      <c r="F21" s="760"/>
      <c r="G21" s="760"/>
      <c r="H21" s="760"/>
      <c r="I21" s="760"/>
      <c r="J21" s="760"/>
      <c r="K21" s="760"/>
      <c r="L21" s="784">
        <v>4</v>
      </c>
      <c r="M21" s="789" t="s">
        <v>308</v>
      </c>
      <c r="N21" s="786" t="s">
        <v>145</v>
      </c>
      <c r="O21" s="787"/>
      <c r="P21" s="790"/>
      <c r="Q21" s="791"/>
      <c r="R21" s="788"/>
      <c r="S21" s="787"/>
      <c r="T21" s="790"/>
      <c r="U21" s="790"/>
      <c r="V21" s="371">
        <v>0</v>
      </c>
      <c r="W21" s="366">
        <v>0</v>
      </c>
      <c r="X21" s="788"/>
      <c r="Y21" s="787"/>
      <c r="Z21" s="787"/>
      <c r="AA21" s="787"/>
      <c r="AB21" s="787"/>
      <c r="AC21" s="787"/>
      <c r="AD21" s="787"/>
      <c r="AE21" s="787"/>
      <c r="AF21" s="787"/>
      <c r="AG21" s="787"/>
      <c r="AH21" s="787"/>
      <c r="AI21" s="787"/>
      <c r="AJ21" s="787"/>
      <c r="AK21" s="787"/>
      <c r="AL21" s="787"/>
      <c r="AM21" s="787"/>
      <c r="AN21" s="787"/>
      <c r="AO21" s="787"/>
      <c r="AP21" s="787"/>
    </row>
    <row r="22" spans="1:42">
      <c r="A22" s="779" t="s">
        <v>18</v>
      </c>
      <c r="B22" s="760"/>
      <c r="C22" s="760"/>
      <c r="D22" s="760"/>
      <c r="E22" s="760"/>
      <c r="F22" s="760"/>
      <c r="G22" s="760"/>
      <c r="H22" s="760"/>
      <c r="I22" s="760"/>
      <c r="J22" s="760"/>
      <c r="K22" s="760"/>
      <c r="L22" s="780"/>
      <c r="M22" s="781" t="s">
        <v>309</v>
      </c>
      <c r="N22" s="782"/>
      <c r="O22" s="792"/>
      <c r="P22" s="792"/>
      <c r="Q22" s="792"/>
      <c r="R22" s="793"/>
      <c r="S22" s="792"/>
      <c r="T22" s="792"/>
      <c r="U22" s="792"/>
      <c r="V22" s="794"/>
      <c r="W22" s="792"/>
      <c r="X22" s="793"/>
      <c r="Y22" s="792"/>
      <c r="Z22" s="792"/>
      <c r="AA22" s="792"/>
      <c r="AB22" s="792"/>
      <c r="AC22" s="792"/>
      <c r="AD22" s="792"/>
      <c r="AE22" s="792"/>
      <c r="AF22" s="792"/>
      <c r="AG22" s="792"/>
      <c r="AH22" s="792"/>
      <c r="AI22" s="792"/>
      <c r="AJ22" s="792"/>
      <c r="AK22" s="792"/>
      <c r="AL22" s="792"/>
      <c r="AM22" s="792"/>
      <c r="AN22" s="792"/>
      <c r="AO22" s="792"/>
      <c r="AP22" s="795"/>
    </row>
    <row r="23" spans="1:42">
      <c r="A23" s="779" t="s">
        <v>18</v>
      </c>
      <c r="B23" s="760" t="s">
        <v>1229</v>
      </c>
      <c r="C23" s="760"/>
      <c r="D23" s="760"/>
      <c r="E23" s="760"/>
      <c r="F23" s="760"/>
      <c r="G23" s="760"/>
      <c r="H23" s="760"/>
      <c r="I23" s="760"/>
      <c r="J23" s="760"/>
      <c r="K23" s="760"/>
      <c r="L23" s="784">
        <v>1</v>
      </c>
      <c r="M23" s="789" t="s">
        <v>310</v>
      </c>
      <c r="N23" s="786" t="s">
        <v>145</v>
      </c>
      <c r="O23" s="790">
        <v>30.2</v>
      </c>
      <c r="P23" s="787">
        <v>30.2</v>
      </c>
      <c r="Q23" s="787"/>
      <c r="R23" s="788"/>
      <c r="S23" s="790">
        <v>30.2</v>
      </c>
      <c r="T23" s="787">
        <v>30.2</v>
      </c>
      <c r="U23" s="787">
        <v>30.2</v>
      </c>
      <c r="V23" s="371">
        <v>1</v>
      </c>
      <c r="W23" s="366">
        <v>0</v>
      </c>
      <c r="X23" s="788"/>
      <c r="Y23" s="790">
        <v>30.2</v>
      </c>
      <c r="Z23" s="790">
        <v>30.2</v>
      </c>
      <c r="AA23" s="790">
        <v>30.2</v>
      </c>
      <c r="AB23" s="790">
        <v>30.2</v>
      </c>
      <c r="AC23" s="790">
        <v>30.2</v>
      </c>
      <c r="AD23" s="790">
        <v>30.2</v>
      </c>
      <c r="AE23" s="790">
        <v>30.2</v>
      </c>
      <c r="AF23" s="790">
        <v>30.2</v>
      </c>
      <c r="AG23" s="790"/>
      <c r="AH23" s="790"/>
      <c r="AI23" s="790"/>
      <c r="AJ23" s="790"/>
      <c r="AK23" s="790"/>
      <c r="AL23" s="790"/>
      <c r="AM23" s="790"/>
      <c r="AN23" s="790"/>
      <c r="AO23" s="790"/>
      <c r="AP23" s="790"/>
    </row>
    <row r="24" spans="1:42">
      <c r="A24" s="779" t="s">
        <v>18</v>
      </c>
      <c r="B24" s="760"/>
      <c r="C24" s="760"/>
      <c r="D24" s="760"/>
      <c r="E24" s="760"/>
      <c r="F24" s="760"/>
      <c r="G24" s="760"/>
      <c r="H24" s="760"/>
      <c r="I24" s="760"/>
      <c r="J24" s="760"/>
      <c r="K24" s="760"/>
      <c r="L24" s="784">
        <v>2</v>
      </c>
      <c r="M24" s="789" t="s">
        <v>311</v>
      </c>
      <c r="N24" s="786" t="s">
        <v>145</v>
      </c>
      <c r="O24" s="790">
        <v>20</v>
      </c>
      <c r="P24" s="787">
        <v>20</v>
      </c>
      <c r="Q24" s="790"/>
      <c r="R24" s="788"/>
      <c r="S24" s="790">
        <v>20</v>
      </c>
      <c r="T24" s="790">
        <v>20</v>
      </c>
      <c r="U24" s="790">
        <v>20</v>
      </c>
      <c r="V24" s="371">
        <v>1</v>
      </c>
      <c r="W24" s="366">
        <v>0</v>
      </c>
      <c r="X24" s="788"/>
      <c r="Y24" s="790">
        <v>20</v>
      </c>
      <c r="Z24" s="790">
        <v>20</v>
      </c>
      <c r="AA24" s="790">
        <v>20</v>
      </c>
      <c r="AB24" s="790">
        <v>20</v>
      </c>
      <c r="AC24" s="790">
        <v>20</v>
      </c>
      <c r="AD24" s="790">
        <v>20</v>
      </c>
      <c r="AE24" s="790">
        <v>20</v>
      </c>
      <c r="AF24" s="790">
        <v>20</v>
      </c>
      <c r="AG24" s="790"/>
      <c r="AH24" s="790"/>
      <c r="AI24" s="790"/>
      <c r="AJ24" s="790"/>
      <c r="AK24" s="790"/>
      <c r="AL24" s="790"/>
      <c r="AM24" s="790"/>
      <c r="AN24" s="790"/>
      <c r="AO24" s="790"/>
      <c r="AP24" s="790"/>
    </row>
    <row r="25" spans="1:42">
      <c r="A25" s="779" t="s">
        <v>18</v>
      </c>
      <c r="B25" s="760"/>
      <c r="C25" s="760"/>
      <c r="D25" s="760"/>
      <c r="E25" s="760"/>
      <c r="F25" s="760"/>
      <c r="G25" s="760"/>
      <c r="H25" s="760"/>
      <c r="I25" s="760"/>
      <c r="J25" s="760"/>
      <c r="K25" s="760"/>
      <c r="L25" s="176">
        <v>3</v>
      </c>
      <c r="M25" s="177" t="s">
        <v>312</v>
      </c>
      <c r="N25" s="796"/>
      <c r="O25" s="363"/>
      <c r="P25" s="366"/>
      <c r="Q25" s="368"/>
      <c r="R25" s="353"/>
      <c r="S25" s="363"/>
      <c r="T25" s="366"/>
      <c r="U25" s="366"/>
      <c r="V25" s="371"/>
      <c r="W25" s="366"/>
      <c r="X25" s="353"/>
      <c r="Y25" s="363"/>
      <c r="Z25" s="363"/>
      <c r="AA25" s="363"/>
      <c r="AB25" s="363"/>
      <c r="AC25" s="363"/>
      <c r="AD25" s="363"/>
      <c r="AE25" s="363"/>
      <c r="AF25" s="363"/>
      <c r="AG25" s="363"/>
      <c r="AH25" s="363"/>
      <c r="AI25" s="363"/>
      <c r="AJ25" s="363"/>
      <c r="AK25" s="363"/>
      <c r="AL25" s="363"/>
      <c r="AM25" s="363"/>
      <c r="AN25" s="363"/>
      <c r="AO25" s="363"/>
      <c r="AP25" s="363"/>
    </row>
    <row r="26" spans="1:42" ht="22.8">
      <c r="A26" s="779" t="s">
        <v>18</v>
      </c>
      <c r="B26" s="760"/>
      <c r="C26" s="760"/>
      <c r="D26" s="760"/>
      <c r="E26" s="760"/>
      <c r="F26" s="760"/>
      <c r="G26" s="760"/>
      <c r="H26" s="760"/>
      <c r="I26" s="760"/>
      <c r="J26" s="760"/>
      <c r="K26" s="760"/>
      <c r="L26" s="797" t="s">
        <v>1042</v>
      </c>
      <c r="M26" s="798" t="s">
        <v>313</v>
      </c>
      <c r="N26" s="796" t="s">
        <v>314</v>
      </c>
      <c r="O26" s="787"/>
      <c r="P26" s="790"/>
      <c r="Q26" s="791"/>
      <c r="R26" s="788"/>
      <c r="S26" s="787"/>
      <c r="T26" s="790"/>
      <c r="U26" s="790"/>
      <c r="V26" s="371">
        <v>0</v>
      </c>
      <c r="W26" s="366">
        <v>0</v>
      </c>
      <c r="X26" s="788"/>
      <c r="Y26" s="787"/>
      <c r="Z26" s="787"/>
      <c r="AA26" s="787"/>
      <c r="AB26" s="787"/>
      <c r="AC26" s="787"/>
      <c r="AD26" s="787"/>
      <c r="AE26" s="787"/>
      <c r="AF26" s="787"/>
      <c r="AG26" s="787"/>
      <c r="AH26" s="787"/>
      <c r="AI26" s="787"/>
      <c r="AJ26" s="787"/>
      <c r="AK26" s="787"/>
      <c r="AL26" s="787"/>
      <c r="AM26" s="787"/>
      <c r="AN26" s="787"/>
      <c r="AO26" s="787"/>
      <c r="AP26" s="787"/>
    </row>
    <row r="27" spans="1:42" ht="22.8">
      <c r="A27" s="779" t="s">
        <v>18</v>
      </c>
      <c r="B27" s="760"/>
      <c r="C27" s="760"/>
      <c r="D27" s="760"/>
      <c r="E27" s="760"/>
      <c r="F27" s="760"/>
      <c r="G27" s="760"/>
      <c r="H27" s="760"/>
      <c r="I27" s="760"/>
      <c r="J27" s="760"/>
      <c r="K27" s="760"/>
      <c r="L27" s="797" t="s">
        <v>1043</v>
      </c>
      <c r="M27" s="798" t="s">
        <v>315</v>
      </c>
      <c r="N27" s="796" t="s">
        <v>314</v>
      </c>
      <c r="O27" s="787"/>
      <c r="P27" s="790"/>
      <c r="Q27" s="791"/>
      <c r="R27" s="788"/>
      <c r="S27" s="787"/>
      <c r="T27" s="790"/>
      <c r="U27" s="790"/>
      <c r="V27" s="371">
        <v>0</v>
      </c>
      <c r="W27" s="366">
        <v>0</v>
      </c>
      <c r="X27" s="788"/>
      <c r="Y27" s="787"/>
      <c r="Z27" s="787"/>
      <c r="AA27" s="787"/>
      <c r="AB27" s="787"/>
      <c r="AC27" s="787"/>
      <c r="AD27" s="787"/>
      <c r="AE27" s="787"/>
      <c r="AF27" s="787"/>
      <c r="AG27" s="787"/>
      <c r="AH27" s="787"/>
      <c r="AI27" s="787"/>
      <c r="AJ27" s="787"/>
      <c r="AK27" s="787"/>
      <c r="AL27" s="787"/>
      <c r="AM27" s="787"/>
      <c r="AN27" s="787"/>
      <c r="AO27" s="787"/>
      <c r="AP27" s="787"/>
    </row>
    <row r="28" spans="1:42" ht="22.8">
      <c r="A28" s="779" t="s">
        <v>18</v>
      </c>
      <c r="B28" s="760"/>
      <c r="C28" s="760"/>
      <c r="D28" s="760"/>
      <c r="E28" s="760"/>
      <c r="F28" s="760"/>
      <c r="G28" s="760"/>
      <c r="H28" s="760"/>
      <c r="I28" s="760"/>
      <c r="J28" s="760"/>
      <c r="K28" s="760"/>
      <c r="L28" s="797" t="s">
        <v>1044</v>
      </c>
      <c r="M28" s="798" t="s">
        <v>316</v>
      </c>
      <c r="N28" s="796" t="s">
        <v>314</v>
      </c>
      <c r="O28" s="787"/>
      <c r="P28" s="790"/>
      <c r="Q28" s="791"/>
      <c r="R28" s="788"/>
      <c r="S28" s="787"/>
      <c r="T28" s="790"/>
      <c r="U28" s="790"/>
      <c r="V28" s="371">
        <v>0</v>
      </c>
      <c r="W28" s="366">
        <v>0</v>
      </c>
      <c r="X28" s="788"/>
      <c r="Y28" s="787"/>
      <c r="Z28" s="787"/>
      <c r="AA28" s="787"/>
      <c r="AB28" s="787"/>
      <c r="AC28" s="787"/>
      <c r="AD28" s="787"/>
      <c r="AE28" s="787"/>
      <c r="AF28" s="787"/>
      <c r="AG28" s="787"/>
      <c r="AH28" s="787"/>
      <c r="AI28" s="787"/>
      <c r="AJ28" s="787"/>
      <c r="AK28" s="787"/>
      <c r="AL28" s="787"/>
      <c r="AM28" s="787"/>
      <c r="AN28" s="787"/>
      <c r="AO28" s="787"/>
      <c r="AP28" s="787"/>
    </row>
    <row r="29" spans="1:42" ht="22.8">
      <c r="A29" s="779" t="s">
        <v>18</v>
      </c>
      <c r="B29" s="760"/>
      <c r="C29" s="760"/>
      <c r="D29" s="760"/>
      <c r="E29" s="760"/>
      <c r="F29" s="760"/>
      <c r="G29" s="760"/>
      <c r="H29" s="760"/>
      <c r="I29" s="760"/>
      <c r="J29" s="760"/>
      <c r="K29" s="760"/>
      <c r="L29" s="797" t="s">
        <v>1045</v>
      </c>
      <c r="M29" s="798" t="s">
        <v>317</v>
      </c>
      <c r="N29" s="796" t="s">
        <v>314</v>
      </c>
      <c r="O29" s="787"/>
      <c r="P29" s="790"/>
      <c r="Q29" s="791"/>
      <c r="R29" s="788"/>
      <c r="S29" s="787"/>
      <c r="T29" s="790"/>
      <c r="U29" s="790"/>
      <c r="V29" s="371">
        <v>0</v>
      </c>
      <c r="W29" s="366">
        <v>0</v>
      </c>
      <c r="X29" s="788"/>
      <c r="Y29" s="787"/>
      <c r="Z29" s="787"/>
      <c r="AA29" s="787"/>
      <c r="AB29" s="787"/>
      <c r="AC29" s="787"/>
      <c r="AD29" s="787"/>
      <c r="AE29" s="787"/>
      <c r="AF29" s="787"/>
      <c r="AG29" s="787"/>
      <c r="AH29" s="787"/>
      <c r="AI29" s="787"/>
      <c r="AJ29" s="787"/>
      <c r="AK29" s="787"/>
      <c r="AL29" s="787"/>
      <c r="AM29" s="787"/>
      <c r="AN29" s="787"/>
      <c r="AO29" s="787"/>
      <c r="AP29" s="787"/>
    </row>
    <row r="30" spans="1:42">
      <c r="A30" s="779" t="s">
        <v>18</v>
      </c>
      <c r="B30" s="760"/>
      <c r="C30" s="760"/>
      <c r="D30" s="760"/>
      <c r="E30" s="760"/>
      <c r="F30" s="760"/>
      <c r="G30" s="760"/>
      <c r="H30" s="760"/>
      <c r="I30" s="760"/>
      <c r="J30" s="760"/>
      <c r="K30" s="760"/>
      <c r="L30" s="784">
        <v>4</v>
      </c>
      <c r="M30" s="799" t="s">
        <v>318</v>
      </c>
      <c r="N30" s="786" t="s">
        <v>145</v>
      </c>
      <c r="O30" s="787">
        <v>2.2000000000000002</v>
      </c>
      <c r="P30" s="790">
        <v>2.2000000000000002</v>
      </c>
      <c r="Q30" s="791"/>
      <c r="R30" s="788"/>
      <c r="S30" s="787">
        <v>2.2000000000000002</v>
      </c>
      <c r="T30" s="790">
        <v>2.2000000000000002</v>
      </c>
      <c r="U30" s="790"/>
      <c r="V30" s="371">
        <v>0</v>
      </c>
      <c r="W30" s="366">
        <v>-2.2000000000000002</v>
      </c>
      <c r="X30" s="788"/>
      <c r="Y30" s="787">
        <v>2.2000000000000002</v>
      </c>
      <c r="Z30" s="787"/>
      <c r="AA30" s="787">
        <v>2.2000000000000002</v>
      </c>
      <c r="AB30" s="787"/>
      <c r="AC30" s="787">
        <v>2.2000000000000002</v>
      </c>
      <c r="AD30" s="787"/>
      <c r="AE30" s="787">
        <v>2.2000000000000002</v>
      </c>
      <c r="AF30" s="787"/>
      <c r="AG30" s="787"/>
      <c r="AH30" s="787"/>
      <c r="AI30" s="787"/>
      <c r="AJ30" s="787"/>
      <c r="AK30" s="787"/>
      <c r="AL30" s="787"/>
      <c r="AM30" s="787"/>
      <c r="AN30" s="787"/>
      <c r="AO30" s="787"/>
      <c r="AP30" s="787"/>
    </row>
    <row r="31" spans="1:42">
      <c r="A31" s="779" t="s">
        <v>18</v>
      </c>
      <c r="B31" s="760"/>
      <c r="C31" s="760"/>
      <c r="D31" s="760"/>
      <c r="E31" s="760"/>
      <c r="F31" s="760"/>
      <c r="G31" s="760"/>
      <c r="H31" s="760"/>
      <c r="I31" s="760"/>
      <c r="J31" s="760"/>
      <c r="K31" s="760"/>
      <c r="L31" s="784">
        <v>5</v>
      </c>
      <c r="M31" s="799" t="s">
        <v>319</v>
      </c>
      <c r="N31" s="786" t="s">
        <v>145</v>
      </c>
      <c r="O31" s="787"/>
      <c r="P31" s="790"/>
      <c r="Q31" s="791"/>
      <c r="R31" s="788"/>
      <c r="S31" s="787"/>
      <c r="T31" s="790"/>
      <c r="U31" s="790"/>
      <c r="V31" s="371">
        <v>0</v>
      </c>
      <c r="W31" s="366">
        <v>0</v>
      </c>
      <c r="X31" s="788"/>
      <c r="Y31" s="787"/>
      <c r="Z31" s="787"/>
      <c r="AA31" s="787"/>
      <c r="AB31" s="787"/>
      <c r="AC31" s="787"/>
      <c r="AD31" s="787"/>
      <c r="AE31" s="787"/>
      <c r="AF31" s="787"/>
      <c r="AG31" s="787"/>
      <c r="AH31" s="787"/>
      <c r="AI31" s="787"/>
      <c r="AJ31" s="787"/>
      <c r="AK31" s="787"/>
      <c r="AL31" s="787"/>
      <c r="AM31" s="787"/>
      <c r="AN31" s="787"/>
      <c r="AO31" s="787"/>
      <c r="AP31" s="787"/>
    </row>
    <row r="32" spans="1:42" s="82" customFormat="1">
      <c r="A32" s="779" t="s">
        <v>18</v>
      </c>
      <c r="B32" s="800"/>
      <c r="C32" s="800"/>
      <c r="D32" s="800"/>
      <c r="E32" s="800"/>
      <c r="F32" s="800"/>
      <c r="G32" s="800"/>
      <c r="H32" s="800"/>
      <c r="I32" s="800"/>
      <c r="J32" s="800"/>
      <c r="K32" s="800"/>
      <c r="L32" s="801" t="s">
        <v>124</v>
      </c>
      <c r="M32" s="802" t="s">
        <v>320</v>
      </c>
      <c r="N32" s="786"/>
      <c r="O32" s="803"/>
      <c r="P32" s="803"/>
      <c r="Q32" s="803"/>
      <c r="R32" s="804"/>
      <c r="S32" s="803"/>
      <c r="T32" s="803"/>
      <c r="U32" s="803"/>
      <c r="V32" s="371">
        <v>0</v>
      </c>
      <c r="W32" s="366">
        <v>0</v>
      </c>
      <c r="X32" s="804"/>
      <c r="Y32" s="803"/>
      <c r="Z32" s="803"/>
      <c r="AA32" s="803"/>
      <c r="AB32" s="803"/>
      <c r="AC32" s="803"/>
      <c r="AD32" s="803"/>
      <c r="AE32" s="803"/>
      <c r="AF32" s="803"/>
      <c r="AG32" s="803"/>
      <c r="AH32" s="803"/>
      <c r="AI32" s="803"/>
      <c r="AJ32" s="803"/>
      <c r="AK32" s="803"/>
      <c r="AL32" s="803"/>
      <c r="AM32" s="803"/>
      <c r="AN32" s="803"/>
      <c r="AO32" s="803"/>
      <c r="AP32" s="803"/>
    </row>
    <row r="33" spans="1:42" s="82" customFormat="1">
      <c r="A33" s="779" t="s">
        <v>18</v>
      </c>
      <c r="B33" s="800"/>
      <c r="C33" s="800"/>
      <c r="D33" s="800"/>
      <c r="E33" s="800"/>
      <c r="F33" s="800"/>
      <c r="G33" s="800"/>
      <c r="H33" s="800"/>
      <c r="I33" s="800"/>
      <c r="J33" s="800"/>
      <c r="K33" s="800"/>
      <c r="L33" s="801" t="s">
        <v>125</v>
      </c>
      <c r="M33" s="785" t="s">
        <v>321</v>
      </c>
      <c r="N33" s="786"/>
      <c r="O33" s="803"/>
      <c r="P33" s="803"/>
      <c r="Q33" s="803"/>
      <c r="R33" s="804"/>
      <c r="S33" s="803"/>
      <c r="T33" s="803"/>
      <c r="U33" s="803"/>
      <c r="V33" s="371">
        <v>0</v>
      </c>
      <c r="W33" s="366">
        <v>0</v>
      </c>
      <c r="X33" s="804"/>
      <c r="Y33" s="803"/>
      <c r="Z33" s="803"/>
      <c r="AA33" s="803"/>
      <c r="AB33" s="803"/>
      <c r="AC33" s="803"/>
      <c r="AD33" s="803"/>
      <c r="AE33" s="803"/>
      <c r="AF33" s="803"/>
      <c r="AG33" s="803"/>
      <c r="AH33" s="803"/>
      <c r="AI33" s="803"/>
      <c r="AJ33" s="803"/>
      <c r="AK33" s="803"/>
      <c r="AL33" s="803"/>
      <c r="AM33" s="803"/>
      <c r="AN33" s="803"/>
      <c r="AO33" s="803"/>
      <c r="AP33" s="803"/>
    </row>
    <row r="34" spans="1:42" hidden="1">
      <c r="A34" s="760" t="s">
        <v>1151</v>
      </c>
      <c r="B34" s="760"/>
      <c r="C34" s="760"/>
      <c r="D34" s="760"/>
      <c r="E34" s="760"/>
      <c r="F34" s="760"/>
      <c r="G34" s="760"/>
      <c r="H34" s="760"/>
      <c r="I34" s="760"/>
      <c r="J34" s="760"/>
      <c r="K34" s="760"/>
      <c r="L34" s="805"/>
      <c r="M34" s="806"/>
      <c r="N34" s="806"/>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806"/>
      <c r="AN34" s="806"/>
      <c r="AO34" s="806"/>
      <c r="AP34" s="806"/>
    </row>
    <row r="35" spans="1:42">
      <c r="A35" s="760"/>
      <c r="B35" s="760"/>
      <c r="C35" s="760"/>
      <c r="D35" s="760"/>
      <c r="E35" s="760"/>
      <c r="F35" s="760"/>
      <c r="G35" s="760"/>
      <c r="H35" s="760"/>
      <c r="I35" s="760"/>
      <c r="J35" s="760"/>
      <c r="K35" s="760"/>
      <c r="L35" s="761"/>
      <c r="M35" s="760"/>
      <c r="N35" s="760"/>
      <c r="O35" s="760"/>
      <c r="P35" s="760"/>
      <c r="Q35" s="760"/>
      <c r="R35" s="760"/>
      <c r="S35" s="760"/>
      <c r="T35" s="760"/>
      <c r="U35" s="760"/>
      <c r="V35" s="760"/>
      <c r="W35" s="760"/>
      <c r="X35" s="760"/>
      <c r="Y35" s="760"/>
      <c r="Z35" s="760"/>
      <c r="AA35" s="760"/>
      <c r="AB35" s="760"/>
      <c r="AC35" s="760"/>
      <c r="AD35" s="760"/>
      <c r="AE35" s="760"/>
      <c r="AF35" s="760"/>
      <c r="AG35" s="760"/>
      <c r="AH35" s="760"/>
      <c r="AI35" s="760"/>
      <c r="AJ35" s="760"/>
      <c r="AK35" s="760"/>
      <c r="AL35" s="760"/>
      <c r="AM35" s="760"/>
      <c r="AN35" s="760"/>
      <c r="AO35" s="760"/>
      <c r="AP35" s="760"/>
    </row>
    <row r="36" spans="1:42">
      <c r="A36" s="760"/>
      <c r="B36" s="760"/>
      <c r="C36" s="760"/>
      <c r="D36" s="760"/>
      <c r="E36" s="760"/>
      <c r="F36" s="760"/>
      <c r="G36" s="760"/>
      <c r="H36" s="760"/>
      <c r="I36" s="760"/>
      <c r="J36" s="760"/>
      <c r="K36" s="760"/>
      <c r="L36" s="761"/>
      <c r="M36" s="760"/>
      <c r="N36" s="760"/>
      <c r="O36" s="760"/>
      <c r="P36" s="760"/>
      <c r="Q36" s="760"/>
      <c r="R36" s="760"/>
      <c r="S36" s="760"/>
      <c r="T36" s="760"/>
      <c r="U36" s="760"/>
      <c r="V36" s="760"/>
      <c r="W36" s="760"/>
      <c r="X36" s="760"/>
      <c r="Y36" s="760"/>
      <c r="Z36" s="760"/>
      <c r="AA36" s="760"/>
      <c r="AB36" s="760"/>
      <c r="AC36" s="760"/>
      <c r="AD36" s="760"/>
      <c r="AE36" s="760"/>
      <c r="AF36" s="760"/>
      <c r="AG36" s="760"/>
      <c r="AH36" s="760"/>
      <c r="AI36" s="760"/>
      <c r="AJ36" s="760"/>
      <c r="AK36" s="760"/>
      <c r="AL36" s="760"/>
      <c r="AM36" s="760"/>
      <c r="AN36" s="760"/>
      <c r="AO36" s="760"/>
      <c r="AP36" s="760"/>
    </row>
    <row r="37" spans="1:42">
      <c r="A37" s="760"/>
      <c r="B37" s="760"/>
      <c r="C37" s="760"/>
      <c r="D37" s="760"/>
      <c r="E37" s="760"/>
      <c r="F37" s="760"/>
      <c r="G37" s="760"/>
      <c r="H37" s="760"/>
      <c r="I37" s="760"/>
      <c r="J37" s="760"/>
      <c r="K37" s="760"/>
      <c r="L37" s="761"/>
      <c r="M37" s="760"/>
      <c r="N37" s="760"/>
      <c r="O37" s="760"/>
      <c r="P37" s="760"/>
      <c r="Q37" s="760"/>
      <c r="R37" s="760"/>
      <c r="S37" s="760"/>
      <c r="T37" s="760"/>
      <c r="U37" s="760"/>
      <c r="V37" s="760"/>
      <c r="W37" s="760"/>
      <c r="X37" s="760"/>
      <c r="Y37" s="760"/>
      <c r="Z37" s="760"/>
      <c r="AA37" s="760"/>
      <c r="AB37" s="760"/>
      <c r="AC37" s="760"/>
      <c r="AD37" s="760"/>
      <c r="AE37" s="760"/>
      <c r="AF37" s="760"/>
      <c r="AG37" s="760"/>
      <c r="AH37" s="760"/>
      <c r="AI37" s="760"/>
      <c r="AJ37" s="760"/>
      <c r="AK37" s="760"/>
      <c r="AL37" s="760"/>
      <c r="AM37" s="760"/>
      <c r="AN37" s="760"/>
      <c r="AO37" s="760"/>
      <c r="AP37" s="760"/>
    </row>
    <row r="38" spans="1:42">
      <c r="A38" s="760"/>
      <c r="B38" s="760"/>
      <c r="C38" s="760"/>
      <c r="D38" s="760"/>
      <c r="E38" s="760"/>
      <c r="F38" s="760"/>
      <c r="G38" s="760"/>
      <c r="H38" s="760"/>
      <c r="I38" s="760"/>
      <c r="J38" s="760"/>
      <c r="K38" s="760"/>
      <c r="L38" s="761"/>
      <c r="M38" s="760"/>
      <c r="N38" s="760"/>
      <c r="O38" s="760"/>
      <c r="P38" s="760"/>
      <c r="Q38" s="760"/>
      <c r="R38" s="760"/>
      <c r="S38" s="760"/>
      <c r="T38" s="760"/>
      <c r="U38" s="760"/>
      <c r="V38" s="760"/>
      <c r="W38" s="760"/>
      <c r="X38" s="760"/>
      <c r="Y38" s="760"/>
      <c r="Z38" s="760"/>
      <c r="AA38" s="760"/>
      <c r="AB38" s="760"/>
      <c r="AC38" s="760"/>
      <c r="AD38" s="760"/>
      <c r="AE38" s="760"/>
      <c r="AF38" s="760"/>
      <c r="AG38" s="760"/>
      <c r="AH38" s="760"/>
      <c r="AI38" s="760"/>
      <c r="AJ38" s="760"/>
      <c r="AK38" s="760"/>
      <c r="AL38" s="760"/>
      <c r="AM38" s="760"/>
      <c r="AN38" s="760"/>
      <c r="AO38" s="760"/>
      <c r="AP38" s="760"/>
    </row>
    <row r="39" spans="1:42">
      <c r="A39" s="760"/>
      <c r="B39" s="760"/>
      <c r="C39" s="760"/>
      <c r="D39" s="760"/>
      <c r="E39" s="760"/>
      <c r="F39" s="760"/>
      <c r="G39" s="760"/>
      <c r="H39" s="760"/>
      <c r="I39" s="760"/>
      <c r="J39" s="760"/>
      <c r="K39" s="760"/>
      <c r="L39" s="761"/>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63</vt:i4>
      </vt:variant>
      <vt:variant>
        <vt:lpstr>Именованные диапазоны</vt:lpstr>
      </vt:variant>
      <vt:variant>
        <vt:i4>270</vt:i4>
      </vt:variant>
    </vt:vector>
  </HeadingPairs>
  <TitlesOfParts>
    <vt:vector size="333"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Плата за негативное возд</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modProvGeneralProc</vt:lpstr>
      <vt:lpstr>modList11</vt:lpstr>
      <vt:lpstr>REESTR_MO</vt:lpstr>
      <vt:lpstr>REESTR_ORG</vt:lpstr>
      <vt:lpstr>REESTR_TARIFF</vt:lpstr>
      <vt:lpstr>OKOPF</vt:lpstr>
      <vt:lpstr>modfrmRegion</vt:lpstr>
      <vt:lpstr>modHTTP</vt:lpstr>
      <vt:lpstr>modfrmSelectTariff</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modList16</vt:lpstr>
      <vt:lpstr>modList18</vt:lpstr>
      <vt:lpstr>modList19</vt:lpstr>
      <vt:lpstr>modList20</vt:lpstr>
      <vt:lpstr>modList21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List19_vis_flags</vt:lpstr>
      <vt:lpstr>List20_vis_flags</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Мизурева Наталья Евгеньевна</cp:lastModifiedBy>
  <cp:lastPrinted>2023-12-28T08:54:50Z</cp:lastPrinted>
  <dcterms:created xsi:type="dcterms:W3CDTF">2004-05-21T07:18:45Z</dcterms:created>
  <dcterms:modified xsi:type="dcterms:W3CDTF">2023-12-28T08:55:36Z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