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0640" windowHeight="1104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state="veryHidden"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сведения'!$H$7:$H$209</definedName>
    <definedName name="List00_del_tariff_range">'Общие сведения'!$I$110:$I$201</definedName>
    <definedName name="List00_tariff_start">'Общие сведения'!$D$109</definedName>
    <definedName name="List00_vis_flags">'Общие сведения'!$B$109:$B$201</definedName>
    <definedName name="List01_mo_column">'Список территорий'!$N$14:$N$29</definedName>
    <definedName name="List01_mr_column">'Список территорий'!$M$14:$M$29</definedName>
    <definedName name="List02_osn_ekpl_range">'Список объектов'!$N$68:$N$68</definedName>
    <definedName name="List02_vis_flags">'Список объектов'!$O$7:$S$7</definedName>
    <definedName name="List03_vis_flags">Сценарии!$O$7:$X$7</definedName>
    <definedName name="List03_vis_flags2">Сценарии!$G$15:$G$143</definedName>
    <definedName name="List04_check_range1">Баланс!$O$16:$T$295</definedName>
    <definedName name="List04_vis_flags">Баланс!$O$7:$T$7</definedName>
    <definedName name="List04_vis_flags2">Баланс!$G$14:$G$297</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источники'!$B$17:$B$209</definedName>
    <definedName name="List12_vis_flags">ФОТ!$O$7:$T$7</definedName>
    <definedName name="List14_vis_flags">Административные!$O$7:$T$7</definedName>
    <definedName name="List15_vis_flags">Калькуляция!$O$7:$V$7</definedName>
    <definedName name="List15_vis_flags2">Калькуляция!$C$15:$C$576</definedName>
    <definedName name="List16_vis_flags2">ТМ!$G$14:$G$287</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территорий'!$L$29</definedName>
    <definedName name="pIns_List02_obj">'Список объектов'!#REF!</definedName>
    <definedName name="pIns_List02_tariff">'Список объектов'!$M$65</definedName>
    <definedName name="pIns_List03_tariff">Сценарии!$M$142</definedName>
    <definedName name="pIns_List04_tariff_vo">Баланс!$L$291</definedName>
    <definedName name="pIns_List04_tariff_vo_transp">Баланс!$L$295</definedName>
    <definedName name="pIns_List04_tariff_vs">Баланс!$L$283</definedName>
    <definedName name="pIns_List04_tariff_vs_transp">Баланс!$L$287</definedName>
    <definedName name="pIns_List05_reagent">Реагенты!$M:$M</definedName>
    <definedName name="pIns_List05_tariff">Реагенты!$L$37</definedName>
    <definedName name="pIns_List06_tariff">ЭЭ!$L$93</definedName>
    <definedName name="pIns_List06_voltage">ЭЭ!$M:$M</definedName>
    <definedName name="pIns_List07_tariff">Амортизация!$L$359</definedName>
    <definedName name="pIns_List08_tariff">Аренда!$L$72</definedName>
    <definedName name="pIns_List09_postav">Покупка!$M:$M</definedName>
    <definedName name="pIns_List09_tariff">Покупка!$L$120</definedName>
    <definedName name="pIns_List10_nalog">Налоги!$M:$M</definedName>
    <definedName name="pIns_List10_tariff">Налоги!$L$100</definedName>
    <definedName name="pIns_List11_tariff">'ИП + источники'!$L$209</definedName>
    <definedName name="pIns_List12_dolj">ФОТ!$M:$M</definedName>
    <definedName name="pIns_List12_tariff">ФОТ!$L$170</definedName>
    <definedName name="pIns_List13_tariff">'Плата за негативное возд'!$L$15</definedName>
    <definedName name="pIns_List14_1">Административные!$M:$M</definedName>
    <definedName name="pIns_List14_tariff">Административные!$L$149</definedName>
    <definedName name="pIns_List15_1">Калькуляция!$M:$M</definedName>
    <definedName name="pIns_List15_tariff">Калькуляция!$L$576</definedName>
    <definedName name="pIns_List16_tariff">ТМ!$L$283</definedName>
    <definedName name="pIns_List16_tariff_transp">ТМ!$L$287</definedName>
    <definedName name="pIns_List17_1">'Сбытовые расходы ГО'!$M:$M</definedName>
    <definedName name="pIns_List17_tariff">'Сбытовые расходы ГО'!$L$93</definedName>
    <definedName name="plat_nds">'Общие сведения'!$H$38</definedName>
    <definedName name="REESTR_ORG_RANGE">REESTR_ORG!$A$2:$J$283</definedName>
    <definedName name="REESTR_TARIFF_LIST">REESTR_TARIFF!$A$2:$G$11</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сведения'!$E$7:$H$213</definedName>
  </definedNames>
  <calcPr calcId="145621" calcMode="manual"/>
</workbook>
</file>

<file path=xl/calcChain.xml><?xml version="1.0" encoding="utf-8"?>
<calcChain xmlns="http://schemas.openxmlformats.org/spreadsheetml/2006/main">
  <c r="E211" i="488" l="1"/>
  <c r="G211" i="488"/>
  <c r="A89" i="517" l="1"/>
  <c r="A88" i="517"/>
  <c r="A87" i="517"/>
  <c r="A86" i="517"/>
  <c r="A85" i="517"/>
  <c r="A84" i="517"/>
  <c r="A83" i="517" l="1"/>
  <c r="A82" i="517"/>
  <c r="A81" i="517"/>
  <c r="A80" i="517" l="1"/>
  <c r="A79" i="517"/>
  <c r="A78" i="517"/>
  <c r="A77" i="517"/>
  <c r="A76" i="517"/>
  <c r="A75" i="517"/>
  <c r="A74" i="517" l="1"/>
  <c r="A73" i="517"/>
  <c r="A72" i="517"/>
  <c r="A71" i="517"/>
  <c r="A70" i="517"/>
  <c r="A69" i="517"/>
  <c r="A68" i="517" l="1"/>
  <c r="A66" i="517"/>
  <c r="A67" i="517"/>
  <c r="A63" i="517"/>
  <c r="A64" i="517"/>
  <c r="A65" i="517"/>
  <c r="A62" i="517"/>
  <c r="A60" i="517"/>
  <c r="A61" i="517"/>
  <c r="A57" i="517"/>
  <c r="A58" i="517"/>
  <c r="A59" i="517"/>
  <c r="A56" i="517"/>
  <c r="A54" i="517"/>
  <c r="A55" i="517"/>
  <c r="A51" i="517"/>
  <c r="A52" i="517"/>
  <c r="A53" i="517"/>
  <c r="A50" i="517"/>
  <c r="A48" i="517"/>
  <c r="A49" i="517"/>
  <c r="A45" i="517"/>
  <c r="A46" i="517"/>
  <c r="A47" i="517"/>
  <c r="A44" i="517"/>
  <c r="A42" i="517"/>
  <c r="A43" i="517"/>
  <c r="A39" i="517"/>
  <c r="A40" i="517"/>
  <c r="A41" i="517"/>
  <c r="A38" i="517"/>
  <c r="A36" i="517"/>
  <c r="A37" i="517"/>
  <c r="A33" i="517"/>
  <c r="A34" i="517"/>
  <c r="A35" i="517"/>
  <c r="A32" i="517"/>
  <c r="A30" i="517"/>
  <c r="A31" i="517"/>
  <c r="A27" i="517"/>
  <c r="A28" i="517"/>
  <c r="A29" i="517"/>
  <c r="A25" i="517" l="1"/>
  <c r="A26" i="517"/>
  <c r="A24" i="517"/>
  <c r="A23" i="517"/>
  <c r="A22" i="517"/>
  <c r="A21" i="517"/>
  <c r="A20" i="517"/>
  <c r="A19" i="517"/>
  <c r="A18" i="517"/>
  <c r="A17" i="517"/>
  <c r="A16" i="517"/>
  <c r="A15" i="517"/>
  <c r="A14" i="517"/>
  <c r="A13" i="517"/>
  <c r="A12" i="517"/>
  <c r="A11" i="517"/>
  <c r="A10" i="517"/>
  <c r="A9" i="517"/>
  <c r="A8" i="517"/>
  <c r="A7" i="517"/>
  <c r="A6" i="517"/>
  <c r="A5" i="517"/>
  <c r="A4" i="517"/>
  <c r="A3" i="517"/>
  <c r="A2" i="517"/>
  <c r="A1" i="517"/>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S410" i="225"/>
  <c r="V410" i="225" s="1"/>
  <c r="O387" i="225"/>
  <c r="A388" i="225"/>
  <c r="O388" i="225" s="1"/>
  <c r="V388" i="225" s="1"/>
  <c r="T460" i="225"/>
  <c r="L561" i="225"/>
  <c r="V439" i="225" l="1"/>
  <c r="V423" i="225"/>
  <c r="O470" i="225"/>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V426" i="225" l="1"/>
  <c r="P470" i="225"/>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V403" i="225" s="1"/>
  <c r="T401" i="225"/>
  <c r="Q400" i="225"/>
  <c r="S401" i="225"/>
  <c r="V401" i="225" s="1"/>
  <c r="O400" i="225"/>
  <c r="P403" i="225"/>
  <c r="R403" i="225" s="1"/>
  <c r="U401" i="225"/>
  <c r="O401" i="225"/>
  <c r="R399" i="225"/>
  <c r="N480" i="225"/>
  <c r="A481" i="225"/>
  <c r="A482" i="225" s="1"/>
  <c r="A483" i="225" s="1"/>
  <c r="Q398" i="225" l="1"/>
  <c r="T398" i="225"/>
  <c r="P398" i="225"/>
  <c r="U398" i="225"/>
  <c r="O398" i="225"/>
  <c r="S398" i="225"/>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V424" i="225"/>
  <c r="V398"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O467" i="225"/>
  <c r="O464" i="225"/>
  <c r="T466" i="225"/>
  <c r="T467" i="225"/>
  <c r="T464" i="225"/>
  <c r="T472" i="225" s="1"/>
  <c r="P466" i="225"/>
  <c r="P467" i="225"/>
  <c r="P464" i="225"/>
  <c r="P472" i="225" s="1"/>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R457" i="225" l="1"/>
  <c r="Q467" i="225"/>
  <c r="Q464" i="225"/>
  <c r="Q466" i="225"/>
  <c r="R466" i="225" s="1"/>
  <c r="V457" i="225"/>
  <c r="S467" i="225"/>
  <c r="V467" i="225" s="1"/>
  <c r="S464" i="225"/>
  <c r="S472" i="225" s="1"/>
  <c r="S466" i="225"/>
  <c r="O465" i="225"/>
  <c r="O472" i="225"/>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<sst xmlns="http://schemas.openxmlformats.org/spreadsheetml/2006/main" count="13848" uniqueCount="2482">
  <si>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</si>
  <si>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</si>
  <si>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</si>
  <si>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</si>
  <si>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</si>
  <si>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</si>
  <si>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</si>
  <si>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</si>
  <si>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</si>
  <si>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</si>
  <si>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</si>
  <si>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</si>
  <si>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</si>
  <si>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</si>
  <si>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</si>
  <si>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</si>
  <si>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</si>
  <si>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</si>
  <si>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</si>
  <si>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</si>
  <si>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</si>
  <si>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</si>
  <si>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</si>
  <si>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</si>
  <si>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</si>
  <si>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</si>
  <si>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</si>
  <si>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</si>
  <si>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</si>
  <si>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</si>
  <si>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</si>
  <si>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</si>
  <si>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</si>
  <si>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</si>
  <si>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</si>
  <si>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</si>
  <si>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</si>
  <si>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</si>
  <si>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</si>
  <si>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</si>
  <si>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</si>
  <si>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</si>
  <si>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</si>
  <si>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</si>
  <si>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</si>
  <si>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</si>
  <si>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</si>
  <si>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</si>
  <si>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</si>
  <si>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</si>
  <si>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</si>
  <si>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</si>
  <si>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</si>
  <si>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</si>
  <si>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</si>
  <si>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</si>
  <si>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</si>
  <si>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</si>
  <si>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</si>
  <si>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</si>
  <si>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</si>
  <si>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</si>
  <si>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</si>
  <si>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</si>
  <si>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</si>
  <si>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</si>
  <si>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</si>
  <si>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</si>
  <si>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</si>
  <si>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</si>
  <si>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</si>
  <si>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</si>
  <si>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</si>
  <si>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</si>
  <si>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</si>
  <si>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</si>
  <si>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</si>
  <si>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</si>
  <si>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</si>
  <si>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</si>
  <si>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</si>
  <si>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</si>
  <si>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</si>
  <si>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</si>
  <si>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</si>
  <si>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</si>
  <si>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</si>
  <si>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</si>
  <si>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</si>
  <si>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</si>
  <si>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</si>
  <si>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</si>
  <si>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</si>
  <si>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</si>
  <si>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</si>
  <si>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</si>
  <si>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</si>
  <si>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</si>
  <si>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</si>
  <si>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</si>
  <si>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</si>
  <si>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</si>
  <si>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</si>
  <si>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</si>
  <si>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</si>
  <si>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</si>
  <si>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</si>
  <si>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</si>
  <si>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</si>
  <si>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</si>
  <si>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</si>
  <si>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</si>
  <si>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</si>
  <si>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</si>
  <si>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</si>
  <si>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</si>
  <si>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</si>
  <si>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</si>
  <si>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</si>
  <si>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</si>
  <si>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</si>
  <si>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</si>
  <si>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</si>
  <si>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</si>
  <si>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</si>
  <si>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</si>
  <si>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</si>
  <si>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</si>
  <si>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</si>
  <si>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</si>
  <si>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</si>
  <si>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</si>
  <si>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</si>
  <si>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</si>
  <si>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</si>
  <si>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</si>
  <si>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</si>
  <si>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</si>
  <si>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</si>
  <si>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</si>
  <si>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</si>
  <si>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</si>
  <si>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</si>
  <si>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</si>
  <si>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</si>
  <si>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</si>
  <si>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</si>
  <si>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</si>
  <si>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</si>
  <si>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</si>
  <si>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</si>
  <si>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</si>
  <si>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</si>
  <si>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</si>
  <si>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</si>
  <si>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</si>
  <si>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</si>
  <si>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</si>
  <si>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</si>
  <si>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</si>
  <si>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</si>
  <si>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</si>
  <si>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</si>
  <si>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</si>
  <si>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</si>
  <si>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</si>
  <si>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</si>
  <si>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</si>
  <si>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</si>
  <si>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</si>
  <si>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</si>
  <si>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</si>
  <si>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</si>
  <si>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</si>
  <si>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</si>
  <si>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</si>
  <si>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</si>
  <si>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</si>
  <si>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</si>
  <si>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</si>
  <si>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</si>
  <si>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</si>
  <si>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</si>
  <si>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</si>
  <si>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</si>
  <si>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</si>
  <si>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</si>
  <si>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</si>
  <si>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</si>
  <si>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</si>
  <si>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</si>
  <si>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</si>
  <si>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</si>
  <si>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</si>
  <si>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</si>
  <si>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</si>
  <si>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</si>
  <si>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</si>
  <si>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</si>
  <si>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</si>
  <si>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</si>
  <si>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</si>
  <si>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</si>
  <si>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</si>
  <si>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</si>
  <si>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</si>
  <si>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</si>
  <si>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</si>
  <si>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</si>
  <si>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</si>
  <si>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</si>
  <si>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</si>
  <si>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</si>
  <si>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</si>
  <si>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</si>
  <si>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</si>
  <si>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</si>
  <si>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</si>
  <si>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</si>
  <si>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</si>
  <si>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</si>
  <si>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</si>
  <si>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</si>
  <si>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</si>
  <si>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</si>
  <si>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</si>
  <si>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</si>
  <si>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</si>
  <si>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</si>
  <si>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</si>
  <si>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</si>
  <si>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</si>
  <si>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</si>
  <si>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</si>
  <si>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</si>
  <si>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</si>
  <si>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</si>
  <si>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</si>
  <si>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</si>
  <si>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</si>
  <si>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</si>
  <si>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</si>
  <si>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</si>
  <si>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</si>
  <si>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</si>
  <si>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</si>
  <si>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</si>
  <si>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</si>
  <si>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</si>
  <si>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</si>
  <si>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</si>
  <si>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</si>
  <si>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</si>
  <si>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</si>
  <si>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</si>
  <si>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</si>
  <si>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</si>
  <si>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</si>
  <si>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</si>
  <si>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</si>
  <si>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</si>
  <si>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</si>
  <si>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</si>
  <si>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</si>
  <si>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</si>
  <si>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</si>
  <si>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</si>
  <si>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</si>
  <si>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</si>
  <si>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</si>
  <si>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</si>
  <si>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</si>
  <si>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</si>
  <si>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</si>
  <si>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</si>
  <si>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</si>
  <si>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</si>
  <si>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</si>
  <si>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</si>
  <si>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</si>
  <si>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</si>
  <si>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</si>
  <si>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</si>
  <si>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</si>
  <si>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</si>
  <si>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</si>
  <si>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</si>
  <si>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</si>
  <si>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</si>
  <si>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</si>
  <si>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</si>
  <si>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</si>
  <si>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</si>
  <si>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</si>
  <si>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</si>
  <si>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</si>
  <si>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</si>
  <si>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</si>
  <si>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</si>
  <si>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</si>
  <si>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</si>
  <si>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</si>
  <si>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</si>
  <si>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</si>
  <si>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</si>
  <si>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</si>
  <si>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</si>
  <si>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</si>
  <si>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</si>
  <si>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</si>
  <si>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</si>
  <si>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</si>
  <si>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</si>
  <si>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</si>
  <si>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</si>
  <si>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</si>
  <si>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</si>
  <si>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</si>
  <si>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</si>
  <si>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</si>
  <si>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</si>
  <si>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</si>
  <si>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</si>
  <si>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</si>
  <si>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</si>
  <si>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</si>
  <si>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</si>
  <si>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</si>
  <si>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</si>
  <si>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</si>
  <si>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</si>
  <si>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</si>
  <si>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</si>
  <si>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</si>
  <si>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</si>
  <si>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</si>
  <si>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</si>
  <si>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</si>
  <si>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</si>
  <si>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</si>
  <si>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</si>
  <si>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</si>
  <si>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</si>
  <si>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</si>
  <si>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</si>
  <si>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</si>
  <si>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</si>
  <si>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</si>
  <si>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</si>
  <si>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</si>
  <si>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</si>
  <si>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</si>
  <si>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</si>
  <si>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</si>
  <si>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</si>
  <si>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</si>
  <si>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</si>
  <si>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</si>
  <si>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</si>
  <si>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</si>
  <si>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</si>
  <si>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</si>
  <si>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</si>
  <si>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</si>
  <si>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</si>
  <si>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</si>
  <si>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</si>
  <si>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</si>
  <si>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</si>
  <si>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</si>
  <si>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</si>
  <si>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</si>
  <si>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</si>
  <si>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</si>
  <si>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</si>
  <si>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</si>
  <si>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</si>
  <si>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</si>
  <si>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</si>
  <si>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</si>
  <si>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</si>
  <si>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</si>
  <si>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</si>
  <si>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</si>
  <si>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</si>
  <si>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</si>
  <si>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</si>
  <si>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</si>
  <si>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</si>
  <si>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</si>
  <si>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</si>
  <si>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</si>
  <si>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</si>
  <si>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</si>
  <si>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</si>
  <si>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</si>
  <si>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</si>
  <si>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</si>
  <si>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</si>
  <si>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</si>
  <si>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</si>
  <si>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</si>
  <si>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</si>
  <si>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</si>
  <si>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</si>
  <si>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</si>
  <si>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</si>
  <si>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</si>
  <si>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</si>
  <si>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</si>
  <si>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</si>
  <si>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</si>
  <si>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</si>
  <si>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</si>
  <si>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</si>
  <si>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</si>
  <si>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</si>
  <si>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</si>
  <si>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</si>
  <si>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</si>
  <si>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</si>
  <si>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</si>
  <si>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</si>
  <si>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</si>
  <si>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</si>
  <si>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</si>
  <si>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</si>
  <si>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</si>
  <si>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</si>
  <si>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</si>
  <si>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</si>
  <si>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</si>
  <si>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</si>
  <si>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</si>
  <si>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</si>
  <si>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</si>
  <si>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</si>
  <si>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</si>
  <si>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</si>
  <si>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</si>
  <si>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</si>
  <si>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</si>
  <si>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</si>
  <si>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</si>
  <si>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</si>
  <si>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</si>
  <si>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</si>
  <si>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</si>
  <si>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</si>
  <si>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</si>
  <si>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</si>
  <si>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</si>
  <si>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</si>
  <si>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</si>
  <si>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</si>
  <si>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</si>
  <si>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</si>
  <si>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</si>
  <si>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</si>
  <si>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</si>
  <si>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</si>
  <si>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</si>
  <si>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</si>
  <si>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</si>
  <si>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</si>
  <si>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</si>
  <si>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</si>
  <si>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</si>
  <si>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</si>
  <si>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</si>
  <si>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</si>
  <si>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</si>
  <si>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</si>
  <si>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</si>
  <si>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</si>
  <si>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</si>
  <si>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</si>
  <si>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</si>
  <si>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</si>
  <si>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</si>
  <si>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</si>
  <si>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</si>
  <si>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</si>
  <si>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</si>
  <si>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</si>
  <si>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</si>
  <si>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</si>
  <si>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</si>
  <si>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</si>
  <si>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</si>
  <si>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</si>
  <si>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</si>
  <si>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</si>
  <si>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</si>
  <si>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</si>
  <si>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</si>
  <si>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</si>
  <si>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</si>
  <si>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</si>
  <si>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</si>
  <si>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</si>
  <si>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</si>
  <si>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</si>
  <si>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</si>
  <si>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</si>
  <si>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</si>
  <si>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</si>
  <si>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</si>
  <si>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</si>
  <si>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</si>
  <si>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</si>
  <si>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</si>
  <si>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</si>
  <si>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</si>
  <si>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</si>
  <si>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</si>
  <si>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</si>
  <si>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</si>
  <si>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</si>
  <si>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</si>
  <si>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</si>
  <si>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</si>
  <si>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</si>
  <si>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</si>
  <si>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</si>
  <si>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</si>
  <si>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</si>
  <si>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</si>
  <si>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</si>
  <si>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</si>
  <si>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</si>
  <si>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</si>
  <si>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</si>
  <si>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</si>
  <si>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</si>
  <si>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</si>
  <si>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</si>
  <si>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</si>
  <si>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</si>
  <si>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</si>
  <si>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</si>
  <si>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</si>
  <si>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</si>
  <si>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</si>
  <si>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</si>
  <si>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</si>
  <si>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</si>
  <si>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</si>
  <si>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</si>
  <si>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</si>
  <si>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</si>
  <si>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</si>
  <si>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</si>
  <si>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</si>
  <si>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</si>
  <si>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</si>
  <si>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</si>
  <si>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</si>
  <si>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</si>
  <si>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</si>
  <si>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</si>
  <si>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</si>
  <si>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</si>
  <si>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</si>
  <si>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</si>
  <si>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</si>
  <si>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</si>
  <si>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</si>
  <si>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</si>
  <si>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</si>
  <si>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</si>
  <si>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</si>
  <si>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</si>
  <si>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</si>
  <si>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</si>
  <si>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</si>
  <si>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</si>
  <si>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</si>
  <si>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</si>
  <si>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</si>
  <si>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</si>
  <si>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</si>
  <si>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</si>
  <si>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</si>
  <si>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</si>
  <si>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</si>
  <si>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</si>
  <si>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</si>
  <si>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</si>
  <si>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</si>
  <si>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</si>
  <si>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</si>
  <si>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</si>
  <si>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</si>
  <si>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</si>
  <si>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</si>
  <si>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</si>
  <si>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</si>
  <si>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</si>
  <si>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</si>
  <si>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</si>
  <si>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</si>
  <si>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</si>
  <si>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</si>
  <si>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</si>
  <si>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</si>
  <si>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</si>
  <si>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</si>
  <si>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</si>
  <si>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</si>
  <si>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</si>
  <si>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</si>
  <si>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</si>
  <si>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</si>
  <si>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</si>
  <si>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</si>
  <si>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</si>
  <si>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</si>
  <si>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</si>
  <si>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</si>
  <si>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</si>
  <si>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</si>
  <si>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</si>
  <si>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</si>
  <si>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</si>
  <si>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</si>
  <si>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</si>
  <si>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</si>
  <si>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</si>
  <si>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</si>
  <si>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</si>
  <si>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</si>
  <si>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</si>
  <si>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</si>
  <si>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</si>
  <si>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</si>
  <si>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</si>
  <si>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</si>
  <si>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</si>
  <si>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</si>
  <si>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</si>
  <si>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</si>
  <si>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</si>
  <si>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</si>
  <si>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</si>
  <si>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</si>
  <si>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</si>
  <si>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</si>
  <si>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</si>
  <si>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</si>
  <si>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</si>
  <si>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</si>
  <si>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</si>
  <si>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</si>
  <si>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</si>
  <si>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</si>
  <si>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</si>
  <si>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</si>
  <si>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</si>
  <si>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</si>
  <si>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</si>
  <si>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</si>
  <si>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</si>
  <si>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</si>
  <si>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</si>
  <si>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</si>
  <si>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</si>
  <si>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</si>
  <si>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</si>
  <si>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</si>
  <si>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</si>
  <si>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</si>
  <si>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</si>
  <si>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</si>
  <si>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</si>
  <si>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</si>
  <si>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</si>
  <si>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</si>
  <si>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</si>
  <si>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</si>
  <si>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</si>
  <si>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</si>
  <si>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</si>
  <si>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</si>
  <si>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</si>
  <si>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</si>
  <si>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</si>
  <si>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</si>
  <si>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</si>
  <si>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</si>
  <si>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</si>
  <si>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</si>
  <si>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</si>
  <si>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</si>
  <si>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</si>
  <si>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</si>
  <si>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</si>
  <si>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</si>
  <si>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</si>
  <si>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</si>
  <si>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</si>
  <si>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</si>
  <si>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</si>
  <si>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</si>
  <si>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</si>
  <si>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</si>
  <si>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</si>
  <si>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</si>
  <si>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</si>
  <si>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</si>
  <si>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</si>
  <si>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</si>
  <si>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</si>
  <si>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</si>
  <si>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</si>
  <si>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</si>
  <si>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</si>
  <si>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</si>
  <si>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</si>
  <si>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</si>
  <si>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</si>
  <si>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</si>
  <si>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</si>
  <si>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</si>
  <si>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</si>
  <si>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</si>
  <si>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</si>
  <si>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</si>
  <si>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</si>
  <si>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</si>
  <si>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</si>
  <si>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</si>
  <si>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</si>
  <si>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</si>
  <si>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</si>
  <si>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</si>
  <si>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</si>
  <si>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</si>
  <si>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</si>
  <si>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</si>
  <si>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</si>
  <si>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</si>
  <si>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</si>
  <si>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</si>
  <si>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</si>
  <si>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</si>
  <si>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</si>
  <si>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</si>
  <si>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</si>
  <si>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</si>
  <si>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</si>
  <si>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</si>
  <si>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</si>
  <si>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</si>
  <si>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</si>
  <si>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</si>
  <si>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</si>
  <si>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</si>
  <si>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</si>
  <si>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</si>
  <si>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</si>
  <si>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</si>
  <si>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</si>
  <si>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</si>
  <si>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</si>
  <si>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</si>
  <si>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</si>
  <si>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</si>
  <si>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</si>
  <si>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</si>
  <si>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</si>
  <si>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</si>
  <si>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</si>
  <si>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</si>
  <si>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</si>
  <si>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</si>
  <si>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</si>
  <si>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</si>
  <si>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</si>
  <si>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</si>
  <si>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</si>
  <si>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</si>
  <si>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</si>
  <si>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</si>
  <si>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</si>
  <si>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</si>
  <si>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</si>
  <si>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</si>
  <si>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</si>
  <si>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</si>
  <si>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</si>
  <si>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</si>
  <si>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</si>
  <si>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</si>
  <si>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</si>
  <si>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</si>
  <si>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</si>
  <si>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</si>
  <si>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</si>
  <si>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</si>
  <si>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</si>
  <si>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</si>
  <si>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</si>
  <si>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</si>
  <si>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</si>
  <si>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</si>
  <si>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</si>
  <si>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</si>
  <si>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</si>
  <si>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</si>
  <si>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</si>
  <si>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</si>
  <si>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</si>
  <si>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</si>
  <si>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</si>
  <si>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</si>
  <si>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</si>
  <si>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</si>
  <si>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</si>
  <si>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</si>
  <si>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</si>
  <si>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</si>
  <si>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</si>
  <si>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</si>
  <si>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</si>
  <si>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</si>
  <si>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</si>
  <si>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</si>
  <si>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</si>
  <si>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</si>
  <si>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</si>
  <si>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</si>
  <si>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</si>
  <si>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</si>
  <si>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</si>
  <si>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</si>
  <si>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</si>
  <si>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</si>
  <si>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</si>
  <si>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</si>
  <si>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</si>
  <si>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</si>
  <si>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</si>
  <si>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</si>
  <si>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</si>
  <si>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</si>
  <si>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</si>
  <si>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</si>
  <si>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</si>
  <si>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</si>
  <si>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</si>
  <si>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</si>
  <si>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</si>
  <si>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</si>
  <si>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</si>
  <si>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</si>
  <si>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</si>
  <si>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</si>
  <si>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</si>
  <si>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</si>
  <si>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</si>
  <si>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</si>
  <si>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</si>
  <si>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</si>
  <si>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</si>
  <si>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</si>
  <si>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</si>
  <si>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</si>
  <si>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</si>
  <si>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</si>
  <si>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</si>
  <si>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</si>
  <si>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</si>
  <si>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</si>
  <si>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</si>
  <si>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</si>
  <si>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</si>
  <si>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</si>
  <si>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</si>
  <si>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</si>
  <si>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</si>
  <si>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</si>
  <si>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</si>
  <si>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</si>
  <si>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</si>
  <si>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</si>
  <si>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</si>
  <si>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</si>
  <si>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</si>
  <si>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</si>
  <si>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</si>
  <si>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</si>
  <si>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</si>
  <si>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</si>
  <si>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</si>
  <si>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</si>
  <si>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</si>
  <si>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</si>
  <si>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</si>
  <si>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</si>
  <si>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</si>
  <si>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</si>
  <si>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</si>
  <si>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</si>
  <si>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</si>
  <si>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</si>
  <si>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</si>
  <si>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</si>
  <si>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</si>
  <si>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</si>
  <si>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</si>
  <si>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</si>
  <si>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</si>
  <si>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</si>
  <si>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</si>
  <si>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</si>
  <si>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</si>
  <si>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</si>
  <si>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</si>
  <si>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</si>
  <si>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</si>
  <si>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</si>
  <si>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</si>
  <si>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</si>
  <si>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</si>
  <si>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</si>
  <si>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</si>
  <si>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</si>
  <si>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</si>
  <si>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</si>
  <si>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</si>
  <si>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</si>
  <si>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</si>
  <si>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</si>
  <si>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</si>
  <si>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</si>
  <si>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</si>
  <si>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</si>
  <si>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</si>
  <si>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</si>
  <si>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</si>
  <si>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</si>
  <si>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</si>
  <si>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</si>
  <si>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</si>
  <si>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</si>
  <si>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</si>
  <si>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</si>
  <si>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</si>
  <si>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</si>
  <si>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</si>
  <si>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</si>
  <si>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</si>
  <si>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</si>
  <si>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</si>
  <si>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</si>
  <si>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</si>
  <si>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</si>
  <si>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</si>
  <si>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</si>
  <si>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</si>
  <si>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</si>
  <si>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</si>
  <si>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</si>
  <si>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</si>
  <si>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</si>
  <si>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</si>
  <si>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</si>
  <si>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</si>
  <si>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</si>
  <si>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</si>
  <si>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</si>
  <si>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</si>
  <si>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</si>
  <si>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</si>
  <si>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</si>
  <si>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</si>
  <si>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</si>
  <si>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</si>
  <si>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</si>
  <si>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</si>
  <si>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</si>
  <si>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</si>
  <si>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</si>
  <si>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</si>
  <si>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</si>
  <si>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</si>
  <si>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</si>
  <si>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</si>
  <si>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</si>
  <si>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</si>
  <si>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</si>
  <si>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</si>
  <si>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</si>
  <si>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</si>
  <si>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</si>
  <si>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</si>
  <si>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</si>
  <si>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</si>
  <si>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</si>
  <si>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</si>
  <si>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</si>
  <si>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</si>
  <si>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</si>
  <si>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</si>
  <si>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</si>
  <si>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</si>
  <si>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</si>
  <si>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</si>
  <si>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</si>
  <si>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</si>
  <si>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</si>
  <si>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</si>
  <si>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</si>
  <si>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</si>
  <si>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</si>
  <si>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</si>
  <si>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</si>
  <si>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</si>
  <si>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</si>
  <si>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</si>
  <si>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</si>
  <si>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</si>
  <si>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</si>
  <si>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</si>
  <si>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</si>
  <si>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</si>
  <si>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</si>
  <si>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</si>
  <si>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</si>
  <si>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</si>
  <si>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</si>
  <si>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</si>
  <si>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</si>
  <si>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</si>
  <si>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</si>
  <si>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</si>
  <si>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</si>
  <si>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</si>
  <si>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</si>
  <si>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</si>
  <si>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</si>
  <si>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</si>
  <si>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</si>
  <si>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</si>
  <si>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</si>
  <si>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</si>
  <si>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</si>
  <si>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</si>
  <si>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</si>
  <si>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</si>
  <si>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</si>
  <si>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</si>
  <si>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</si>
  <si>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</si>
  <si>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</si>
  <si>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</si>
  <si>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</si>
  <si>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</si>
  <si>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</si>
  <si>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</si>
  <si>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</si>
  <si>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</si>
  <si>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</si>
  <si>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</si>
  <si>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</si>
  <si>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</si>
  <si>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</si>
  <si>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</si>
  <si>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</si>
  <si>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</si>
  <si>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</si>
  <si>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</si>
  <si>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</si>
  <si>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</si>
  <si>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</si>
  <si>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</si>
  <si>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</si>
  <si>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</si>
  <si>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</si>
  <si>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</si>
  <si>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</si>
  <si>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</si>
  <si>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</si>
  <si>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</si>
  <si>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</si>
  <si>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</si>
  <si>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</si>
  <si>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</si>
  <si>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</si>
  <si>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</si>
  <si>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</si>
  <si>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</si>
  <si>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</si>
  <si>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</si>
  <si>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</si>
  <si>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</si>
  <si>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</si>
  <si>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</si>
  <si>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</si>
  <si>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</si>
  <si>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</si>
  <si>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</si>
  <si>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</si>
  <si>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</si>
  <si>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</si>
  <si>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</si>
  <si>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</si>
  <si>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</si>
  <si>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</si>
  <si>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</si>
  <si>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</si>
  <si>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</si>
  <si>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</si>
  <si>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</si>
  <si>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</si>
  <si>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</si>
  <si>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</si>
  <si>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</si>
  <si>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</si>
  <si>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</si>
  <si>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</si>
  <si>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</si>
  <si>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</si>
  <si>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</si>
  <si>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</si>
  <si>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</si>
  <si>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</si>
  <si>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</si>
  <si>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</si>
  <si>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</si>
  <si>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</si>
  <si>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</si>
  <si>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</si>
  <si>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</si>
  <si>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</si>
  <si>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</si>
  <si>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</si>
  <si>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</si>
  <si>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</si>
  <si>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</si>
  <si>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</si>
  <si>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</si>
  <si>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</si>
  <si>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</si>
  <si>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</si>
  <si>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</si>
  <si>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</si>
  <si>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</si>
  <si>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</si>
  <si>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</si>
  <si>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</si>
  <si>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</si>
  <si>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</si>
  <si>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</si>
  <si>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</si>
  <si>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</si>
  <si>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</si>
  <si>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</si>
  <si>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</si>
  <si>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</si>
  <si>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</si>
  <si>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</si>
  <si>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</si>
  <si>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</si>
  <si>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</si>
  <si>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</si>
  <si>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</si>
  <si>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</si>
  <si>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</si>
  <si>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</si>
  <si>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</si>
  <si>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</si>
  <si>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</si>
  <si>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</si>
  <si>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</si>
  <si>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</si>
  <si>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</si>
  <si>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</si>
  <si>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</si>
  <si>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</si>
  <si>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</si>
  <si>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</si>
  <si>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</si>
  <si>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</si>
  <si>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</si>
  <si>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</si>
  <si>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</si>
  <si>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</si>
  <si>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</si>
  <si>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</si>
  <si>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</si>
  <si>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</si>
  <si>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</si>
  <si>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</si>
  <si>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</si>
  <si>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</si>
  <si>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</si>
  <si>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</si>
  <si>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</si>
  <si>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</si>
  <si>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</si>
  <si>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</si>
  <si>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</si>
  <si>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</si>
  <si>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</si>
  <si>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</si>
  <si>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</si>
  <si>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</si>
  <si>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</si>
  <si>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</si>
  <si>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</si>
  <si>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</si>
  <si>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</si>
  <si>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</si>
  <si>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</si>
  <si>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</si>
  <si>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</si>
  <si>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</si>
  <si>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</si>
  <si>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</si>
  <si>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</si>
  <si>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</si>
  <si>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</si>
  <si>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</si>
  <si>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</si>
  <si>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</si>
  <si>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</si>
  <si>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</si>
  <si>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</si>
  <si>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</si>
  <si>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</si>
  <si>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</si>
  <si>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</si>
  <si>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</si>
  <si>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</si>
  <si>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</si>
  <si>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</si>
  <si>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</si>
  <si>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</si>
  <si>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</si>
  <si>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</si>
  <si>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</si>
  <si>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</si>
  <si>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</si>
  <si>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</si>
  <si>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</si>
  <si>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</si>
  <si>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</si>
  <si>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</si>
  <si>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</si>
  <si>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</si>
  <si>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</si>
  <si>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</si>
  <si>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</si>
  <si>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</si>
  <si>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</si>
  <si>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</si>
  <si>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</si>
  <si>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</si>
  <si>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</si>
  <si>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</si>
  <si>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</si>
  <si>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</si>
  <si>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</si>
  <si>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</si>
  <si>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</si>
  <si>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</si>
  <si>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</si>
  <si>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</si>
  <si>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</si>
  <si>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</si>
  <si>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</si>
  <si>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</si>
  <si>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</si>
  <si>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</si>
  <si>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</si>
  <si>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</si>
  <si>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</si>
  <si>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</si>
  <si>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</si>
  <si>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</si>
  <si>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</si>
  <si>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</si>
  <si>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</si>
  <si>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</si>
  <si>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</si>
  <si>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</si>
  <si>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</si>
  <si>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</si>
  <si>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</si>
  <si>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</si>
  <si>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</si>
  <si>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</si>
  <si>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</si>
  <si>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</si>
  <si>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</si>
  <si>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</si>
  <si>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</si>
  <si>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</si>
  <si>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</si>
  <si>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</si>
  <si>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</si>
  <si>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</si>
  <si>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</si>
  <si>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</si>
  <si>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</si>
  <si>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</si>
  <si>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</si>
  <si>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</si>
  <si>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</si>
  <si>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</si>
  <si>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</si>
  <si>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</si>
  <si>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</si>
  <si>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</si>
  <si>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</si>
  <si>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</si>
  <si>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</si>
  <si>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</si>
  <si>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</si>
  <si>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</si>
  <si>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</si>
  <si>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</si>
  <si>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</si>
  <si>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</si>
  <si>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</si>
  <si>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</si>
  <si>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</si>
  <si>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</si>
  <si>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</si>
  <si>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</si>
  <si>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</si>
  <si>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</si>
  <si>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</si>
  <si>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</si>
  <si>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</si>
  <si>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</si>
  <si>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</si>
  <si>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</si>
  <si>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</si>
  <si>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</si>
  <si>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</si>
  <si>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</si>
  <si>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</si>
  <si>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</si>
  <si>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</si>
  <si>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</si>
  <si>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</si>
  <si>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</si>
  <si>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</si>
  <si>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</si>
  <si>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</si>
  <si>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</si>
  <si>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</si>
  <si>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</si>
  <si>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</si>
  <si>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</si>
  <si>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</si>
  <si>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</si>
  <si>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</si>
  <si>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</si>
  <si>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</si>
  <si>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</si>
  <si>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</si>
  <si>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</si>
  <si>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</si>
  <si>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</si>
  <si>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</si>
  <si>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</si>
  <si>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</si>
  <si>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</si>
  <si>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</si>
  <si>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</si>
  <si>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</si>
  <si>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</si>
  <si>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</si>
  <si>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</si>
  <si>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</si>
  <si>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</si>
  <si>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</si>
  <si>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</si>
  <si>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</si>
  <si>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</si>
  <si>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</si>
  <si>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</si>
  <si>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</si>
  <si>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</si>
  <si>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</si>
  <si>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</si>
  <si>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</si>
  <si>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</si>
  <si>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</si>
  <si>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</si>
  <si>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</si>
  <si>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</si>
  <si>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</si>
  <si>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</si>
  <si>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</si>
  <si>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</si>
  <si>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</si>
  <si>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</si>
  <si>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</si>
  <si>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</si>
  <si>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</si>
  <si>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</si>
  <si>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</si>
  <si>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</si>
  <si>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</si>
  <si>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</si>
  <si>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</si>
  <si>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</si>
  <si>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</si>
  <si>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</si>
  <si>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</si>
  <si>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</si>
  <si>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</si>
  <si>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</si>
  <si>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</si>
  <si>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</si>
  <si>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</si>
  <si>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</si>
  <si>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</si>
  <si>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</si>
  <si>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</si>
  <si>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</si>
  <si>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</si>
  <si>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</si>
  <si>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</si>
  <si>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</si>
  <si>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</si>
  <si>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</si>
  <si>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</si>
  <si>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</si>
  <si>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</si>
  <si>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</si>
  <si>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</si>
  <si>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</si>
  <si>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</si>
  <si>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</si>
  <si>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</si>
  <si>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</si>
  <si>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</si>
  <si>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</si>
  <si>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</si>
  <si>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</si>
  <si>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</si>
  <si>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</si>
  <si>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</si>
  <si>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</si>
  <si>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</si>
  <si>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</si>
  <si>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</si>
  <si>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</si>
  <si>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</si>
  <si>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</si>
  <si>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</si>
  <si>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</si>
  <si>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</si>
  <si>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</si>
  <si>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</si>
  <si>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</si>
  <si>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</si>
  <si>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</si>
  <si>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</si>
  <si>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</si>
  <si>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</si>
  <si>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</si>
  <si>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</si>
  <si>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</si>
  <si>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</si>
  <si>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</si>
  <si>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</si>
  <si>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</si>
  <si>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</si>
  <si>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</si>
  <si>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</si>
  <si>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</si>
  <si>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</si>
  <si>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</si>
  <si>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</si>
  <si>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</si>
  <si>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</si>
  <si>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</si>
  <si>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</si>
  <si>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</si>
  <si>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</si>
  <si>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</si>
  <si>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</si>
  <si>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</si>
  <si>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</si>
  <si>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</si>
  <si>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</si>
  <si>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</si>
  <si>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</si>
  <si>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</si>
  <si>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</si>
  <si>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</si>
  <si>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</si>
  <si>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</si>
  <si>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</si>
  <si>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</si>
  <si>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</si>
  <si>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</si>
  <si>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</si>
  <si>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</si>
  <si>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</si>
  <si>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</si>
  <si>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</si>
  <si>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</si>
  <si>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</si>
  <si>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</si>
  <si>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</si>
  <si>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</si>
  <si>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</si>
  <si>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</si>
  <si>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</si>
  <si>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</si>
  <si>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</si>
  <si>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</si>
  <si>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</si>
  <si>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</si>
  <si>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</si>
  <si>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</si>
  <si>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</si>
  <si>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</si>
  <si>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</si>
  <si>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</si>
  <si>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</si>
  <si>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</si>
  <si>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</si>
  <si>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</si>
  <si>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</si>
  <si>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</si>
  <si>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</si>
  <si>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</si>
  <si>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</si>
  <si>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</si>
  <si>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</si>
  <si>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</si>
  <si>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</si>
  <si>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</si>
  <si>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</si>
  <si>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</si>
  <si>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</si>
  <si>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</si>
  <si>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</si>
  <si>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</si>
  <si>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</si>
  <si>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</si>
  <si>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</si>
  <si>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</si>
  <si>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</si>
  <si>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</si>
  <si>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</si>
  <si>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</si>
  <si>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</si>
  <si>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</si>
  <si>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</si>
  <si>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</si>
  <si>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</si>
  <si>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</si>
  <si>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</si>
  <si>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</si>
  <si>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</si>
  <si>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</si>
  <si>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</si>
  <si>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</si>
  <si>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</si>
  <si>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</si>
  <si>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</si>
  <si>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</si>
  <si>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</si>
  <si>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</si>
  <si>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</si>
  <si>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</si>
  <si>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</si>
  <si>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</si>
  <si>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</si>
  <si>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</si>
  <si>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</si>
  <si>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</si>
  <si>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</si>
  <si>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</si>
  <si>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</si>
  <si>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</si>
  <si>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</si>
  <si>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</si>
  <si>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</si>
  <si>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</si>
  <si>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</si>
  <si>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</si>
  <si>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</si>
  <si>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</si>
  <si>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</si>
  <si>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</si>
  <si>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</si>
  <si>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</si>
  <si>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</si>
  <si>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</si>
  <si>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</si>
  <si>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</si>
  <si>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</si>
  <si>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</si>
  <si>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</si>
  <si>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</si>
  <si>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</si>
  <si>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</si>
  <si>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</si>
  <si>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</si>
  <si>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</si>
  <si>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</si>
  <si>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</si>
  <si>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</si>
  <si>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</si>
  <si>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</si>
  <si>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</si>
  <si>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</si>
  <si>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</si>
  <si>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</si>
  <si>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</si>
  <si>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</si>
  <si>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</si>
  <si>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</si>
  <si>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</si>
  <si>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</si>
  <si>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</si>
  <si>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</si>
  <si>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</si>
  <si>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</si>
  <si>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</si>
  <si>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</si>
  <si>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</si>
  <si>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</si>
  <si>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</si>
  <si>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</si>
  <si>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</si>
  <si>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</si>
  <si>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</si>
  <si>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</si>
  <si>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</si>
  <si>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</si>
  <si>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</si>
  <si>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</si>
  <si>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</si>
  <si>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</si>
  <si>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</si>
  <si>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</si>
  <si>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</si>
  <si>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</si>
  <si>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</si>
  <si>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</si>
  <si>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</si>
  <si>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</si>
  <si>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</si>
  <si>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</si>
  <si>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</si>
  <si>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</si>
  <si>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</si>
  <si>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</si>
  <si>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</si>
  <si>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</si>
  <si>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</si>
  <si>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</si>
  <si>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</si>
  <si>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</si>
  <si>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</si>
  <si>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</si>
  <si>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</si>
  <si>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</si>
  <si>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</si>
  <si>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</si>
  <si>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</si>
  <si>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</si>
  <si>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</si>
  <si>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</si>
  <si>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</si>
  <si>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</si>
  <si>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</si>
  <si>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</si>
  <si>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</si>
  <si>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</si>
  <si>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</si>
  <si>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</si>
  <si>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</si>
  <si>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</si>
  <si>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</si>
  <si>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</si>
  <si>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</si>
  <si>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</si>
  <si>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</si>
  <si>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</si>
  <si>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</si>
  <si>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</si>
  <si>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</si>
  <si>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</si>
  <si>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</si>
  <si>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</si>
  <si>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</si>
  <si>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</si>
  <si>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</si>
  <si>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</si>
  <si>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</si>
  <si>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</si>
  <si>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</si>
  <si>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</si>
  <si>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</si>
  <si>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</si>
  <si>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</si>
  <si>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</si>
  <si>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</si>
  <si>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</si>
  <si>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</si>
  <si>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</si>
  <si>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</si>
  <si>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</si>
  <si>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</si>
  <si>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</si>
  <si>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</si>
  <si>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</si>
  <si>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</si>
  <si>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</si>
  <si>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</si>
  <si>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</si>
  <si>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</si>
  <si>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</si>
  <si>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</si>
  <si>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</si>
  <si>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</si>
  <si>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</si>
  <si>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</si>
  <si>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</si>
  <si>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</si>
  <si>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</si>
  <si>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</si>
  <si>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</si>
  <si>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</si>
  <si>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</si>
  <si>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</si>
  <si>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</si>
  <si>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</si>
  <si>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</si>
  <si>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</si>
  <si>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</si>
  <si>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</si>
  <si>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</si>
  <si>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</si>
  <si>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</si>
  <si>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</si>
  <si>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</si>
  <si>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</si>
  <si>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</si>
  <si>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</si>
  <si>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</si>
  <si>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</si>
  <si>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</si>
  <si>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</si>
  <si>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</si>
  <si>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</si>
  <si>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</si>
  <si>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</si>
  <si>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</si>
  <si>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</si>
  <si>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</si>
  <si>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</si>
  <si>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</si>
  <si>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</si>
  <si>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</si>
  <si>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</si>
  <si>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</si>
  <si>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</si>
  <si>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</si>
  <si>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</si>
  <si>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</si>
  <si>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</si>
  <si>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</si>
  <si>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</si>
  <si>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</si>
  <si>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</si>
  <si>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</si>
  <si>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</si>
  <si>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</si>
  <si>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</si>
  <si>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</si>
  <si>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</si>
  <si>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</si>
  <si>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</si>
  <si>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</si>
  <si>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</si>
  <si>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</si>
  <si>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</si>
  <si>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</si>
  <si>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</si>
  <si>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</si>
  <si>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</si>
  <si>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</si>
  <si>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</si>
  <si>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</si>
  <si>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</si>
  <si>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</si>
  <si>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</si>
  <si>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</si>
  <si>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</si>
  <si>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</si>
  <si>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</si>
  <si>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</si>
  <si>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</si>
  <si>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</si>
  <si>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</si>
  <si>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</si>
  <si>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</si>
  <si>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</si>
  <si>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</si>
  <si>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</si>
  <si>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</si>
  <si>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</si>
  <si>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</si>
  <si>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</si>
  <si>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</si>
  <si>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</si>
  <si>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</si>
  <si>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</si>
  <si>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</si>
  <si>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</si>
  <si>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</si>
  <si>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</si>
  <si>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</si>
  <si>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</si>
  <si>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</si>
  <si>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</si>
  <si>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</si>
  <si>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</si>
  <si>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</si>
  <si>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</si>
  <si>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</si>
  <si>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</si>
  <si>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</si>
  <si>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</si>
  <si>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</si>
  <si>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</si>
  <si>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</si>
  <si>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</si>
  <si>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</si>
  <si>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</si>
  <si>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</si>
  <si>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</si>
  <si>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</si>
  <si>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</si>
  <si>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</si>
  <si>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</si>
  <si>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</si>
  <si>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</si>
  <si>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</si>
  <si>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</si>
  <si>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</si>
  <si>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</si>
  <si>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</si>
  <si>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</si>
  <si>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</si>
  <si>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</si>
  <si>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</si>
  <si>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</si>
  <si>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</si>
  <si>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</si>
  <si>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</si>
  <si>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</si>
  <si>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</si>
  <si>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</si>
  <si>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</si>
  <si>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</si>
  <si>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</si>
  <si>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</si>
  <si>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</si>
  <si>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</si>
  <si>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</si>
  <si>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</si>
  <si>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</si>
  <si>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</si>
  <si>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</si>
  <si>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</si>
  <si>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</si>
  <si>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</si>
  <si>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</si>
  <si>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</si>
  <si>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</si>
  <si>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</si>
  <si>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</si>
  <si>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</si>
  <si>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</si>
  <si>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</si>
  <si>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</si>
  <si>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</si>
  <si>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</si>
  <si>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</si>
  <si>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</si>
  <si>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</si>
  <si>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</si>
  <si>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</si>
  <si>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</si>
  <si>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</si>
  <si>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</si>
  <si>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</si>
  <si>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</si>
  <si>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</si>
  <si>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</si>
  <si>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</si>
  <si>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</si>
  <si>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</si>
  <si>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</si>
  <si>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</si>
  <si>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</si>
  <si>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</si>
  <si>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</si>
  <si>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</si>
  <si>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</si>
  <si>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</si>
  <si>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</si>
  <si>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</si>
  <si>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</si>
  <si>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</si>
  <si>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</si>
  <si>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</si>
  <si>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</si>
  <si>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</si>
  <si>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</si>
  <si>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</si>
  <si>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</si>
  <si>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</si>
  <si>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</si>
  <si>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</si>
  <si>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</si>
  <si>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</si>
  <si>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</si>
  <si>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</si>
  <si>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</si>
  <si>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</si>
  <si>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</si>
  <si>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</si>
  <si>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</si>
  <si>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</si>
  <si>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</si>
  <si>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</si>
  <si>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</si>
  <si>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</si>
  <si>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</si>
  <si>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</si>
  <si>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</si>
  <si>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</si>
  <si>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</si>
  <si>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</si>
  <si>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</si>
  <si>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</si>
  <si>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</si>
  <si>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</si>
  <si>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</si>
  <si>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</si>
  <si>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</si>
  <si>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</si>
  <si>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</si>
  <si>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</si>
  <si>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</si>
  <si>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</si>
  <si>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</si>
  <si>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</si>
  <si>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</si>
  <si>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</si>
  <si>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</si>
  <si>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</si>
  <si>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</si>
  <si>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</si>
  <si>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</si>
  <si>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</si>
  <si>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</si>
  <si>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</si>
  <si>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</si>
  <si>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</si>
  <si>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</si>
  <si>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</si>
  <si>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</si>
  <si>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</si>
  <si>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</si>
  <si>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</si>
  <si>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</si>
  <si>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</si>
  <si>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</si>
  <si>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</si>
  <si>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</si>
  <si>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</si>
  <si>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</si>
  <si>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</si>
  <si>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</si>
  <si>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</si>
  <si>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</si>
  <si>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</si>
  <si>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</si>
  <si>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</si>
  <si>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</si>
  <si>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</si>
  <si>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</si>
  <si>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</si>
  <si>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</si>
  <si>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</si>
  <si>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</si>
  <si>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</si>
  <si>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</si>
  <si>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</si>
  <si>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</si>
  <si>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</si>
  <si>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</si>
  <si>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</si>
  <si>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</si>
  <si>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</si>
  <si>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</si>
  <si>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</si>
  <si>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</si>
  <si>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</si>
  <si>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</si>
  <si>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</si>
  <si>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</si>
  <si>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</si>
  <si>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</si>
  <si>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</si>
  <si>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</si>
  <si>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</si>
  <si>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</si>
  <si>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</si>
  <si>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</si>
  <si>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</si>
  <si>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</si>
  <si>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</si>
  <si>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</si>
  <si>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</si>
  <si>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</si>
  <si>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</si>
  <si>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</si>
  <si>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</si>
  <si>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</si>
  <si>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</si>
  <si>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</si>
  <si>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</si>
  <si>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</si>
  <si>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</si>
  <si>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</si>
  <si>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</si>
  <si>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</si>
  <si>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</si>
  <si>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</si>
  <si>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</si>
  <si>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</si>
  <si>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</si>
  <si>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</si>
  <si>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</si>
  <si>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</si>
  <si>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</si>
  <si>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</si>
  <si>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</si>
  <si>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</si>
  <si>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</si>
  <si>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</si>
  <si>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</si>
  <si>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</si>
  <si>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</si>
  <si>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</si>
  <si>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</si>
  <si>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</si>
  <si>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</si>
  <si>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</si>
  <si>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</si>
  <si>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</si>
  <si>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</si>
  <si>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</si>
  <si>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</si>
  <si>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</si>
  <si>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</si>
  <si>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</si>
  <si>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</si>
  <si>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</si>
  <si>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</si>
  <si>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</si>
  <si>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</si>
  <si>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</si>
  <si>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</si>
  <si>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</si>
  <si>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</si>
  <si>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</si>
  <si>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</si>
  <si>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</si>
  <si>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</si>
  <si>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</si>
  <si>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</si>
  <si>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</si>
  <si>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</si>
  <si>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</si>
  <si>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</si>
  <si>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</si>
  <si>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</si>
  <si>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</si>
  <si>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</si>
  <si>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</si>
  <si>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</si>
  <si>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</si>
  <si>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</si>
  <si>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</si>
  <si>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</si>
  <si>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</si>
  <si>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</si>
  <si>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</si>
  <si>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</si>
  <si>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</si>
  <si>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</si>
  <si>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</si>
  <si>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</si>
  <si>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</si>
  <si>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</si>
  <si>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</si>
  <si>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</si>
  <si>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</si>
  <si>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</si>
  <si>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</si>
  <si>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</si>
  <si>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</si>
  <si>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</si>
  <si>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</si>
  <si>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</si>
  <si>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</si>
  <si>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</si>
  <si>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</si>
  <si>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</si>
  <si>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</si>
  <si>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</si>
  <si>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</si>
  <si>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</si>
  <si>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</si>
  <si>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</si>
  <si>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</si>
  <si>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</si>
  <si>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</si>
  <si>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</si>
  <si>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</si>
  <si>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</si>
  <si>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</si>
  <si>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</si>
  <si>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</si>
  <si>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</si>
  <si>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</si>
  <si>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</si>
  <si>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</si>
  <si>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</si>
  <si>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</si>
  <si>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</si>
  <si>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</si>
  <si>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</si>
  <si>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</si>
  <si>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</si>
  <si>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</si>
  <si>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</si>
  <si>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</si>
  <si>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</si>
  <si>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</si>
  <si>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</si>
  <si>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</si>
  <si>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</si>
  <si>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</si>
  <si>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</si>
  <si>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</si>
  <si>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</si>
  <si>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</si>
  <si>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</si>
  <si>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</si>
  <si>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</si>
  <si>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</si>
  <si>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</si>
  <si>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</si>
  <si>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</si>
  <si>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</si>
  <si>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</si>
  <si>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</si>
  <si>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</si>
  <si>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</si>
  <si>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</si>
  <si>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</si>
  <si>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</si>
  <si>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</si>
  <si>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</si>
  <si>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</si>
  <si>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</si>
  <si>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</si>
  <si>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</si>
  <si>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</si>
  <si>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</si>
  <si>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</si>
  <si>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</si>
  <si>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</si>
  <si>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</si>
  <si>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</si>
  <si>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</si>
  <si>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</si>
  <si>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</si>
  <si>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</si>
  <si>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</si>
  <si>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</si>
  <si>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</si>
  <si>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</si>
  <si>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</si>
  <si>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</si>
  <si>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</si>
  <si>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</si>
  <si>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</si>
  <si>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</si>
  <si>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</si>
  <si>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</si>
  <si>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</si>
  <si>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</si>
  <si>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</si>
  <si>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</si>
  <si>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</si>
  <si>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</si>
  <si>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</si>
  <si>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</si>
  <si>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</si>
  <si>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</si>
  <si>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</si>
  <si>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</si>
  <si>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</si>
  <si>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</si>
  <si>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</si>
  <si>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</si>
  <si>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</si>
  <si>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</si>
  <si>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</si>
  <si>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</si>
  <si>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</si>
  <si>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</si>
  <si>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</si>
  <si>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</si>
  <si>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</si>
  <si>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</si>
  <si>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</si>
  <si>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</si>
  <si>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</si>
  <si>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</si>
  <si>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</si>
  <si>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</si>
  <si>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</si>
  <si>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</si>
  <si>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</si>
  <si>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</si>
  <si>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</si>
  <si>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</si>
  <si>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</si>
  <si>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</si>
  <si>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</si>
  <si>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</si>
  <si>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</si>
  <si>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</si>
  <si>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</si>
  <si>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</si>
  <si>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</si>
  <si>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</si>
  <si>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</si>
  <si>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</si>
  <si>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</si>
  <si>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</si>
  <si>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</si>
  <si>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</si>
  <si>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</si>
  <si>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</si>
  <si>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</si>
  <si>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</si>
  <si>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</si>
  <si>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</si>
  <si>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</si>
  <si>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</si>
  <si>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</si>
  <si>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</si>
  <si>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</si>
  <si>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</si>
  <si>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</si>
  <si>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</si>
  <si>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</si>
  <si>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</si>
  <si>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</si>
  <si>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</si>
  <si>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</si>
  <si>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</si>
  <si>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</si>
  <si>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</si>
  <si>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</si>
  <si>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</si>
  <si>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</si>
  <si>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</si>
  <si>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</si>
  <si>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</si>
  <si>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</si>
  <si>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</si>
  <si>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</si>
  <si>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</si>
  <si>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</si>
  <si>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</si>
  <si>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</si>
  <si>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</si>
  <si>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</si>
  <si>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</si>
  <si>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</si>
  <si>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</si>
  <si>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</si>
  <si>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</si>
  <si>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</si>
  <si>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</si>
  <si>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</si>
  <si>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</si>
  <si>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</si>
  <si>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</si>
  <si>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</si>
  <si>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</si>
  <si>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</si>
  <si>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</si>
  <si>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</si>
  <si>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</si>
  <si>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</si>
  <si>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</si>
  <si>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</si>
  <si>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</si>
  <si>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</si>
  <si>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</si>
  <si>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</si>
  <si>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</si>
  <si>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</si>
  <si>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</si>
  <si>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</si>
  <si>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</si>
  <si>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</si>
  <si>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</si>
  <si>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</si>
  <si>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</si>
  <si>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</si>
  <si>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</si>
  <si>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</si>
  <si>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</si>
  <si>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</si>
  <si>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</si>
  <si>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</si>
  <si>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</si>
  <si>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</si>
  <si>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</si>
  <si>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</si>
  <si>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</si>
  <si>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</si>
  <si>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</si>
  <si>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</si>
  <si>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</si>
  <si>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</si>
  <si>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</si>
  <si>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</si>
  <si>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</si>
  <si>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</si>
  <si>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</si>
  <si>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</si>
  <si>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</si>
  <si>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</si>
  <si>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</si>
  <si>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</si>
  <si>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</si>
  <si>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</si>
  <si>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Директор</t>
  </si>
  <si>
    <t>433870 Ульяновская обл., п.г.т.Новоспасское ул.Горшенина д.15</t>
  </si>
  <si>
    <t>433870 Ульяновская обл.,п.г.т.Новоспасское ул.Горшенина д.15</t>
  </si>
  <si>
    <t>+7(84 238)2-24-14; +7(84238)23277 (ф)</t>
  </si>
  <si>
    <t>nvkservis@mail.ru</t>
  </si>
  <si>
    <t>http://nvkservis.do.am</t>
  </si>
  <si>
    <t>ОБЩЕСТВО С ОГРАНИЧЕННОЙ ОТВЕТСТВЕННОСТЬЮ "КОМСТРОЙСЕРВИС"</t>
  </si>
  <si>
    <t>ООО "КОМСТРОЙСЕРВИС"</t>
  </si>
  <si>
    <t>1097313000190</t>
  </si>
  <si>
    <t>TARIFF_ID</t>
  </si>
  <si>
    <t>TARIFF_VID</t>
  </si>
  <si>
    <t>TARIFF_TIP</t>
  </si>
  <si>
    <t>TARIFF_VDET</t>
  </si>
  <si>
    <t>TARIFF_VTOV</t>
  </si>
  <si>
    <t>TARIFF_DOP</t>
  </si>
  <si>
    <t>TARIFF_MO_LIST</t>
  </si>
  <si>
    <t>ВО.73.26505139.0001</t>
  </si>
  <si>
    <t>&lt;нет шаблона&gt;</t>
  </si>
  <si>
    <t>ВО.73.26505139.0002</t>
  </si>
  <si>
    <t>ВО.73.26505139.0003</t>
  </si>
  <si>
    <t>ХВС.73.26505139.0001</t>
  </si>
  <si>
    <t>ХВС.73.26505139.0002</t>
  </si>
  <si>
    <t>ХВС.73.26505139.0003</t>
  </si>
  <si>
    <t>ХВС.73.26505139.0004</t>
  </si>
  <si>
    <t>ХВС.73.26505139.0005</t>
  </si>
  <si>
    <t>ХВС.73.26505139.0006</t>
  </si>
  <si>
    <t>ХВС.73.26505139.0007</t>
  </si>
  <si>
    <t>Производство (подъём / добыча) воды :: Транспортировка воды :: Сбыт (распределение) воды</t>
  </si>
  <si>
    <t>87738317</t>
  </si>
  <si>
    <t>Гармаш Александр Анатольевич</t>
  </si>
  <si>
    <t>Нянькина Елена Васильевна</t>
  </si>
  <si>
    <t>Нач ПЭО</t>
  </si>
  <si>
    <t>8-84238-2-32-77</t>
  </si>
  <si>
    <t>73-ИОГВ-17/946вх</t>
  </si>
  <si>
    <t>Красносельское сельское поселение</t>
  </si>
  <si>
    <t>Троицкосунгурское сельское поселение</t>
  </si>
  <si>
    <t>Новоспасское городское поселение(с Суруловка)</t>
  </si>
  <si>
    <t>Коптевское сельское поселение</t>
  </si>
  <si>
    <t>Садовское сельское поселение</t>
  </si>
  <si>
    <t>Фабричновыселковское сельское поселение</t>
  </si>
  <si>
    <t>ООО "Силикат+" :: 7313004278 :: 731301001</t>
  </si>
  <si>
    <t>ОГКП "Ульяновский областной водоканал" :: 7315905278 :: 731501001</t>
  </si>
  <si>
    <t>Аймятова Рамиля Камилевна</t>
  </si>
  <si>
    <t>консультант отдела регулирования ЖКК</t>
  </si>
  <si>
    <t>88422241610</t>
  </si>
  <si>
    <t>r.aymyatova@mail.ru</t>
  </si>
  <si>
    <t>87-ВО-949вх/2023</t>
  </si>
  <si>
    <t>179-П</t>
  </si>
  <si>
    <t>Новоспасское городское поселние</t>
  </si>
  <si>
    <t>персонал</t>
  </si>
  <si>
    <t>Предприятие предложило на 2024 год увеличение объемов по сравнению с 2023 годом, исходя из фактических объемов за 2022 год, но расчет динамики объемов не представлен.Объемы приняты по установленным на 2023  год.</t>
  </si>
  <si>
    <t xml:space="preserve">О </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</si>
  <si>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t>
  </si>
  <si>
    <t xml:space="preserve">Обосновывающие материалы:
1. Форма 22 ЖКХ за 2022 год (стр. 274-280 тарифного дела том 1)
2. Копия приказа «Об утверждении учетной политики для целей налогообложения» (стр.234-237 тарифного дела том 1)
3. Копии справки по транспортному налогу за 2022 год (стр. 291тарифного дела том 1)
4.Налоговая декларация по налогу, уплачиваемому в связи с применением упрощенной системы налогообложения за 2022 год (стр. 286-290 тарифного дела том 1)
5. Налоговая декларация по водному налогу за 2022 год (стр. 314-455 тарифного дела том 1)
</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</si>
  <si>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 эксперты рассчитали экономически обоснованные затраты по данной статье. </t>
  </si>
  <si>
    <t xml:space="preserve">Обосновывающие материалы:                                                                                                                                                                                                                                                                                                                                                                                                                                                                                                                                          1. Смета расходов и расшифровка по статьям затрат (стр. 15-,16,21,40,41,46,66,67,72,90,91,95,115-116,121,141,141а, 145,164,165,168 тарифного дела 1 том)
2. Копия договора энергоснабжения №51087ЭО, доп.соглашение (стр.456-464 тарифного дела том 2)
3. Счета-фактуры за электроэнергию (стр. 702-719 том 3)
</t>
  </si>
  <si>
    <t>Обосновывающие материалы:                                                                                                                                                                                                                                                                                                        1. Счета фактуры с ООО «Силикат+»  (покупка воды) – (680-701 тарифного дела том 3)
2.Счета фактуры с ОГКП Ульяновский областной водоканал   (покупка воды) – (680-701 тарифного дела том 3)</t>
  </si>
  <si>
    <t xml:space="preserve"> Предприятие предложило на 2024 год суммы расходов по статьям :"Расходы на оплату труда производственного пресонала","Расходы на оплату труда ремонтного пресонала","Расходы на оплату труда административного пресонала", проанализировав фактические расходы за 2022 год,  штатное расписание,нормативную численность работников,  и в соответствии с индексом роста, установленным в прогнозе социально-экономического развития РФ на 2024 год и прогнозируемым размером МРОТ с 1 января 2024 года) эксперты рассчитали экономически обоснованные затраты по данной статье.   В соответствии со ст. 426 Налогового кодекса Российской Федерации экспертами произведён расчёт страховых взносов  в размере 30% к сумме затрат на оплату труда.                                                                                                                                                                                                                                                                                                                                                           Обосновывающие документы:                                                                                                                                                                                                                                                                                                                  1. Копия штатного расписания (стр.238-241 тарифного дела том 1)
2. Копии приказов на премирование работников за 2021 год (стр.242-265  тарифного дела том 1)
</t>
  </si>
  <si>
    <t>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</si>
  <si>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Предприятием были предложены затраты по статье «Амортизация основных средств» на 2024 год.
 Эксперты решили исключить данную статью из расчета тарифа, в связи с отсутствием экономической обоснованности указанных расходов, в материалах тарифного дела недостаточно обосновывающего материала и отсутствует возможность проанализировать целесообразность указанных расходов.</t>
  </si>
  <si>
    <t xml:space="preserve">Предприятием были предложены затраты по статье «Расходы на арендную плату, лизинговые платежи» на 2024 год.
В соответствии с положениями ст. 41.1 Федерального закона  от 07.12.2011 N 416 "О водоснабжении и водоотведении",  ст. 13 Федерального закона от 21.07.2005 N 115-ФЗ "О концессионных соглашениях" и ст. 17.1 Федерального закона от 26.07.2006  N 135-ФЗ "О защите конкуренции", установлен порядок передачи муниципального имущества во владение коммерческих организаций, в том числе осуществляющих эксплуатацию систем водоснабжения и водоотведения,  предусматривающий заключение концессионного соглашения в установленном законом порядке.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В случае передачи регулируемой организации в аренду или лизинг объектов инженерно-технического обеспечения, выкупленных (предназначенных к выкупу) специализированными обществами проектного финансирования в соответствии с основными условиями и мерами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утвержденными постановлением Правительства Российской Федерации от 5 мая 2014 г. N 404 "О некоторых вопросах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(Собрание законодательства Российской Федерации, 2014, N 19, ст. 2438; 50, ст. 7070, ст. 7094; 2015, N 10, ст. 1529), размер арендной платы или лизингового платежа, учитываемый при установлении тарифов, определяется равным величине, установленной в договоре аренды или лизинговом соглашении.
Эксперты предлагают исключить данную статью из расчета затрат на 2024 год.
</t>
  </si>
  <si>
    <t>2.  На территории МО «Красносельское сельское  поселение».Предприятие предложило на 2024 год сумму необходимой валовой выручки (НВВ) в размере  6277,96  тыс. руб. и планируемый объем поднятой воды 19,40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3893,23 тыс. руб.</t>
  </si>
  <si>
    <t>3. На территории МО «Троицкосунгурское сельское  поселение»..Предприятие предложило на 2024 год сумму необходимой валовой выручки (НВВ) в размере  4927,86 тыс. руб. и планируемый объем поднятой воды 208,14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2458,72 тыс. руб.</t>
  </si>
  <si>
    <t>4. На территории населённых пунктов Суруловка, Зыково, Юрьевка МО «Новоспасское городское  поселение»..Предприятие предложило на 2024 год сумму необходимой валовой выручки (НВВ) в размере  1166,56  тыс. руб. и планируемый объем поднятой воды  26,00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589,52  тыс. руб.</t>
  </si>
  <si>
    <t>1. На территории МО «Новоспасское городское  поселение» (кроме с. Суруловка, Зыково, Юрьевка).Предприятие предложило на 2024 год сумму необходимой валовой выручки (НВВ) в размере  38418,74  тыс. руб. и планируемый объем поднятой воды  817,72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20529,44 тыс. руб.</t>
  </si>
  <si>
    <t>6.На территории МО «Садовское сельское поселение»..Предприятие предложило на 2024 год сумму необходимой валовой выручки (НВВ) в размере  1539,20  тыс. руб. и планируемый объем поднятой воды  24,90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20529,44 тыс. руб.</t>
  </si>
  <si>
    <t>5. На территории МО «Коптевское сельское поселение»..Предприятие предложило на 2024 год сумму необходимой валовой выручки (НВВ) в размере  1995,71 тыс. руб. и планируемый объем поднятой воды  38,30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756,84тыс. руб.</t>
  </si>
  <si>
    <t>7. На территории МО «Фабричновыселковское сельское поселение»..Предприятие предложило на 2024 год сумму необходимой валовой выручки (НВВ) в размере  2352,46 тыс. руб. и планируемый объем поднятой воды  45,90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на 2024 год экономически обоснованной в размере  1329,97  тыс. руб.</t>
  </si>
  <si>
    <t xml:space="preserve"> По результатам проведения экспертизы тарифа на услуги водоснабжения ООО «Комстройсервис» предлагают считать экономически обоснованными тарифы на услуги холодного водоснабжения согласно таблице.</t>
  </si>
  <si>
    <t>ЭКСПЕРТНОЕ ЗАКЛЮЧЕНИЕ</t>
  </si>
  <si>
    <t>по экономической обоснованности тарифов на питьевую воду (питьевое водоснабжение)
для ООО «Комстройсервис» на 2024 год</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</si>
  <si>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питьевую воду ООО «Комстройсервис»,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Проведен расчёт тарифа на питьевую воду.
В соответствии с Методическими указаниями, утвержденными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методом регулирования тарифов определён метод экономически обоснованных расходов (затрат).</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</si>
  <si>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«Комстройсервис».
3. Проделанная в процессе экспертизы работа не означает проведения полной и всеобъемлющей проверки финансово-хозяйственной деятельности  
ООО «Комстройсервис» и правильности формирования финансовых результатов за анализируемый период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t>
  </si>
  <si>
    <t>По результатам проведения экспертизы тарифа на услуги водоснабжения ООО «Комстройсервис» предлагают считать экономически обоснованными тарифы на услуги холодного водоснабжения согласно таблице (Вкладка "ТМ").</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</si>
  <si>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</si>
  <si>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Обосновывающие материалы:
1. Смета расходов и расшифровка по статьям затрат 
2. Оборотно-сальдовая ведомость по счёту 20 за 2022 год (стр.270-271 тарифного дела 1 том)
3. Оборотно-сальдовая ведомость по счёту 26 за 2022 год (стр.272 тарифного дела том 1)
4. Форма 22-ЖКХ за 2022 год (стр.274-280 тарифного дела том 1)
5. Копия бухгалтерского баланса  за 2022 год (стр.281-285 тарифного дела том 1)
6. Копии договоров на приобретенные материалы в 2022 году (493-499 тарифного дела том 2)
7. Копии договоров на оказание транспортных услуг (стр. 507-518 тарифного дела том 2)
8. Договор на оказание услуг с ФГУЗ «Центр гигиены и эпидемиологии в Ульяновской области» (стр.466-487  тарифного дела том 2)
9. Копии счет-фактур на микробиологическое исследование воды (стр.850-872 тарифного дела том 4)
</t>
  </si>
  <si>
    <t>Ульяновская область / 2024 / ООО "Комстройсервис" (ИНН:7313006420, КПП:731301001)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</si>
  <si>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</si>
  <si>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</si>
  <si>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</si>
  <si>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</si>
  <si>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</si>
  <si>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</si>
  <si>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</si>
  <si>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(Новоспасское городское поселние)</t>
  </si>
  <si>
    <t>Тариф 2</t>
  </si>
  <si>
    <t>Тариф 2 (Водоснабжение) - тариф на питьевую воду (Красносельское)</t>
  </si>
  <si>
    <t>Тариф 3</t>
  </si>
  <si>
    <t>Тариф 3 (Водоснабжение) - тариф на питьевую воду (Троицкосунгурское сельское поселение)</t>
  </si>
  <si>
    <t>Тариф 4</t>
  </si>
  <si>
    <t>Тариф 4 (Водоснабжение) - тариф на питьевую воду (Новоспасское городское поселение(с Суруловка))</t>
  </si>
  <si>
    <t>Тариф 5</t>
  </si>
  <si>
    <t>Тариф 5 (Водоснабжение) - тариф на питьевую воду (Коптевское сельское поселение)</t>
  </si>
  <si>
    <t>Тариф 6</t>
  </si>
  <si>
    <t>Тариф 6 (Водоснабжение) - тариф на питьевую воду (Садовское сельское поселение)</t>
  </si>
  <si>
    <t>Тариф 7</t>
  </si>
  <si>
    <t>Тариф 7 (Водоснабжение) - тариф на питьевую воду (Фабричновыселковское сельское поселение)</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</si>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</sst>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1">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49">
    <xf numFmtId="49" fontId="0" fillId="0" borderId="0" applyBorder="0">
      <alignment vertical="top"/>
    </xf>
    <xf numFmtId="0" fontId="11" fillId="0" borderId="0"/>
    <xf numFmtId="167" fontId="11" fillId="0" borderId="0"/>
    <xf numFmtId="0" fontId="48" fillId="0" borderId="0"/>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38" fontId="49" fillId="0" borderId="0">
      <alignment vertical="top"/>
    </xf>
    <xf numFmtId="0" fontId="28" fillId="0" borderId="1" applyNumberFormat="0" applyAlignment="0">
      <protection locked="0"/>
    </xf>
    <xf numFmtId="166" fontId="12" fillId="0" borderId="0" applyFont="0" applyFill="0" applyBorder="0" applyAlignment="0" applyProtection="0"/>
    <xf numFmtId="168" fontId="14" fillId="2" borderId="0">
      <protection locked="0"/>
    </xf>
    <xf numFmtId="0" fontId="25" fillId="0" borderId="0" applyFill="0" applyBorder="0" applyProtection="0">
      <alignment vertical="center"/>
    </xf>
    <xf numFmtId="169" fontId="14" fillId="2" borderId="0">
      <protection locked="0"/>
    </xf>
    <xf numFmtId="170" fontId="14" fillId="2" borderId="0">
      <protection locked="0"/>
    </xf>
    <xf numFmtId="0" fontId="26" fillId="0" borderId="0" applyNumberFormat="0" applyFill="0" applyBorder="0" applyAlignment="0" applyProtection="0">
      <alignment vertical="top"/>
      <protection locked="0"/>
    </xf>
    <xf numFmtId="0" fontId="28" fillId="3" borderId="1" applyNumberFormat="0" applyAlignment="0"/>
    <xf numFmtId="0" fontId="27" fillId="0" borderId="0" applyNumberFormat="0" applyFill="0" applyBorder="0" applyAlignment="0" applyProtection="0">
      <alignment vertical="top"/>
      <protection locked="0"/>
    </xf>
    <xf numFmtId="0" fontId="15" fillId="0" borderId="0" applyNumberFormat="0" applyFill="0" applyBorder="0" applyAlignment="0" applyProtection="0"/>
    <xf numFmtId="0" fontId="13" fillId="0" borderId="0"/>
    <xf numFmtId="0" fontId="25" fillId="0" borderId="0" applyFill="0" applyBorder="0" applyProtection="0">
      <alignment vertical="center"/>
    </xf>
    <xf numFmtId="0" fontId="25" fillId="0" borderId="0" applyFill="0" applyBorder="0" applyProtection="0">
      <alignment vertical="center"/>
    </xf>
    <xf numFmtId="49" fontId="41" fillId="4" borderId="2" applyNumberFormat="0">
      <alignment horizontal="center" vertical="center"/>
    </xf>
    <xf numFmtId="0" fontId="23" fillId="5" borderId="1" applyNumberFormat="0" applyAlignment="0" applyProtection="0"/>
    <xf numFmtId="0" fontId="99"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1" fillId="0" borderId="0" applyBorder="0">
      <alignment horizontal="center" vertical="center" wrapText="1"/>
    </xf>
    <xf numFmtId="0" fontId="16" fillId="0" borderId="3" applyBorder="0">
      <alignment horizontal="center" vertical="center" wrapText="1"/>
    </xf>
    <xf numFmtId="4" fontId="14" fillId="2" borderId="4" applyBorder="0">
      <alignment horizontal="right"/>
    </xf>
    <xf numFmtId="49" fontId="14" fillId="0" borderId="0" applyBorder="0">
      <alignment vertical="top"/>
    </xf>
    <xf numFmtId="0" fontId="45" fillId="6" borderId="0" applyNumberFormat="0" applyBorder="0" applyAlignment="0">
      <alignment horizontal="left" vertical="center"/>
    </xf>
    <xf numFmtId="0" fontId="10" fillId="0" borderId="0"/>
    <xf numFmtId="49" fontId="14" fillId="6" borderId="0" applyBorder="0">
      <alignment vertical="top"/>
    </xf>
    <xf numFmtId="49" fontId="14" fillId="6" borderId="0" applyBorder="0">
      <alignment vertical="top"/>
    </xf>
    <xf numFmtId="49" fontId="14" fillId="0" borderId="0" applyBorder="0">
      <alignment vertical="top"/>
    </xf>
    <xf numFmtId="49" fontId="14" fillId="0" borderId="0" applyBorder="0">
      <alignment vertical="top"/>
    </xf>
    <xf numFmtId="0" fontId="10" fillId="0" borderId="0"/>
    <xf numFmtId="49" fontId="14" fillId="0" borderId="0" applyBorder="0">
      <alignment vertical="top"/>
    </xf>
    <xf numFmtId="49" fontId="14" fillId="0" borderId="0" applyBorder="0">
      <alignment vertical="top"/>
    </xf>
    <xf numFmtId="0" fontId="14" fillId="0" borderId="0">
      <alignment horizontal="left" vertical="center"/>
    </xf>
    <xf numFmtId="0" fontId="30" fillId="0" borderId="0"/>
    <xf numFmtId="4" fontId="14" fillId="7" borderId="0" applyBorder="0">
      <alignment horizontal="right"/>
    </xf>
    <xf numFmtId="0" fontId="51" fillId="0" borderId="0" applyNumberFormat="0" applyFill="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8" fillId="16" borderId="23" applyNumberFormat="0" applyAlignment="0" applyProtection="0"/>
    <xf numFmtId="0" fontId="59" fillId="16" borderId="24" applyNumberFormat="0" applyAlignment="0" applyProtection="0"/>
    <xf numFmtId="0" fontId="60" fillId="0" borderId="25" applyNumberFormat="0" applyFill="0" applyAlignment="0" applyProtection="0"/>
    <xf numFmtId="0" fontId="61" fillId="17" borderId="26" applyNumberFormat="0" applyAlignment="0" applyProtection="0"/>
    <xf numFmtId="0" fontId="62" fillId="0" borderId="0" applyNumberFormat="0" applyFill="0" applyBorder="0" applyAlignment="0" applyProtection="0"/>
    <xf numFmtId="0" fontId="14" fillId="18" borderId="27" applyNumberFormat="0" applyFont="0" applyAlignment="0" applyProtection="0"/>
    <xf numFmtId="0" fontId="63" fillId="0" borderId="0" applyNumberFormat="0" applyFill="0" applyBorder="0" applyAlignment="0" applyProtection="0"/>
    <xf numFmtId="0" fontId="64" fillId="0" borderId="28" applyNumberFormat="0" applyFill="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5" fillId="42" borderId="0" applyNumberFormat="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9" fontId="67" fillId="0" borderId="0" applyNumberFormat="0" applyFill="0" applyBorder="0" applyAlignment="0" applyProtection="0">
      <alignment vertical="top"/>
    </xf>
    <xf numFmtId="0" fontId="69" fillId="0" borderId="0"/>
    <xf numFmtId="0" fontId="9" fillId="0" borderId="0"/>
    <xf numFmtId="49" fontId="14" fillId="0" borderId="0" applyBorder="0">
      <alignment vertical="top"/>
    </xf>
    <xf numFmtId="49" fontId="50" fillId="0" borderId="0" applyNumberFormat="0" applyFill="0" applyBorder="0" applyAlignment="0" applyProtection="0">
      <alignment vertical="top"/>
    </xf>
    <xf numFmtId="0" fontId="9" fillId="0" borderId="0"/>
    <xf numFmtId="0" fontId="9" fillId="0" borderId="0"/>
    <xf numFmtId="0" fontId="9" fillId="0" borderId="0"/>
    <xf numFmtId="0" fontId="10" fillId="0" borderId="0"/>
    <xf numFmtId="0" fontId="10" fillId="0" borderId="0"/>
    <xf numFmtId="0" fontId="9" fillId="0" borderId="0"/>
    <xf numFmtId="0" fontId="69" fillId="0" borderId="0"/>
    <xf numFmtId="0" fontId="9" fillId="0" borderId="0"/>
    <xf numFmtId="0" fontId="10" fillId="0" borderId="0"/>
    <xf numFmtId="0" fontId="10" fillId="0" borderId="0" applyFill="0" applyBorder="0"/>
    <xf numFmtId="0" fontId="7"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5">
    <xf numFmtId="49" fontId="0" fillId="0" borderId="0" xfId="0">
      <alignment vertical="top"/>
    </xf>
    <xf numFmtId="49" fontId="22" fillId="0" borderId="0" xfId="0" applyFont="1" applyBorder="1">
      <alignment vertical="top"/>
    </xf>
    <xf numFmtId="49" fontId="14" fillId="0" borderId="0" xfId="0" applyFont="1">
      <alignment vertical="top"/>
    </xf>
    <xf numFmtId="0" fontId="20" fillId="0" borderId="0" xfId="0" applyNumberFormat="1" applyFont="1" applyBorder="1">
      <alignment vertical="top"/>
    </xf>
    <xf numFmtId="49" fontId="20" fillId="0" borderId="0" xfId="0" applyFont="1" applyBorder="1">
      <alignment vertical="top"/>
    </xf>
    <xf numFmtId="49" fontId="14" fillId="7" borderId="4" xfId="0" applyFont="1" applyFill="1" applyBorder="1" applyAlignment="1">
      <alignment horizontal="center" vertical="top"/>
    </xf>
    <xf numFmtId="49" fontId="14" fillId="0" borderId="0" xfId="48" applyAlignment="1">
      <alignment vertical="center" wrapText="1"/>
    </xf>
    <xf numFmtId="49" fontId="20" fillId="0" borderId="0" xfId="48" applyFont="1" applyAlignment="1">
      <alignment vertical="center"/>
    </xf>
    <xf numFmtId="0" fontId="14" fillId="0" borderId="0" xfId="46" applyFont="1"/>
    <xf numFmtId="49" fontId="14" fillId="0" borderId="0" xfId="45">
      <alignment vertical="top"/>
    </xf>
    <xf numFmtId="0" fontId="34" fillId="0" borderId="0" xfId="46" applyFont="1"/>
    <xf numFmtId="0" fontId="37" fillId="0" borderId="0" xfId="42" applyNumberFormat="1" applyFont="1" applyFill="1" applyAlignment="1">
      <alignment wrapText="1"/>
    </xf>
    <xf numFmtId="49" fontId="38" fillId="0" borderId="0" xfId="42" applyFont="1" applyFill="1" applyAlignment="1">
      <alignment wrapText="1"/>
    </xf>
    <xf numFmtId="49" fontId="38" fillId="0" borderId="0" xfId="42" applyFont="1" applyFill="1" applyAlignment="1">
      <alignment vertical="center" wrapText="1"/>
    </xf>
    <xf numFmtId="49" fontId="39" fillId="0" borderId="0" xfId="42" applyFont="1" applyFill="1" applyAlignment="1">
      <alignment wrapText="1"/>
    </xf>
    <xf numFmtId="0" fontId="29" fillId="0" borderId="0" xfId="42" applyNumberFormat="1" applyFont="1" applyFill="1" applyAlignment="1">
      <alignment horizontal="left" vertical="center" wrapText="1"/>
    </xf>
    <xf numFmtId="0" fontId="28" fillId="0" borderId="0" xfId="42" applyNumberFormat="1" applyFont="1" applyFill="1">
      <alignment vertical="top"/>
    </xf>
    <xf numFmtId="49" fontId="40" fillId="0" borderId="0" xfId="42" applyFont="1" applyFill="1" applyBorder="1" applyAlignment="1">
      <alignment wrapText="1"/>
    </xf>
    <xf numFmtId="0" fontId="28" fillId="0" borderId="0" xfId="42" applyNumberFormat="1" applyFont="1" applyFill="1" applyAlignment="1">
      <alignment horizontal="left" vertical="top" wrapText="1"/>
    </xf>
    <xf numFmtId="49" fontId="14" fillId="0" borderId="0" xfId="42" applyFill="1" applyAlignment="1">
      <alignment vertical="top" wrapText="1"/>
    </xf>
    <xf numFmtId="49" fontId="38" fillId="0" borderId="0" xfId="42" applyFont="1" applyFill="1" applyBorder="1" applyAlignment="1">
      <alignment wrapText="1"/>
    </xf>
    <xf numFmtId="49" fontId="42" fillId="0" borderId="0" xfId="42" applyFont="1" applyFill="1" applyBorder="1" applyAlignment="1">
      <alignment wrapText="1"/>
    </xf>
    <xf numFmtId="49" fontId="44" fillId="0" borderId="0" xfId="42" applyFont="1" applyFill="1" applyBorder="1" applyAlignment="1">
      <alignment horizontal="left" vertical="center" wrapText="1"/>
    </xf>
    <xf numFmtId="49" fontId="18" fillId="2" borderId="10" xfId="40" applyNumberFormat="1" applyFont="1" applyFill="1" applyBorder="1" applyAlignment="1">
      <alignment horizontal="center" vertical="center" wrapText="1"/>
    </xf>
    <xf numFmtId="49" fontId="42" fillId="9" borderId="0" xfId="42" applyFont="1" applyFill="1" applyBorder="1" applyAlignment="1">
      <alignment wrapText="1"/>
    </xf>
    <xf numFmtId="49" fontId="18" fillId="12" borderId="10" xfId="40" applyNumberFormat="1" applyFont="1" applyFill="1" applyBorder="1" applyAlignment="1">
      <alignment horizontal="center" vertical="center" wrapText="1"/>
    </xf>
    <xf numFmtId="49" fontId="18" fillId="7" borderId="10" xfId="40" applyNumberFormat="1" applyFont="1" applyFill="1" applyBorder="1" applyAlignment="1">
      <alignment horizontal="center" vertical="center" wrapText="1"/>
    </xf>
    <xf numFmtId="49" fontId="18" fillId="11" borderId="10" xfId="40" applyNumberFormat="1" applyFont="1" applyFill="1" applyBorder="1" applyAlignment="1">
      <alignment horizontal="center" vertical="center" wrapText="1"/>
    </xf>
    <xf numFmtId="0" fontId="28" fillId="0" borderId="0" xfId="23" applyFill="1" applyBorder="1" applyAlignment="1">
      <alignment horizontal="left" vertical="top" wrapText="1"/>
    </xf>
    <xf numFmtId="0" fontId="28" fillId="0" borderId="0" xfId="23" applyFill="1" applyBorder="1" applyAlignment="1">
      <alignment horizontal="right" vertical="top" wrapText="1"/>
    </xf>
    <xf numFmtId="49" fontId="42" fillId="0" borderId="0" xfId="42" applyFont="1" applyFill="1" applyBorder="1" applyAlignment="1">
      <alignment vertical="top" wrapText="1"/>
    </xf>
    <xf numFmtId="49" fontId="21" fillId="0" borderId="0" xfId="32" applyNumberFormat="1" applyFont="1" applyFill="1" applyBorder="1" applyAlignment="1" applyProtection="1">
      <alignment wrapText="1"/>
    </xf>
    <xf numFmtId="49" fontId="21" fillId="0" borderId="0" xfId="32" applyNumberFormat="1" applyFont="1" applyFill="1" applyBorder="1" applyAlignment="1" applyProtection="1">
      <alignment horizontal="left" wrapText="1"/>
    </xf>
    <xf numFmtId="49" fontId="42" fillId="0" borderId="0" xfId="42" applyFont="1" applyFill="1" applyBorder="1" applyAlignment="1">
      <alignment horizontal="right" wrapText="1"/>
    </xf>
    <xf numFmtId="0" fontId="14" fillId="0" borderId="12" xfId="46" applyFont="1" applyBorder="1" applyAlignment="1">
      <alignment horizontal="center" vertical="center" wrapText="1"/>
    </xf>
    <xf numFmtId="0" fontId="20" fillId="0" borderId="0" xfId="46" applyFont="1" applyAlignment="1">
      <alignment horizontal="center" vertical="center" wrapText="1"/>
    </xf>
    <xf numFmtId="0" fontId="14" fillId="0" borderId="0" xfId="46" applyFont="1" applyAlignment="1">
      <alignment vertical="center" wrapText="1"/>
    </xf>
    <xf numFmtId="0" fontId="14" fillId="0" borderId="0" xfId="46" applyFont="1" applyAlignment="1">
      <alignment horizontal="left" vertical="center" wrapText="1"/>
    </xf>
    <xf numFmtId="49" fontId="14" fillId="0" borderId="0" xfId="44">
      <alignment vertical="top"/>
    </xf>
    <xf numFmtId="49" fontId="14" fillId="0" borderId="0" xfId="39">
      <alignment vertical="top"/>
    </xf>
    <xf numFmtId="49" fontId="0" fillId="0" borderId="0" xfId="0" applyBorder="1" applyAlignment="1">
      <alignment horizontal="left" vertical="center" indent="1"/>
    </xf>
    <xf numFmtId="49" fontId="46" fillId="0" borderId="0" xfId="34" applyNumberFormat="1" applyFont="1" applyFill="1" applyBorder="1" applyAlignment="1" applyProtection="1">
      <alignment horizontal="left" vertical="center" wrapText="1" indent="1"/>
    </xf>
    <xf numFmtId="49" fontId="14" fillId="0" borderId="0" xfId="47">
      <alignment vertical="top"/>
    </xf>
    <xf numFmtId="0" fontId="10" fillId="0" borderId="0" xfId="41"/>
    <xf numFmtId="49" fontId="43" fillId="0" borderId="0" xfId="42" applyFont="1" applyFill="1" applyBorder="1" applyAlignment="1">
      <alignment vertical="center" wrapText="1"/>
    </xf>
    <xf numFmtId="49" fontId="43" fillId="0" borderId="0" xfId="42" applyFont="1" applyFill="1" applyBorder="1" applyAlignment="1">
      <alignment horizontal="center" vertical="center" wrapText="1"/>
    </xf>
    <xf numFmtId="49" fontId="14" fillId="0" borderId="0" xfId="42" applyFill="1" applyBorder="1" applyAlignment="1">
      <alignment vertical="top" wrapText="1"/>
    </xf>
    <xf numFmtId="49" fontId="38" fillId="0" borderId="0" xfId="42" applyFont="1" applyFill="1" applyBorder="1" applyAlignment="1">
      <alignment vertical="center" wrapText="1"/>
    </xf>
    <xf numFmtId="49" fontId="42" fillId="0" borderId="13" xfId="42" applyFont="1" applyFill="1" applyBorder="1" applyAlignment="1">
      <alignment wrapText="1"/>
    </xf>
    <xf numFmtId="0" fontId="17" fillId="0" borderId="0" xfId="97" applyFont="1" applyAlignment="1">
      <alignment vertical="center"/>
    </xf>
    <xf numFmtId="0" fontId="72" fillId="0" borderId="0" xfId="97" applyFont="1" applyAlignment="1">
      <alignment vertical="center"/>
    </xf>
    <xf numFmtId="0" fontId="17" fillId="0" borderId="29" xfId="97" applyFont="1" applyBorder="1" applyAlignment="1">
      <alignment horizontal="right" vertical="center" wrapText="1" indent="1"/>
    </xf>
    <xf numFmtId="0" fontId="74" fillId="0" borderId="0" xfId="97" applyFont="1" applyAlignment="1">
      <alignment vertical="center"/>
    </xf>
    <xf numFmtId="49" fontId="17" fillId="0" borderId="29" xfId="97" applyNumberFormat="1" applyFont="1" applyBorder="1" applyAlignment="1">
      <alignment horizontal="right" vertical="center" wrapText="1" indent="1"/>
    </xf>
    <xf numFmtId="49" fontId="14" fillId="0" borderId="0" xfId="99" applyAlignment="1">
      <alignment vertical="center" wrapText="1"/>
    </xf>
    <xf numFmtId="49" fontId="14" fillId="0" borderId="0" xfId="99">
      <alignment vertical="top"/>
    </xf>
    <xf numFmtId="49" fontId="14" fillId="0" borderId="0" xfId="99" applyBorder="1" applyAlignment="1">
      <alignment vertical="center" wrapText="1"/>
    </xf>
    <xf numFmtId="49" fontId="20" fillId="0" borderId="0" xfId="99" applyFont="1" applyAlignment="1">
      <alignment vertical="center" wrapText="1"/>
    </xf>
    <xf numFmtId="49" fontId="77" fillId="0" borderId="0" xfId="99" applyFont="1" applyBorder="1" applyAlignment="1">
      <alignment vertical="center" wrapText="1"/>
    </xf>
    <xf numFmtId="49" fontId="32" fillId="0" borderId="0" xfId="99" applyFont="1" applyBorder="1" applyAlignment="1">
      <alignment horizontal="center" vertical="top" wrapText="1"/>
    </xf>
    <xf numFmtId="49" fontId="79" fillId="0" borderId="0" xfId="99" applyFont="1" applyBorder="1" applyAlignment="1">
      <alignment horizontal="center" vertical="top" wrapText="1"/>
    </xf>
    <xf numFmtId="49" fontId="14" fillId="0" borderId="41" xfId="99" applyBorder="1" applyAlignment="1">
      <alignment horizontal="center" vertical="center" wrapText="1"/>
    </xf>
    <xf numFmtId="49" fontId="14" fillId="11" borderId="42" xfId="99" applyFill="1" applyBorder="1" applyAlignment="1" applyProtection="1">
      <alignment horizontal="left" vertical="center" wrapText="1" indent="1"/>
      <protection locked="0"/>
    </xf>
    <xf numFmtId="49" fontId="14" fillId="0" borderId="0" xfId="99" applyAlignment="1">
      <alignment horizontal="left" vertical="center" wrapText="1"/>
    </xf>
    <xf numFmtId="0" fontId="68" fillId="0" borderId="0" xfId="98" applyFont="1"/>
    <xf numFmtId="49" fontId="14" fillId="0" borderId="29" xfId="49" applyNumberFormat="1" applyBorder="1" applyAlignment="1">
      <alignment horizontal="center" vertical="center"/>
    </xf>
    <xf numFmtId="0" fontId="81" fillId="0" borderId="0" xfId="98" applyFont="1"/>
    <xf numFmtId="0" fontId="14" fillId="0" borderId="0" xfId="98" applyFont="1"/>
    <xf numFmtId="0" fontId="68" fillId="0" borderId="0" xfId="103" applyFont="1"/>
    <xf numFmtId="0" fontId="68" fillId="0" borderId="0" xfId="97" applyFont="1"/>
    <xf numFmtId="0" fontId="68" fillId="0" borderId="0" xfId="103" applyFont="1" applyAlignment="1">
      <alignment horizontal="center"/>
    </xf>
    <xf numFmtId="0" fontId="14" fillId="0" borderId="29" xfId="97" applyFont="1" applyBorder="1" applyAlignment="1">
      <alignment horizontal="center" vertical="center"/>
    </xf>
    <xf numFmtId="0" fontId="68" fillId="44" borderId="29" xfId="97" applyFont="1" applyFill="1" applyBorder="1" applyAlignment="1">
      <alignment horizontal="left" vertical="center" wrapText="1"/>
    </xf>
    <xf numFmtId="0" fontId="68" fillId="0" borderId="29" xfId="97" applyFont="1" applyBorder="1" applyAlignment="1">
      <alignment horizontal="justify" vertical="center" wrapText="1"/>
    </xf>
    <xf numFmtId="0" fontId="68" fillId="0" borderId="29" xfId="97" applyFont="1" applyBorder="1" applyAlignment="1">
      <alignment horizontal="center" vertical="center"/>
    </xf>
    <xf numFmtId="0" fontId="68" fillId="0" borderId="29" xfId="97" applyFont="1" applyBorder="1" applyAlignment="1">
      <alignment horizontal="left" vertical="center" wrapText="1"/>
    </xf>
    <xf numFmtId="0" fontId="14" fillId="0" borderId="29" xfId="97" applyFont="1" applyBorder="1" applyAlignment="1">
      <alignment horizontal="left" vertical="center" wrapText="1"/>
    </xf>
    <xf numFmtId="0" fontId="68" fillId="0" borderId="29" xfId="97" applyFont="1" applyBorder="1" applyAlignment="1">
      <alignment horizontal="center" vertical="center" wrapText="1"/>
    </xf>
    <xf numFmtId="0" fontId="14" fillId="0" borderId="29" xfId="97" applyFont="1" applyBorder="1" applyAlignment="1">
      <alignment horizontal="justify" vertical="center" wrapText="1"/>
    </xf>
    <xf numFmtId="0" fontId="68" fillId="0" borderId="0" xfId="102" applyFont="1"/>
    <xf numFmtId="49" fontId="14" fillId="0" borderId="29" xfId="102" applyNumberFormat="1" applyFont="1" applyBorder="1" applyAlignment="1">
      <alignment horizontal="center" vertical="center"/>
    </xf>
    <xf numFmtId="0" fontId="14" fillId="0" borderId="0" xfId="97" applyFont="1"/>
    <xf numFmtId="0" fontId="68" fillId="0" borderId="0" xfId="97" applyFont="1" applyAlignment="1">
      <alignment wrapText="1"/>
    </xf>
    <xf numFmtId="4" fontId="14" fillId="2" borderId="29" xfId="102" applyNumberFormat="1" applyFont="1" applyFill="1" applyBorder="1" applyAlignment="1" applyProtection="1">
      <alignment horizontal="right" vertical="center"/>
      <protection locked="0"/>
    </xf>
    <xf numFmtId="4" fontId="14" fillId="43" borderId="29" xfId="102" applyNumberFormat="1" applyFont="1" applyFill="1" applyBorder="1" applyAlignment="1">
      <alignment horizontal="right" vertical="center"/>
    </xf>
    <xf numFmtId="0" fontId="68" fillId="0" borderId="0" xfId="102" applyFont="1" applyAlignment="1">
      <alignment vertical="center"/>
    </xf>
    <xf numFmtId="0" fontId="14" fillId="0" borderId="0" xfId="97" applyFont="1" applyAlignment="1">
      <alignment vertical="center"/>
    </xf>
    <xf numFmtId="0" fontId="68" fillId="0" borderId="0" xfId="102" applyFont="1" applyAlignment="1">
      <alignment vertical="center" wrapText="1"/>
    </xf>
    <xf numFmtId="49" fontId="14" fillId="9" borderId="29" xfId="102" applyNumberFormat="1" applyFont="1" applyFill="1" applyBorder="1" applyAlignment="1">
      <alignment horizontal="center" vertical="center" wrapText="1"/>
    </xf>
    <xf numFmtId="0" fontId="68" fillId="0" borderId="0" xfId="102" applyFont="1" applyAlignment="1">
      <alignment horizontal="center" vertical="center" wrapText="1"/>
    </xf>
    <xf numFmtId="0" fontId="14" fillId="0" borderId="0" xfId="105" applyFont="1"/>
    <xf numFmtId="0" fontId="14" fillId="0" borderId="0" xfId="105" applyFont="1" applyAlignment="1">
      <alignment horizontal="center"/>
    </xf>
    <xf numFmtId="0" fontId="16" fillId="0" borderId="0" xfId="105" applyFont="1"/>
    <xf numFmtId="0" fontId="68" fillId="0" borderId="0" xfId="102" applyFont="1" applyProtection="1">
      <protection hidden="1"/>
    </xf>
    <xf numFmtId="0" fontId="68" fillId="0" borderId="0" xfId="102" applyFont="1" applyAlignment="1" applyProtection="1">
      <alignment horizontal="center"/>
      <protection hidden="1"/>
    </xf>
    <xf numFmtId="0" fontId="17" fillId="0" borderId="0" xfId="105" applyFont="1"/>
    <xf numFmtId="0" fontId="71" fillId="0" borderId="0" xfId="105" applyFont="1"/>
    <xf numFmtId="0" fontId="68" fillId="0" borderId="0" xfId="106" applyFont="1"/>
    <xf numFmtId="0" fontId="68" fillId="0" borderId="0" xfId="107" applyFont="1" applyAlignment="1">
      <alignment horizontal="center" vertical="center" wrapText="1"/>
    </xf>
    <xf numFmtId="0" fontId="68" fillId="0" borderId="0" xfId="107" applyFont="1"/>
    <xf numFmtId="0" fontId="75" fillId="0" borderId="0" xfId="106" applyFont="1" applyAlignment="1">
      <alignment vertical="center"/>
    </xf>
    <xf numFmtId="0" fontId="70" fillId="0" borderId="0" xfId="106" applyFont="1" applyAlignment="1">
      <alignment vertical="center"/>
    </xf>
    <xf numFmtId="49" fontId="17" fillId="0" borderId="0" xfId="99" applyFont="1" applyAlignment="1">
      <alignment vertical="center" wrapText="1"/>
    </xf>
    <xf numFmtId="49" fontId="17" fillId="0" borderId="0" xfId="99" applyFont="1" applyAlignment="1">
      <alignment vertical="center"/>
    </xf>
    <xf numFmtId="49" fontId="87" fillId="46" borderId="0" xfId="99" applyFont="1" applyFill="1" applyAlignment="1">
      <alignment horizontal="center" vertical="center"/>
    </xf>
    <xf numFmtId="0" fontId="17" fillId="0" borderId="0" xfId="99" applyNumberFormat="1" applyFont="1" applyAlignment="1">
      <alignment vertical="center" wrapText="1"/>
    </xf>
    <xf numFmtId="0" fontId="75" fillId="0" borderId="0" xfId="106" applyFont="1"/>
    <xf numFmtId="0" fontId="17" fillId="47" borderId="0" xfId="99" applyNumberFormat="1" applyFont="1" applyFill="1" applyAlignment="1">
      <alignment horizontal="right" vertical="center"/>
    </xf>
    <xf numFmtId="0" fontId="17" fillId="47" borderId="0" xfId="99" applyNumberFormat="1" applyFont="1" applyFill="1" applyAlignment="1">
      <alignment horizontal="center" vertical="center"/>
    </xf>
    <xf numFmtId="49" fontId="87" fillId="46" borderId="0" xfId="106" applyNumberFormat="1" applyFont="1" applyFill="1" applyAlignment="1">
      <alignment horizontal="center" vertical="center"/>
    </xf>
    <xf numFmtId="0" fontId="75" fillId="47" borderId="0" xfId="106" applyFont="1" applyFill="1" applyAlignment="1">
      <alignment horizontal="right" vertical="center"/>
    </xf>
    <xf numFmtId="49" fontId="17" fillId="47" borderId="0" xfId="99" applyFont="1" applyFill="1" applyAlignment="1">
      <alignment vertical="center" wrapText="1"/>
    </xf>
    <xf numFmtId="49" fontId="75" fillId="0" borderId="0" xfId="106" applyNumberFormat="1" applyFont="1" applyAlignment="1">
      <alignment vertical="center" wrapText="1"/>
    </xf>
    <xf numFmtId="49" fontId="88" fillId="0" borderId="0" xfId="99" applyFont="1" applyAlignment="1">
      <alignment vertical="center"/>
    </xf>
    <xf numFmtId="49" fontId="88" fillId="47" borderId="0" xfId="99" applyFont="1" applyFill="1" applyAlignment="1">
      <alignment vertical="center" wrapText="1"/>
    </xf>
    <xf numFmtId="0" fontId="17" fillId="0" borderId="0" xfId="109" applyFont="1"/>
    <xf numFmtId="49" fontId="88" fillId="0" borderId="0" xfId="99" applyFont="1" applyAlignment="1">
      <alignment vertical="center" wrapText="1"/>
    </xf>
    <xf numFmtId="49" fontId="17" fillId="0" borderId="0" xfId="99" applyFont="1" applyAlignment="1">
      <alignment horizontal="center" vertical="center"/>
    </xf>
    <xf numFmtId="49" fontId="17" fillId="12" borderId="0" xfId="99" applyFont="1" applyFill="1" applyAlignment="1">
      <alignment vertical="center"/>
    </xf>
    <xf numFmtId="49" fontId="17" fillId="0" borderId="0" xfId="99" applyFont="1">
      <alignment vertical="top"/>
    </xf>
    <xf numFmtId="0" fontId="89" fillId="0" borderId="0" xfId="97" applyFont="1" applyAlignment="1">
      <alignment vertical="center"/>
    </xf>
    <xf numFmtId="0" fontId="71" fillId="0" borderId="29" xfId="97" applyFont="1" applyBorder="1" applyAlignment="1">
      <alignment horizontal="right" vertical="center" wrapText="1" indent="1"/>
    </xf>
    <xf numFmtId="49" fontId="75" fillId="7" borderId="29" xfId="98" applyNumberFormat="1" applyFont="1" applyFill="1" applyBorder="1" applyAlignment="1">
      <alignment horizontal="left" vertical="center" wrapText="1" indent="1"/>
    </xf>
    <xf numFmtId="0" fontId="17" fillId="47" borderId="0" xfId="99" applyNumberFormat="1" applyFont="1" applyFill="1" applyAlignment="1">
      <alignment horizontal="left" vertical="center"/>
    </xf>
    <xf numFmtId="0" fontId="75" fillId="11" borderId="29" xfId="98" applyFont="1" applyFill="1" applyBorder="1" applyAlignment="1" applyProtection="1">
      <alignment horizontal="left" vertical="center" wrapText="1" indent="1"/>
      <protection locked="0"/>
    </xf>
    <xf numFmtId="49" fontId="20" fillId="46" borderId="0" xfId="0" applyFont="1" applyFill="1" applyAlignment="1">
      <alignment horizontal="center" vertical="center"/>
    </xf>
    <xf numFmtId="14" fontId="75" fillId="11" borderId="29" xfId="98" applyNumberFormat="1" applyFont="1" applyFill="1" applyBorder="1" applyAlignment="1" applyProtection="1">
      <alignment horizontal="left" vertical="center" wrapText="1" indent="1"/>
      <protection locked="0"/>
    </xf>
    <xf numFmtId="49" fontId="16" fillId="50" borderId="0" xfId="0" applyFont="1" applyFill="1" applyBorder="1" applyAlignment="1">
      <alignment vertical="center"/>
    </xf>
    <xf numFmtId="49" fontId="22" fillId="50" borderId="0" xfId="0" applyFont="1" applyFill="1" applyBorder="1">
      <alignment vertical="top"/>
    </xf>
    <xf numFmtId="0" fontId="20" fillId="50" borderId="0" xfId="0" applyNumberFormat="1" applyFont="1" applyFill="1" applyBorder="1">
      <alignment vertical="top"/>
    </xf>
    <xf numFmtId="49" fontId="20" fillId="50" borderId="0" xfId="0" applyFont="1" applyFill="1" applyBorder="1">
      <alignment vertical="top"/>
    </xf>
    <xf numFmtId="49" fontId="0" fillId="8" borderId="0" xfId="0" applyFill="1" applyBorder="1">
      <alignment vertical="top"/>
    </xf>
    <xf numFmtId="49" fontId="91" fillId="0" borderId="0" xfId="0" applyFont="1" applyAlignment="1">
      <alignment horizontal="center" vertical="center" wrapText="1"/>
    </xf>
    <xf numFmtId="0" fontId="14" fillId="0" borderId="29" xfId="97" applyFont="1" applyBorder="1" applyAlignment="1">
      <alignment horizontal="center" vertical="center" wrapText="1"/>
    </xf>
    <xf numFmtId="0" fontId="14" fillId="9" borderId="29" xfId="102" applyFont="1" applyFill="1" applyBorder="1" applyAlignment="1">
      <alignment horizontal="center" vertical="center" wrapText="1"/>
    </xf>
    <xf numFmtId="0" fontId="68" fillId="0" borderId="29" xfId="102" applyFont="1" applyBorder="1" applyAlignment="1">
      <alignment horizontal="center" vertical="center" wrapText="1"/>
    </xf>
    <xf numFmtId="49" fontId="92" fillId="51" borderId="6" xfId="0" applyFont="1" applyFill="1" applyBorder="1" applyAlignment="1">
      <alignment horizontal="left" vertical="center" wrapText="1"/>
    </xf>
    <xf numFmtId="49" fontId="90" fillId="49" borderId="49" xfId="0" applyFont="1" applyFill="1" applyBorder="1" applyAlignment="1">
      <alignment horizontal="left" vertical="center" wrapText="1" indent="1"/>
    </xf>
    <xf numFmtId="49" fontId="90" fillId="49" borderId="50" xfId="0" applyFont="1" applyFill="1" applyBorder="1" applyAlignment="1">
      <alignment horizontal="left" vertical="center" wrapText="1" indent="1"/>
    </xf>
    <xf numFmtId="49" fontId="90" fillId="49" borderId="51" xfId="0" applyFont="1" applyFill="1" applyBorder="1" applyAlignment="1">
      <alignment horizontal="left" vertical="center" wrapText="1" indent="1"/>
    </xf>
    <xf numFmtId="49" fontId="90" fillId="49" borderId="50" xfId="0" applyFont="1" applyFill="1" applyBorder="1" applyAlignment="1">
      <alignment vertical="center" wrapText="1"/>
    </xf>
    <xf numFmtId="49" fontId="14" fillId="7" borderId="42" xfId="99" applyFill="1" applyBorder="1" applyAlignment="1">
      <alignment horizontal="left" vertical="center" wrapText="1" indent="1"/>
    </xf>
    <xf numFmtId="0" fontId="92" fillId="51" borderId="6" xfId="0" applyNumberFormat="1" applyFont="1" applyFill="1" applyBorder="1" applyAlignment="1">
      <alignment horizontal="left" vertical="center"/>
    </xf>
    <xf numFmtId="0" fontId="14" fillId="0" borderId="0" xfId="99" applyNumberFormat="1" applyAlignment="1">
      <alignment vertical="center"/>
    </xf>
    <xf numFmtId="0" fontId="0" fillId="47" borderId="0" xfId="0" applyNumberFormat="1" applyFill="1" applyAlignment="1">
      <alignment horizontal="left" vertical="center"/>
    </xf>
    <xf numFmtId="49" fontId="14" fillId="0" borderId="32" xfId="98" applyNumberFormat="1" applyFont="1" applyBorder="1" applyAlignment="1">
      <alignment vertical="center" wrapText="1"/>
    </xf>
    <xf numFmtId="0" fontId="92" fillId="51" borderId="52" xfId="0" applyNumberFormat="1" applyFont="1" applyFill="1" applyBorder="1" applyAlignment="1">
      <alignment horizontal="left" vertical="center"/>
    </xf>
    <xf numFmtId="0" fontId="68" fillId="0" borderId="7" xfId="98" applyFont="1" applyBorder="1" applyAlignment="1">
      <alignment horizontal="center" vertical="center"/>
    </xf>
    <xf numFmtId="0" fontId="14" fillId="0" borderId="7" xfId="98" applyFont="1" applyBorder="1" applyAlignment="1">
      <alignment horizontal="center" vertical="center"/>
    </xf>
    <xf numFmtId="4" fontId="14" fillId="2" borderId="29" xfId="98" applyNumberFormat="1" applyFont="1" applyFill="1" applyBorder="1" applyAlignment="1" applyProtection="1">
      <alignment horizontal="right" vertical="center"/>
      <protection locked="0"/>
    </xf>
    <xf numFmtId="49" fontId="90" fillId="49" borderId="55" xfId="0" applyFont="1" applyFill="1" applyBorder="1" applyAlignment="1">
      <alignment horizontal="left" vertical="center" wrapText="1" indent="1"/>
    </xf>
    <xf numFmtId="3" fontId="14" fillId="2" borderId="29" xfId="98" applyNumberFormat="1" applyFont="1" applyFill="1" applyBorder="1" applyAlignment="1" applyProtection="1">
      <alignment horizontal="right" vertical="center"/>
      <protection locked="0"/>
    </xf>
    <xf numFmtId="3" fontId="14" fillId="2" borderId="29" xfId="49" applyNumberFormat="1" applyFill="1" applyBorder="1" applyAlignment="1" applyProtection="1">
      <alignment horizontal="right" vertical="center"/>
      <protection locked="0"/>
    </xf>
    <xf numFmtId="4" fontId="14" fillId="2" borderId="29" xfId="49" applyNumberFormat="1" applyFill="1" applyBorder="1" applyAlignment="1" applyProtection="1">
      <alignment horizontal="right" vertical="center"/>
      <protection locked="0"/>
    </xf>
    <xf numFmtId="49" fontId="14" fillId="2" borderId="7" xfId="98" applyNumberFormat="1" applyFont="1" applyFill="1" applyBorder="1" applyAlignment="1" applyProtection="1">
      <alignment horizontal="left" vertical="center" wrapText="1"/>
      <protection locked="0"/>
    </xf>
    <xf numFmtId="49" fontId="14" fillId="11" borderId="7" xfId="98" applyNumberFormat="1" applyFont="1" applyFill="1" applyBorder="1" applyAlignment="1" applyProtection="1">
      <alignment horizontal="left" vertical="center" wrapText="1"/>
      <protection locked="0"/>
    </xf>
    <xf numFmtId="0" fontId="14" fillId="11" borderId="7" xfId="98" applyFont="1" applyFill="1" applyBorder="1" applyAlignment="1" applyProtection="1">
      <alignment vertical="center" wrapText="1"/>
      <protection locked="0"/>
    </xf>
    <xf numFmtId="0" fontId="14" fillId="0" borderId="29" xfId="102" applyFont="1" applyBorder="1" applyAlignment="1">
      <alignment horizontal="center" vertical="center" wrapText="1"/>
    </xf>
    <xf numFmtId="4" fontId="14" fillId="7" borderId="29" xfId="102" applyNumberFormat="1" applyFont="1" applyFill="1" applyBorder="1" applyAlignment="1">
      <alignment horizontal="right" vertical="center"/>
    </xf>
    <xf numFmtId="49" fontId="14" fillId="0" borderId="29" xfId="97" applyNumberFormat="1" applyFont="1" applyBorder="1" applyAlignment="1">
      <alignment horizontal="center" vertical="center"/>
    </xf>
    <xf numFmtId="0" fontId="14" fillId="0" borderId="29" xfId="97" applyFont="1" applyBorder="1" applyAlignment="1">
      <alignment horizontal="left" vertical="center" wrapText="1" indent="1"/>
    </xf>
    <xf numFmtId="49" fontId="14" fillId="2" borderId="43" xfId="99" applyFill="1" applyBorder="1" applyAlignment="1" applyProtection="1">
      <alignment horizontal="left" vertical="center" wrapText="1" indent="1"/>
      <protection locked="0"/>
    </xf>
    <xf numFmtId="49" fontId="68" fillId="0" borderId="0" xfId="102" applyNumberFormat="1" applyFont="1" applyAlignment="1">
      <alignment vertical="center"/>
    </xf>
    <xf numFmtId="0" fontId="68" fillId="0" borderId="29" xfId="102" applyFont="1" applyBorder="1" applyAlignment="1">
      <alignment horizontal="right" vertical="center" wrapText="1" indent="1"/>
    </xf>
    <xf numFmtId="49" fontId="14" fillId="8" borderId="0" xfId="0" applyFont="1" applyFill="1" applyBorder="1">
      <alignment vertical="top"/>
    </xf>
    <xf numFmtId="49" fontId="14" fillId="0" borderId="0" xfId="0" applyFont="1" applyBorder="1">
      <alignment vertical="top"/>
    </xf>
    <xf numFmtId="0" fontId="68" fillId="0" borderId="29" xfId="102" applyFont="1" applyBorder="1" applyAlignment="1">
      <alignment horizontal="right" vertical="center" indent="1"/>
    </xf>
    <xf numFmtId="0" fontId="14" fillId="0" borderId="29" xfId="102" applyFont="1" applyBorder="1" applyAlignment="1">
      <alignment horizontal="left" vertical="center" wrapText="1"/>
    </xf>
    <xf numFmtId="0" fontId="14" fillId="11" borderId="29" xfId="102" applyFont="1" applyFill="1" applyBorder="1" applyAlignment="1" applyProtection="1">
      <alignment horizontal="left" vertical="center" wrapText="1"/>
      <protection locked="0"/>
    </xf>
    <xf numFmtId="4" fontId="14" fillId="0" borderId="29" xfId="102" applyNumberFormat="1" applyFont="1" applyBorder="1" applyAlignment="1">
      <alignment horizontal="right" vertical="center"/>
    </xf>
    <xf numFmtId="0" fontId="68" fillId="0" borderId="29" xfId="102" applyFont="1" applyBorder="1" applyAlignment="1">
      <alignment vertical="center"/>
    </xf>
    <xf numFmtId="49" fontId="68" fillId="2" borderId="29" xfId="102" applyNumberFormat="1" applyFont="1" applyFill="1" applyBorder="1" applyAlignment="1" applyProtection="1">
      <alignment horizontal="left" vertical="center" wrapText="1"/>
      <protection locked="0"/>
    </xf>
    <xf numFmtId="0" fontId="14" fillId="0" borderId="0" xfId="98" applyFont="1" applyAlignment="1">
      <alignment horizontal="center" vertical="center"/>
    </xf>
    <xf numFmtId="49" fontId="14" fillId="0" borderId="0" xfId="98" applyNumberFormat="1" applyFont="1" applyAlignment="1">
      <alignment horizontal="left" vertical="center" wrapText="1"/>
    </xf>
    <xf numFmtId="0" fontId="14" fillId="0" borderId="0" xfId="98" applyFont="1" applyAlignment="1">
      <alignment vertical="center" wrapText="1"/>
    </xf>
    <xf numFmtId="0" fontId="14" fillId="0" borderId="0" xfId="98" applyFont="1" applyAlignment="1">
      <alignment horizontal="left" vertical="center" wrapText="1"/>
    </xf>
    <xf numFmtId="0" fontId="16" fillId="9" borderId="29" xfId="102" applyFont="1" applyFill="1" applyBorder="1" applyAlignment="1">
      <alignment horizontal="center" vertical="center" wrapText="1"/>
    </xf>
    <xf numFmtId="0" fontId="14" fillId="0" borderId="29" xfId="102" applyFont="1" applyBorder="1" applyAlignment="1">
      <alignment horizontal="left" vertical="center" wrapText="1" indent="1"/>
    </xf>
    <xf numFmtId="49" fontId="92" fillId="51" borderId="8" xfId="0" applyFont="1" applyFill="1" applyBorder="1" applyAlignment="1">
      <alignment horizontal="left" vertical="center" wrapText="1"/>
    </xf>
    <xf numFmtId="0" fontId="16" fillId="0" borderId="7" xfId="105" applyFont="1" applyBorder="1" applyAlignment="1">
      <alignment horizontal="center" vertical="center"/>
    </xf>
    <xf numFmtId="0" fontId="16" fillId="0" borderId="7" xfId="105" applyFont="1" applyBorder="1" applyAlignment="1">
      <alignment vertical="center" wrapText="1"/>
    </xf>
    <xf numFmtId="0" fontId="14" fillId="0" borderId="7" xfId="105" applyFont="1" applyBorder="1" applyAlignment="1">
      <alignment horizontal="center" vertical="center"/>
    </xf>
    <xf numFmtId="4" fontId="16" fillId="43" borderId="7" xfId="105" applyNumberFormat="1" applyFont="1" applyFill="1" applyBorder="1" applyAlignment="1">
      <alignment horizontal="right" vertical="center"/>
    </xf>
    <xf numFmtId="0" fontId="14" fillId="0" borderId="7" xfId="105" applyFont="1" applyBorder="1" applyAlignment="1">
      <alignment horizontal="left" vertical="center" wrapText="1" indent="1"/>
    </xf>
    <xf numFmtId="4" fontId="14" fillId="2" borderId="7" xfId="105" applyNumberFormat="1" applyFont="1" applyFill="1" applyBorder="1" applyAlignment="1" applyProtection="1">
      <alignment horizontal="right" vertical="center"/>
      <protection locked="0"/>
    </xf>
    <xf numFmtId="4" fontId="16" fillId="0" borderId="7" xfId="105" applyNumberFormat="1" applyFont="1" applyBorder="1" applyAlignment="1">
      <alignment horizontal="right" vertical="center"/>
    </xf>
    <xf numFmtId="49" fontId="16" fillId="0" borderId="7" xfId="102" applyNumberFormat="1" applyFont="1" applyBorder="1" applyAlignment="1">
      <alignment horizontal="center" vertical="center"/>
    </xf>
    <xf numFmtId="0" fontId="16" fillId="0" borderId="7" xfId="102" applyFont="1" applyBorder="1" applyAlignment="1">
      <alignment horizontal="left" vertical="center" wrapText="1"/>
    </xf>
    <xf numFmtId="0" fontId="16" fillId="0" borderId="7" xfId="102" applyFont="1" applyBorder="1" applyAlignment="1">
      <alignment horizontal="center" vertical="center"/>
    </xf>
    <xf numFmtId="49" fontId="14" fillId="0" borderId="7" xfId="102" applyNumberFormat="1" applyFont="1" applyBorder="1" applyAlignment="1">
      <alignment horizontal="center" vertical="center"/>
    </xf>
    <xf numFmtId="0" fontId="14" fillId="0" borderId="7" xfId="102" applyFont="1" applyBorder="1" applyAlignment="1">
      <alignment horizontal="left" vertical="center" wrapText="1" indent="1"/>
    </xf>
    <xf numFmtId="0" fontId="14" fillId="0" borderId="7" xfId="102" applyFont="1" applyBorder="1" applyAlignment="1">
      <alignment horizontal="center" vertical="center"/>
    </xf>
    <xf numFmtId="0" fontId="14" fillId="0" borderId="7" xfId="102" applyFont="1" applyBorder="1" applyAlignment="1">
      <alignment horizontal="left" vertical="center" wrapText="1" indent="2"/>
    </xf>
    <xf numFmtId="4" fontId="14" fillId="2" borderId="7" xfId="102" applyNumberFormat="1" applyFont="1" applyFill="1" applyBorder="1" applyAlignment="1" applyProtection="1">
      <alignment horizontal="right" vertical="center"/>
      <protection locked="0"/>
    </xf>
    <xf numFmtId="0" fontId="68" fillId="0" borderId="7" xfId="97" applyFont="1" applyBorder="1" applyAlignment="1">
      <alignment horizontal="left" indent="1"/>
    </xf>
    <xf numFmtId="0" fontId="92" fillId="51" borderId="5" xfId="0" applyNumberFormat="1" applyFont="1" applyFill="1" applyBorder="1" applyAlignment="1">
      <alignment horizontal="left" vertical="center"/>
    </xf>
    <xf numFmtId="49" fontId="17" fillId="0" borderId="0" xfId="105" applyNumberFormat="1" applyFont="1"/>
    <xf numFmtId="49" fontId="17" fillId="0" borderId="0" xfId="105" applyNumberFormat="1" applyFont="1" applyAlignment="1">
      <alignment horizontal="center"/>
    </xf>
    <xf numFmtId="0" fontId="92" fillId="51" borderId="8" xfId="0" applyNumberFormat="1" applyFont="1" applyFill="1" applyBorder="1" applyAlignment="1">
      <alignment horizontal="left" vertical="center"/>
    </xf>
    <xf numFmtId="0" fontId="14" fillId="0" borderId="7" xfId="105" applyFont="1" applyBorder="1"/>
    <xf numFmtId="49" fontId="14" fillId="0" borderId="7" xfId="105" applyNumberFormat="1" applyFont="1" applyBorder="1" applyAlignment="1">
      <alignment horizontal="center" vertical="center"/>
    </xf>
    <xf numFmtId="16" fontId="14" fillId="0" borderId="7" xfId="105" applyNumberFormat="1" applyFont="1" applyBorder="1" applyAlignment="1">
      <alignment horizontal="center" vertical="center"/>
    </xf>
    <xf numFmtId="0" fontId="14" fillId="0" borderId="7" xfId="105" applyFont="1" applyBorder="1" applyAlignment="1">
      <alignment horizontal="left" vertical="center" wrapText="1" indent="2"/>
    </xf>
    <xf numFmtId="4" fontId="16" fillId="2" borderId="7" xfId="105" applyNumberFormat="1" applyFont="1" applyFill="1" applyBorder="1" applyAlignment="1" applyProtection="1">
      <alignment horizontal="right" vertical="center"/>
      <protection locked="0"/>
    </xf>
    <xf numFmtId="0" fontId="68" fillId="0" borderId="7" xfId="102" applyFont="1" applyBorder="1" applyAlignment="1" applyProtection="1">
      <alignment horizontal="center"/>
      <protection hidden="1"/>
    </xf>
    <xf numFmtId="0" fontId="68" fillId="0" borderId="7" xfId="102" applyFont="1" applyBorder="1"/>
    <xf numFmtId="4" fontId="14" fillId="0" borderId="7" xfId="102" applyNumberFormat="1" applyFont="1" applyBorder="1" applyAlignment="1">
      <alignment horizontal="center" vertical="center"/>
    </xf>
    <xf numFmtId="4" fontId="82" fillId="43" borderId="7" xfId="102" applyNumberFormat="1" applyFont="1" applyFill="1" applyBorder="1" applyAlignment="1">
      <alignment horizontal="right" vertical="center" wrapText="1"/>
    </xf>
    <xf numFmtId="4" fontId="14" fillId="2" borderId="7" xfId="104" applyNumberFormat="1" applyFont="1" applyFill="1" applyBorder="1" applyAlignment="1" applyProtection="1">
      <alignment horizontal="right" vertical="center" wrapText="1"/>
      <protection locked="0"/>
    </xf>
    <xf numFmtId="4" fontId="68" fillId="2" borderId="7" xfId="102" applyNumberFormat="1" applyFont="1" applyFill="1" applyBorder="1" applyAlignment="1" applyProtection="1">
      <alignment horizontal="right" vertical="center" wrapText="1"/>
      <protection locked="0"/>
    </xf>
    <xf numFmtId="4" fontId="68" fillId="2" borderId="7" xfId="102" applyNumberFormat="1" applyFont="1" applyFill="1" applyBorder="1" applyAlignment="1" applyProtection="1">
      <alignment horizontal="right"/>
      <protection locked="0"/>
    </xf>
    <xf numFmtId="49" fontId="90" fillId="49" borderId="5" xfId="0" applyFont="1" applyFill="1" applyBorder="1" applyAlignment="1">
      <alignment horizontal="left" vertical="center" wrapText="1" indent="1"/>
    </xf>
    <xf numFmtId="49" fontId="90" fillId="49" borderId="6" xfId="0" applyFont="1" applyFill="1" applyBorder="1" applyAlignment="1">
      <alignment horizontal="left" vertical="center" wrapText="1" indent="1"/>
    </xf>
    <xf numFmtId="49" fontId="90" fillId="49" borderId="8" xfId="0" applyFont="1" applyFill="1" applyBorder="1" applyAlignment="1">
      <alignment horizontal="left" vertical="center" wrapText="1" indent="1"/>
    </xf>
    <xf numFmtId="0" fontId="16" fillId="0" borderId="7" xfId="102" applyFont="1" applyBorder="1" applyAlignment="1">
      <alignment horizontal="center" vertical="center" wrapText="1"/>
    </xf>
    <xf numFmtId="0" fontId="14" fillId="0" borderId="7" xfId="102" applyFont="1" applyBorder="1" applyAlignment="1">
      <alignment horizontal="left" vertical="center" wrapText="1"/>
    </xf>
    <xf numFmtId="4" fontId="68" fillId="7" borderId="7" xfId="102" applyNumberFormat="1" applyFont="1" applyFill="1" applyBorder="1" applyAlignment="1">
      <alignment horizontal="right"/>
    </xf>
    <xf numFmtId="49" fontId="14" fillId="11" borderId="7" xfId="102" applyNumberFormat="1" applyFont="1" applyFill="1" applyBorder="1" applyAlignment="1" applyProtection="1">
      <alignment horizontal="left" vertical="center" wrapText="1" indent="1"/>
      <protection locked="0"/>
    </xf>
    <xf numFmtId="49" fontId="68" fillId="0" borderId="0" xfId="102" applyNumberFormat="1" applyFont="1" applyAlignment="1">
      <alignment horizontal="left" vertical="center"/>
    </xf>
    <xf numFmtId="0" fontId="68" fillId="0" borderId="7" xfId="106" applyFont="1" applyBorder="1" applyAlignment="1">
      <alignment horizontal="center" vertical="center" wrapText="1"/>
    </xf>
    <xf numFmtId="0" fontId="68" fillId="0" borderId="9" xfId="106" applyFont="1" applyBorder="1"/>
    <xf numFmtId="4" fontId="82" fillId="43" borderId="7" xfId="107" applyNumberFormat="1" applyFont="1" applyFill="1" applyBorder="1" applyAlignment="1">
      <alignment horizontal="right" vertical="center"/>
    </xf>
    <xf numFmtId="4" fontId="68" fillId="43" borderId="7" xfId="107" applyNumberFormat="1" applyFont="1" applyFill="1" applyBorder="1" applyAlignment="1">
      <alignment horizontal="right" vertical="center"/>
    </xf>
    <xf numFmtId="4" fontId="68" fillId="2" borderId="7" xfId="107" applyNumberFormat="1" applyFont="1" applyFill="1" applyBorder="1" applyAlignment="1" applyProtection="1">
      <alignment horizontal="right" vertical="center"/>
      <protection locked="0"/>
    </xf>
    <xf numFmtId="0" fontId="68" fillId="0" borderId="7" xfId="107" applyFont="1" applyBorder="1" applyAlignment="1">
      <alignment horizontal="center" vertical="center"/>
    </xf>
    <xf numFmtId="0" fontId="82" fillId="0" borderId="7" xfId="107" applyFont="1" applyBorder="1" applyAlignment="1">
      <alignment vertical="center" wrapText="1"/>
    </xf>
    <xf numFmtId="0" fontId="82" fillId="0" borderId="7" xfId="107" applyFont="1" applyBorder="1" applyAlignment="1">
      <alignment horizontal="left" vertical="center" wrapText="1"/>
    </xf>
    <xf numFmtId="49" fontId="68" fillId="0" borderId="7" xfId="107" applyNumberFormat="1" applyFont="1" applyBorder="1" applyAlignment="1">
      <alignment horizontal="center" vertical="center"/>
    </xf>
    <xf numFmtId="0" fontId="68" fillId="0" borderId="7" xfId="107" applyFont="1" applyBorder="1" applyAlignment="1">
      <alignment horizontal="left" vertical="center" wrapText="1" indent="1"/>
    </xf>
    <xf numFmtId="0" fontId="68" fillId="0" borderId="7" xfId="107" applyFont="1" applyBorder="1" applyAlignment="1">
      <alignment horizontal="left" vertical="center" wrapText="1" indent="2"/>
    </xf>
    <xf numFmtId="49" fontId="82" fillId="0" borderId="7" xfId="107" applyNumberFormat="1" applyFont="1" applyBorder="1" applyAlignment="1">
      <alignment horizontal="center" vertical="center"/>
    </xf>
    <xf numFmtId="0" fontId="82" fillId="0" borderId="7" xfId="107" applyFont="1" applyBorder="1" applyAlignment="1">
      <alignment horizontal="center" vertical="center"/>
    </xf>
    <xf numFmtId="0" fontId="82" fillId="0" borderId="0" xfId="107" applyFont="1"/>
    <xf numFmtId="0" fontId="92" fillId="51" borderId="15" xfId="0" applyNumberFormat="1" applyFont="1" applyFill="1" applyBorder="1" applyAlignment="1">
      <alignment horizontal="left" vertical="center"/>
    </xf>
    <xf numFmtId="0" fontId="92" fillId="51" borderId="11" xfId="0" applyNumberFormat="1" applyFont="1" applyFill="1" applyBorder="1" applyAlignment="1">
      <alignment horizontal="left" vertical="center"/>
    </xf>
    <xf numFmtId="49" fontId="14" fillId="0" borderId="7" xfId="107" applyNumberFormat="1" applyFont="1" applyBorder="1" applyAlignment="1">
      <alignment horizontal="center" vertical="center" wrapText="1"/>
    </xf>
    <xf numFmtId="49" fontId="14" fillId="0" borderId="7" xfId="107" applyNumberFormat="1" applyFont="1" applyBorder="1" applyAlignment="1">
      <alignment horizontal="left" vertical="center" wrapText="1"/>
    </xf>
    <xf numFmtId="4" fontId="68" fillId="2" borderId="7" xfId="107" applyNumberFormat="1" applyFont="1" applyFill="1" applyBorder="1" applyAlignment="1" applyProtection="1">
      <alignment horizontal="right" vertical="center" wrapText="1"/>
      <protection locked="0"/>
    </xf>
    <xf numFmtId="4" fontId="18" fillId="2" borderId="7" xfId="107" applyNumberFormat="1" applyFont="1" applyFill="1" applyBorder="1" applyAlignment="1" applyProtection="1">
      <alignment horizontal="right" vertical="center" wrapText="1"/>
      <protection locked="0"/>
    </xf>
    <xf numFmtId="4" fontId="9" fillId="2" borderId="7" xfId="106" applyNumberFormat="1" applyFill="1" applyBorder="1" applyAlignment="1" applyProtection="1">
      <alignment horizontal="right" vertical="center" wrapText="1"/>
      <protection locked="0"/>
    </xf>
    <xf numFmtId="49" fontId="17" fillId="0" borderId="0" xfId="97" applyNumberFormat="1" applyFont="1" applyAlignment="1">
      <alignment vertical="center"/>
    </xf>
    <xf numFmtId="0" fontId="68" fillId="0" borderId="0" xfId="106" applyFont="1" applyAlignment="1">
      <alignment horizontal="left" vertical="center" wrapText="1"/>
    </xf>
    <xf numFmtId="0" fontId="68" fillId="0" borderId="0" xfId="106" applyFont="1" applyAlignment="1">
      <alignment vertical="center"/>
    </xf>
    <xf numFmtId="0" fontId="14" fillId="0" borderId="0" xfId="107" applyFont="1" applyAlignment="1">
      <alignment vertical="center"/>
    </xf>
    <xf numFmtId="0" fontId="68" fillId="0" borderId="0" xfId="106" applyFont="1" applyAlignment="1">
      <alignment vertical="center" wrapText="1"/>
    </xf>
    <xf numFmtId="0" fontId="68" fillId="0" borderId="0" xfId="106" applyFont="1" applyAlignment="1">
      <alignment horizontal="center" vertical="center" wrapText="1"/>
    </xf>
    <xf numFmtId="0" fontId="82" fillId="0" borderId="9" xfId="106" applyFont="1" applyBorder="1" applyAlignment="1">
      <alignment horizontal="left" vertical="center" indent="1"/>
    </xf>
    <xf numFmtId="0" fontId="68" fillId="0" borderId="7" xfId="106" applyFont="1" applyBorder="1" applyAlignment="1">
      <alignment horizontal="left" vertical="center" wrapText="1"/>
    </xf>
    <xf numFmtId="0" fontId="70" fillId="7" borderId="29" xfId="98" applyFont="1" applyFill="1" applyBorder="1" applyAlignment="1">
      <alignment horizontal="left" vertical="center" wrapText="1" indent="1"/>
    </xf>
    <xf numFmtId="4" fontId="14" fillId="7" borderId="7" xfId="102" applyNumberFormat="1" applyFont="1" applyFill="1" applyBorder="1" applyAlignment="1">
      <alignment horizontal="right" vertical="center"/>
    </xf>
    <xf numFmtId="49" fontId="17" fillId="48" borderId="0" xfId="99" applyFont="1" applyFill="1" applyAlignment="1" applyProtection="1">
      <alignment vertical="center" wrapText="1"/>
      <protection locked="0"/>
    </xf>
    <xf numFmtId="49" fontId="90" fillId="49" borderId="50" xfId="0" applyFont="1" applyFill="1" applyBorder="1" applyAlignment="1">
      <alignment horizontal="left" vertical="center" indent="1"/>
    </xf>
    <xf numFmtId="49" fontId="14" fillId="9" borderId="0" xfId="102" applyNumberFormat="1" applyFont="1" applyFill="1" applyAlignment="1">
      <alignment horizontal="center" vertical="center" wrapText="1"/>
    </xf>
    <xf numFmtId="0" fontId="0" fillId="47" borderId="0" xfId="0" applyNumberFormat="1" applyFill="1" applyAlignment="1">
      <alignment horizontal="left" vertical="center" wrapText="1"/>
    </xf>
    <xf numFmtId="49" fontId="90" fillId="49" borderId="59" xfId="0" applyFont="1" applyFill="1" applyBorder="1" applyAlignment="1">
      <alignment horizontal="left" vertical="center" wrapText="1" indent="1"/>
    </xf>
    <xf numFmtId="49" fontId="90" fillId="49" borderId="59" xfId="0" applyFont="1" applyFill="1" applyBorder="1" applyAlignment="1">
      <alignment horizontal="left" vertical="center" wrapText="1"/>
    </xf>
    <xf numFmtId="49" fontId="90" fillId="49" borderId="58" xfId="0" applyFont="1" applyFill="1" applyBorder="1" applyAlignment="1">
      <alignment horizontal="left" vertical="center" wrapText="1"/>
    </xf>
    <xf numFmtId="0" fontId="14" fillId="45" borderId="0" xfId="102" applyFont="1" applyFill="1" applyAlignment="1">
      <alignment horizontal="left" vertical="center" wrapText="1"/>
    </xf>
    <xf numFmtId="0" fontId="68" fillId="45" borderId="0" xfId="102" applyFont="1" applyFill="1" applyAlignment="1">
      <alignment horizontal="center" vertical="center" wrapText="1"/>
    </xf>
    <xf numFmtId="4" fontId="14" fillId="45" borderId="0" xfId="102" applyNumberFormat="1" applyFont="1" applyFill="1" applyAlignment="1">
      <alignment horizontal="right" vertical="center"/>
    </xf>
    <xf numFmtId="49" fontId="95" fillId="45" borderId="5" xfId="102" applyNumberFormat="1" applyFont="1" applyFill="1" applyBorder="1" applyAlignment="1">
      <alignment horizontal="center" vertical="center" wrapText="1"/>
    </xf>
    <xf numFmtId="49" fontId="14" fillId="45" borderId="8" xfId="102" applyNumberFormat="1" applyFont="1" applyFill="1" applyBorder="1" applyAlignment="1">
      <alignment horizontal="left" vertical="center"/>
    </xf>
    <xf numFmtId="49" fontId="76" fillId="45" borderId="30" xfId="99" applyFont="1" applyFill="1" applyBorder="1" applyAlignment="1">
      <alignment horizontal="left" vertical="center" indent="1"/>
    </xf>
    <xf numFmtId="49" fontId="14" fillId="45" borderId="31" xfId="99" applyFill="1" applyBorder="1" applyAlignment="1">
      <alignment horizontal="left" vertical="center" indent="1"/>
    </xf>
    <xf numFmtId="49" fontId="76" fillId="45" borderId="31" xfId="99" applyFont="1" applyFill="1" applyBorder="1" applyAlignment="1">
      <alignment horizontal="left" vertical="center" indent="1"/>
    </xf>
    <xf numFmtId="49" fontId="0" fillId="0" borderId="0" xfId="0" applyBorder="1">
      <alignment vertical="top"/>
    </xf>
    <xf numFmtId="49" fontId="68" fillId="0" borderId="29" xfId="97" applyNumberFormat="1" applyFont="1" applyBorder="1" applyAlignment="1">
      <alignment horizontal="left" vertical="center"/>
    </xf>
    <xf numFmtId="49" fontId="46" fillId="0" borderId="0" xfId="34" applyNumberFormat="1" applyFont="1" applyFill="1" applyBorder="1" applyAlignment="1" applyProtection="1">
      <alignment horizontal="left" vertical="top" wrapText="1"/>
    </xf>
    <xf numFmtId="4" fontId="92" fillId="51" borderId="11" xfId="0" applyNumberFormat="1" applyFont="1" applyFill="1" applyBorder="1" applyAlignment="1">
      <alignment horizontal="right" vertical="center"/>
    </xf>
    <xf numFmtId="0" fontId="14" fillId="7" borderId="7" xfId="105" applyFont="1" applyFill="1" applyBorder="1" applyAlignment="1">
      <alignment horizontal="left" vertical="center" wrapText="1" indent="1"/>
    </xf>
    <xf numFmtId="49" fontId="17" fillId="11" borderId="29" xfId="99" applyFont="1" applyFill="1" applyBorder="1" applyAlignment="1" applyProtection="1">
      <alignment horizontal="left" vertical="center" wrapText="1" indent="1"/>
      <protection locked="0"/>
    </xf>
    <xf numFmtId="0" fontId="17" fillId="49" borderId="0" xfId="97" applyFont="1" applyFill="1" applyAlignment="1">
      <alignment vertical="center"/>
    </xf>
    <xf numFmtId="0" fontId="14" fillId="2" borderId="29" xfId="49" applyFill="1" applyBorder="1" applyAlignment="1" applyProtection="1">
      <alignment horizontal="left" vertical="center" indent="1"/>
      <protection locked="0"/>
    </xf>
    <xf numFmtId="49" fontId="90" fillId="49" borderId="48" xfId="0" applyFont="1" applyFill="1" applyBorder="1" applyAlignment="1">
      <alignment horizontal="left" vertical="center" wrapText="1" indent="1"/>
    </xf>
    <xf numFmtId="169" fontId="68" fillId="2" borderId="29" xfId="97" applyNumberFormat="1" applyFont="1" applyFill="1" applyBorder="1" applyAlignment="1" applyProtection="1">
      <alignment horizontal="right" vertical="center"/>
      <protection locked="0"/>
    </xf>
    <xf numFmtId="169" fontId="76" fillId="45" borderId="31" xfId="99" applyNumberFormat="1" applyFont="1" applyFill="1" applyBorder="1" applyAlignment="1">
      <alignment horizontal="left" vertical="center" indent="1"/>
    </xf>
    <xf numFmtId="169" fontId="18" fillId="2" borderId="29" xfId="104" applyNumberFormat="1" applyFont="1" applyFill="1" applyBorder="1" applyAlignment="1" applyProtection="1">
      <alignment horizontal="right" vertical="center"/>
      <protection locked="0"/>
    </xf>
    <xf numFmtId="169" fontId="68" fillId="0" borderId="29" xfId="97" applyNumberFormat="1" applyFont="1" applyBorder="1" applyAlignment="1">
      <alignment horizontal="right" vertical="center"/>
    </xf>
    <xf numFmtId="169" fontId="14" fillId="2" borderId="29" xfId="102" applyNumberFormat="1" applyFont="1" applyFill="1" applyBorder="1" applyAlignment="1" applyProtection="1">
      <alignment horizontal="right" vertical="center"/>
      <protection locked="0"/>
    </xf>
    <xf numFmtId="169" fontId="18" fillId="7" borderId="29" xfId="104" applyNumberFormat="1" applyFont="1" applyFill="1" applyBorder="1" applyAlignment="1">
      <alignment horizontal="right" vertical="center"/>
    </xf>
    <xf numFmtId="169" fontId="18" fillId="0" borderId="29" xfId="104" applyNumberFormat="1" applyFont="1" applyBorder="1" applyAlignment="1">
      <alignment horizontal="right" vertical="center"/>
    </xf>
    <xf numFmtId="169" fontId="14" fillId="2" borderId="29" xfId="104" applyNumberFormat="1" applyFont="1" applyFill="1" applyBorder="1" applyAlignment="1" applyProtection="1">
      <alignment horizontal="right" vertical="center"/>
      <protection locked="0"/>
    </xf>
    <xf numFmtId="169" fontId="14" fillId="0" borderId="29" xfId="104" applyNumberFormat="1" applyFont="1" applyBorder="1" applyAlignment="1">
      <alignment horizontal="right" vertical="center"/>
    </xf>
    <xf numFmtId="172" fontId="18" fillId="7" borderId="29" xfId="104" applyNumberFormat="1" applyFont="1" applyFill="1" applyBorder="1" applyAlignment="1">
      <alignment horizontal="right" vertical="center"/>
    </xf>
    <xf numFmtId="172" fontId="76" fillId="45" borderId="31" xfId="99" applyNumberFormat="1" applyFont="1" applyFill="1" applyBorder="1" applyAlignment="1">
      <alignment horizontal="left" vertical="center" indent="1"/>
    </xf>
    <xf numFmtId="172" fontId="18" fillId="0" borderId="29" xfId="104" applyNumberFormat="1" applyFont="1" applyBorder="1" applyAlignment="1">
      <alignment horizontal="right" vertical="center"/>
    </xf>
    <xf numFmtId="49" fontId="14" fillId="2" borderId="29" xfId="49" applyNumberFormat="1" applyFill="1" applyBorder="1" applyAlignment="1" applyProtection="1">
      <alignment horizontal="left" vertical="center" wrapText="1" indent="1"/>
      <protection locked="0"/>
    </xf>
    <xf numFmtId="49" fontId="68" fillId="2" borderId="29" xfId="97" applyNumberFormat="1" applyFont="1" applyFill="1" applyBorder="1" applyAlignment="1" applyProtection="1">
      <alignment horizontal="left" vertical="center" wrapText="1"/>
      <protection locked="0"/>
    </xf>
    <xf numFmtId="49" fontId="14" fillId="2" borderId="29" xfId="102" applyNumberFormat="1" applyFont="1" applyFill="1" applyBorder="1" applyAlignment="1" applyProtection="1">
      <alignment horizontal="left" vertical="center" wrapText="1"/>
      <protection locked="0"/>
    </xf>
    <xf numFmtId="0" fontId="16" fillId="7" borderId="30" xfId="106" applyFont="1" applyFill="1" applyBorder="1" applyAlignment="1">
      <alignment horizontal="left" vertical="center" indent="1"/>
    </xf>
    <xf numFmtId="0" fontId="16" fillId="7" borderId="31" xfId="106" applyFont="1" applyFill="1" applyBorder="1" applyAlignment="1">
      <alignment vertical="center" wrapText="1"/>
    </xf>
    <xf numFmtId="49" fontId="16" fillId="7" borderId="31" xfId="106" applyNumberFormat="1" applyFont="1" applyFill="1" applyBorder="1" applyAlignment="1">
      <alignment vertical="center" wrapText="1"/>
    </xf>
    <xf numFmtId="0" fontId="14" fillId="45" borderId="30" xfId="106" applyFont="1" applyFill="1" applyBorder="1" applyAlignment="1">
      <alignment horizontal="left" vertical="center" wrapText="1"/>
    </xf>
    <xf numFmtId="0" fontId="14" fillId="45" borderId="31" xfId="49" applyFill="1" applyBorder="1" applyAlignment="1">
      <alignment horizontal="center" vertical="center"/>
    </xf>
    <xf numFmtId="0" fontId="14" fillId="45" borderId="31" xfId="106" applyFont="1" applyFill="1" applyBorder="1" applyAlignment="1">
      <alignment horizontal="left" vertical="center" indent="1"/>
    </xf>
    <xf numFmtId="0" fontId="82" fillId="0" borderId="0" xfId="106" applyFont="1" applyAlignment="1">
      <alignment vertical="center"/>
    </xf>
    <xf numFmtId="0" fontId="16" fillId="0" borderId="29" xfId="106" applyFont="1" applyBorder="1" applyAlignment="1">
      <alignment horizontal="left" vertical="center" wrapText="1"/>
    </xf>
    <xf numFmtId="0" fontId="16" fillId="0" borderId="29" xfId="49" applyFont="1" applyBorder="1" applyAlignment="1">
      <alignment horizontal="center" vertical="center" wrapText="1"/>
    </xf>
    <xf numFmtId="4" fontId="82" fillId="2" borderId="29" xfId="106" applyNumberFormat="1" applyFont="1" applyFill="1" applyBorder="1" applyAlignment="1" applyProtection="1">
      <alignment horizontal="right" vertical="center"/>
      <protection locked="0"/>
    </xf>
    <xf numFmtId="4" fontId="16" fillId="43" borderId="29" xfId="106" applyNumberFormat="1" applyFont="1" applyFill="1" applyBorder="1" applyAlignment="1">
      <alignment vertical="center"/>
    </xf>
    <xf numFmtId="0" fontId="14" fillId="0" borderId="29" xfId="106" applyFont="1" applyBorder="1" applyAlignment="1">
      <alignment horizontal="left" vertical="center" wrapText="1"/>
    </xf>
    <xf numFmtId="0" fontId="14" fillId="0" borderId="29" xfId="49" applyBorder="1" applyAlignment="1">
      <alignment horizontal="center" vertical="center" wrapText="1"/>
    </xf>
    <xf numFmtId="4" fontId="14" fillId="7" borderId="7" xfId="0" applyNumberFormat="1" applyFont="1" applyFill="1" applyBorder="1" applyAlignment="1">
      <alignment horizontal="right" vertical="center" wrapText="1"/>
    </xf>
    <xf numFmtId="4" fontId="14" fillId="43" borderId="29" xfId="106" applyNumberFormat="1" applyFont="1" applyFill="1" applyBorder="1" applyAlignment="1">
      <alignment vertical="center"/>
    </xf>
    <xf numFmtId="4" fontId="68" fillId="2" borderId="29" xfId="106" applyNumberFormat="1" applyFont="1" applyFill="1" applyBorder="1" applyAlignment="1" applyProtection="1">
      <alignment horizontal="right" vertical="center"/>
      <protection locked="0"/>
    </xf>
    <xf numFmtId="4" fontId="14" fillId="2" borderId="29" xfId="106" applyNumberFormat="1" applyFont="1" applyFill="1" applyBorder="1" applyAlignment="1" applyProtection="1">
      <alignment vertical="center"/>
      <protection locked="0"/>
    </xf>
    <xf numFmtId="0" fontId="14" fillId="0" borderId="31" xfId="49" applyBorder="1" applyAlignment="1">
      <alignment horizontal="center" vertical="center"/>
    </xf>
    <xf numFmtId="0" fontId="14" fillId="0" borderId="31" xfId="106" applyFont="1" applyBorder="1" applyAlignment="1">
      <alignment horizontal="left" vertical="center" indent="1"/>
    </xf>
    <xf numFmtId="0" fontId="14" fillId="0" borderId="29" xfId="106" applyFont="1" applyBorder="1" applyAlignment="1">
      <alignment horizontal="left" vertical="center" wrapText="1" indent="1"/>
    </xf>
    <xf numFmtId="4" fontId="68" fillId="2" borderId="7" xfId="106" applyNumberFormat="1" applyFont="1" applyFill="1" applyBorder="1" applyAlignment="1" applyProtection="1">
      <alignment horizontal="right" vertical="center"/>
      <protection locked="0"/>
    </xf>
    <xf numFmtId="0" fontId="16" fillId="0" borderId="7" xfId="106" applyFont="1" applyBorder="1" applyAlignment="1">
      <alignment horizontal="left" vertical="center" wrapText="1"/>
    </xf>
    <xf numFmtId="0" fontId="16" fillId="0" borderId="7" xfId="49" applyFont="1" applyBorder="1" applyAlignment="1">
      <alignment horizontal="center" vertical="center" wrapText="1"/>
    </xf>
    <xf numFmtId="4" fontId="16" fillId="2" borderId="7" xfId="106" applyNumberFormat="1" applyFont="1" applyFill="1" applyBorder="1" applyAlignment="1" applyProtection="1">
      <alignment vertical="center"/>
      <protection locked="0"/>
    </xf>
    <xf numFmtId="0" fontId="14" fillId="0" borderId="7" xfId="106" applyFont="1" applyBorder="1" applyAlignment="1">
      <alignment horizontal="left" vertical="center" wrapText="1"/>
    </xf>
    <xf numFmtId="0" fontId="14" fillId="0" borderId="7" xfId="49" applyBorder="1" applyAlignment="1">
      <alignment horizontal="center" vertical="center" wrapText="1"/>
    </xf>
    <xf numFmtId="0" fontId="95" fillId="45" borderId="31"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0" fontId="14" fillId="2" borderId="29" xfId="49" applyFill="1" applyBorder="1" applyAlignment="1" applyProtection="1">
      <alignment horizontal="left" vertical="center" wrapText="1" indent="1"/>
      <protection locked="0"/>
    </xf>
    <xf numFmtId="49" fontId="90" fillId="49" borderId="50" xfId="0" applyFont="1" applyFill="1" applyBorder="1" applyAlignment="1">
      <alignment horizontal="left" vertical="center"/>
    </xf>
    <xf numFmtId="169" fontId="14" fillId="7" borderId="29" xfId="102" applyNumberFormat="1" applyFont="1" applyFill="1" applyBorder="1" applyAlignment="1">
      <alignment horizontal="right" vertical="center"/>
    </xf>
    <xf numFmtId="0" fontId="28" fillId="0" borderId="0" xfId="110" applyFont="1"/>
    <xf numFmtId="0" fontId="28" fillId="0" borderId="0" xfId="110" applyFont="1" applyFill="1"/>
    <xf numFmtId="0" fontId="29" fillId="0" borderId="9" xfId="110" applyFont="1" applyFill="1" applyBorder="1" applyAlignment="1">
      <alignment horizontal="left" vertical="center" indent="1"/>
    </xf>
    <xf numFmtId="0" fontId="28" fillId="0" borderId="9" xfId="110" applyFont="1" applyFill="1" applyBorder="1"/>
    <xf numFmtId="0" fontId="28" fillId="0" borderId="0" xfId="110" applyFont="1" applyFill="1" applyAlignment="1">
      <alignment vertical="center"/>
    </xf>
    <xf numFmtId="49" fontId="68" fillId="0" borderId="7" xfId="102" applyNumberFormat="1" applyFont="1" applyBorder="1" applyAlignment="1">
      <alignment horizontal="center" vertical="center"/>
    </xf>
    <xf numFmtId="0" fontId="68" fillId="0" borderId="32" xfId="102" applyFont="1" applyBorder="1" applyAlignment="1">
      <alignment vertical="center"/>
    </xf>
    <xf numFmtId="0" fontId="68" fillId="0" borderId="32" xfId="102" applyFont="1" applyBorder="1" applyAlignment="1">
      <alignment vertical="center" wrapText="1"/>
    </xf>
    <xf numFmtId="0" fontId="14" fillId="0" borderId="29" xfId="97" applyFont="1" applyBorder="1" applyAlignment="1">
      <alignment vertical="center" wrapText="1"/>
    </xf>
    <xf numFmtId="0" fontId="14" fillId="0" borderId="32" xfId="102" applyFont="1" applyBorder="1" applyAlignment="1">
      <alignment horizontal="left" vertical="center" wrapText="1" indent="1"/>
    </xf>
    <xf numFmtId="0" fontId="14" fillId="0" borderId="29" xfId="97" applyFont="1" applyBorder="1" applyAlignment="1">
      <alignment horizontal="left" vertical="center" wrapText="1" indent="2"/>
    </xf>
    <xf numFmtId="0" fontId="68" fillId="0" borderId="29" xfId="102" applyFont="1" applyBorder="1" applyAlignment="1">
      <alignment horizontal="left" vertical="center" wrapText="1" indent="3"/>
    </xf>
    <xf numFmtId="0" fontId="14" fillId="0" borderId="31" xfId="97" applyFont="1" applyBorder="1" applyAlignment="1">
      <alignment horizontal="left" vertical="center" wrapText="1" indent="1"/>
    </xf>
    <xf numFmtId="49" fontId="68" fillId="0" borderId="7" xfId="111" applyNumberFormat="1" applyFont="1" applyBorder="1" applyAlignment="1">
      <alignment horizontal="center" vertical="center"/>
    </xf>
    <xf numFmtId="0" fontId="68" fillId="0" borderId="32" xfId="111" applyFont="1" applyBorder="1" applyAlignment="1">
      <alignment vertical="center"/>
    </xf>
    <xf numFmtId="0" fontId="14" fillId="0" borderId="64" xfId="97" applyFont="1" applyBorder="1" applyAlignment="1">
      <alignment vertical="center" wrapText="1"/>
    </xf>
    <xf numFmtId="0" fontId="14" fillId="0" borderId="64" xfId="97" applyFont="1" applyBorder="1" applyAlignment="1">
      <alignment horizontal="left" vertical="center" wrapText="1" indent="1"/>
    </xf>
    <xf numFmtId="0" fontId="14" fillId="0" borderId="31" xfId="97" applyFont="1" applyBorder="1" applyAlignment="1">
      <alignment vertical="center" wrapText="1"/>
    </xf>
    <xf numFmtId="0" fontId="68" fillId="0" borderId="29" xfId="111" applyFont="1" applyBorder="1" applyAlignment="1">
      <alignment horizontal="left" vertical="center"/>
    </xf>
    <xf numFmtId="0" fontId="68" fillId="0" borderId="29" xfId="111" applyFont="1" applyBorder="1" applyAlignment="1">
      <alignment horizontal="left" vertical="center" wrapText="1"/>
    </xf>
    <xf numFmtId="0" fontId="68" fillId="0" borderId="29" xfId="111" applyFont="1" applyBorder="1" applyAlignment="1">
      <alignment horizontal="left" vertical="center" wrapText="1" indent="2"/>
    </xf>
    <xf numFmtId="0" fontId="68" fillId="0" borderId="29" xfId="111" applyFont="1" applyBorder="1" applyAlignment="1">
      <alignment horizontal="left" vertical="center" wrapText="1" indent="1"/>
    </xf>
    <xf numFmtId="0" fontId="14" fillId="0" borderId="30" xfId="97" applyFont="1" applyBorder="1" applyAlignment="1">
      <alignment horizontal="left" vertical="center" wrapText="1"/>
    </xf>
    <xf numFmtId="0" fontId="68" fillId="0" borderId="7" xfId="111" applyFont="1" applyBorder="1" applyAlignment="1">
      <alignment vertical="center"/>
    </xf>
    <xf numFmtId="0" fontId="68" fillId="0" borderId="7" xfId="111" applyFont="1" applyBorder="1" applyAlignment="1">
      <alignment vertical="center" wrapText="1"/>
    </xf>
    <xf numFmtId="0" fontId="14" fillId="0" borderId="7" xfId="97" applyFont="1" applyBorder="1" applyAlignment="1">
      <alignment vertical="center" wrapText="1"/>
    </xf>
    <xf numFmtId="0" fontId="14" fillId="0" borderId="7" xfId="97" applyFont="1" applyBorder="1" applyAlignment="1">
      <alignment horizontal="left" vertical="center" wrapText="1" indent="1"/>
    </xf>
    <xf numFmtId="0" fontId="68" fillId="0" borderId="7" xfId="111" applyFont="1" applyBorder="1" applyAlignment="1">
      <alignment horizontal="left" vertical="center" indent="1"/>
    </xf>
    <xf numFmtId="0" fontId="68" fillId="0" borderId="7" xfId="111" applyFont="1" applyBorder="1" applyAlignment="1">
      <alignment horizontal="left" vertical="center" indent="2"/>
    </xf>
    <xf numFmtId="0" fontId="68" fillId="0" borderId="7" xfId="111" applyFont="1" applyBorder="1" applyAlignment="1">
      <alignment horizontal="left" vertical="center" wrapText="1" indent="1"/>
    </xf>
    <xf numFmtId="0" fontId="68" fillId="0" borderId="0" xfId="112" applyFont="1" applyAlignment="1">
      <alignment vertical="center"/>
    </xf>
    <xf numFmtId="0" fontId="68" fillId="0" borderId="0" xfId="112" applyFont="1" applyAlignment="1">
      <alignment vertical="center" wrapText="1"/>
    </xf>
    <xf numFmtId="0" fontId="68" fillId="0" borderId="0" xfId="112" applyFont="1" applyAlignment="1">
      <alignment horizontal="center" vertical="center" wrapText="1"/>
    </xf>
    <xf numFmtId="0" fontId="14" fillId="0" borderId="7" xfId="105" applyFont="1" applyBorder="1" applyAlignment="1">
      <alignment vertical="center" wrapText="1"/>
    </xf>
    <xf numFmtId="4" fontId="14" fillId="43" borderId="7" xfId="105" applyNumberFormat="1" applyFont="1" applyFill="1" applyBorder="1" applyAlignment="1">
      <alignment horizontal="right" vertical="center"/>
    </xf>
    <xf numFmtId="0" fontId="68" fillId="0" borderId="0" xfId="114" applyFont="1" applyAlignment="1">
      <alignment vertical="center"/>
    </xf>
    <xf numFmtId="0" fontId="68" fillId="0" borderId="0" xfId="114" applyFont="1" applyAlignment="1">
      <alignment vertical="center" wrapText="1"/>
    </xf>
    <xf numFmtId="0" fontId="68" fillId="0" borderId="0" xfId="114" applyFont="1" applyAlignment="1">
      <alignment horizontal="center" vertical="center" wrapText="1"/>
    </xf>
    <xf numFmtId="49" fontId="14" fillId="9" borderId="7" xfId="112" applyNumberFormat="1" applyFont="1" applyFill="1" applyBorder="1" applyAlignment="1">
      <alignment horizontal="center" vertical="center" wrapText="1"/>
    </xf>
    <xf numFmtId="0" fontId="14" fillId="0" borderId="7" xfId="114" applyFont="1" applyBorder="1" applyAlignment="1">
      <alignment horizontal="left" vertical="center" wrapText="1"/>
    </xf>
    <xf numFmtId="0" fontId="14" fillId="0" borderId="7" xfId="114" applyFont="1" applyBorder="1" applyAlignment="1">
      <alignment horizontal="center" vertical="center" wrapText="1"/>
    </xf>
    <xf numFmtId="0" fontId="14" fillId="11" borderId="7" xfId="114" applyFont="1" applyFill="1" applyBorder="1" applyAlignment="1" applyProtection="1">
      <alignment horizontal="left" vertical="center" wrapText="1" indent="1"/>
      <protection locked="0"/>
    </xf>
    <xf numFmtId="0" fontId="68" fillId="0" borderId="7" xfId="112" applyFont="1" applyBorder="1" applyAlignment="1" applyProtection="1">
      <alignment horizontal="center" vertical="center" wrapText="1"/>
      <protection locked="0"/>
    </xf>
    <xf numFmtId="0" fontId="14" fillId="9" borderId="7" xfId="112" applyFont="1" applyFill="1" applyBorder="1" applyAlignment="1">
      <alignment horizontal="center" vertical="center" wrapText="1"/>
    </xf>
    <xf numFmtId="169" fontId="68" fillId="2" borderId="29" xfId="102" applyNumberFormat="1" applyFont="1" applyFill="1" applyBorder="1" applyAlignment="1" applyProtection="1">
      <alignment horizontal="right" vertical="center"/>
      <protection locked="0"/>
    </xf>
    <xf numFmtId="169" fontId="14" fillId="43" borderId="29" xfId="102" applyNumberFormat="1" applyFont="1" applyFill="1" applyBorder="1" applyAlignment="1">
      <alignment horizontal="right" vertical="center"/>
    </xf>
    <xf numFmtId="169" fontId="68" fillId="43" borderId="29" xfId="102" applyNumberFormat="1" applyFont="1" applyFill="1" applyBorder="1" applyAlignment="1">
      <alignment horizontal="right" vertical="center"/>
    </xf>
    <xf numFmtId="169" fontId="14" fillId="0" borderId="0" xfId="0" applyNumberFormat="1" applyFont="1" applyBorder="1">
      <alignment vertical="top"/>
    </xf>
    <xf numFmtId="169" fontId="20" fillId="0" borderId="0" xfId="0" applyNumberFormat="1" applyFont="1" applyBorder="1">
      <alignment vertical="top"/>
    </xf>
    <xf numFmtId="169" fontId="92" fillId="51" borderId="6" xfId="0" applyNumberFormat="1" applyFont="1" applyFill="1" applyBorder="1" applyAlignment="1">
      <alignment horizontal="left" vertical="center"/>
    </xf>
    <xf numFmtId="169" fontId="68" fillId="7" borderId="29" xfId="102" applyNumberFormat="1" applyFont="1" applyFill="1" applyBorder="1" applyAlignment="1">
      <alignment horizontal="right" vertical="center"/>
    </xf>
    <xf numFmtId="49" fontId="68" fillId="2" borderId="29" xfId="114" applyNumberFormat="1" applyFont="1" applyFill="1" applyBorder="1" applyAlignment="1" applyProtection="1">
      <alignment horizontal="left" vertical="center" wrapText="1"/>
      <protection locked="0"/>
    </xf>
    <xf numFmtId="49" fontId="14" fillId="2" borderId="29" xfId="114" applyNumberFormat="1" applyFont="1" applyFill="1" applyBorder="1" applyAlignment="1" applyProtection="1">
      <alignment horizontal="left" vertical="center" wrapText="1"/>
      <protection locked="0"/>
    </xf>
    <xf numFmtId="0" fontId="68" fillId="0" borderId="7" xfId="112" applyFont="1" applyBorder="1" applyAlignment="1">
      <alignment horizontal="center" vertical="center" wrapText="1"/>
    </xf>
    <xf numFmtId="49" fontId="14" fillId="9" borderId="7" xfId="114" applyNumberFormat="1" applyFont="1" applyFill="1" applyBorder="1" applyAlignment="1">
      <alignment horizontal="center" vertical="center" wrapText="1"/>
    </xf>
    <xf numFmtId="0" fontId="68" fillId="0" borderId="0" xfId="102" applyFont="1" applyAlignment="1">
      <alignment horizontal="left" vertical="center"/>
    </xf>
    <xf numFmtId="4" fontId="68" fillId="7" borderId="7" xfId="114" applyNumberFormat="1" applyFont="1" applyFill="1" applyBorder="1" applyAlignment="1">
      <alignment horizontal="right" vertical="center" wrapText="1"/>
    </xf>
    <xf numFmtId="0" fontId="6" fillId="0" borderId="0" xfId="114"/>
    <xf numFmtId="0" fontId="92" fillId="51" borderId="6" xfId="114" applyFont="1" applyFill="1" applyBorder="1" applyAlignment="1">
      <alignment horizontal="left" vertical="center"/>
    </xf>
    <xf numFmtId="49" fontId="14" fillId="0" borderId="7" xfId="114" applyNumberFormat="1" applyFont="1" applyBorder="1" applyAlignment="1">
      <alignment horizontal="center" vertical="center"/>
    </xf>
    <xf numFmtId="0" fontId="14" fillId="0" borderId="7" xfId="114" applyFont="1" applyBorder="1" applyAlignment="1">
      <alignment horizontal="center" vertical="center"/>
    </xf>
    <xf numFmtId="4" fontId="68" fillId="2" borderId="7" xfId="114" applyNumberFormat="1" applyFont="1" applyFill="1" applyBorder="1" applyAlignment="1" applyProtection="1">
      <alignment horizontal="right" vertical="center" wrapText="1"/>
      <protection locked="0"/>
    </xf>
    <xf numFmtId="0" fontId="68" fillId="0" borderId="7" xfId="114" applyFont="1" applyBorder="1" applyAlignment="1" applyProtection="1">
      <alignment horizontal="center" vertical="center"/>
      <protection hidden="1"/>
    </xf>
    <xf numFmtId="4" fontId="68" fillId="7" borderId="7" xfId="114" applyNumberFormat="1" applyFont="1" applyFill="1" applyBorder="1" applyAlignment="1">
      <alignment horizontal="right"/>
    </xf>
    <xf numFmtId="49" fontId="68" fillId="0" borderId="7" xfId="114" applyNumberFormat="1" applyFont="1" applyBorder="1" applyAlignment="1" applyProtection="1">
      <alignment horizontal="center" vertical="center"/>
      <protection hidden="1"/>
    </xf>
    <xf numFmtId="0" fontId="68" fillId="0" borderId="7" xfId="114" applyFont="1" applyBorder="1"/>
    <xf numFmtId="4" fontId="14" fillId="0" borderId="7" xfId="114" applyNumberFormat="1" applyFont="1" applyBorder="1" applyAlignment="1">
      <alignment horizontal="center" vertical="center"/>
    </xf>
    <xf numFmtId="4" fontId="96" fillId="51" borderId="6" xfId="114" applyNumberFormat="1" applyFont="1" applyFill="1" applyBorder="1" applyAlignment="1">
      <alignment horizontal="right" vertical="center"/>
    </xf>
    <xf numFmtId="0" fontId="98" fillId="0" borderId="29" xfId="114" applyFont="1" applyBorder="1" applyAlignment="1">
      <alignment horizontal="left" vertical="center" wrapText="1"/>
    </xf>
    <xf numFmtId="0" fontId="6" fillId="0" borderId="0" xfId="115"/>
    <xf numFmtId="0" fontId="68" fillId="0" borderId="7" xfId="115" applyFont="1" applyBorder="1" applyAlignment="1">
      <alignment horizontal="center" vertical="center" wrapText="1"/>
    </xf>
    <xf numFmtId="0" fontId="92" fillId="51" borderId="0" xfId="115" applyFont="1" applyFill="1" applyAlignment="1">
      <alignment horizontal="left" vertical="center"/>
    </xf>
    <xf numFmtId="49" fontId="82" fillId="0" borderId="7" xfId="115" applyNumberFormat="1" applyFont="1" applyBorder="1" applyAlignment="1">
      <alignment horizontal="center" vertical="center" wrapText="1"/>
    </xf>
    <xf numFmtId="0" fontId="82" fillId="0" borderId="7" xfId="115" applyFont="1" applyBorder="1" applyAlignment="1">
      <alignment horizontal="left" vertical="center" wrapText="1"/>
    </xf>
    <xf numFmtId="4" fontId="82" fillId="7" borderId="7" xfId="115" applyNumberFormat="1" applyFont="1" applyFill="1" applyBorder="1" applyAlignment="1">
      <alignment horizontal="right" vertical="center"/>
    </xf>
    <xf numFmtId="4" fontId="68" fillId="7" borderId="7" xfId="115" applyNumberFormat="1" applyFont="1" applyFill="1" applyBorder="1" applyAlignment="1">
      <alignment horizontal="right" vertical="center"/>
    </xf>
    <xf numFmtId="49" fontId="68" fillId="0" borderId="7" xfId="115" applyNumberFormat="1" applyFont="1" applyBorder="1" applyAlignment="1">
      <alignment horizontal="center" vertical="center"/>
    </xf>
    <xf numFmtId="0" fontId="68" fillId="0" borderId="7" xfId="115" applyFont="1" applyBorder="1" applyAlignment="1">
      <alignment horizontal="left" vertical="center" wrapText="1" indent="1"/>
    </xf>
    <xf numFmtId="4" fontId="68" fillId="2" borderId="7" xfId="115" applyNumberFormat="1" applyFont="1" applyFill="1" applyBorder="1" applyAlignment="1" applyProtection="1">
      <alignment horizontal="right" vertical="center"/>
      <protection locked="0"/>
    </xf>
    <xf numFmtId="49" fontId="82" fillId="0" borderId="7" xfId="115" applyNumberFormat="1" applyFont="1" applyBorder="1" applyAlignment="1">
      <alignment horizontal="center" vertical="center"/>
    </xf>
    <xf numFmtId="0" fontId="68" fillId="0" borderId="7" xfId="115" applyFont="1" applyBorder="1" applyAlignment="1">
      <alignment horizontal="center" vertical="center"/>
    </xf>
    <xf numFmtId="4" fontId="68" fillId="43" borderId="7" xfId="115" applyNumberFormat="1" applyFont="1" applyFill="1" applyBorder="1" applyAlignment="1">
      <alignment horizontal="right" vertical="center"/>
    </xf>
    <xf numFmtId="0" fontId="16" fillId="0" borderId="7" xfId="115" applyFont="1" applyBorder="1" applyAlignment="1">
      <alignment vertical="center" wrapText="1"/>
    </xf>
    <xf numFmtId="0" fontId="82" fillId="0" borderId="7" xfId="115" applyFont="1" applyBorder="1" applyAlignment="1">
      <alignment horizontal="center" vertical="center"/>
    </xf>
    <xf numFmtId="0" fontId="82" fillId="0" borderId="7" xfId="115" applyFont="1" applyBorder="1" applyAlignment="1">
      <alignment vertical="center" wrapText="1"/>
    </xf>
    <xf numFmtId="0" fontId="16" fillId="0" borderId="7" xfId="115" applyFont="1" applyBorder="1" applyAlignment="1">
      <alignment horizontal="center" vertical="center" wrapText="1"/>
    </xf>
    <xf numFmtId="4" fontId="82" fillId="43" borderId="7" xfId="115" applyNumberFormat="1" applyFont="1" applyFill="1" applyBorder="1" applyAlignment="1">
      <alignment horizontal="right" vertical="center"/>
    </xf>
    <xf numFmtId="4" fontId="82" fillId="2" borderId="7" xfId="115" applyNumberFormat="1" applyFont="1" applyFill="1" applyBorder="1" applyAlignment="1" applyProtection="1">
      <alignment horizontal="right" vertical="center"/>
      <protection locked="0"/>
    </xf>
    <xf numFmtId="49" fontId="82" fillId="2" borderId="29" xfId="114" applyNumberFormat="1" applyFont="1" applyFill="1" applyBorder="1" applyAlignment="1" applyProtection="1">
      <alignment horizontal="left" vertical="center" wrapText="1"/>
      <protection locked="0"/>
    </xf>
    <xf numFmtId="0" fontId="64" fillId="0" borderId="0" xfId="115" applyFont="1"/>
    <xf numFmtId="0" fontId="68" fillId="0" borderId="7" xfId="115" applyFont="1" applyBorder="1" applyAlignment="1">
      <alignment horizontal="left" vertical="center" wrapText="1"/>
    </xf>
    <xf numFmtId="4" fontId="68" fillId="0" borderId="7" xfId="115" applyNumberFormat="1" applyFont="1" applyBorder="1" applyAlignment="1">
      <alignment horizontal="right" vertical="center"/>
    </xf>
    <xf numFmtId="0" fontId="68" fillId="0" borderId="7" xfId="115" applyFont="1" applyBorder="1" applyAlignment="1">
      <alignment vertical="center" wrapText="1"/>
    </xf>
    <xf numFmtId="0" fontId="68" fillId="44" borderId="7" xfId="115" applyFont="1" applyFill="1" applyBorder="1" applyAlignment="1">
      <alignment horizontal="left" vertical="center" wrapText="1" indent="1"/>
    </xf>
    <xf numFmtId="49" fontId="68" fillId="44" borderId="7" xfId="115" applyNumberFormat="1" applyFont="1" applyFill="1" applyBorder="1" applyAlignment="1">
      <alignment horizontal="center" vertical="center"/>
    </xf>
    <xf numFmtId="0" fontId="68" fillId="44" borderId="7" xfId="115" applyFont="1" applyFill="1" applyBorder="1" applyAlignment="1">
      <alignment vertical="center" wrapText="1"/>
    </xf>
    <xf numFmtId="0" fontId="68" fillId="0" borderId="7" xfId="115" applyFont="1" applyBorder="1" applyAlignment="1">
      <alignment horizontal="left" vertical="center" wrapText="1" indent="2"/>
    </xf>
    <xf numFmtId="49" fontId="6" fillId="0" borderId="0" xfId="115" applyNumberFormat="1"/>
    <xf numFmtId="0" fontId="68" fillId="0" borderId="0" xfId="112" applyFont="1" applyAlignment="1">
      <alignment horizontal="left" vertical="center"/>
    </xf>
    <xf numFmtId="4" fontId="68" fillId="2" borderId="7" xfId="112" applyNumberFormat="1" applyFont="1" applyFill="1" applyBorder="1" applyAlignment="1" applyProtection="1">
      <alignment horizontal="right" vertical="center" wrapText="1"/>
      <protection locked="0"/>
    </xf>
    <xf numFmtId="0" fontId="68" fillId="2" borderId="7" xfId="114" applyFont="1" applyFill="1" applyBorder="1" applyAlignment="1" applyProtection="1">
      <alignment horizontal="center" vertical="center" wrapText="1"/>
      <protection locked="0"/>
    </xf>
    <xf numFmtId="49" fontId="68" fillId="2" borderId="7" xfId="112" applyNumberFormat="1" applyFont="1" applyFill="1" applyBorder="1" applyAlignment="1" applyProtection="1">
      <alignment horizontal="left" vertical="center" wrapText="1"/>
      <protection locked="0"/>
    </xf>
    <xf numFmtId="49" fontId="68" fillId="0" borderId="7" xfId="112" applyNumberFormat="1" applyFont="1" applyBorder="1" applyAlignment="1">
      <alignment horizontal="left" vertical="center" wrapText="1"/>
    </xf>
    <xf numFmtId="49" fontId="68" fillId="2" borderId="7" xfId="114" applyNumberFormat="1" applyFont="1" applyFill="1" applyBorder="1" applyAlignment="1" applyProtection="1">
      <alignment horizontal="left" vertical="center" wrapText="1"/>
      <protection locked="0"/>
    </xf>
    <xf numFmtId="49" fontId="22" fillId="0" borderId="0" xfId="0" applyFont="1" applyBorder="1" applyAlignment="1">
      <alignment horizontal="left" vertical="top" wrapText="1"/>
    </xf>
    <xf numFmtId="49" fontId="22" fillId="50" borderId="0" xfId="0" applyFont="1" applyFill="1" applyBorder="1" applyAlignment="1">
      <alignment horizontal="left" vertical="top" wrapText="1"/>
    </xf>
    <xf numFmtId="4" fontId="20" fillId="0" borderId="0" xfId="0" applyNumberFormat="1" applyFont="1" applyBorder="1" applyAlignment="1">
      <alignment horizontal="right" vertical="center"/>
    </xf>
    <xf numFmtId="4" fontId="22" fillId="0" borderId="0" xfId="0" applyNumberFormat="1" applyFont="1" applyBorder="1" applyAlignment="1">
      <alignment horizontal="right" vertical="center"/>
    </xf>
    <xf numFmtId="0" fontId="68" fillId="0" borderId="0" xfId="114" applyFont="1" applyAlignment="1">
      <alignment horizontal="left" vertical="center"/>
    </xf>
    <xf numFmtId="4" fontId="82" fillId="0" borderId="7" xfId="115" applyNumberFormat="1" applyFont="1" applyBorder="1" applyAlignment="1">
      <alignment horizontal="right" vertical="center"/>
    </xf>
    <xf numFmtId="169" fontId="82" fillId="43" borderId="7" xfId="115" applyNumberFormat="1" applyFont="1" applyFill="1" applyBorder="1" applyAlignment="1">
      <alignment horizontal="right" vertical="center"/>
    </xf>
    <xf numFmtId="169" fontId="68" fillId="2" borderId="7" xfId="115" applyNumberFormat="1" applyFont="1" applyFill="1" applyBorder="1" applyAlignment="1" applyProtection="1">
      <alignment horizontal="right" vertical="center"/>
      <protection locked="0"/>
    </xf>
    <xf numFmtId="169" fontId="68" fillId="7" borderId="7" xfId="115" applyNumberFormat="1" applyFont="1" applyFill="1" applyBorder="1" applyAlignment="1">
      <alignment horizontal="right" vertical="center"/>
    </xf>
    <xf numFmtId="169" fontId="14" fillId="7" borderId="29" xfId="106" applyNumberFormat="1" applyFont="1" applyFill="1" applyBorder="1" applyAlignment="1">
      <alignment vertical="center"/>
    </xf>
    <xf numFmtId="0" fontId="75" fillId="2" borderId="29" xfId="98" applyFont="1" applyFill="1" applyBorder="1" applyAlignment="1" applyProtection="1">
      <alignment horizontal="left" vertical="center" wrapText="1" indent="1"/>
      <protection locked="0"/>
    </xf>
    <xf numFmtId="0" fontId="5" fillId="0" borderId="0" xfId="115" applyFont="1"/>
    <xf numFmtId="49" fontId="90" fillId="49" borderId="6" xfId="0" applyFont="1" applyFill="1" applyBorder="1" applyAlignment="1">
      <alignment horizontal="left" vertical="center" wrapText="1" indent="2"/>
    </xf>
    <xf numFmtId="0" fontId="4" fillId="0" borderId="0" xfId="115" applyFont="1"/>
    <xf numFmtId="0" fontId="82" fillId="0" borderId="7" xfId="106" applyFont="1" applyBorder="1" applyAlignment="1">
      <alignment vertical="center" wrapText="1"/>
    </xf>
    <xf numFmtId="0" fontId="68" fillId="44" borderId="7" xfId="106" applyFont="1" applyFill="1" applyBorder="1" applyAlignment="1">
      <alignment horizontal="left" vertical="center" wrapText="1" indent="1"/>
    </xf>
    <xf numFmtId="4" fontId="68" fillId="7" borderId="7" xfId="114" applyNumberFormat="1" applyFont="1" applyFill="1" applyBorder="1" applyAlignment="1">
      <alignment horizontal="right" vertical="center"/>
    </xf>
    <xf numFmtId="14" fontId="75" fillId="2" borderId="29" xfId="98" applyNumberFormat="1" applyFont="1" applyFill="1" applyBorder="1" applyAlignment="1" applyProtection="1">
      <alignment horizontal="left" vertical="center" wrapText="1" indent="1"/>
      <protection locked="0"/>
    </xf>
    <xf numFmtId="49" fontId="75" fillId="2" borderId="29" xfId="98" applyNumberFormat="1" applyFont="1" applyFill="1" applyBorder="1" applyAlignment="1" applyProtection="1">
      <alignment horizontal="left" vertical="center" wrapText="1" indent="1"/>
      <protection locked="0"/>
    </xf>
    <xf numFmtId="49" fontId="99" fillId="2" borderId="29" xfId="31" applyNumberFormat="1" applyFill="1" applyBorder="1" applyAlignment="1" applyProtection="1">
      <alignment horizontal="left" vertical="center" wrapText="1" indent="1"/>
      <protection locked="0"/>
    </xf>
    <xf numFmtId="0" fontId="82" fillId="0" borderId="7" xfId="115" applyFont="1" applyBorder="1" applyAlignment="1">
      <alignment horizontal="left" vertical="center" wrapText="1" indent="1"/>
    </xf>
    <xf numFmtId="0" fontId="82" fillId="0" borderId="7" xfId="115" applyFont="1" applyBorder="1" applyAlignment="1">
      <alignment horizontal="center" vertical="center" wrapText="1"/>
    </xf>
    <xf numFmtId="4" fontId="68" fillId="2" borderId="29" xfId="97" applyNumberFormat="1" applyFont="1" applyFill="1" applyBorder="1" applyAlignment="1" applyProtection="1">
      <alignment horizontal="right" vertical="center"/>
      <protection locked="0"/>
    </xf>
    <xf numFmtId="4" fontId="18" fillId="2" borderId="29" xfId="104" applyNumberFormat="1" applyFont="1" applyFill="1" applyBorder="1" applyAlignment="1" applyProtection="1">
      <alignment horizontal="right" vertical="center"/>
      <protection locked="0"/>
    </xf>
    <xf numFmtId="4" fontId="14" fillId="2" borderId="29" xfId="104" applyNumberFormat="1" applyFont="1" applyFill="1" applyBorder="1" applyAlignment="1" applyProtection="1">
      <alignment horizontal="right" vertical="center"/>
      <protection locked="0"/>
    </xf>
    <xf numFmtId="4" fontId="68" fillId="2" borderId="29" xfId="97" applyNumberFormat="1" applyFont="1" applyFill="1" applyBorder="1" applyAlignment="1" applyProtection="1">
      <alignment horizontal="left" vertical="center" wrapText="1"/>
      <protection locked="0"/>
    </xf>
    <xf numFmtId="0" fontId="68" fillId="7" borderId="30" xfId="102" applyFont="1" applyFill="1" applyBorder="1" applyAlignment="1">
      <alignment horizontal="left" vertical="center" indent="1"/>
    </xf>
    <xf numFmtId="0" fontId="68" fillId="7" borderId="31" xfId="102" applyFont="1" applyFill="1" applyBorder="1" applyAlignment="1">
      <alignment horizontal="left" vertical="center" indent="1"/>
    </xf>
    <xf numFmtId="0" fontId="68" fillId="7" borderId="32" xfId="102" applyFont="1" applyFill="1" applyBorder="1" applyAlignment="1">
      <alignment horizontal="left" vertical="center" indent="1"/>
    </xf>
    <xf numFmtId="0" fontId="0" fillId="0" borderId="0" xfId="0" applyNumberFormat="1">
      <alignment vertical="top"/>
    </xf>
    <xf numFmtId="169" fontId="68" fillId="2" borderId="29" xfId="106" applyNumberFormat="1" applyFont="1" applyFill="1" applyBorder="1" applyAlignment="1" applyProtection="1">
      <alignment horizontal="right" vertical="center"/>
      <protection locked="0"/>
    </xf>
    <xf numFmtId="0" fontId="14" fillId="45" borderId="32" xfId="106" applyFont="1" applyFill="1" applyBorder="1" applyAlignment="1">
      <alignment horizontal="left" vertical="center" indent="1"/>
    </xf>
    <xf numFmtId="0" fontId="14" fillId="0" borderId="32" xfId="106" applyFont="1" applyBorder="1" applyAlignment="1">
      <alignment horizontal="left" vertical="center" indent="1"/>
    </xf>
    <xf numFmtId="0" fontId="16" fillId="7" borderId="32" xfId="106" applyFont="1" applyFill="1" applyBorder="1" applyAlignment="1">
      <alignment vertical="center" wrapText="1"/>
    </xf>
    <xf numFmtId="49" fontId="16" fillId="7" borderId="32" xfId="106" applyNumberFormat="1" applyFont="1" applyFill="1" applyBorder="1" applyAlignment="1">
      <alignment vertical="center" wrapText="1"/>
    </xf>
    <xf numFmtId="0" fontId="14" fillId="43" borderId="65" xfId="106" applyFont="1" applyFill="1" applyBorder="1" applyAlignment="1">
      <alignment vertical="center"/>
    </xf>
    <xf numFmtId="4" fontId="68" fillId="0" borderId="29" xfId="106" applyNumberFormat="1" applyFont="1" applyBorder="1" applyAlignment="1">
      <alignment horizontal="right" vertical="center"/>
    </xf>
    <xf numFmtId="4" fontId="14" fillId="0" borderId="29" xfId="106" applyNumberFormat="1" applyFont="1" applyBorder="1" applyAlignment="1">
      <alignment vertical="center"/>
    </xf>
    <xf numFmtId="49" fontId="14" fillId="11" borderId="29" xfId="106" applyNumberFormat="1" applyFont="1" applyFill="1" applyBorder="1" applyAlignment="1" applyProtection="1">
      <alignment horizontal="left" vertical="center" wrapText="1"/>
      <protection locked="0"/>
    </xf>
    <xf numFmtId="49" fontId="17" fillId="2" borderId="29" xfId="99" applyFont="1" applyFill="1" applyBorder="1" applyAlignment="1" applyProtection="1">
      <alignment horizontal="left" vertical="center" wrapText="1" indent="1"/>
      <protection locked="0"/>
    </xf>
    <xf numFmtId="49" fontId="17" fillId="11" borderId="29" xfId="97" applyNumberFormat="1" applyFont="1" applyFill="1" applyBorder="1" applyAlignment="1" applyProtection="1">
      <alignment horizontal="right" vertical="center" wrapText="1" indent="1"/>
      <protection locked="0"/>
    </xf>
    <xf numFmtId="49" fontId="14" fillId="11" borderId="29" xfId="49" applyNumberFormat="1" applyFill="1" applyBorder="1" applyAlignment="1" applyProtection="1">
      <alignment horizontal="left" vertical="center" wrapText="1" indent="1"/>
      <protection locked="0"/>
    </xf>
    <xf numFmtId="49" fontId="68" fillId="0" borderId="0" xfId="98" applyNumberFormat="1" applyFont="1"/>
    <xf numFmtId="49" fontId="68" fillId="0" borderId="0" xfId="97" applyNumberFormat="1" applyFont="1"/>
    <xf numFmtId="49" fontId="64" fillId="0" borderId="0" xfId="115" applyNumberFormat="1" applyFont="1"/>
    <xf numFmtId="49" fontId="5" fillId="0" borderId="0" xfId="115" applyNumberFormat="1" applyFont="1"/>
    <xf numFmtId="49" fontId="68" fillId="0" borderId="0" xfId="112" applyNumberFormat="1" applyFont="1" applyAlignment="1">
      <alignment horizontal="left" vertical="center"/>
    </xf>
    <xf numFmtId="0" fontId="14" fillId="0" borderId="29" xfId="102" applyFont="1" applyBorder="1" applyAlignment="1">
      <alignment horizontal="left" vertical="center" wrapText="1" indent="2"/>
    </xf>
    <xf numFmtId="22" fontId="14" fillId="0" borderId="0" xfId="46" applyNumberFormat="1" applyFont="1" applyAlignment="1">
      <alignment horizontal="left" vertical="center" wrapText="1"/>
    </xf>
    <xf numFmtId="0" fontId="17" fillId="0" borderId="0" xfId="97" applyFont="1" applyAlignment="1">
      <alignment horizontal="center" vertical="center"/>
    </xf>
    <xf numFmtId="0" fontId="50" fillId="0" borderId="0" xfId="31" applyFont="1" applyFill="1" applyBorder="1" applyAlignment="1" applyProtection="1">
      <alignment horizontal="left" vertical="center" wrapText="1"/>
    </xf>
    <xf numFmtId="0" fontId="99" fillId="0" borderId="0" xfId="31" applyFill="1" applyBorder="1" applyAlignment="1" applyProtection="1">
      <alignment horizontal="left" vertical="top" wrapText="1"/>
    </xf>
    <xf numFmtId="49" fontId="42" fillId="0" borderId="0" xfId="42" applyFont="1" applyFill="1" applyBorder="1" applyAlignment="1">
      <alignment horizontal="left" wrapText="1"/>
    </xf>
    <xf numFmtId="49" fontId="42" fillId="0" borderId="0" xfId="42" applyFont="1" applyFill="1" applyBorder="1" applyAlignment="1">
      <alignment horizontal="justify" vertical="justify" wrapText="1"/>
    </xf>
    <xf numFmtId="0" fontId="28" fillId="0" borderId="0" xfId="41" applyFont="1" applyAlignment="1">
      <alignment horizontal="left" vertical="top" wrapText="1"/>
    </xf>
    <xf numFmtId="0" fontId="28" fillId="0" borderId="0" xfId="41" applyFont="1" applyAlignment="1">
      <alignment horizontal="left" vertical="center" wrapText="1" indent="1"/>
    </xf>
    <xf numFmtId="0" fontId="28" fillId="0" borderId="0" xfId="23" applyFill="1" applyBorder="1" applyAlignment="1">
      <alignment horizontal="left" vertical="top" wrapText="1"/>
    </xf>
    <xf numFmtId="0" fontId="14" fillId="0" borderId="0" xfId="23" applyFont="1" applyFill="1" applyBorder="1" applyAlignment="1">
      <alignment horizontal="center" vertical="top" wrapText="1"/>
    </xf>
    <xf numFmtId="49" fontId="46" fillId="0" borderId="0" xfId="34" applyNumberFormat="1" applyFont="1" applyFill="1" applyBorder="1" applyAlignment="1" applyProtection="1">
      <alignment horizontal="left" vertical="top" wrapText="1"/>
    </xf>
    <xf numFmtId="49" fontId="28" fillId="0" borderId="0" xfId="16" applyNumberFormat="1" applyBorder="1" applyAlignment="1" applyProtection="1">
      <alignment horizontal="left" vertical="center" wrapText="1" indent="1"/>
    </xf>
    <xf numFmtId="0" fontId="18" fillId="0" borderId="0" xfId="42" applyNumberFormat="1" applyFont="1" applyFill="1" applyBorder="1" applyAlignment="1">
      <alignment vertical="top" wrapText="1"/>
    </xf>
    <xf numFmtId="49" fontId="42" fillId="9" borderId="16" xfId="42" applyFont="1" applyFill="1" applyBorder="1" applyAlignment="1">
      <alignment vertical="center" wrapText="1"/>
    </xf>
    <xf numFmtId="49" fontId="42" fillId="9" borderId="0" xfId="42" applyFont="1" applyFill="1" applyBorder="1" applyAlignment="1">
      <alignment vertical="center" wrapText="1"/>
    </xf>
    <xf numFmtId="49" fontId="42" fillId="9" borderId="16" xfId="42" applyFont="1" applyFill="1" applyBorder="1" applyAlignment="1">
      <alignment horizontal="left" vertical="center" wrapText="1"/>
    </xf>
    <xf numFmtId="49" fontId="42" fillId="9" borderId="0" xfId="42" applyFont="1" applyFill="1" applyBorder="1" applyAlignment="1">
      <alignment horizontal="left" vertical="center" wrapText="1"/>
    </xf>
    <xf numFmtId="0" fontId="28" fillId="0" borderId="0" xfId="42" applyNumberFormat="1" applyFont="1" applyFill="1" applyAlignment="1">
      <alignment horizontal="left" vertical="center" wrapText="1"/>
    </xf>
    <xf numFmtId="0" fontId="28" fillId="0" borderId="0" xfId="42" applyNumberFormat="1" applyFont="1" applyFill="1" applyAlignment="1">
      <alignment horizontal="left" vertical="center"/>
    </xf>
    <xf numFmtId="0" fontId="28" fillId="10" borderId="17" xfId="29" applyNumberFormat="1" applyFont="1" applyFill="1" applyBorder="1" applyAlignment="1">
      <alignment horizontal="center" vertical="center" wrapText="1"/>
    </xf>
    <xf numFmtId="0" fontId="28" fillId="10" borderId="18" xfId="29" applyNumberFormat="1" applyFont="1" applyFill="1" applyBorder="1" applyAlignment="1">
      <alignment horizontal="center" vertical="center" wrapText="1"/>
    </xf>
    <xf numFmtId="0" fontId="28" fillId="10" borderId="19" xfId="29" applyNumberFormat="1" applyFont="1" applyFill="1" applyBorder="1" applyAlignment="1">
      <alignment horizontal="center" vertical="center" wrapText="1"/>
    </xf>
    <xf numFmtId="0" fontId="42" fillId="0" borderId="0" xfId="43" applyNumberFormat="1" applyFont="1" applyFill="1" applyBorder="1" applyAlignment="1">
      <alignment horizontal="justify" vertical="top" wrapText="1"/>
    </xf>
    <xf numFmtId="0" fontId="42" fillId="0" borderId="0" xfId="42" applyNumberFormat="1" applyFont="1" applyFill="1" applyBorder="1" applyAlignment="1">
      <alignment horizontal="justify" vertical="center" wrapText="1"/>
    </xf>
    <xf numFmtId="49" fontId="50" fillId="0" borderId="0" xfId="35" applyNumberFormat="1" applyFont="1" applyBorder="1" applyProtection="1">
      <alignment vertical="top"/>
    </xf>
    <xf numFmtId="0" fontId="42" fillId="0" borderId="0" xfId="42" applyNumberFormat="1" applyFont="1" applyFill="1" applyBorder="1" applyAlignment="1">
      <alignment horizontal="justify" vertical="top" wrapText="1"/>
    </xf>
    <xf numFmtId="0" fontId="17" fillId="0" borderId="29" xfId="97" applyFont="1" applyBorder="1" applyAlignment="1">
      <alignment horizontal="right" vertical="center" wrapText="1" indent="1"/>
    </xf>
    <xf numFmtId="0" fontId="17" fillId="0" borderId="29" xfId="98" applyFont="1" applyBorder="1" applyAlignment="1">
      <alignment horizontal="center" vertical="center" textRotation="90" wrapText="1"/>
    </xf>
    <xf numFmtId="49" fontId="89" fillId="0" borderId="0" xfId="97" applyNumberFormat="1" applyFont="1" applyAlignment="1">
      <alignment horizontal="center" vertical="center"/>
    </xf>
    <xf numFmtId="49" fontId="14" fillId="2" borderId="30" xfId="49" applyNumberFormat="1" applyFill="1" applyBorder="1" applyAlignment="1" applyProtection="1">
      <alignment horizontal="left" vertical="center" wrapText="1"/>
      <protection locked="0"/>
    </xf>
    <xf numFmtId="49" fontId="14" fillId="2" borderId="31" xfId="49" applyNumberFormat="1" applyFill="1" applyBorder="1" applyAlignment="1" applyProtection="1">
      <alignment horizontal="left" vertical="center" wrapText="1"/>
      <protection locked="0"/>
    </xf>
    <xf numFmtId="49" fontId="14" fillId="2" borderId="32" xfId="49" applyNumberFormat="1" applyFill="1" applyBorder="1" applyAlignment="1" applyProtection="1">
      <alignment horizontal="left" vertical="center" wrapText="1"/>
      <protection locked="0"/>
    </xf>
    <xf numFmtId="49" fontId="14" fillId="9" borderId="0" xfId="102" applyNumberFormat="1" applyFont="1" applyFill="1" applyAlignment="1">
      <alignment horizontal="center" vertical="center" wrapText="1"/>
    </xf>
    <xf numFmtId="49" fontId="17" fillId="0" borderId="0" xfId="105" applyNumberFormat="1" applyFont="1" applyAlignment="1">
      <alignment horizontal="center"/>
    </xf>
    <xf numFmtId="0" fontId="14" fillId="0" borderId="30" xfId="106" applyFont="1" applyBorder="1" applyAlignment="1">
      <alignment horizontal="right" vertical="center" wrapText="1" indent="1"/>
    </xf>
    <xf numFmtId="0" fontId="14" fillId="0" borderId="32" xfId="106" applyFont="1" applyBorder="1" applyAlignment="1">
      <alignment horizontal="right" vertical="center" wrapText="1" indent="1"/>
    </xf>
    <xf numFmtId="0" fontId="14" fillId="11" borderId="7" xfId="98" applyFont="1" applyFill="1" applyBorder="1" applyAlignment="1" applyProtection="1">
      <alignment horizontal="left" vertical="center" wrapText="1"/>
      <protection locked="0"/>
    </xf>
    <xf numFmtId="0" fontId="14" fillId="0" borderId="30" xfId="106" applyFont="1" applyBorder="1" applyAlignment="1">
      <alignment horizontal="right" vertical="center" wrapText="1"/>
    </xf>
    <xf numFmtId="0" fontId="14" fillId="0" borderId="32" xfId="106" applyFont="1" applyBorder="1" applyAlignment="1">
      <alignment horizontal="right" vertical="center" wrapText="1"/>
    </xf>
    <xf numFmtId="0" fontId="14" fillId="0" borderId="56" xfId="106" applyFont="1" applyBorder="1" applyAlignment="1">
      <alignment horizontal="right" vertical="center" wrapText="1" indent="1"/>
    </xf>
    <xf numFmtId="0" fontId="14" fillId="0" borderId="57" xfId="106" applyFont="1" applyBorder="1" applyAlignment="1">
      <alignment horizontal="right" vertical="center" wrapText="1" indent="1"/>
    </xf>
    <xf numFmtId="49" fontId="68" fillId="0" borderId="0" xfId="112" applyNumberFormat="1" applyFont="1" applyAlignment="1">
      <alignment horizontal="center" vertical="center" wrapText="1"/>
    </xf>
    <xf numFmtId="0" fontId="14" fillId="0" borderId="58" xfId="106" applyFont="1" applyBorder="1" applyAlignment="1">
      <alignment horizontal="right" vertical="center" wrapText="1" indent="1"/>
    </xf>
    <xf numFmtId="0" fontId="14" fillId="0" borderId="48" xfId="106" applyFont="1" applyBorder="1" applyAlignment="1">
      <alignment horizontal="right" vertical="center" wrapText="1" indent="1"/>
    </xf>
    <xf numFmtId="0" fontId="68" fillId="0" borderId="0" xfId="106" applyFont="1" applyAlignment="1">
      <alignment vertical="center"/>
    </xf>
    <xf numFmtId="0" fontId="28"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8" fillId="0" borderId="7" xfId="110" applyFont="1" applyFill="1" applyBorder="1" applyAlignment="1">
      <alignment vertical="center"/>
    </xf>
    <xf numFmtId="0" fontId="28" fillId="0" borderId="7" xfId="110" applyFont="1" applyFill="1" applyBorder="1" applyAlignment="1">
      <alignment vertical="center" wrapText="1"/>
    </xf>
    <xf numFmtId="0" fontId="28" fillId="0" borderId="7" xfId="110" quotePrefix="1" applyFont="1" applyFill="1" applyBorder="1" applyAlignment="1">
      <alignment vertical="center" wrapText="1"/>
    </xf>
    <xf numFmtId="0" fontId="17" fillId="0" borderId="0" xfId="97" applyFont="1" applyFill="1" applyAlignment="1">
      <alignment vertical="center"/>
    </xf>
    <xf numFmtId="0" fontId="17" fillId="0" borderId="5" xfId="97" applyFont="1" applyFill="1" applyBorder="1" applyAlignment="1">
      <alignment horizontal="right" vertical="center" wrapText="1" indent="1"/>
    </xf>
    <xf numFmtId="0" fontId="17" fillId="0" borderId="6" xfId="97" applyFont="1" applyFill="1" applyBorder="1" applyAlignment="1">
      <alignment horizontal="right" vertical="center" wrapText="1" indent="1"/>
    </xf>
    <xf numFmtId="0" fontId="17" fillId="0" borderId="8" xfId="97" applyFont="1" applyFill="1" applyBorder="1" applyAlignment="1">
      <alignment horizontal="right" vertical="center" wrapText="1" indent="1"/>
    </xf>
    <xf numFmtId="0" fontId="17" fillId="0" borderId="7" xfId="97" applyFont="1" applyFill="1" applyBorder="1" applyAlignment="1">
      <alignment horizontal="left" vertical="center" wrapText="1" indent="1"/>
    </xf>
    <xf numFmtId="0" fontId="17" fillId="0" borderId="7" xfId="97" applyFont="1" applyFill="1" applyBorder="1" applyAlignment="1" applyProtection="1">
      <alignment horizontal="left" vertical="center" wrapText="1" indent="1"/>
      <protection locked="0"/>
    </xf>
    <xf numFmtId="0" fontId="17" fillId="0" borderId="0" xfId="97" applyFont="1" applyFill="1" applyAlignment="1">
      <alignment vertical="center" wrapText="1"/>
    </xf>
    <xf numFmtId="49" fontId="70" fillId="0" borderId="29" xfId="98" applyNumberFormat="1" applyFont="1" applyFill="1" applyBorder="1" applyAlignment="1">
      <alignment horizontal="center" vertical="center" wrapText="1"/>
    </xf>
    <xf numFmtId="0" fontId="71" fillId="0" borderId="0" xfId="97" applyFont="1" applyFill="1" applyAlignment="1">
      <alignment vertical="center"/>
    </xf>
    <xf numFmtId="0" fontId="71" fillId="0" borderId="29" xfId="97" applyFont="1" applyFill="1" applyBorder="1" applyAlignment="1" applyProtection="1">
      <alignment horizontal="center" vertical="center"/>
      <protection locked="0"/>
    </xf>
    <xf numFmtId="0" fontId="71" fillId="0" borderId="29" xfId="97" applyFont="1" applyFill="1" applyBorder="1" applyAlignment="1">
      <alignment horizontal="center" vertical="center"/>
    </xf>
    <xf numFmtId="0" fontId="72" fillId="0" borderId="0" xfId="97" applyFont="1" applyFill="1" applyAlignment="1">
      <alignment vertical="center"/>
    </xf>
    <xf numFmtId="0" fontId="70" fillId="0" borderId="29" xfId="98" applyFont="1" applyFill="1" applyBorder="1" applyAlignment="1">
      <alignment horizontal="center" vertical="center" wrapText="1"/>
    </xf>
    <xf numFmtId="0" fontId="71" fillId="0" borderId="29" xfId="98" applyFont="1" applyFill="1" applyBorder="1" applyAlignment="1">
      <alignment horizontal="center" vertical="center" wrapText="1"/>
    </xf>
    <xf numFmtId="0" fontId="73" fillId="0" borderId="0" xfId="97" applyFont="1" applyFill="1" applyAlignment="1">
      <alignment vertical="center"/>
    </xf>
    <xf numFmtId="0" fontId="17" fillId="0" borderId="30" xfId="97" applyFont="1" applyFill="1" applyBorder="1" applyAlignment="1">
      <alignment vertical="center"/>
    </xf>
    <xf numFmtId="0" fontId="17" fillId="0" borderId="31" xfId="98" applyFont="1" applyFill="1" applyBorder="1" applyAlignment="1">
      <alignment vertical="center"/>
    </xf>
    <xf numFmtId="0" fontId="17" fillId="0" borderId="32" xfId="98" applyFont="1" applyFill="1" applyBorder="1" applyAlignment="1">
      <alignment vertical="center"/>
    </xf>
    <xf numFmtId="0" fontId="73" fillId="0" borderId="0" xfId="97" applyFont="1" applyFill="1" applyAlignment="1">
      <alignment horizontal="center" vertical="center"/>
    </xf>
    <xf numFmtId="0" fontId="71" fillId="0" borderId="0" xfId="97" applyFont="1" applyFill="1" applyAlignment="1">
      <alignment horizontal="center" vertical="center"/>
    </xf>
    <xf numFmtId="0" fontId="17" fillId="0" borderId="0" xfId="97" applyFont="1" applyFill="1" applyAlignment="1">
      <alignment horizontal="center" vertical="center"/>
    </xf>
    <xf numFmtId="0" fontId="17" fillId="0" borderId="0" xfId="97" applyFont="1" applyFill="1" applyAlignment="1">
      <alignment horizontal="center" vertical="center"/>
    </xf>
    <xf numFmtId="49" fontId="71" fillId="0" borderId="29" xfId="98" applyNumberFormat="1" applyFont="1" applyFill="1" applyBorder="1" applyAlignment="1">
      <alignment horizontal="left" vertical="center" wrapText="1" indent="4"/>
    </xf>
    <xf numFmtId="0" fontId="72" fillId="0" borderId="0" xfId="97" applyFont="1" applyFill="1" applyAlignment="1">
      <alignment horizontal="left" vertical="center" wrapText="1"/>
    </xf>
    <xf numFmtId="0" fontId="17" fillId="0" borderId="0" xfId="97" applyFont="1" applyFill="1" applyAlignment="1">
      <alignment horizontal="left" vertical="center" wrapText="1"/>
    </xf>
    <xf numFmtId="0" fontId="17" fillId="0" borderId="29" xfId="97" applyFont="1" applyFill="1" applyBorder="1" applyAlignment="1">
      <alignment horizontal="right" vertical="center" wrapText="1" indent="1"/>
    </xf>
    <xf numFmtId="0" fontId="17" fillId="0" borderId="29" xfId="97" applyFont="1" applyFill="1" applyBorder="1" applyAlignment="1">
      <alignment horizontal="left" vertical="center" wrapText="1" indent="1"/>
    </xf>
    <xf numFmtId="0" fontId="72" fillId="0" borderId="0" xfId="97" applyFont="1" applyFill="1" applyAlignment="1">
      <alignment vertical="center" wrapText="1"/>
    </xf>
    <xf numFmtId="49" fontId="17" fillId="0" borderId="29" xfId="97" applyNumberFormat="1" applyFont="1" applyFill="1" applyBorder="1" applyAlignment="1" applyProtection="1">
      <alignment horizontal="left" vertical="center" wrapText="1" indent="1"/>
      <protection locked="0"/>
    </xf>
    <xf numFmtId="49" fontId="17" fillId="0" borderId="29" xfId="97" applyNumberFormat="1" applyFont="1" applyFill="1" applyBorder="1" applyAlignment="1">
      <alignment horizontal="left" vertical="center" wrapText="1" indent="1"/>
    </xf>
    <xf numFmtId="0" fontId="17" fillId="0" borderId="29" xfId="97" applyFont="1" applyFill="1" applyBorder="1" applyAlignment="1" applyProtection="1">
      <alignment horizontal="left" vertical="center" wrapText="1" indent="1"/>
      <protection locked="0"/>
    </xf>
    <xf numFmtId="0" fontId="17" fillId="0" borderId="29" xfId="97" applyFont="1" applyFill="1" applyBorder="1" applyAlignment="1">
      <alignment horizontal="right" vertical="center" wrapText="1" indent="1"/>
    </xf>
    <xf numFmtId="49" fontId="75" fillId="0" borderId="29" xfId="98" applyNumberFormat="1" applyFont="1" applyFill="1" applyBorder="1" applyAlignment="1" applyProtection="1">
      <alignment horizontal="left" vertical="center" wrapText="1" indent="1"/>
      <protection locked="0"/>
    </xf>
    <xf numFmtId="49" fontId="99" fillId="0" borderId="29" xfId="31" applyNumberFormat="1" applyFill="1" applyBorder="1" applyAlignment="1" applyProtection="1">
      <alignment horizontal="left" vertical="center" wrapText="1" indent="1"/>
      <protection locked="0"/>
    </xf>
    <xf numFmtId="0" fontId="74" fillId="0" borderId="0" xfId="97" applyFont="1" applyFill="1" applyAlignment="1">
      <alignment vertical="center"/>
    </xf>
    <xf numFmtId="0" fontId="17" fillId="0" borderId="29" xfId="98" applyFont="1" applyFill="1" applyBorder="1" applyAlignment="1">
      <alignment horizontal="center" vertical="center" textRotation="90" wrapText="1"/>
    </xf>
    <xf numFmtId="49" fontId="14" fillId="0" borderId="29" xfId="49" applyNumberFormat="1" applyFill="1" applyBorder="1" applyAlignment="1" applyProtection="1">
      <alignment horizontal="left" vertical="center" wrapText="1" indent="1"/>
      <protection locked="0"/>
    </xf>
    <xf numFmtId="49" fontId="17" fillId="0" borderId="29" xfId="99" applyFont="1" applyFill="1" applyBorder="1" applyAlignment="1" applyProtection="1">
      <alignment horizontal="left" vertical="center" wrapText="1" indent="1"/>
      <protection locked="0"/>
    </xf>
    <xf numFmtId="14" fontId="75" fillId="0" borderId="29" xfId="98" applyNumberFormat="1" applyFont="1" applyFill="1" applyBorder="1" applyAlignment="1" applyProtection="1">
      <alignment horizontal="left" vertical="center" wrapText="1" indent="1"/>
      <protection locked="0"/>
    </xf>
    <xf numFmtId="0" fontId="17" fillId="0" borderId="0" xfId="97" applyFont="1" applyFill="1" applyAlignment="1">
      <alignment horizontal="center" vertical="center" wrapText="1"/>
    </xf>
    <xf numFmtId="0" fontId="71" fillId="0" borderId="0" xfId="97" applyFont="1" applyFill="1" applyAlignment="1">
      <alignment vertical="center" wrapText="1"/>
    </xf>
    <xf numFmtId="0" fontId="17" fillId="0" borderId="29" xfId="97" applyFont="1" applyFill="1" applyBorder="1" applyAlignment="1">
      <alignment vertical="center" wrapText="1"/>
    </xf>
    <xf numFmtId="0" fontId="70" fillId="0" borderId="44" xfId="98" applyFont="1" applyFill="1" applyBorder="1" applyAlignment="1">
      <alignment horizontal="left" vertical="center" wrapText="1" indent="4"/>
    </xf>
    <xf numFmtId="0" fontId="70" fillId="0" borderId="29" xfId="98" applyFont="1" applyFill="1" applyBorder="1" applyAlignment="1">
      <alignment horizontal="left" vertical="center" wrapText="1" indent="4"/>
    </xf>
    <xf numFmtId="0" fontId="17" fillId="0" borderId="7" xfId="97" applyFont="1" applyFill="1" applyBorder="1" applyAlignment="1">
      <alignment horizontal="right" vertical="center" wrapText="1" indent="1"/>
    </xf>
    <xf numFmtId="0" fontId="75" fillId="0" borderId="7" xfId="98" applyFont="1" applyFill="1" applyBorder="1" applyAlignment="1">
      <alignment horizontal="right" vertical="center" wrapText="1" indent="1"/>
    </xf>
    <xf numFmtId="49" fontId="17" fillId="0" borderId="32" xfId="97" applyNumberFormat="1" applyFont="1" applyFill="1" applyBorder="1" applyAlignment="1">
      <alignment horizontal="right" vertical="center" wrapText="1" indent="1"/>
    </xf>
    <xf numFmtId="0" fontId="75" fillId="0" borderId="29" xfId="98"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49" fontId="17" fillId="0" borderId="0" xfId="97" applyNumberFormat="1" applyFont="1" applyFill="1" applyAlignment="1">
      <alignment horizontal="center" vertical="center"/>
    </xf>
    <xf numFmtId="0" fontId="17" fillId="0" borderId="7" xfId="97" applyFont="1" applyFill="1" applyBorder="1" applyAlignment="1" applyProtection="1">
      <alignment horizontal="right" vertical="center" wrapText="1" indent="1"/>
      <protection locked="0"/>
    </xf>
    <xf numFmtId="0" fontId="75" fillId="0" borderId="7" xfId="98" applyFont="1" applyFill="1" applyBorder="1" applyAlignment="1" applyProtection="1">
      <alignment horizontal="right" vertical="center" wrapText="1" indent="1"/>
      <protection locked="0"/>
    </xf>
    <xf numFmtId="0" fontId="71" fillId="0" borderId="32" xfId="97" applyFont="1" applyFill="1" applyBorder="1" applyAlignment="1">
      <alignment horizontal="right" vertical="center" wrapText="1" indent="1"/>
    </xf>
    <xf numFmtId="0" fontId="70" fillId="0" borderId="29" xfId="98" applyFont="1" applyFill="1" applyBorder="1" applyAlignment="1">
      <alignment horizontal="left" vertical="center" wrapText="1" indent="1"/>
    </xf>
    <xf numFmtId="49" fontId="17" fillId="0" borderId="0" xfId="97" applyNumberFormat="1" applyFont="1" applyFill="1" applyAlignment="1">
      <alignment vertical="center"/>
    </xf>
    <xf numFmtId="49" fontId="17" fillId="0" borderId="0" xfId="97" applyNumberFormat="1" applyFont="1" applyFill="1" applyAlignment="1">
      <alignment horizontal="center" vertical="center"/>
    </xf>
    <xf numFmtId="0" fontId="71" fillId="0" borderId="29" xfId="97" applyFont="1" applyFill="1" applyBorder="1" applyAlignment="1">
      <alignment horizontal="right" vertical="center" wrapText="1" indent="1"/>
    </xf>
    <xf numFmtId="49" fontId="91" fillId="0" borderId="0" xfId="0" applyFont="1" applyFill="1" applyAlignment="1">
      <alignment horizontal="center" vertical="center" wrapText="1"/>
    </xf>
    <xf numFmtId="49" fontId="89" fillId="0" borderId="0" xfId="97" applyNumberFormat="1" applyFont="1" applyFill="1" applyAlignment="1">
      <alignment horizontal="center" vertical="center"/>
    </xf>
    <xf numFmtId="49" fontId="17" fillId="0" borderId="29" xfId="97" applyNumberFormat="1" applyFont="1" applyFill="1" applyBorder="1" applyAlignment="1">
      <alignment horizontal="right" vertical="center" wrapText="1" indent="1"/>
    </xf>
    <xf numFmtId="49" fontId="75" fillId="0" borderId="29" xfId="98" applyNumberFormat="1" applyFont="1" applyFill="1" applyBorder="1" applyAlignment="1">
      <alignment horizontal="left" vertical="center" wrapText="1" indent="1"/>
    </xf>
    <xf numFmtId="0" fontId="75" fillId="0" borderId="29" xfId="98" applyFont="1" applyFill="1" applyBorder="1" applyAlignment="1" applyProtection="1">
      <alignment horizontal="left" vertical="center" wrapText="1" indent="1"/>
    </xf>
    <xf numFmtId="49" fontId="0" fillId="0" borderId="42" xfId="99" applyFont="1" applyFill="1" applyBorder="1" applyAlignment="1" applyProtection="1">
      <alignment horizontal="left" vertical="center" wrapText="1" indent="1"/>
      <protection locked="0"/>
    </xf>
    <xf numFmtId="0" fontId="14" fillId="0" borderId="29" xfId="49" applyFill="1" applyBorder="1" applyAlignment="1" applyProtection="1">
      <alignment horizontal="left" vertical="center" wrapText="1" indent="1"/>
      <protection locked="0"/>
    </xf>
    <xf numFmtId="0" fontId="14" fillId="0" borderId="29" xfId="49" applyFill="1" applyBorder="1" applyAlignment="1" applyProtection="1">
      <alignment horizontal="left" vertical="center" indent="1"/>
      <protection locked="0"/>
    </xf>
    <xf numFmtId="49" fontId="14" fillId="0" borderId="42" xfId="99" applyFill="1" applyBorder="1" applyAlignment="1" applyProtection="1">
      <alignment horizontal="left" vertical="center" wrapText="1" indent="1"/>
      <protection locked="0"/>
    </xf>
    <xf numFmtId="0" fontId="17" fillId="0" borderId="35" xfId="97" applyFont="1" applyFill="1" applyBorder="1" applyAlignment="1">
      <alignment horizontal="right" vertical="center" wrapText="1" indent="1"/>
    </xf>
    <xf numFmtId="0" fontId="17" fillId="0" borderId="36" xfId="97" applyFont="1" applyFill="1" applyBorder="1" applyAlignment="1">
      <alignment horizontal="right" vertical="center" wrapText="1" indent="1"/>
    </xf>
    <xf numFmtId="0" fontId="75" fillId="0" borderId="29" xfId="98" applyFont="1" applyFill="1" applyBorder="1" applyAlignment="1">
      <alignment horizontal="left" vertical="center" wrapText="1" indent="1"/>
    </xf>
    <xf numFmtId="0" fontId="17" fillId="0" borderId="29" xfId="97" applyFont="1" applyFill="1" applyBorder="1" applyAlignment="1">
      <alignment horizontal="left" vertical="center" indent="1"/>
    </xf>
    <xf numFmtId="0" fontId="17" fillId="0" borderId="30" xfId="97" applyFont="1" applyFill="1" applyBorder="1" applyAlignment="1">
      <alignment horizontal="right" vertical="center" wrapText="1" indent="1"/>
    </xf>
    <xf numFmtId="0" fontId="17" fillId="0" borderId="31" xfId="97" applyFont="1" applyFill="1" applyBorder="1" applyAlignment="1">
      <alignment horizontal="right" vertical="center" wrapText="1" indent="1"/>
    </xf>
    <xf numFmtId="0" fontId="17" fillId="0" borderId="32" xfId="97" applyFont="1" applyFill="1" applyBorder="1" applyAlignment="1">
      <alignment horizontal="right" vertical="center" wrapText="1" indent="1"/>
    </xf>
    <xf numFmtId="49" fontId="33" fillId="0" borderId="0" xfId="99" applyFont="1" applyFill="1" applyAlignment="1">
      <alignment vertical="center" wrapText="1"/>
    </xf>
    <xf numFmtId="49" fontId="14" fillId="0" borderId="0" xfId="99" applyFill="1" applyAlignment="1">
      <alignment vertical="center" wrapText="1"/>
    </xf>
    <xf numFmtId="49" fontId="14" fillId="0" borderId="0" xfId="99" applyFill="1">
      <alignment vertical="top"/>
    </xf>
    <xf numFmtId="49" fontId="28" fillId="0" borderId="0" xfId="99" applyFont="1" applyFill="1" applyBorder="1" applyAlignment="1">
      <alignment horizontal="right" vertical="center" wrapText="1"/>
    </xf>
    <xf numFmtId="0" fontId="28" fillId="0" borderId="0" xfId="99" applyNumberFormat="1" applyFont="1" applyFill="1" applyBorder="1" applyAlignment="1">
      <alignment horizontal="left" vertical="center"/>
    </xf>
    <xf numFmtId="0" fontId="16" fillId="0" borderId="9" xfId="99" quotePrefix="1" applyNumberFormat="1" applyFont="1" applyFill="1" applyBorder="1" applyAlignment="1">
      <alignment horizontal="left" vertical="center" wrapText="1" indent="1"/>
    </xf>
    <xf numFmtId="0" fontId="16" fillId="0" borderId="9" xfId="99" applyNumberFormat="1" applyFont="1" applyFill="1" applyBorder="1" applyAlignment="1">
      <alignment horizontal="left" vertical="center" wrapText="1" indent="1"/>
    </xf>
    <xf numFmtId="49" fontId="16" fillId="0" borderId="0" xfId="99" applyFont="1" applyFill="1" applyBorder="1" applyAlignment="1">
      <alignment vertical="center" wrapText="1"/>
    </xf>
    <xf numFmtId="49" fontId="14" fillId="0" borderId="0" xfId="99" applyFill="1" applyBorder="1" applyAlignment="1">
      <alignment horizontal="left" vertical="center" wrapText="1"/>
    </xf>
    <xf numFmtId="49" fontId="0" fillId="0" borderId="0" xfId="99" applyFont="1" applyFill="1" applyAlignment="1">
      <alignment vertical="center" wrapText="1"/>
    </xf>
    <xf numFmtId="0" fontId="14" fillId="0" borderId="38" xfId="99" applyNumberFormat="1" applyFill="1" applyBorder="1" applyAlignment="1">
      <alignment horizontal="center" vertical="center" wrapText="1"/>
    </xf>
    <xf numFmtId="0" fontId="14" fillId="0" borderId="39" xfId="99" applyNumberFormat="1" applyFill="1" applyBorder="1" applyAlignment="1">
      <alignment horizontal="center" vertical="center" wrapText="1"/>
    </xf>
    <xf numFmtId="0" fontId="14" fillId="0" borderId="40" xfId="99" applyNumberFormat="1" applyFill="1" applyBorder="1" applyAlignment="1">
      <alignment horizontal="center" vertical="center" wrapText="1"/>
    </xf>
    <xf numFmtId="49" fontId="14" fillId="0" borderId="0" xfId="99" applyFill="1" applyAlignment="1">
      <alignment vertical="center"/>
    </xf>
    <xf numFmtId="49" fontId="100"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4" fillId="0" borderId="0" xfId="99" applyNumberFormat="1" applyFill="1" applyAlignment="1">
      <alignment vertical="center"/>
    </xf>
    <xf numFmtId="49" fontId="32" fillId="0" borderId="0" xfId="99" applyFont="1" applyFill="1" applyBorder="1" applyAlignment="1">
      <alignment horizontal="center" vertical="top" wrapText="1"/>
    </xf>
    <xf numFmtId="49" fontId="79" fillId="0" borderId="0" xfId="99" applyFont="1" applyFill="1" applyBorder="1" applyAlignment="1">
      <alignment horizontal="center" vertical="top" wrapText="1"/>
    </xf>
    <xf numFmtId="49" fontId="14" fillId="0" borderId="41" xfId="99" applyFill="1" applyBorder="1" applyAlignment="1">
      <alignment horizontal="center" vertical="center" wrapText="1"/>
    </xf>
    <xf numFmtId="49" fontId="14" fillId="0" borderId="42" xfId="99" applyFill="1" applyBorder="1" applyAlignment="1">
      <alignment horizontal="left" vertical="center" wrapText="1" indent="1"/>
    </xf>
    <xf numFmtId="49" fontId="14" fillId="0" borderId="0" xfId="99" applyFill="1" applyBorder="1" applyAlignment="1">
      <alignment horizontal="right" vertical="center" wrapText="1"/>
    </xf>
    <xf numFmtId="0" fontId="68" fillId="0" borderId="0" xfId="102" applyFont="1" applyFill="1" applyAlignment="1">
      <alignment vertical="center"/>
    </xf>
    <xf numFmtId="49" fontId="14" fillId="0" borderId="0" xfId="99" applyFill="1" applyBorder="1" applyAlignment="1">
      <alignment vertical="center" wrapText="1"/>
    </xf>
    <xf numFmtId="49" fontId="16" fillId="0" borderId="0" xfId="99" applyFont="1" applyFill="1" applyBorder="1" applyAlignment="1">
      <alignment horizontal="center" vertical="center" wrapText="1" shrinkToFit="1"/>
    </xf>
    <xf numFmtId="49" fontId="16" fillId="0" borderId="0" xfId="99" applyFont="1" applyFill="1" applyBorder="1" applyAlignment="1">
      <alignment horizontal="center" vertical="center" wrapText="1" shrinkToFit="1"/>
    </xf>
    <xf numFmtId="49" fontId="14" fillId="0" borderId="29" xfId="101" applyNumberFormat="1" applyFont="1" applyFill="1" applyBorder="1" applyAlignment="1">
      <alignment horizontal="center" vertical="center" wrapText="1"/>
    </xf>
    <xf numFmtId="0" fontId="14" fillId="0" borderId="44" xfId="101"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68" fillId="0" borderId="0" xfId="98" applyFont="1" applyFill="1"/>
    <xf numFmtId="49" fontId="68" fillId="0" borderId="0" xfId="98" applyNumberFormat="1" applyFont="1" applyFill="1"/>
    <xf numFmtId="0" fontId="0" fillId="0" borderId="52" xfId="0" applyNumberFormat="1" applyFont="1" applyFill="1" applyBorder="1" applyAlignment="1">
      <alignment horizontal="left" vertical="center"/>
    </xf>
    <xf numFmtId="0" fontId="68" fillId="0" borderId="7" xfId="98" applyFont="1" applyFill="1" applyBorder="1" applyAlignment="1">
      <alignment horizontal="center" vertical="center"/>
    </xf>
    <xf numFmtId="49" fontId="14" fillId="0" borderId="32" xfId="98" applyNumberFormat="1" applyFont="1" applyFill="1" applyBorder="1" applyAlignment="1">
      <alignment vertical="center" wrapText="1"/>
    </xf>
    <xf numFmtId="49" fontId="14" fillId="0" borderId="29" xfId="49" applyNumberFormat="1" applyFill="1" applyBorder="1" applyAlignment="1">
      <alignment horizontal="center" vertical="center"/>
    </xf>
    <xf numFmtId="3" fontId="14" fillId="0" borderId="29" xfId="49" applyNumberFormat="1" applyFill="1" applyBorder="1" applyAlignment="1" applyProtection="1">
      <alignment horizontal="right" vertical="center"/>
      <protection locked="0"/>
    </xf>
    <xf numFmtId="3" fontId="14" fillId="0" borderId="29" xfId="98" applyNumberFormat="1" applyFont="1" applyFill="1" applyBorder="1" applyAlignment="1" applyProtection="1">
      <alignment horizontal="right" vertical="center"/>
      <protection locked="0"/>
    </xf>
    <xf numFmtId="49" fontId="14" fillId="0" borderId="7" xfId="98" applyNumberFormat="1" applyFont="1" applyFill="1" applyBorder="1" applyAlignment="1" applyProtection="1">
      <alignment horizontal="left" vertical="center" wrapText="1"/>
      <protection locked="0"/>
    </xf>
    <xf numFmtId="3" fontId="14" fillId="0" borderId="29" xfId="116" applyNumberFormat="1" applyFont="1" applyFill="1" applyBorder="1" applyAlignment="1" applyProtection="1">
      <alignment horizontal="right" vertical="center"/>
      <protection locked="0"/>
    </xf>
    <xf numFmtId="4" fontId="14" fillId="0" borderId="29" xfId="49" applyNumberFormat="1" applyFill="1" applyBorder="1" applyAlignment="1" applyProtection="1">
      <alignment horizontal="right" vertical="center"/>
      <protection locked="0"/>
    </xf>
    <xf numFmtId="4" fontId="14" fillId="0" borderId="29" xfId="116" applyNumberFormat="1" applyFont="1" applyFill="1" applyBorder="1" applyAlignment="1" applyProtection="1">
      <alignment horizontal="right" vertical="center"/>
      <protection locked="0"/>
    </xf>
    <xf numFmtId="4" fontId="14" fillId="0" borderId="29" xfId="98" applyNumberFormat="1" applyFont="1" applyFill="1" applyBorder="1" applyAlignment="1" applyProtection="1">
      <alignment horizontal="right" vertical="center"/>
      <protection locked="0"/>
    </xf>
    <xf numFmtId="49" fontId="14" fillId="0" borderId="30" xfId="49" applyNumberFormat="1" applyFill="1" applyBorder="1" applyAlignment="1" applyProtection="1">
      <alignment horizontal="left" vertical="center" wrapText="1"/>
      <protection locked="0"/>
    </xf>
    <xf numFmtId="49" fontId="14" fillId="0" borderId="31" xfId="49" applyNumberFormat="1" applyFill="1" applyBorder="1" applyAlignment="1" applyProtection="1">
      <alignment horizontal="left" vertical="center" wrapText="1"/>
      <protection locked="0"/>
    </xf>
    <xf numFmtId="49" fontId="14" fillId="0" borderId="32" xfId="49" applyNumberFormat="1" applyFill="1" applyBorder="1" applyAlignment="1" applyProtection="1">
      <alignment horizontal="left" vertical="center" wrapText="1"/>
      <protection locked="0"/>
    </xf>
    <xf numFmtId="0" fontId="16" fillId="0" borderId="6" xfId="98" quotePrefix="1" applyFont="1" applyFill="1" applyBorder="1" applyAlignment="1">
      <alignment horizontal="left" vertical="center" wrapText="1" indent="1"/>
    </xf>
    <xf numFmtId="0" fontId="16" fillId="0" borderId="6" xfId="98" applyFont="1" applyFill="1" applyBorder="1" applyAlignment="1">
      <alignment horizontal="left" vertical="center" wrapText="1" indent="1"/>
    </xf>
    <xf numFmtId="0" fontId="16" fillId="0" borderId="6" xfId="98" quotePrefix="1" applyFont="1" applyFill="1" applyBorder="1" applyAlignment="1">
      <alignment horizontal="left" vertical="center" wrapText="1" indent="1"/>
    </xf>
    <xf numFmtId="0" fontId="16" fillId="0" borderId="6" xfId="98" applyFont="1" applyFill="1" applyBorder="1" applyAlignment="1">
      <alignment horizontal="left" vertical="center" wrapText="1" indent="1"/>
    </xf>
    <xf numFmtId="0" fontId="14" fillId="0" borderId="53" xfId="98" applyFont="1" applyFill="1" applyBorder="1" applyAlignment="1">
      <alignment horizontal="center" vertical="center" wrapText="1"/>
    </xf>
    <xf numFmtId="0" fontId="14" fillId="0" borderId="7" xfId="98" applyFont="1" applyFill="1" applyBorder="1" applyAlignment="1">
      <alignment horizontal="center" vertical="center" wrapText="1"/>
    </xf>
    <xf numFmtId="0" fontId="14" fillId="0" borderId="7" xfId="98" applyFont="1" applyFill="1" applyBorder="1" applyAlignment="1">
      <alignment horizontal="center" vertical="center" wrapText="1"/>
    </xf>
    <xf numFmtId="0" fontId="68" fillId="0" borderId="0" xfId="97" applyFont="1" applyFill="1"/>
    <xf numFmtId="0" fontId="14" fillId="0" borderId="0" xfId="97" applyFont="1" applyFill="1"/>
    <xf numFmtId="0" fontId="68" fillId="0" borderId="0" xfId="97" applyFont="1" applyFill="1" applyAlignment="1">
      <alignment wrapText="1"/>
    </xf>
    <xf numFmtId="0" fontId="68" fillId="0" borderId="0" xfId="103" applyFont="1" applyFill="1"/>
    <xf numFmtId="0" fontId="18" fillId="0" borderId="0" xfId="102" applyFont="1" applyFill="1"/>
    <xf numFmtId="0" fontId="14" fillId="0" borderId="0" xfId="102" applyFont="1" applyFill="1"/>
    <xf numFmtId="0" fontId="18" fillId="0" borderId="0" xfId="49" applyFont="1" applyFill="1">
      <alignment horizontal="left" vertical="center"/>
    </xf>
    <xf numFmtId="0" fontId="68" fillId="0" borderId="0" xfId="103" applyFont="1" applyFill="1" applyAlignment="1">
      <alignment horizontal="center" vertical="center"/>
    </xf>
    <xf numFmtId="0" fontId="16" fillId="0" borderId="9" xfId="99" quotePrefix="1" applyNumberFormat="1" applyFont="1" applyFill="1" applyBorder="1" applyAlignment="1">
      <alignment horizontal="left" vertical="center" indent="1"/>
    </xf>
    <xf numFmtId="0" fontId="83" fillId="0" borderId="9" xfId="102" applyFont="1" applyFill="1" applyBorder="1" applyAlignment="1">
      <alignment vertical="center"/>
    </xf>
    <xf numFmtId="0" fontId="83" fillId="0" borderId="9" xfId="102" applyFont="1" applyFill="1" applyBorder="1"/>
    <xf numFmtId="0" fontId="68" fillId="0" borderId="0" xfId="103" applyFont="1" applyFill="1" applyAlignment="1">
      <alignment horizontal="center"/>
    </xf>
    <xf numFmtId="0" fontId="18" fillId="0" borderId="0" xfId="102" applyFont="1" applyFill="1" applyAlignment="1">
      <alignment horizontal="center"/>
    </xf>
    <xf numFmtId="0" fontId="14" fillId="0" borderId="0" xfId="102" applyFont="1" applyFill="1" applyAlignment="1">
      <alignment horizontal="center"/>
    </xf>
    <xf numFmtId="0" fontId="14" fillId="0" borderId="0" xfId="102" applyFont="1" applyFill="1" applyAlignment="1">
      <alignment horizontal="center" wrapText="1"/>
    </xf>
    <xf numFmtId="0" fontId="18" fillId="0" borderId="0" xfId="49" applyFont="1" applyFill="1" applyAlignment="1">
      <alignment horizontal="center" vertical="center"/>
    </xf>
    <xf numFmtId="0" fontId="78" fillId="0" borderId="0" xfId="102" applyFont="1" applyFill="1" applyAlignment="1">
      <alignment vertical="center" wrapText="1"/>
    </xf>
    <xf numFmtId="0" fontId="14" fillId="0" borderId="29" xfId="97" applyFont="1" applyFill="1" applyBorder="1" applyAlignment="1">
      <alignment horizontal="center" vertical="center" wrapText="1"/>
    </xf>
    <xf numFmtId="0" fontId="14" fillId="0" borderId="29" xfId="97" applyFont="1" applyFill="1" applyBorder="1" applyAlignment="1">
      <alignment horizontal="center" vertical="center" wrapText="1"/>
    </xf>
    <xf numFmtId="0" fontId="68" fillId="0" borderId="29" xfId="102" applyFont="1" applyFill="1" applyBorder="1" applyAlignment="1">
      <alignment horizontal="center" vertical="center" wrapText="1"/>
    </xf>
    <xf numFmtId="0" fontId="68" fillId="0" borderId="7" xfId="102" applyFont="1" applyFill="1" applyBorder="1" applyAlignment="1">
      <alignment horizontal="center" vertical="center" wrapText="1"/>
    </xf>
    <xf numFmtId="0" fontId="14" fillId="0" borderId="29" xfId="102" applyFont="1" applyFill="1" applyBorder="1" applyAlignment="1">
      <alignment horizontal="center" vertical="center" wrapText="1"/>
    </xf>
    <xf numFmtId="0" fontId="18" fillId="0" borderId="29" xfId="97" applyFont="1" applyFill="1" applyBorder="1" applyAlignment="1">
      <alignment horizontal="center" vertical="center" wrapText="1"/>
    </xf>
    <xf numFmtId="0" fontId="68" fillId="0" borderId="0" xfId="102" applyFont="1" applyFill="1" applyAlignment="1">
      <alignment vertical="center" wrapText="1"/>
    </xf>
    <xf numFmtId="49" fontId="68" fillId="0" borderId="0" xfId="97" applyNumberFormat="1" applyFont="1" applyFill="1"/>
    <xf numFmtId="49" fontId="76" fillId="0" borderId="30" xfId="99" applyFont="1" applyFill="1" applyBorder="1" applyAlignment="1">
      <alignment horizontal="left" vertical="center" indent="1"/>
    </xf>
    <xf numFmtId="49" fontId="14" fillId="0" borderId="31" xfId="99" applyFill="1" applyBorder="1" applyAlignment="1">
      <alignment horizontal="left" vertical="center" indent="1"/>
    </xf>
    <xf numFmtId="49" fontId="76" fillId="0" borderId="31" xfId="99" applyFont="1" applyFill="1" applyBorder="1" applyAlignment="1">
      <alignment horizontal="left" vertical="center" indent="1"/>
    </xf>
    <xf numFmtId="0" fontId="95" fillId="0" borderId="31" xfId="99" applyNumberFormat="1" applyFont="1" applyFill="1" applyBorder="1" applyAlignment="1">
      <alignment horizontal="left" vertical="center" indent="1"/>
    </xf>
    <xf numFmtId="0" fontId="14" fillId="0" borderId="29" xfId="97" applyFont="1" applyFill="1" applyBorder="1" applyAlignment="1">
      <alignment horizontal="center" vertical="center"/>
    </xf>
    <xf numFmtId="0" fontId="68" fillId="0" borderId="29" xfId="97" applyFont="1" applyFill="1" applyBorder="1" applyAlignment="1">
      <alignment horizontal="left" vertical="center" wrapText="1"/>
    </xf>
    <xf numFmtId="0" fontId="68" fillId="0" borderId="29" xfId="97" applyFont="1" applyFill="1" applyBorder="1" applyAlignment="1">
      <alignment horizontal="center" vertical="center"/>
    </xf>
    <xf numFmtId="169" fontId="68" fillId="0" borderId="29" xfId="97" applyNumberFormat="1" applyFont="1" applyFill="1" applyBorder="1" applyAlignment="1" applyProtection="1">
      <alignment horizontal="right" vertical="center"/>
      <protection locked="0"/>
    </xf>
    <xf numFmtId="49" fontId="68" fillId="0" borderId="29" xfId="97" applyNumberFormat="1" applyFont="1" applyFill="1" applyBorder="1" applyAlignment="1" applyProtection="1">
      <alignment horizontal="left" vertical="center" wrapText="1"/>
      <protection locked="0"/>
    </xf>
    <xf numFmtId="172" fontId="18" fillId="0" borderId="29" xfId="104" applyNumberFormat="1" applyFont="1" applyFill="1" applyBorder="1" applyAlignment="1">
      <alignment horizontal="right" vertical="center"/>
    </xf>
    <xf numFmtId="169" fontId="18" fillId="0" borderId="29" xfId="104" applyNumberFormat="1" applyFont="1" applyFill="1" applyBorder="1" applyAlignment="1">
      <alignment horizontal="right" vertical="center"/>
    </xf>
    <xf numFmtId="0" fontId="68" fillId="0" borderId="29" xfId="97" applyFont="1" applyFill="1" applyBorder="1" applyAlignment="1">
      <alignment horizontal="justify" vertical="center" wrapText="1"/>
    </xf>
    <xf numFmtId="4" fontId="68" fillId="0" borderId="29" xfId="97" applyNumberFormat="1" applyFont="1" applyFill="1" applyBorder="1" applyAlignment="1" applyProtection="1">
      <alignment horizontal="right" vertical="center"/>
      <protection locked="0"/>
    </xf>
    <xf numFmtId="4" fontId="18" fillId="0" borderId="29" xfId="104" applyNumberFormat="1" applyFont="1" applyFill="1" applyBorder="1" applyAlignment="1" applyProtection="1">
      <alignment horizontal="right" vertical="center"/>
      <protection locked="0"/>
    </xf>
    <xf numFmtId="4" fontId="14" fillId="0" borderId="29" xfId="104" applyNumberFormat="1" applyFont="1" applyFill="1" applyBorder="1" applyAlignment="1" applyProtection="1">
      <alignment horizontal="right" vertical="center"/>
      <protection locked="0"/>
    </xf>
    <xf numFmtId="4" fontId="68" fillId="0" borderId="29" xfId="97" applyNumberFormat="1" applyFont="1" applyFill="1" applyBorder="1" applyAlignment="1" applyProtection="1">
      <alignment horizontal="left" vertical="center" wrapText="1"/>
      <protection locked="0"/>
    </xf>
    <xf numFmtId="169" fontId="76" fillId="0" borderId="31" xfId="99" applyNumberFormat="1" applyFont="1" applyFill="1" applyBorder="1" applyAlignment="1">
      <alignment horizontal="left" vertical="center" indent="1"/>
    </xf>
    <xf numFmtId="172" fontId="76" fillId="0" borderId="31" xfId="99" applyNumberFormat="1" applyFont="1" applyFill="1" applyBorder="1" applyAlignment="1">
      <alignment horizontal="left" vertical="center" indent="1"/>
    </xf>
    <xf numFmtId="169" fontId="18" fillId="0" borderId="29" xfId="104" applyNumberFormat="1" applyFont="1" applyFill="1" applyBorder="1" applyAlignment="1" applyProtection="1">
      <alignment horizontal="right" vertical="center"/>
      <protection locked="0"/>
    </xf>
    <xf numFmtId="0" fontId="14" fillId="0" borderId="29" xfId="97" applyFont="1" applyFill="1" applyBorder="1" applyAlignment="1">
      <alignment horizontal="left" vertical="center" wrapText="1"/>
    </xf>
    <xf numFmtId="0" fontId="68" fillId="0" borderId="29" xfId="97" applyFont="1" applyFill="1" applyBorder="1" applyAlignment="1">
      <alignment horizontal="center" vertical="center" wrapText="1"/>
    </xf>
    <xf numFmtId="169" fontId="68" fillId="0" borderId="29" xfId="97" applyNumberFormat="1" applyFont="1" applyFill="1" applyBorder="1" applyAlignment="1">
      <alignment horizontal="right" vertical="center"/>
    </xf>
    <xf numFmtId="169" fontId="14" fillId="0" borderId="29" xfId="104" applyNumberFormat="1" applyFont="1" applyFill="1" applyBorder="1" applyAlignment="1">
      <alignment horizontal="right" vertical="center"/>
    </xf>
    <xf numFmtId="49" fontId="68" fillId="0" borderId="29" xfId="97" applyNumberFormat="1" applyFont="1" applyFill="1" applyBorder="1" applyAlignment="1">
      <alignment horizontal="left" vertical="center"/>
    </xf>
    <xf numFmtId="49" fontId="14" fillId="0" borderId="29" xfId="97" applyNumberFormat="1" applyFont="1" applyFill="1" applyBorder="1" applyAlignment="1">
      <alignment horizontal="center" vertical="center"/>
    </xf>
    <xf numFmtId="0" fontId="14" fillId="0" borderId="29" xfId="97" applyFont="1" applyFill="1" applyBorder="1" applyAlignment="1">
      <alignment horizontal="left" vertical="center" wrapText="1" indent="1"/>
    </xf>
    <xf numFmtId="169" fontId="14" fillId="0" borderId="29" xfId="104" applyNumberFormat="1" applyFont="1" applyFill="1" applyBorder="1" applyAlignment="1" applyProtection="1">
      <alignment horizontal="right" vertical="center"/>
      <protection locked="0"/>
    </xf>
    <xf numFmtId="0" fontId="14" fillId="0" borderId="29" xfId="97" applyFont="1" applyFill="1" applyBorder="1" applyAlignment="1">
      <alignment horizontal="justify" vertical="center" wrapText="1"/>
    </xf>
    <xf numFmtId="0" fontId="68" fillId="0" borderId="0" xfId="102" applyFont="1" applyFill="1"/>
    <xf numFmtId="49" fontId="14" fillId="0" borderId="29" xfId="102" applyNumberFormat="1" applyFont="1" applyFill="1" applyBorder="1" applyAlignment="1">
      <alignment horizontal="center" vertical="center"/>
    </xf>
    <xf numFmtId="169" fontId="14" fillId="0" borderId="29" xfId="102" applyNumberFormat="1" applyFont="1" applyFill="1" applyBorder="1" applyAlignment="1" applyProtection="1">
      <alignment horizontal="right" vertical="center"/>
      <protection locked="0"/>
    </xf>
    <xf numFmtId="49" fontId="14" fillId="0" borderId="29" xfId="102" applyNumberFormat="1" applyFont="1" applyFill="1" applyBorder="1" applyAlignment="1" applyProtection="1">
      <alignment horizontal="left" vertical="center" wrapText="1"/>
      <protection locked="0"/>
    </xf>
    <xf numFmtId="49" fontId="90" fillId="0" borderId="49" xfId="0" applyFont="1" applyFill="1" applyBorder="1" applyAlignment="1">
      <alignment horizontal="left" vertical="center" wrapText="1" indent="1"/>
    </xf>
    <xf numFmtId="49" fontId="90" fillId="0" borderId="50" xfId="0" applyFont="1" applyFill="1" applyBorder="1" applyAlignment="1">
      <alignment vertical="center" wrapText="1"/>
    </xf>
    <xf numFmtId="0" fontId="14" fillId="0" borderId="0" xfId="97" applyFont="1" applyFill="1" applyAlignment="1">
      <alignment vertical="center"/>
    </xf>
    <xf numFmtId="0" fontId="82" fillId="0" borderId="9" xfId="102" quotePrefix="1" applyFont="1" applyFill="1" applyBorder="1" applyAlignment="1">
      <alignment horizontal="left" vertical="center" indent="1"/>
    </xf>
    <xf numFmtId="0" fontId="82" fillId="0" borderId="9" xfId="102" applyFont="1" applyFill="1" applyBorder="1" applyAlignment="1">
      <alignment vertical="center" wrapText="1"/>
    </xf>
    <xf numFmtId="0" fontId="82" fillId="0" borderId="29" xfId="102" applyFont="1" applyFill="1" applyBorder="1" applyAlignment="1">
      <alignment vertical="center" wrapText="1"/>
    </xf>
    <xf numFmtId="0" fontId="68" fillId="0" borderId="7" xfId="102" applyFont="1" applyFill="1" applyBorder="1" applyAlignment="1">
      <alignment horizontal="center" vertical="center" wrapText="1"/>
    </xf>
    <xf numFmtId="0" fontId="14" fillId="0" borderId="37" xfId="102" applyFont="1" applyFill="1" applyBorder="1" applyAlignment="1">
      <alignment horizontal="center" vertical="center" wrapText="1"/>
    </xf>
    <xf numFmtId="0" fontId="68" fillId="0" borderId="33" xfId="102" applyFont="1" applyFill="1" applyBorder="1" applyAlignment="1">
      <alignment horizontal="center" vertical="center" wrapText="1"/>
    </xf>
    <xf numFmtId="0" fontId="68" fillId="0" borderId="44" xfId="102" applyFont="1" applyFill="1" applyBorder="1" applyAlignment="1">
      <alignment horizontal="center" vertical="center" wrapText="1"/>
    </xf>
    <xf numFmtId="0" fontId="68" fillId="0" borderId="30" xfId="102" applyFont="1" applyFill="1" applyBorder="1" applyAlignment="1">
      <alignment horizontal="center" vertical="center" wrapText="1"/>
    </xf>
    <xf numFmtId="0" fontId="68" fillId="0" borderId="29" xfId="102" applyFont="1" applyFill="1" applyBorder="1" applyAlignment="1">
      <alignment horizontal="center" vertical="center" wrapText="1"/>
    </xf>
    <xf numFmtId="0" fontId="14" fillId="0" borderId="32" xfId="102" applyFont="1" applyFill="1" applyBorder="1" applyAlignment="1">
      <alignment horizontal="center" vertical="center" wrapText="1"/>
    </xf>
    <xf numFmtId="49" fontId="68"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8" fillId="0" borderId="7" xfId="102" applyNumberFormat="1" applyFont="1" applyFill="1" applyBorder="1" applyAlignment="1">
      <alignment horizontal="center" vertical="center"/>
    </xf>
    <xf numFmtId="0" fontId="68" fillId="0" borderId="32" xfId="102" applyFont="1" applyFill="1" applyBorder="1" applyAlignment="1">
      <alignment vertical="center" wrapText="1"/>
    </xf>
    <xf numFmtId="0" fontId="68" fillId="0" borderId="30" xfId="102" applyFont="1" applyFill="1" applyBorder="1" applyAlignment="1">
      <alignment horizontal="left" vertical="center" indent="1"/>
    </xf>
    <xf numFmtId="0" fontId="68" fillId="0" borderId="31" xfId="102" applyFont="1" applyFill="1" applyBorder="1" applyAlignment="1">
      <alignment horizontal="left" vertical="center" indent="1"/>
    </xf>
    <xf numFmtId="0" fontId="68" fillId="0" borderId="32" xfId="102" applyFont="1" applyFill="1" applyBorder="1" applyAlignment="1">
      <alignment horizontal="left" vertical="center" indent="1"/>
    </xf>
    <xf numFmtId="49" fontId="68" fillId="0" borderId="29" xfId="114" applyNumberFormat="1" applyFont="1" applyFill="1" applyBorder="1" applyAlignment="1" applyProtection="1">
      <alignment horizontal="left" vertical="center" wrapText="1"/>
      <protection locked="0"/>
    </xf>
    <xf numFmtId="0" fontId="68" fillId="0" borderId="32" xfId="102" applyFont="1" applyFill="1" applyBorder="1" applyAlignment="1">
      <alignment vertical="center"/>
    </xf>
    <xf numFmtId="169" fontId="68" fillId="0" borderId="29" xfId="102" applyNumberFormat="1" applyFont="1" applyFill="1" applyBorder="1" applyAlignment="1" applyProtection="1">
      <alignment horizontal="right" vertical="center"/>
      <protection locked="0"/>
    </xf>
    <xf numFmtId="0" fontId="14" fillId="0" borderId="29" xfId="97" applyFont="1" applyFill="1" applyBorder="1" applyAlignment="1">
      <alignment vertical="center" wrapText="1"/>
    </xf>
    <xf numFmtId="169" fontId="14" fillId="0" borderId="29" xfId="102" applyNumberFormat="1" applyFont="1" applyFill="1" applyBorder="1" applyAlignment="1">
      <alignment horizontal="right" vertical="center"/>
    </xf>
    <xf numFmtId="49" fontId="14" fillId="0" borderId="29" xfId="114" applyNumberFormat="1" applyFont="1" applyFill="1" applyBorder="1" applyAlignment="1" applyProtection="1">
      <alignment horizontal="left" vertical="center" wrapText="1"/>
      <protection locked="0"/>
    </xf>
    <xf numFmtId="0" fontId="14" fillId="0" borderId="32" xfId="102" applyFont="1" applyFill="1" applyBorder="1" applyAlignment="1">
      <alignment horizontal="left" vertical="center" wrapText="1" indent="1"/>
    </xf>
    <xf numFmtId="0" fontId="14" fillId="0" borderId="29" xfId="97" applyFont="1" applyFill="1" applyBorder="1" applyAlignment="1">
      <alignment horizontal="left" vertical="center" wrapText="1" indent="2"/>
    </xf>
    <xf numFmtId="0" fontId="68" fillId="0" borderId="29" xfId="102" applyFont="1" applyFill="1" applyBorder="1" applyAlignment="1">
      <alignment horizontal="left" vertical="center" wrapText="1" indent="3"/>
    </xf>
    <xf numFmtId="169" fontId="14" fillId="0" borderId="29" xfId="129" applyNumberFormat="1" applyFont="1" applyFill="1" applyBorder="1" applyAlignment="1" applyProtection="1">
      <alignment horizontal="right" vertical="center"/>
      <protection locked="0"/>
    </xf>
    <xf numFmtId="0" fontId="14" fillId="0" borderId="31" xfId="97" applyFont="1" applyFill="1" applyBorder="1" applyAlignment="1">
      <alignment horizontal="left" vertical="center" wrapText="1" indent="1"/>
    </xf>
    <xf numFmtId="169" fontId="14" fillId="0" borderId="29" xfId="140" applyNumberFormat="1" applyFont="1" applyFill="1" applyBorder="1" applyAlignment="1" applyProtection="1">
      <alignment horizontal="right" vertical="center"/>
      <protection locked="0"/>
    </xf>
    <xf numFmtId="169" fontId="14" fillId="0" borderId="29" xfId="147" applyNumberFormat="1" applyFont="1" applyFill="1" applyBorder="1" applyAlignment="1" applyProtection="1">
      <alignment horizontal="right" vertical="center"/>
      <protection locked="0"/>
    </xf>
    <xf numFmtId="0" fontId="14" fillId="0" borderId="0" xfId="97" applyFont="1" applyFill="1" applyAlignment="1">
      <alignment horizontal="right" vertical="center" wrapText="1" indent="1"/>
    </xf>
    <xf numFmtId="4" fontId="14" fillId="0" borderId="0" xfId="102" applyNumberFormat="1" applyFont="1" applyFill="1" applyAlignment="1">
      <alignment horizontal="right" vertical="center"/>
    </xf>
    <xf numFmtId="0" fontId="68" fillId="0" borderId="33" xfId="102" applyFont="1" applyFill="1" applyBorder="1" applyAlignment="1">
      <alignment horizontal="center" vertical="center" wrapText="1"/>
    </xf>
    <xf numFmtId="0" fontId="68" fillId="0" borderId="46" xfId="102" applyFont="1" applyFill="1" applyBorder="1" applyAlignment="1">
      <alignment horizontal="center" vertical="center" wrapText="1"/>
    </xf>
    <xf numFmtId="0" fontId="68" fillId="0" borderId="34" xfId="102" applyFont="1" applyFill="1" applyBorder="1" applyAlignment="1">
      <alignment horizontal="center" vertical="center" wrapText="1"/>
    </xf>
    <xf numFmtId="0" fontId="68" fillId="0" borderId="30" xfId="102" applyFont="1" applyFill="1" applyBorder="1" applyAlignment="1">
      <alignment horizontal="center" vertical="center" wrapText="1"/>
    </xf>
    <xf numFmtId="0" fontId="68" fillId="0" borderId="32" xfId="102" applyFont="1" applyFill="1" applyBorder="1" applyAlignment="1">
      <alignment horizontal="center" vertical="center" wrapText="1"/>
    </xf>
    <xf numFmtId="0" fontId="82" fillId="0" borderId="45" xfId="102" applyFont="1" applyFill="1" applyBorder="1" applyAlignment="1">
      <alignment vertical="center" wrapText="1"/>
    </xf>
    <xf numFmtId="0" fontId="14" fillId="0" borderId="42" xfId="102" applyFont="1" applyFill="1" applyBorder="1" applyAlignment="1">
      <alignment horizontal="center" vertical="center" wrapText="1"/>
    </xf>
    <xf numFmtId="0" fontId="93" fillId="0" borderId="42" xfId="102" applyFont="1" applyFill="1" applyBorder="1" applyAlignment="1">
      <alignment vertical="center"/>
    </xf>
    <xf numFmtId="0" fontId="0" fillId="0" borderId="62" xfId="102" applyFont="1" applyFill="1" applyBorder="1" applyAlignment="1" applyProtection="1">
      <alignment horizontal="left" vertical="center" wrapText="1"/>
      <protection locked="0"/>
    </xf>
    <xf numFmtId="0" fontId="14" fillId="0" borderId="52" xfId="102" applyFont="1" applyFill="1" applyBorder="1" applyAlignment="1" applyProtection="1">
      <alignment horizontal="left" vertical="center" wrapText="1"/>
      <protection locked="0"/>
    </xf>
    <xf numFmtId="0" fontId="14" fillId="0" borderId="63" xfId="102" applyFont="1" applyFill="1" applyBorder="1" applyAlignment="1" applyProtection="1">
      <alignment horizontal="left" vertical="center" wrapText="1"/>
      <protection locked="0"/>
    </xf>
    <xf numFmtId="49" fontId="82" fillId="0" borderId="9" xfId="102" quotePrefix="1" applyNumberFormat="1" applyFont="1" applyFill="1" applyBorder="1" applyAlignment="1">
      <alignment horizontal="left" vertical="center" indent="1"/>
    </xf>
    <xf numFmtId="49" fontId="82" fillId="0" borderId="9" xfId="102" applyNumberFormat="1" applyFont="1" applyFill="1" applyBorder="1" applyAlignment="1">
      <alignment horizontal="left" vertical="center" indent="1"/>
    </xf>
    <xf numFmtId="49" fontId="82" fillId="0" borderId="47" xfId="102" applyNumberFormat="1" applyFont="1" applyFill="1" applyBorder="1" applyAlignment="1">
      <alignment horizontal="left" vertical="center" wrapText="1" indent="4"/>
    </xf>
    <xf numFmtId="49" fontId="82" fillId="0" borderId="0" xfId="102" applyNumberFormat="1" applyFont="1" applyFill="1" applyAlignment="1">
      <alignment horizontal="left" vertical="center" wrapText="1" indent="4"/>
    </xf>
    <xf numFmtId="0" fontId="14" fillId="0" borderId="29" xfId="102" applyFont="1" applyFill="1" applyBorder="1" applyAlignment="1">
      <alignment horizontal="center" vertical="center" wrapText="1"/>
    </xf>
    <xf numFmtId="49" fontId="68" fillId="0" borderId="0" xfId="102" applyNumberFormat="1" applyFont="1" applyFill="1" applyAlignment="1">
      <alignment horizontal="left" vertical="center"/>
    </xf>
    <xf numFmtId="0" fontId="68" fillId="0" borderId="0" xfId="102" applyFont="1" applyFill="1" applyAlignment="1">
      <alignment horizontal="center" vertical="center" wrapText="1"/>
    </xf>
    <xf numFmtId="49" fontId="14" fillId="0" borderId="29" xfId="102" applyNumberFormat="1" applyFont="1" applyFill="1" applyBorder="1" applyAlignment="1">
      <alignment horizontal="center" vertical="center" wrapText="1"/>
    </xf>
    <xf numFmtId="0" fontId="14" fillId="0" borderId="29" xfId="102" applyFont="1" applyFill="1" applyBorder="1" applyAlignment="1">
      <alignment horizontal="left" vertical="center" wrapText="1"/>
    </xf>
    <xf numFmtId="4" fontId="14" fillId="0" borderId="29" xfId="102" applyNumberFormat="1" applyFont="1" applyFill="1" applyBorder="1" applyAlignment="1">
      <alignment horizontal="right" vertical="center"/>
    </xf>
    <xf numFmtId="49" fontId="68" fillId="0" borderId="29" xfId="102" applyNumberFormat="1" applyFont="1" applyFill="1" applyBorder="1" applyAlignment="1" applyProtection="1">
      <alignment horizontal="left" vertical="center" wrapText="1"/>
      <protection locked="0"/>
    </xf>
    <xf numFmtId="0" fontId="68" fillId="0" borderId="29" xfId="102" applyFont="1" applyFill="1" applyBorder="1" applyAlignment="1">
      <alignment vertical="center"/>
    </xf>
    <xf numFmtId="0" fontId="14" fillId="0" borderId="7" xfId="102" applyFont="1" applyFill="1" applyBorder="1" applyAlignment="1">
      <alignment horizontal="center" vertical="center" wrapText="1"/>
    </xf>
    <xf numFmtId="0" fontId="8" fillId="0" borderId="7" xfId="102" applyFont="1" applyFill="1" applyBorder="1" applyAlignment="1">
      <alignment vertical="center"/>
    </xf>
    <xf numFmtId="49" fontId="14" fillId="0" borderId="14" xfId="102" applyNumberFormat="1" applyFont="1" applyFill="1" applyBorder="1" applyAlignment="1" applyProtection="1">
      <alignment horizontal="left" vertical="top" wrapText="1"/>
      <protection locked="0"/>
    </xf>
    <xf numFmtId="49" fontId="80" fillId="0" borderId="14" xfId="102" applyNumberFormat="1" applyFont="1" applyFill="1" applyBorder="1" applyAlignment="1" applyProtection="1">
      <alignment horizontal="left" vertical="top" wrapText="1"/>
      <protection locked="0"/>
    </xf>
    <xf numFmtId="49" fontId="82" fillId="0" borderId="9" xfId="102" applyNumberFormat="1" applyFont="1" applyFill="1" applyBorder="1" applyAlignment="1">
      <alignment vertical="center" wrapText="1"/>
    </xf>
    <xf numFmtId="0" fontId="68" fillId="0" borderId="0" xfId="102" applyFont="1" applyFill="1" applyAlignment="1">
      <alignment horizontal="left" vertical="center"/>
    </xf>
    <xf numFmtId="4" fontId="68" fillId="0" borderId="7" xfId="106" applyNumberFormat="1" applyFont="1" applyFill="1" applyBorder="1" applyAlignment="1" applyProtection="1">
      <alignment horizontal="right" vertical="center"/>
      <protection locked="0"/>
    </xf>
    <xf numFmtId="49" fontId="14" fillId="0" borderId="0" xfId="102" applyNumberFormat="1" applyFont="1" applyFill="1" applyAlignment="1">
      <alignment horizontal="center" vertical="center" wrapText="1"/>
    </xf>
    <xf numFmtId="49" fontId="95" fillId="0" borderId="5" xfId="102" applyNumberFormat="1" applyFont="1" applyFill="1" applyBorder="1" applyAlignment="1">
      <alignment horizontal="center" vertical="center" wrapText="1"/>
    </xf>
    <xf numFmtId="0" fontId="14" fillId="0" borderId="0" xfId="102" applyFont="1" applyFill="1" applyAlignment="1">
      <alignment horizontal="left" vertical="center" wrapText="1"/>
    </xf>
    <xf numFmtId="49" fontId="14" fillId="0" borderId="8" xfId="102" applyNumberFormat="1" applyFont="1" applyFill="1" applyBorder="1" applyAlignment="1">
      <alignment horizontal="left" vertical="center"/>
    </xf>
    <xf numFmtId="49" fontId="14" fillId="0" borderId="0" xfId="102" applyNumberFormat="1" applyFont="1" applyFill="1" applyAlignment="1">
      <alignment horizontal="center" vertical="center" wrapText="1"/>
    </xf>
    <xf numFmtId="0" fontId="14" fillId="0" borderId="29" xfId="102" applyFont="1" applyFill="1" applyBorder="1" applyAlignment="1" applyProtection="1">
      <alignment horizontal="left" vertical="center" wrapText="1"/>
      <protection locked="0"/>
    </xf>
    <xf numFmtId="4" fontId="14" fillId="0" borderId="29" xfId="102" applyNumberFormat="1" applyFont="1" applyFill="1" applyBorder="1" applyAlignment="1" applyProtection="1">
      <alignment horizontal="right" vertical="center"/>
      <protection locked="0"/>
    </xf>
    <xf numFmtId="0" fontId="14" fillId="0" borderId="29" xfId="102" applyFont="1" applyFill="1" applyBorder="1" applyAlignment="1">
      <alignment horizontal="left" vertical="center" wrapText="1" indent="1"/>
    </xf>
    <xf numFmtId="49" fontId="0" fillId="0" borderId="14" xfId="102" applyNumberFormat="1" applyFont="1" applyFill="1" applyBorder="1" applyAlignment="1" applyProtection="1">
      <alignment horizontal="left" vertical="top" wrapText="1"/>
      <protection locked="0"/>
    </xf>
    <xf numFmtId="0" fontId="17" fillId="0" borderId="0" xfId="105" applyFont="1" applyFill="1"/>
    <xf numFmtId="0" fontId="9" fillId="0" borderId="9" xfId="102" applyFill="1" applyBorder="1" applyAlignment="1">
      <alignment vertical="center"/>
    </xf>
    <xf numFmtId="0" fontId="9" fillId="0" borderId="9" xfId="102" applyFill="1" applyBorder="1"/>
    <xf numFmtId="0" fontId="71" fillId="0" borderId="0" xfId="105" applyFont="1" applyFill="1"/>
    <xf numFmtId="0" fontId="71" fillId="0" borderId="0" xfId="105" applyFont="1" applyFill="1" applyAlignment="1">
      <alignment horizontal="left"/>
    </xf>
    <xf numFmtId="0" fontId="14" fillId="0" borderId="7" xfId="105" applyFont="1" applyFill="1" applyBorder="1" applyAlignment="1">
      <alignment horizontal="center" vertical="center" wrapText="1"/>
    </xf>
    <xf numFmtId="0" fontId="14" fillId="0" borderId="7" xfId="105" applyFont="1" applyFill="1" applyBorder="1" applyAlignment="1">
      <alignment horizontal="center" vertical="center"/>
    </xf>
    <xf numFmtId="0" fontId="93" fillId="0" borderId="7" xfId="102" applyFont="1" applyFill="1" applyBorder="1"/>
    <xf numFmtId="0" fontId="0" fillId="0" borderId="5" xfId="0" applyNumberFormat="1" applyFont="1" applyFill="1" applyBorder="1" applyAlignment="1">
      <alignment horizontal="left" vertical="center"/>
    </xf>
    <xf numFmtId="4" fontId="16"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6" fillId="0" borderId="7" xfId="105" applyFont="1" applyFill="1" applyBorder="1" applyAlignment="1">
      <alignment horizontal="center" vertical="center"/>
    </xf>
    <xf numFmtId="0" fontId="16" fillId="0" borderId="7" xfId="105" applyFont="1" applyFill="1" applyBorder="1" applyAlignment="1">
      <alignment vertical="center" wrapText="1"/>
    </xf>
    <xf numFmtId="4" fontId="16" fillId="0" borderId="7" xfId="105" applyNumberFormat="1" applyFont="1" applyFill="1" applyBorder="1" applyAlignment="1">
      <alignment horizontal="right" vertical="center"/>
    </xf>
    <xf numFmtId="49" fontId="17" fillId="0" borderId="0" xfId="105" applyNumberFormat="1" applyFont="1" applyFill="1"/>
    <xf numFmtId="0" fontId="14" fillId="0" borderId="7" xfId="105" applyFont="1" applyFill="1" applyBorder="1"/>
    <xf numFmtId="49" fontId="17" fillId="0" borderId="0" xfId="105" applyNumberFormat="1" applyFont="1" applyFill="1" applyAlignment="1">
      <alignment horizontal="center"/>
    </xf>
    <xf numFmtId="49" fontId="14" fillId="0" borderId="7" xfId="105" applyNumberFormat="1" applyFont="1" applyFill="1" applyBorder="1" applyAlignment="1">
      <alignment horizontal="center" vertical="center"/>
    </xf>
    <xf numFmtId="0" fontId="14" fillId="0" borderId="7" xfId="105" applyFont="1" applyFill="1" applyBorder="1" applyAlignment="1">
      <alignment horizontal="left" vertical="center" wrapText="1" indent="1"/>
    </xf>
    <xf numFmtId="4" fontId="14" fillId="0" borderId="7" xfId="105" applyNumberFormat="1" applyFont="1" applyFill="1" applyBorder="1" applyAlignment="1" applyProtection="1">
      <alignment horizontal="right" vertical="center"/>
      <protection locked="0"/>
    </xf>
    <xf numFmtId="16" fontId="14" fillId="0" borderId="7" xfId="105" applyNumberFormat="1" applyFont="1" applyFill="1" applyBorder="1" applyAlignment="1">
      <alignment horizontal="center" vertical="center"/>
    </xf>
    <xf numFmtId="0" fontId="14" fillId="0" borderId="7" xfId="105" applyFont="1" applyFill="1" applyBorder="1" applyAlignment="1">
      <alignment horizontal="left" vertical="center" wrapText="1" indent="2"/>
    </xf>
    <xf numFmtId="0" fontId="14" fillId="0" borderId="7" xfId="105" applyFont="1" applyFill="1" applyBorder="1" applyAlignment="1">
      <alignment horizontal="center" vertical="center"/>
    </xf>
    <xf numFmtId="4" fontId="16" fillId="0" borderId="7" xfId="105" applyNumberFormat="1" applyFont="1" applyFill="1" applyBorder="1" applyAlignment="1" applyProtection="1">
      <alignment horizontal="right" vertical="center"/>
      <protection locked="0"/>
    </xf>
    <xf numFmtId="0" fontId="14" fillId="0" borderId="0" xfId="105" applyFont="1" applyFill="1" applyAlignment="1">
      <alignment horizontal="center"/>
    </xf>
    <xf numFmtId="0" fontId="14" fillId="0" borderId="0" xfId="105" applyFont="1" applyFill="1"/>
    <xf numFmtId="0" fontId="75" fillId="0" borderId="0" xfId="105" applyFont="1" applyFill="1" applyAlignment="1">
      <alignment horizontal="left" vertical="center" wrapText="1" indent="1"/>
    </xf>
    <xf numFmtId="0" fontId="75" fillId="0" borderId="0" xfId="105" applyFont="1" applyFill="1" applyAlignment="1">
      <alignment horizontal="left" vertical="center" wrapText="1" indent="2"/>
    </xf>
    <xf numFmtId="0" fontId="68" fillId="0" borderId="0" xfId="112" applyFont="1" applyFill="1" applyAlignment="1">
      <alignment vertical="center"/>
    </xf>
    <xf numFmtId="0" fontId="68" fillId="0" borderId="0" xfId="112" applyFont="1" applyFill="1" applyAlignment="1">
      <alignment horizontal="left" vertical="center"/>
    </xf>
    <xf numFmtId="0" fontId="14" fillId="0" borderId="0" xfId="107" applyFont="1" applyFill="1" applyAlignment="1">
      <alignment vertical="center"/>
    </xf>
    <xf numFmtId="0" fontId="14" fillId="0" borderId="0" xfId="107" applyFont="1" applyFill="1" applyAlignment="1">
      <alignment horizontal="left" vertical="center"/>
    </xf>
    <xf numFmtId="49" fontId="82" fillId="0" borderId="9" xfId="112" quotePrefix="1" applyNumberFormat="1" applyFont="1" applyFill="1" applyBorder="1" applyAlignment="1">
      <alignment horizontal="left" vertical="center" indent="1"/>
    </xf>
    <xf numFmtId="49" fontId="82" fillId="0" borderId="9" xfId="112" applyNumberFormat="1" applyFont="1" applyFill="1" applyBorder="1" applyAlignment="1">
      <alignment horizontal="left" vertical="center" wrapText="1" indent="4"/>
    </xf>
    <xf numFmtId="49" fontId="82" fillId="0" borderId="0" xfId="112" quotePrefix="1" applyNumberFormat="1" applyFont="1" applyFill="1" applyAlignment="1">
      <alignment horizontal="left" vertical="center" wrapText="1" indent="4"/>
    </xf>
    <xf numFmtId="49" fontId="82" fillId="0" borderId="0" xfId="112" applyNumberFormat="1" applyFont="1" applyFill="1" applyAlignment="1">
      <alignment horizontal="left" vertical="center" wrapText="1" indent="4"/>
    </xf>
    <xf numFmtId="0" fontId="68" fillId="0" borderId="0" xfId="112" applyFont="1" applyFill="1" applyAlignment="1">
      <alignment vertical="center" wrapText="1"/>
    </xf>
    <xf numFmtId="0" fontId="68" fillId="0" borderId="0" xfId="112" applyFont="1" applyFill="1" applyAlignment="1">
      <alignment horizontal="center" vertical="center" wrapText="1"/>
    </xf>
    <xf numFmtId="49" fontId="68" fillId="0" borderId="0" xfId="112" applyNumberFormat="1" applyFont="1" applyFill="1" applyAlignment="1">
      <alignment horizontal="left" vertical="center"/>
    </xf>
    <xf numFmtId="49" fontId="14" fillId="0" borderId="7" xfId="112" applyNumberFormat="1" applyFont="1" applyFill="1" applyBorder="1" applyAlignment="1">
      <alignment horizontal="center" vertical="center" wrapText="1"/>
    </xf>
    <xf numFmtId="0" fontId="14" fillId="0" borderId="7" xfId="105" applyFont="1" applyFill="1" applyBorder="1" applyAlignment="1">
      <alignment vertical="center" wrapText="1"/>
    </xf>
    <xf numFmtId="0" fontId="14" fillId="0" borderId="7" xfId="114" applyFont="1" applyFill="1" applyBorder="1" applyAlignment="1">
      <alignment horizontal="center" vertical="center" wrapText="1"/>
    </xf>
    <xf numFmtId="4" fontId="68" fillId="0" borderId="7" xfId="112" applyNumberFormat="1" applyFont="1" applyFill="1" applyBorder="1" applyAlignment="1" applyProtection="1">
      <alignment horizontal="right" vertical="center" wrapText="1"/>
      <protection locked="0"/>
    </xf>
    <xf numFmtId="49" fontId="68" fillId="0" borderId="7" xfId="112" applyNumberFormat="1" applyFont="1" applyFill="1" applyBorder="1" applyAlignment="1" applyProtection="1">
      <alignment horizontal="left" vertical="center" wrapText="1"/>
      <protection locked="0"/>
    </xf>
    <xf numFmtId="0" fontId="68" fillId="0" borderId="7" xfId="112" applyFont="1" applyFill="1" applyBorder="1" applyAlignment="1">
      <alignment horizontal="center" vertical="center" wrapText="1"/>
    </xf>
    <xf numFmtId="49" fontId="68" fillId="0" borderId="7" xfId="112" applyNumberFormat="1" applyFont="1" applyFill="1" applyBorder="1" applyAlignment="1">
      <alignment horizontal="left" vertical="center" wrapText="1"/>
    </xf>
    <xf numFmtId="49" fontId="68"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8" fillId="0" borderId="7" xfId="112" applyFont="1" applyFill="1" applyBorder="1" applyAlignment="1" applyProtection="1">
      <alignment horizontal="center" vertical="center" wrapText="1"/>
      <protection locked="0"/>
    </xf>
    <xf numFmtId="4" fontId="14" fillId="0" borderId="7" xfId="105" applyNumberFormat="1" applyFont="1" applyFill="1" applyBorder="1" applyAlignment="1">
      <alignment horizontal="right" vertical="center"/>
    </xf>
    <xf numFmtId="0" fontId="14" fillId="0" borderId="7" xfId="112" applyFont="1" applyFill="1" applyBorder="1" applyAlignment="1">
      <alignment horizontal="center" vertical="center" wrapText="1"/>
    </xf>
    <xf numFmtId="0" fontId="68" fillId="0" borderId="0" xfId="114" applyFont="1" applyFill="1" applyAlignment="1">
      <alignment vertical="center"/>
    </xf>
    <xf numFmtId="0" fontId="68" fillId="0" borderId="0" xfId="114" applyFont="1" applyFill="1" applyAlignment="1">
      <alignment horizontal="left" vertical="center"/>
    </xf>
    <xf numFmtId="49" fontId="82" fillId="0" borderId="9" xfId="114" quotePrefix="1" applyNumberFormat="1" applyFont="1" applyFill="1" applyBorder="1" applyAlignment="1">
      <alignment horizontal="left" vertical="center" indent="1"/>
    </xf>
    <xf numFmtId="49" fontId="82" fillId="0" borderId="9" xfId="114" applyNumberFormat="1" applyFont="1" applyFill="1" applyBorder="1" applyAlignment="1">
      <alignment horizontal="left" vertical="center" wrapText="1" indent="4"/>
    </xf>
    <xf numFmtId="49" fontId="82" fillId="0" borderId="0" xfId="114" quotePrefix="1" applyNumberFormat="1" applyFont="1" applyFill="1" applyAlignment="1">
      <alignment horizontal="left" vertical="center" wrapText="1" indent="4"/>
    </xf>
    <xf numFmtId="49" fontId="82" fillId="0" borderId="0" xfId="114" applyNumberFormat="1" applyFont="1" applyFill="1" applyAlignment="1">
      <alignment horizontal="left" vertical="center" wrapText="1" indent="4"/>
    </xf>
    <xf numFmtId="0" fontId="68" fillId="0" borderId="0" xfId="114" applyFont="1" applyFill="1" applyAlignment="1">
      <alignment vertical="center" wrapText="1"/>
    </xf>
    <xf numFmtId="0" fontId="68" fillId="0" borderId="0" xfId="114" applyFont="1" applyFill="1" applyAlignment="1">
      <alignment horizontal="center" vertical="center" wrapText="1"/>
    </xf>
    <xf numFmtId="49" fontId="14" fillId="0" borderId="7" xfId="114" applyNumberFormat="1" applyFont="1" applyFill="1" applyBorder="1" applyAlignment="1">
      <alignment horizontal="center" vertical="center" wrapText="1"/>
    </xf>
    <xf numFmtId="4" fontId="68" fillId="0" borderId="7" xfId="114" applyNumberFormat="1" applyFont="1" applyFill="1" applyBorder="1" applyAlignment="1">
      <alignment horizontal="right" vertical="center" wrapText="1"/>
    </xf>
    <xf numFmtId="49" fontId="68" fillId="0" borderId="7" xfId="114" applyNumberFormat="1" applyFont="1" applyFill="1" applyBorder="1" applyAlignment="1" applyProtection="1">
      <alignment horizontal="left" vertical="center" wrapText="1"/>
      <protection locked="0"/>
    </xf>
    <xf numFmtId="4" fontId="68" fillId="0" borderId="7" xfId="114" applyNumberFormat="1" applyFont="1" applyFill="1" applyBorder="1" applyAlignment="1" applyProtection="1">
      <alignment horizontal="right" vertical="center" wrapText="1"/>
      <protection locked="0"/>
    </xf>
    <xf numFmtId="49" fontId="82" fillId="0" borderId="9" xfId="102" applyNumberFormat="1" applyFont="1" applyFill="1" applyBorder="1" applyAlignment="1">
      <alignment horizontal="center" vertical="center" wrapText="1"/>
    </xf>
    <xf numFmtId="0" fontId="16" fillId="0" borderId="0" xfId="105" applyFont="1" applyFill="1" applyAlignment="1">
      <alignment horizontal="center"/>
    </xf>
    <xf numFmtId="0" fontId="68" fillId="0" borderId="53" xfId="102" applyFont="1" applyFill="1" applyBorder="1" applyAlignment="1">
      <alignment horizontal="center" vertical="center" wrapText="1"/>
    </xf>
    <xf numFmtId="0" fontId="68"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6" fillId="0" borderId="0" xfId="105" applyFont="1" applyFill="1"/>
    <xf numFmtId="0" fontId="14" fillId="0" borderId="0" xfId="105" applyFont="1" applyFill="1" applyAlignment="1">
      <alignment horizontal="center" vertical="center"/>
    </xf>
    <xf numFmtId="0" fontId="14" fillId="0" borderId="0" xfId="105" applyFont="1" applyFill="1" applyAlignment="1">
      <alignment vertical="center" wrapText="1"/>
    </xf>
    <xf numFmtId="4" fontId="14" fillId="0" borderId="0" xfId="105" applyNumberFormat="1" applyFont="1" applyFill="1" applyAlignment="1">
      <alignment horizontal="center" vertical="center"/>
    </xf>
    <xf numFmtId="0" fontId="84" fillId="0" borderId="0" xfId="105" applyFont="1" applyFill="1"/>
    <xf numFmtId="0" fontId="85" fillId="0" borderId="0" xfId="105" applyFont="1" applyFill="1"/>
    <xf numFmtId="0" fontId="68" fillId="0" borderId="0" xfId="102" applyFont="1" applyFill="1" applyProtection="1">
      <protection hidden="1"/>
    </xf>
    <xf numFmtId="0" fontId="68" fillId="0" borderId="0" xfId="102" applyFont="1" applyFill="1" applyAlignment="1" applyProtection="1">
      <alignment horizontal="center"/>
      <protection hidden="1"/>
    </xf>
    <xf numFmtId="0" fontId="9" fillId="0" borderId="9" xfId="102" applyFill="1" applyBorder="1" applyAlignment="1">
      <alignment vertical="center" wrapText="1"/>
    </xf>
    <xf numFmtId="171" fontId="24" fillId="0" borderId="0" xfId="101" applyNumberFormat="1" applyFont="1" applyFill="1" applyAlignment="1">
      <alignment horizontal="left" vertical="center" wrapText="1"/>
    </xf>
    <xf numFmtId="0" fontId="68" fillId="0" borderId="0" xfId="102" applyFont="1" applyFill="1" applyAlignment="1">
      <alignment horizontal="center"/>
    </xf>
    <xf numFmtId="49" fontId="16" fillId="0" borderId="7" xfId="102" applyNumberFormat="1" applyFont="1" applyFill="1" applyBorder="1" applyAlignment="1">
      <alignment horizontal="center" vertical="center"/>
    </xf>
    <xf numFmtId="0" fontId="16" fillId="0" borderId="7" xfId="102" applyFont="1" applyFill="1" applyBorder="1" applyAlignment="1">
      <alignment horizontal="left" vertical="center" wrapText="1"/>
    </xf>
    <xf numFmtId="0" fontId="16" fillId="0" borderId="29" xfId="102" applyFont="1" applyFill="1" applyBorder="1" applyAlignment="1">
      <alignment horizontal="center" vertical="center" wrapText="1"/>
    </xf>
    <xf numFmtId="4" fontId="14" fillId="0" borderId="7" xfId="102" applyNumberFormat="1" applyFont="1" applyFill="1" applyBorder="1" applyAlignment="1">
      <alignment horizontal="right" vertical="center"/>
    </xf>
    <xf numFmtId="49" fontId="14" fillId="0" borderId="7" xfId="102" applyNumberFormat="1" applyFont="1" applyFill="1" applyBorder="1" applyAlignment="1">
      <alignment horizontal="center" vertical="center"/>
    </xf>
    <xf numFmtId="0" fontId="14" fillId="0" borderId="7" xfId="102" applyFont="1" applyFill="1" applyBorder="1" applyAlignment="1">
      <alignment horizontal="left" vertical="center" wrapText="1" indent="1"/>
    </xf>
    <xf numFmtId="4" fontId="14" fillId="0" borderId="7" xfId="102" applyNumberFormat="1" applyFont="1" applyFill="1" applyBorder="1" applyAlignment="1" applyProtection="1">
      <alignment horizontal="right" vertical="center"/>
      <protection locked="0"/>
    </xf>
    <xf numFmtId="0" fontId="14" fillId="0" borderId="7" xfId="102" applyFont="1" applyFill="1" applyBorder="1" applyAlignment="1">
      <alignment horizontal="left" vertical="center" wrapText="1" indent="2"/>
    </xf>
    <xf numFmtId="0" fontId="68" fillId="0" borderId="7" xfId="97" applyFont="1" applyFill="1" applyBorder="1" applyAlignment="1">
      <alignment horizontal="left" indent="1"/>
    </xf>
    <xf numFmtId="0" fontId="68" fillId="0" borderId="9" xfId="102" applyFont="1" applyFill="1" applyBorder="1" applyAlignment="1">
      <alignment vertical="center"/>
    </xf>
    <xf numFmtId="0" fontId="16" fillId="0" borderId="7" xfId="102" applyFont="1" applyFill="1" applyBorder="1" applyAlignment="1">
      <alignment horizontal="center" vertical="center" wrapText="1"/>
    </xf>
    <xf numFmtId="0" fontId="16" fillId="0" borderId="7" xfId="102" applyFont="1" applyFill="1" applyBorder="1" applyAlignment="1">
      <alignment horizontal="center" vertical="center"/>
    </xf>
    <xf numFmtId="4" fontId="82" fillId="0" borderId="7" xfId="102" applyNumberFormat="1" applyFont="1" applyFill="1" applyBorder="1" applyAlignment="1">
      <alignment horizontal="right" vertical="center" wrapText="1"/>
    </xf>
    <xf numFmtId="0" fontId="14" fillId="0" borderId="7" xfId="102" applyFont="1" applyFill="1" applyBorder="1" applyAlignment="1">
      <alignment horizontal="left" vertical="center" wrapText="1"/>
    </xf>
    <xf numFmtId="0" fontId="14" fillId="0" borderId="7" xfId="102" applyFont="1" applyFill="1" applyBorder="1" applyAlignment="1">
      <alignment horizontal="center" vertical="center"/>
    </xf>
    <xf numFmtId="4" fontId="14" fillId="0" borderId="7" xfId="104" applyNumberFormat="1" applyFont="1" applyFill="1" applyBorder="1" applyAlignment="1" applyProtection="1">
      <alignment horizontal="right" vertical="center" wrapText="1"/>
      <protection locked="0"/>
    </xf>
    <xf numFmtId="4" fontId="68" fillId="0" borderId="7" xfId="102" applyNumberFormat="1" applyFont="1" applyFill="1" applyBorder="1" applyAlignment="1" applyProtection="1">
      <alignment horizontal="right" vertical="center" wrapText="1"/>
      <protection locked="0"/>
    </xf>
    <xf numFmtId="0" fontId="68" fillId="0" borderId="7" xfId="102" applyFont="1" applyFill="1" applyBorder="1" applyAlignment="1" applyProtection="1">
      <alignment horizontal="center"/>
      <protection hidden="1"/>
    </xf>
    <xf numFmtId="4" fontId="68" fillId="0" borderId="7" xfId="102" applyNumberFormat="1" applyFont="1" applyFill="1" applyBorder="1" applyAlignment="1" applyProtection="1">
      <alignment horizontal="right"/>
      <protection locked="0"/>
    </xf>
    <xf numFmtId="4" fontId="68" fillId="0" borderId="7" xfId="102" applyNumberFormat="1" applyFont="1" applyFill="1" applyBorder="1" applyAlignment="1">
      <alignment horizontal="right"/>
    </xf>
    <xf numFmtId="0" fontId="68" fillId="0" borderId="7" xfId="102" applyFont="1" applyFill="1" applyBorder="1"/>
    <xf numFmtId="4" fontId="14" fillId="0" borderId="7" xfId="102" applyNumberFormat="1" applyFont="1" applyFill="1" applyBorder="1" applyAlignment="1">
      <alignment horizontal="center" vertical="center"/>
    </xf>
    <xf numFmtId="0" fontId="6" fillId="0" borderId="0" xfId="114" applyFill="1"/>
    <xf numFmtId="0" fontId="68" fillId="0" borderId="9" xfId="114" applyFont="1" applyFill="1" applyBorder="1" applyAlignment="1">
      <alignment vertical="center"/>
    </xf>
    <xf numFmtId="0" fontId="6" fillId="0" borderId="9" xfId="114" applyFill="1" applyBorder="1" applyAlignment="1">
      <alignment vertical="center"/>
    </xf>
    <xf numFmtId="0" fontId="68" fillId="0" borderId="0" xfId="114" applyFont="1" applyFill="1" applyProtection="1">
      <protection hidden="1"/>
    </xf>
    <xf numFmtId="0" fontId="14" fillId="0" borderId="7" xfId="114" applyFont="1" applyFill="1" applyBorder="1" applyAlignment="1">
      <alignment horizontal="center" vertical="center" wrapText="1"/>
    </xf>
    <xf numFmtId="0" fontId="68"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6" fillId="0" borderId="6" xfId="114" applyNumberFormat="1" applyFont="1" applyFill="1" applyBorder="1" applyAlignment="1">
      <alignment horizontal="right" vertical="center"/>
    </xf>
    <xf numFmtId="49" fontId="14" fillId="0" borderId="7" xfId="114" applyNumberFormat="1" applyFont="1" applyFill="1" applyBorder="1" applyAlignment="1">
      <alignment horizontal="center" vertical="center"/>
    </xf>
    <xf numFmtId="0" fontId="14" fillId="0" borderId="7" xfId="114" applyFont="1" applyFill="1" applyBorder="1" applyAlignment="1">
      <alignment horizontal="left" vertical="center" wrapText="1"/>
    </xf>
    <xf numFmtId="0" fontId="14" fillId="0" borderId="7" xfId="114" applyFont="1" applyFill="1" applyBorder="1" applyAlignment="1">
      <alignment horizontal="center" vertical="center"/>
    </xf>
    <xf numFmtId="0" fontId="68" fillId="0" borderId="7" xfId="114" applyFont="1" applyFill="1" applyBorder="1" applyAlignment="1" applyProtection="1">
      <alignment horizontal="center" vertical="center"/>
      <protection hidden="1"/>
    </xf>
    <xf numFmtId="4" fontId="68" fillId="0" borderId="7" xfId="114" applyNumberFormat="1" applyFont="1" applyFill="1" applyBorder="1" applyAlignment="1">
      <alignment horizontal="right" vertical="center"/>
    </xf>
    <xf numFmtId="4" fontId="68" fillId="0" borderId="7" xfId="114" applyNumberFormat="1" applyFont="1" applyFill="1" applyBorder="1" applyAlignment="1">
      <alignment horizontal="right"/>
    </xf>
    <xf numFmtId="49" fontId="68" fillId="0" borderId="7" xfId="114" applyNumberFormat="1" applyFont="1" applyFill="1" applyBorder="1" applyAlignment="1" applyProtection="1">
      <alignment horizontal="center" vertical="center"/>
      <protection hidden="1"/>
    </xf>
    <xf numFmtId="0" fontId="98" fillId="0" borderId="29" xfId="114" applyFont="1" applyFill="1" applyBorder="1" applyAlignment="1">
      <alignment horizontal="left" vertical="center" wrapText="1"/>
    </xf>
    <xf numFmtId="0" fontId="68" fillId="0" borderId="7" xfId="114" applyFont="1" applyFill="1" applyBorder="1"/>
    <xf numFmtId="4" fontId="14" fillId="0" borderId="7" xfId="114" applyNumberFormat="1" applyFont="1" applyFill="1" applyBorder="1" applyAlignment="1">
      <alignment horizontal="center" vertical="center"/>
    </xf>
    <xf numFmtId="0" fontId="68" fillId="0" borderId="0" xfId="107" applyFont="1" applyFill="1"/>
    <xf numFmtId="0" fontId="68" fillId="0" borderId="0" xfId="106" applyFont="1" applyFill="1"/>
    <xf numFmtId="49" fontId="82" fillId="0" borderId="9" xfId="106" quotePrefix="1" applyNumberFormat="1" applyFont="1" applyFill="1" applyBorder="1" applyAlignment="1">
      <alignment horizontal="left" vertical="center" indent="1"/>
    </xf>
    <xf numFmtId="0" fontId="68" fillId="0" borderId="9" xfId="106" applyFont="1" applyFill="1" applyBorder="1" applyAlignment="1">
      <alignment vertical="center" wrapText="1"/>
    </xf>
    <xf numFmtId="0" fontId="68" fillId="0" borderId="9" xfId="106" applyFont="1" applyFill="1" applyBorder="1"/>
    <xf numFmtId="0" fontId="68" fillId="0" borderId="7" xfId="106" applyFont="1" applyFill="1" applyBorder="1" applyAlignment="1">
      <alignment vertical="center" wrapText="1"/>
    </xf>
    <xf numFmtId="0" fontId="68" fillId="0" borderId="7" xfId="107" applyFont="1" applyFill="1" applyBorder="1" applyAlignment="1">
      <alignment horizontal="center" vertical="center" wrapText="1"/>
    </xf>
    <xf numFmtId="0" fontId="68" fillId="0" borderId="7" xfId="107" applyFont="1" applyFill="1" applyBorder="1" applyAlignment="1">
      <alignment horizontal="center" vertical="center" wrapText="1"/>
    </xf>
    <xf numFmtId="0" fontId="68" fillId="0" borderId="54" xfId="107" applyFont="1" applyFill="1" applyBorder="1" applyAlignment="1">
      <alignment horizontal="center" vertical="center" wrapText="1"/>
    </xf>
    <xf numFmtId="0" fontId="68" fillId="0" borderId="7" xfId="106" applyFont="1" applyFill="1" applyBorder="1" applyAlignment="1">
      <alignment horizontal="center" vertical="center" wrapText="1"/>
    </xf>
    <xf numFmtId="0" fontId="68" fillId="0" borderId="0" xfId="107" applyFont="1" applyFill="1" applyAlignment="1">
      <alignment horizontal="center" vertical="center" wrapText="1"/>
    </xf>
    <xf numFmtId="0" fontId="68" fillId="0" borderId="7" xfId="106" applyFont="1" applyFill="1" applyBorder="1" applyAlignment="1">
      <alignment horizontal="center" vertical="center" wrapText="1"/>
    </xf>
    <xf numFmtId="0" fontId="68" fillId="0" borderId="5" xfId="106" applyFont="1" applyFill="1" applyBorder="1" applyAlignment="1">
      <alignment horizontal="center" vertical="center" wrapText="1"/>
    </xf>
    <xf numFmtId="0" fontId="68" fillId="0" borderId="0" xfId="102" applyFont="1" applyFill="1" applyAlignment="1">
      <alignment horizontal="left" vertical="center" wrapText="1"/>
    </xf>
    <xf numFmtId="0" fontId="82" fillId="0" borderId="0" xfId="107" applyFont="1" applyFill="1"/>
    <xf numFmtId="49" fontId="82" fillId="0" borderId="7" xfId="107" applyNumberFormat="1" applyFont="1" applyFill="1" applyBorder="1" applyAlignment="1">
      <alignment horizontal="center" vertical="center"/>
    </xf>
    <xf numFmtId="0" fontId="82" fillId="0" borderId="7" xfId="107" applyFont="1" applyFill="1" applyBorder="1" applyAlignment="1">
      <alignment vertical="center" wrapText="1"/>
    </xf>
    <xf numFmtId="0" fontId="82" fillId="0" borderId="7" xfId="107" applyFont="1" applyFill="1" applyBorder="1" applyAlignment="1">
      <alignment horizontal="center" vertical="center"/>
    </xf>
    <xf numFmtId="4" fontId="82" fillId="0" borderId="7" xfId="107" applyNumberFormat="1" applyFont="1" applyFill="1" applyBorder="1" applyAlignment="1">
      <alignment horizontal="right" vertical="center"/>
    </xf>
    <xf numFmtId="49" fontId="68" fillId="0" borderId="7" xfId="107" applyNumberFormat="1" applyFont="1" applyFill="1" applyBorder="1" applyAlignment="1">
      <alignment horizontal="center" vertical="center"/>
    </xf>
    <xf numFmtId="0" fontId="68" fillId="0" borderId="7" xfId="107" applyFont="1" applyFill="1" applyBorder="1" applyAlignment="1">
      <alignment horizontal="left" vertical="center" wrapText="1" indent="1"/>
    </xf>
    <xf numFmtId="0" fontId="68" fillId="0" borderId="7" xfId="107" applyFont="1" applyFill="1" applyBorder="1" applyAlignment="1">
      <alignment horizontal="center" vertical="center"/>
    </xf>
    <xf numFmtId="4" fontId="68" fillId="0" borderId="7" xfId="107" applyNumberFormat="1" applyFont="1" applyFill="1" applyBorder="1" applyAlignment="1">
      <alignment horizontal="right" vertical="center"/>
    </xf>
    <xf numFmtId="0" fontId="68" fillId="0" borderId="7" xfId="107" applyFont="1" applyFill="1" applyBorder="1" applyAlignment="1">
      <alignment horizontal="left" vertical="center" wrapText="1" indent="2"/>
    </xf>
    <xf numFmtId="4" fontId="68" fillId="0" borderId="7" xfId="107" applyNumberFormat="1" applyFont="1" applyFill="1" applyBorder="1" applyAlignment="1" applyProtection="1">
      <alignment horizontal="right" vertical="center"/>
      <protection locked="0"/>
    </xf>
    <xf numFmtId="0" fontId="82" fillId="0" borderId="7" xfId="107" applyFont="1" applyFill="1" applyBorder="1" applyAlignment="1">
      <alignment horizontal="left" vertical="center" wrapText="1"/>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8" fillId="0" borderId="0" xfId="107" applyFont="1" applyFill="1" applyAlignment="1">
      <alignment vertical="center"/>
    </xf>
    <xf numFmtId="0" fontId="14" fillId="0" borderId="7" xfId="106" applyFont="1" applyFill="1" applyBorder="1" applyAlignment="1">
      <alignment horizontal="center" vertical="center" wrapText="1"/>
    </xf>
    <xf numFmtId="0" fontId="68" fillId="0" borderId="7" xfId="106" applyFont="1" applyFill="1" applyBorder="1"/>
    <xf numFmtId="49" fontId="14" fillId="0" borderId="7" xfId="106" applyNumberFormat="1" applyFont="1" applyFill="1" applyBorder="1" applyAlignment="1" applyProtection="1">
      <alignment horizontal="left" vertical="top" wrapText="1"/>
      <protection locked="0"/>
    </xf>
    <xf numFmtId="0" fontId="86" fillId="0" borderId="0" xfId="107" applyFont="1" applyFill="1" applyAlignment="1">
      <alignment horizontal="left" vertical="top" wrapText="1"/>
    </xf>
    <xf numFmtId="0" fontId="9" fillId="0" borderId="9" xfId="106" applyFill="1" applyBorder="1" applyAlignment="1">
      <alignment wrapText="1"/>
    </xf>
    <xf numFmtId="49" fontId="78" fillId="0" borderId="0" xfId="99" applyFont="1" applyFill="1" applyAlignment="1">
      <alignment vertical="center"/>
    </xf>
    <xf numFmtId="0" fontId="18" fillId="0" borderId="7" xfId="107" applyFont="1" applyFill="1" applyBorder="1" applyAlignment="1">
      <alignment horizontal="center" vertical="center" wrapText="1"/>
    </xf>
    <xf numFmtId="49" fontId="14" fillId="0" borderId="7" xfId="107" applyNumberFormat="1" applyFont="1" applyFill="1" applyBorder="1" applyAlignment="1">
      <alignment horizontal="center" vertical="center" wrapText="1"/>
    </xf>
    <xf numFmtId="0" fontId="8" fillId="0" borderId="7" xfId="106" applyFont="1" applyFill="1" applyBorder="1" applyAlignment="1">
      <alignment vertical="center"/>
    </xf>
    <xf numFmtId="49" fontId="80" fillId="0" borderId="7" xfId="106" applyNumberFormat="1" applyFont="1" applyFill="1" applyBorder="1" applyAlignment="1" applyProtection="1">
      <alignment horizontal="left" vertical="top" wrapText="1"/>
      <protection locked="0"/>
    </xf>
    <xf numFmtId="0" fontId="6" fillId="0" borderId="0" xfId="115" applyFill="1"/>
    <xf numFmtId="0" fontId="75" fillId="0" borderId="0" xfId="115" applyFont="1" applyFill="1" applyAlignment="1">
      <alignment vertical="center"/>
    </xf>
    <xf numFmtId="49" fontId="82" fillId="0" borderId="9" xfId="115" quotePrefix="1" applyNumberFormat="1" applyFont="1" applyFill="1" applyBorder="1" applyAlignment="1">
      <alignment horizontal="left" vertical="center" indent="1"/>
    </xf>
    <xf numFmtId="49" fontId="70" fillId="0" borderId="9" xfId="115" applyNumberFormat="1" applyFont="1" applyFill="1" applyBorder="1" applyAlignment="1">
      <alignment vertical="center"/>
    </xf>
    <xf numFmtId="49" fontId="70" fillId="0" borderId="0" xfId="115" applyNumberFormat="1" applyFont="1" applyFill="1" applyAlignment="1">
      <alignment horizontal="left" vertical="center" wrapText="1" indent="4"/>
    </xf>
    <xf numFmtId="0" fontId="14" fillId="0" borderId="7" xfId="115" applyFont="1" applyFill="1" applyBorder="1" applyAlignment="1">
      <alignment horizontal="center" vertical="center" wrapText="1"/>
    </xf>
    <xf numFmtId="0" fontId="68" fillId="0" borderId="7" xfId="115" applyFont="1" applyFill="1" applyBorder="1" applyAlignment="1">
      <alignment horizontal="center" vertical="center" wrapText="1"/>
    </xf>
    <xf numFmtId="0" fontId="68" fillId="0" borderId="7" xfId="114" applyFont="1" applyFill="1" applyBorder="1" applyAlignment="1">
      <alignment horizontal="center" vertical="center" wrapText="1"/>
    </xf>
    <xf numFmtId="0" fontId="68" fillId="0" borderId="33" xfId="115" applyFont="1" applyFill="1" applyBorder="1" applyAlignment="1">
      <alignment horizontal="center" vertical="center" wrapText="1"/>
    </xf>
    <xf numFmtId="0" fontId="68" fillId="0" borderId="8" xfId="115" applyFont="1" applyFill="1" applyBorder="1" applyAlignment="1">
      <alignment horizontal="center" vertical="center" wrapText="1"/>
    </xf>
    <xf numFmtId="0" fontId="68" fillId="0" borderId="7" xfId="115" applyFont="1" applyFill="1" applyBorder="1" applyAlignment="1">
      <alignment horizontal="center" vertical="center" wrapText="1"/>
    </xf>
    <xf numFmtId="0" fontId="68" fillId="0" borderId="30" xfId="115" applyFont="1" applyFill="1" applyBorder="1" applyAlignment="1">
      <alignment horizontal="center" vertical="center" wrapText="1"/>
    </xf>
    <xf numFmtId="0" fontId="68" fillId="0" borderId="0" xfId="106" applyFont="1" applyFill="1" applyAlignment="1">
      <alignment vertical="center"/>
    </xf>
    <xf numFmtId="0" fontId="0" fillId="0" borderId="0" xfId="115" applyFont="1" applyFill="1" applyAlignment="1">
      <alignment horizontal="left" vertical="center"/>
    </xf>
    <xf numFmtId="49" fontId="6" fillId="0" borderId="0" xfId="115" applyNumberFormat="1" applyFill="1"/>
    <xf numFmtId="49" fontId="82" fillId="0" borderId="7" xfId="115" applyNumberFormat="1" applyFont="1" applyFill="1" applyBorder="1" applyAlignment="1">
      <alignment horizontal="center" vertical="center" wrapText="1"/>
    </xf>
    <xf numFmtId="0" fontId="82" fillId="0" borderId="7" xfId="115" applyFont="1" applyFill="1" applyBorder="1" applyAlignment="1">
      <alignment horizontal="left" vertical="center" wrapText="1"/>
    </xf>
    <xf numFmtId="4" fontId="82" fillId="0" borderId="7" xfId="115" applyNumberFormat="1" applyFont="1" applyFill="1" applyBorder="1" applyAlignment="1">
      <alignment horizontal="right" vertical="center"/>
    </xf>
    <xf numFmtId="4" fontId="68" fillId="0" borderId="7" xfId="115" applyNumberFormat="1" applyFont="1" applyFill="1" applyBorder="1" applyAlignment="1">
      <alignment horizontal="right" vertical="center"/>
    </xf>
    <xf numFmtId="49" fontId="64" fillId="0" borderId="0" xfId="115" applyNumberFormat="1" applyFont="1" applyFill="1"/>
    <xf numFmtId="0" fontId="64" fillId="0" borderId="0" xfId="115" applyFont="1" applyFill="1"/>
    <xf numFmtId="49" fontId="82" fillId="0" borderId="7" xfId="115" applyNumberFormat="1" applyFont="1" applyFill="1" applyBorder="1" applyAlignment="1">
      <alignment horizontal="center" vertical="center"/>
    </xf>
    <xf numFmtId="0" fontId="82" fillId="0" borderId="7" xfId="115" applyFont="1" applyFill="1" applyBorder="1" applyAlignment="1">
      <alignment horizontal="left" vertical="center" wrapText="1" indent="1"/>
    </xf>
    <xf numFmtId="0" fontId="82" fillId="0" borderId="7" xfId="115" applyFont="1" applyFill="1" applyBorder="1" applyAlignment="1">
      <alignment horizontal="center" vertical="center" wrapText="1"/>
    </xf>
    <xf numFmtId="49" fontId="82" fillId="0" borderId="29" xfId="114" applyNumberFormat="1" applyFont="1" applyFill="1" applyBorder="1" applyAlignment="1" applyProtection="1">
      <alignment horizontal="left" vertical="center" wrapText="1"/>
      <protection locked="0"/>
    </xf>
    <xf numFmtId="49" fontId="68" fillId="0" borderId="7" xfId="115" applyNumberFormat="1" applyFont="1" applyFill="1" applyBorder="1" applyAlignment="1">
      <alignment horizontal="center" vertical="center"/>
    </xf>
    <xf numFmtId="0" fontId="68" fillId="0" borderId="7" xfId="115" applyFont="1" applyFill="1" applyBorder="1" applyAlignment="1">
      <alignment horizontal="left" vertical="center" wrapText="1" indent="2"/>
    </xf>
    <xf numFmtId="4" fontId="68" fillId="0" borderId="7" xfId="115" applyNumberFormat="1" applyFont="1" applyFill="1" applyBorder="1" applyAlignment="1" applyProtection="1">
      <alignment horizontal="right" vertical="center"/>
      <protection locked="0"/>
    </xf>
    <xf numFmtId="0" fontId="4" fillId="0" borderId="0" xfId="115" applyFont="1" applyFill="1"/>
    <xf numFmtId="4" fontId="82" fillId="0" borderId="7" xfId="115" applyNumberFormat="1" applyFont="1" applyFill="1" applyBorder="1" applyAlignment="1" applyProtection="1">
      <alignment horizontal="right" vertical="center"/>
      <protection locked="0"/>
    </xf>
    <xf numFmtId="0" fontId="82" fillId="0" borderId="7" xfId="115" applyFont="1" applyFill="1" applyBorder="1" applyAlignment="1">
      <alignment horizontal="center" vertical="center"/>
    </xf>
    <xf numFmtId="0" fontId="68" fillId="0" borderId="7" xfId="115" applyFont="1" applyFill="1" applyBorder="1" applyAlignment="1">
      <alignment horizontal="left" vertical="center" wrapText="1" indent="1"/>
    </xf>
    <xf numFmtId="0" fontId="68" fillId="0" borderId="7" xfId="115" applyFont="1" applyFill="1" applyBorder="1" applyAlignment="1">
      <alignment horizontal="center" vertical="center"/>
    </xf>
    <xf numFmtId="0" fontId="16" fillId="0" borderId="7" xfId="115" applyFont="1" applyFill="1" applyBorder="1" applyAlignment="1">
      <alignment vertical="center" wrapText="1"/>
    </xf>
    <xf numFmtId="49" fontId="5" fillId="0" borderId="0" xfId="115" applyNumberFormat="1" applyFont="1" applyFill="1"/>
    <xf numFmtId="0" fontId="5" fillId="0" borderId="0" xfId="115" applyFont="1" applyFill="1"/>
    <xf numFmtId="0" fontId="82" fillId="0" borderId="7" xfId="115" applyFont="1" applyFill="1" applyBorder="1" applyAlignment="1">
      <alignment vertical="center" wrapText="1"/>
    </xf>
    <xf numFmtId="0" fontId="16" fillId="0" borderId="7" xfId="115" applyFont="1" applyFill="1" applyBorder="1" applyAlignment="1">
      <alignment horizontal="center" vertical="center" wrapText="1"/>
    </xf>
    <xf numFmtId="0" fontId="68" fillId="0" borderId="7" xfId="115" applyFont="1" applyFill="1" applyBorder="1" applyAlignment="1">
      <alignment horizontal="left" vertical="center" wrapText="1"/>
    </xf>
    <xf numFmtId="0" fontId="68" fillId="0" borderId="7" xfId="115" applyFont="1" applyFill="1" applyBorder="1" applyAlignment="1">
      <alignment vertical="center" wrapText="1"/>
    </xf>
    <xf numFmtId="0" fontId="82" fillId="0" borderId="7" xfId="106" applyFont="1" applyFill="1" applyBorder="1" applyAlignment="1">
      <alignment vertical="center" wrapText="1"/>
    </xf>
    <xf numFmtId="0" fontId="68" fillId="0" borderId="7" xfId="106" applyFont="1" applyFill="1" applyBorder="1" applyAlignment="1">
      <alignment horizontal="left" vertical="center" wrapText="1" indent="1"/>
    </xf>
    <xf numFmtId="0" fontId="75" fillId="0" borderId="0" xfId="106" applyFont="1" applyFill="1" applyAlignment="1">
      <alignment vertical="center"/>
    </xf>
    <xf numFmtId="169" fontId="82" fillId="0" borderId="7" xfId="115" applyNumberFormat="1" applyFont="1" applyFill="1" applyBorder="1" applyAlignment="1">
      <alignment horizontal="right" vertical="center"/>
    </xf>
    <xf numFmtId="169" fontId="68" fillId="0" borderId="7" xfId="115" applyNumberFormat="1" applyFont="1" applyFill="1" applyBorder="1" applyAlignment="1" applyProtection="1">
      <alignment horizontal="right" vertical="center"/>
      <protection locked="0"/>
    </xf>
    <xf numFmtId="169" fontId="68" fillId="0" borderId="7" xfId="115" applyNumberFormat="1" applyFont="1" applyFill="1" applyBorder="1" applyAlignment="1">
      <alignment horizontal="right" vertical="center"/>
    </xf>
    <xf numFmtId="0" fontId="70" fillId="0" borderId="0" xfId="106" applyFont="1" applyFill="1" applyAlignment="1">
      <alignment vertical="center"/>
    </xf>
    <xf numFmtId="0" fontId="75" fillId="0" borderId="0" xfId="115" applyFont="1" applyFill="1" applyAlignment="1">
      <alignment horizontal="center" vertical="center"/>
    </xf>
    <xf numFmtId="0" fontId="75"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4" fillId="0" borderId="7" xfId="115" applyNumberFormat="1" applyFont="1" applyFill="1" applyBorder="1" applyAlignment="1">
      <alignment horizontal="left" vertical="top" wrapText="1"/>
    </xf>
    <xf numFmtId="0" fontId="68" fillId="0" borderId="0" xfId="106" applyFont="1" applyFill="1" applyAlignment="1">
      <alignment horizontal="left" vertical="center" wrapText="1"/>
    </xf>
    <xf numFmtId="0" fontId="68" fillId="0" borderId="0" xfId="106" applyFont="1" applyFill="1" applyAlignment="1">
      <alignment vertical="center" wrapText="1"/>
    </xf>
    <xf numFmtId="0" fontId="28" fillId="0" borderId="0" xfId="99" applyNumberFormat="1" applyFont="1" applyFill="1" applyBorder="1" applyAlignment="1">
      <alignment horizontal="left" vertical="center" indent="2"/>
    </xf>
    <xf numFmtId="49" fontId="82" fillId="0" borderId="9" xfId="106" applyNumberFormat="1" applyFont="1" applyFill="1" applyBorder="1" applyAlignment="1">
      <alignment horizontal="left" vertical="center" wrapText="1" indent="1"/>
    </xf>
    <xf numFmtId="49" fontId="82" fillId="0" borderId="30" xfId="106" applyNumberFormat="1" applyFont="1" applyFill="1" applyBorder="1" applyAlignment="1">
      <alignment horizontal="left" vertical="center" wrapText="1"/>
    </xf>
    <xf numFmtId="49" fontId="82" fillId="0" borderId="31" xfId="106" applyNumberFormat="1" applyFont="1" applyFill="1" applyBorder="1" applyAlignment="1">
      <alignment horizontal="left" vertical="center" wrapText="1"/>
    </xf>
    <xf numFmtId="0" fontId="14" fillId="0" borderId="29" xfId="106" applyFont="1" applyFill="1" applyBorder="1" applyAlignment="1">
      <alignment horizontal="center" vertical="center" wrapText="1"/>
    </xf>
    <xf numFmtId="0" fontId="14" fillId="0" borderId="30" xfId="106" applyFont="1" applyFill="1" applyBorder="1" applyAlignment="1">
      <alignment horizontal="center" vertical="center" wrapText="1"/>
    </xf>
    <xf numFmtId="0" fontId="14" fillId="0" borderId="31" xfId="106" applyFont="1" applyFill="1" applyBorder="1" applyAlignment="1">
      <alignment horizontal="center" vertical="center" wrapText="1"/>
    </xf>
    <xf numFmtId="0" fontId="14" fillId="0" borderId="32" xfId="106" applyFont="1" applyFill="1" applyBorder="1" applyAlignment="1">
      <alignment horizontal="center" vertical="center" wrapText="1"/>
    </xf>
    <xf numFmtId="0" fontId="14" fillId="0" borderId="29" xfId="106" applyFont="1" applyFill="1" applyBorder="1" applyAlignment="1">
      <alignment horizontal="center" vertical="center" wrapText="1"/>
    </xf>
    <xf numFmtId="0" fontId="14" fillId="0" borderId="30" xfId="106" applyFont="1" applyFill="1" applyBorder="1" applyAlignment="1">
      <alignment horizontal="right" vertical="center" wrapText="1"/>
    </xf>
    <xf numFmtId="0" fontId="14" fillId="0" borderId="32" xfId="106" applyFont="1" applyFill="1" applyBorder="1" applyAlignment="1">
      <alignment horizontal="right" vertical="center" wrapText="1"/>
    </xf>
    <xf numFmtId="0" fontId="16" fillId="0" borderId="30" xfId="106" applyFont="1" applyFill="1" applyBorder="1" applyAlignment="1">
      <alignment horizontal="left" vertical="center" indent="1"/>
    </xf>
    <xf numFmtId="0" fontId="16" fillId="0" borderId="31" xfId="106" applyFont="1" applyFill="1" applyBorder="1" applyAlignment="1">
      <alignment vertical="center" wrapText="1"/>
    </xf>
    <xf numFmtId="0" fontId="16" fillId="0" borderId="32" xfId="106" applyFont="1" applyFill="1" applyBorder="1" applyAlignment="1">
      <alignment vertical="center" wrapText="1"/>
    </xf>
    <xf numFmtId="0" fontId="14" fillId="0" borderId="30" xfId="106" applyFont="1" applyFill="1" applyBorder="1" applyAlignment="1">
      <alignment horizontal="right" vertical="center" wrapText="1" indent="1"/>
    </xf>
    <xf numFmtId="0" fontId="14" fillId="0" borderId="32" xfId="106" applyFont="1" applyFill="1" applyBorder="1" applyAlignment="1">
      <alignment horizontal="right" vertical="center" wrapText="1" indent="1"/>
    </xf>
    <xf numFmtId="49" fontId="16" fillId="0" borderId="31" xfId="106" applyNumberFormat="1" applyFont="1" applyFill="1" applyBorder="1" applyAlignment="1">
      <alignment vertical="center" wrapText="1"/>
    </xf>
    <xf numFmtId="49" fontId="16" fillId="0" borderId="32" xfId="106" applyNumberFormat="1" applyFont="1" applyFill="1" applyBorder="1" applyAlignment="1">
      <alignment vertical="center" wrapText="1"/>
    </xf>
    <xf numFmtId="0" fontId="14" fillId="0" borderId="30" xfId="106" applyFont="1" applyFill="1" applyBorder="1" applyAlignment="1">
      <alignment horizontal="left" vertical="center" wrapText="1"/>
    </xf>
    <xf numFmtId="0" fontId="14" fillId="0" borderId="31" xfId="49" applyFill="1" applyBorder="1" applyAlignment="1">
      <alignment horizontal="center" vertical="center"/>
    </xf>
    <xf numFmtId="0" fontId="14" fillId="0" borderId="31" xfId="106" applyFont="1" applyFill="1" applyBorder="1" applyAlignment="1">
      <alignment horizontal="left" vertical="center" indent="1"/>
    </xf>
    <xf numFmtId="0" fontId="14" fillId="0" borderId="32" xfId="106" applyFont="1" applyFill="1" applyBorder="1" applyAlignment="1">
      <alignment horizontal="left" vertical="center" indent="1"/>
    </xf>
    <xf numFmtId="0" fontId="82" fillId="0" borderId="0" xfId="106" applyFont="1" applyFill="1" applyAlignment="1">
      <alignment vertical="center"/>
    </xf>
    <xf numFmtId="0" fontId="16" fillId="0" borderId="29" xfId="106" applyFont="1" applyFill="1" applyBorder="1" applyAlignment="1">
      <alignment horizontal="left" vertical="center" wrapText="1"/>
    </xf>
    <xf numFmtId="0" fontId="16" fillId="0" borderId="29" xfId="49" applyFont="1" applyFill="1" applyBorder="1" applyAlignment="1">
      <alignment horizontal="center" vertical="center" wrapText="1"/>
    </xf>
    <xf numFmtId="4" fontId="82" fillId="0" borderId="29" xfId="106" applyNumberFormat="1" applyFont="1" applyFill="1" applyBorder="1" applyAlignment="1" applyProtection="1">
      <alignment horizontal="right" vertical="center"/>
      <protection locked="0"/>
    </xf>
    <xf numFmtId="4" fontId="16" fillId="0" borderId="29" xfId="106" applyNumberFormat="1" applyFont="1" applyFill="1" applyBorder="1" applyAlignment="1">
      <alignment vertical="center"/>
    </xf>
    <xf numFmtId="0" fontId="14" fillId="0" borderId="29" xfId="106" applyFont="1" applyFill="1" applyBorder="1" applyAlignment="1">
      <alignment horizontal="left" vertical="center" wrapText="1"/>
    </xf>
    <xf numFmtId="0" fontId="14" fillId="0" borderId="29" xfId="49" applyFill="1" applyBorder="1" applyAlignment="1">
      <alignment horizontal="center" vertical="center" wrapText="1"/>
    </xf>
    <xf numFmtId="4" fontId="14" fillId="0" borderId="7" xfId="0" applyNumberFormat="1" applyFont="1" applyFill="1" applyBorder="1" applyAlignment="1">
      <alignment horizontal="right" vertical="center" wrapText="1"/>
    </xf>
    <xf numFmtId="4" fontId="14" fillId="0" borderId="29" xfId="106" applyNumberFormat="1" applyFont="1" applyFill="1" applyBorder="1" applyAlignment="1">
      <alignment vertical="center"/>
    </xf>
    <xf numFmtId="169" fontId="68" fillId="0" borderId="29" xfId="106" applyNumberFormat="1" applyFont="1" applyFill="1" applyBorder="1" applyAlignment="1" applyProtection="1">
      <alignment horizontal="right" vertical="center"/>
      <protection locked="0"/>
    </xf>
    <xf numFmtId="169" fontId="14" fillId="0" borderId="29" xfId="106" applyNumberFormat="1" applyFont="1" applyFill="1" applyBorder="1" applyAlignment="1">
      <alignment vertical="center"/>
    </xf>
    <xf numFmtId="0" fontId="14" fillId="0" borderId="29" xfId="106" applyFont="1" applyFill="1" applyBorder="1" applyAlignment="1">
      <alignment horizontal="left" vertical="center" wrapText="1" indent="1"/>
    </xf>
    <xf numFmtId="4" fontId="68" fillId="0" borderId="29" xfId="106" applyNumberFormat="1" applyFont="1" applyFill="1" applyBorder="1" applyAlignment="1" applyProtection="1">
      <alignment horizontal="right" vertical="center"/>
      <protection locked="0"/>
    </xf>
    <xf numFmtId="0" fontId="14" fillId="0" borderId="56" xfId="106" applyFont="1" applyFill="1" applyBorder="1" applyAlignment="1">
      <alignment horizontal="right" vertical="center" wrapText="1"/>
    </xf>
    <xf numFmtId="0" fontId="14" fillId="0" borderId="57" xfId="106" applyFont="1" applyFill="1" applyBorder="1" applyAlignment="1">
      <alignment horizontal="right" vertical="center" wrapText="1"/>
    </xf>
    <xf numFmtId="0" fontId="14" fillId="0" borderId="0" xfId="106" applyFont="1" applyFill="1" applyAlignment="1">
      <alignment horizontal="left" vertical="center" wrapText="1"/>
    </xf>
    <xf numFmtId="0" fontId="14" fillId="0" borderId="0" xfId="49" applyFill="1" applyAlignment="1">
      <alignment horizontal="center" vertical="center" wrapText="1"/>
    </xf>
    <xf numFmtId="0" fontId="14" fillId="0" borderId="0" xfId="106" applyFont="1" applyFill="1" applyAlignment="1">
      <alignment vertical="center"/>
    </xf>
    <xf numFmtId="0" fontId="14"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4" fillId="0" borderId="7" xfId="106" applyNumberFormat="1" applyFont="1" applyFill="1" applyBorder="1" applyAlignment="1" applyProtection="1">
      <alignment horizontal="left" vertical="center" wrapText="1"/>
      <protection locked="0"/>
    </xf>
    <xf numFmtId="0" fontId="14" fillId="0" borderId="0" xfId="46" applyFont="1" applyFill="1"/>
    <xf numFmtId="0" fontId="29"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4" fillId="0" borderId="10" xfId="46" applyNumberFormat="1" applyFont="1" applyFill="1" applyBorder="1" applyAlignment="1" applyProtection="1">
      <alignment horizontal="left" vertical="center" wrapText="1"/>
      <protection locked="0"/>
    </xf>
    <xf numFmtId="0" fontId="29" fillId="0" borderId="9" xfId="50" applyFont="1" applyFill="1" applyBorder="1" applyAlignment="1">
      <alignment horizontal="center" vertical="center"/>
    </xf>
    <xf numFmtId="0" fontId="14" fillId="0" borderId="61" xfId="46" applyFont="1" applyFill="1" applyBorder="1" applyAlignment="1">
      <alignment horizontal="center" vertical="center"/>
    </xf>
    <xf numFmtId="0" fontId="14" fillId="0" borderId="60" xfId="46" applyFont="1" applyFill="1" applyBorder="1" applyAlignment="1">
      <alignment horizontal="center" vertical="center"/>
    </xf>
    <xf numFmtId="0" fontId="17" fillId="0" borderId="66" xfId="97" applyFont="1" applyBorder="1" applyAlignment="1">
      <alignment vertical="center"/>
    </xf>
    <xf numFmtId="0" fontId="17" fillId="0" borderId="0" xfId="97" applyFont="1" applyAlignment="1">
      <alignment horizontal="left" vertical="center" indent="2"/>
    </xf>
    <xf numFmtId="0" fontId="17" fillId="0" borderId="66" xfId="97" applyFont="1" applyBorder="1" applyAlignment="1">
      <alignment horizontal="center" vertical="center"/>
    </xf>
    <xf numFmtId="49" fontId="17" fillId="0" borderId="66" xfId="97" applyNumberFormat="1" applyFont="1" applyBorder="1" applyAlignment="1">
      <alignment horizontal="center" vertical="center"/>
    </xf>
    <xf numFmtId="49" fontId="17" fillId="0" borderId="66" xfId="97" applyNumberFormat="1" applyFont="1" applyBorder="1" applyAlignment="1">
      <alignment horizontal="left" vertical="center" indent="1"/>
    </xf>
  </cellXfs>
  <cellStyles count="149">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126"/>
    <cellStyle name="Обычный 11 4 3 3 2 3 3 2 3" xfId="137"/>
    <cellStyle name="Обычный 11 4 3 3 2 3 3 2 4" xfId="148"/>
    <cellStyle name="Обычный 11 4 3 3 2 3 3 3" xfId="120"/>
    <cellStyle name="Обычный 11 4 3 3 2 3 3 4" xfId="131"/>
    <cellStyle name="Обычный 11 4 3 3 2 3 3 5" xfId="142"/>
    <cellStyle name="Обычный 12 3 2 2 3" xfId="102"/>
    <cellStyle name="Обычный 12 3 2 2 3 2" xfId="111"/>
    <cellStyle name="Обычный 12 3 2 2 3 2 2" xfId="114"/>
    <cellStyle name="Обычный 12 3 2 2 3 2 2 2" xfId="125"/>
    <cellStyle name="Обычный 12 3 2 2 3 2 2 3" xfId="136"/>
    <cellStyle name="Обычный 12 3 2 2 3 2 2 4" xfId="147"/>
    <cellStyle name="Обычный 12 3 2 2 3 2 3" xfId="122"/>
    <cellStyle name="Обычный 12 3 2 2 3 2 4" xfId="133"/>
    <cellStyle name="Обычный 12 3 2 2 3 2 5" xfId="144"/>
    <cellStyle name="Обычный 12 3 2 2 3 3" xfId="113"/>
    <cellStyle name="Обычный 12 3 2 2 3 3 2" xfId="124"/>
    <cellStyle name="Обычный 12 3 2 2 3 3 3" xfId="135"/>
    <cellStyle name="Обычный 12 3 2 2 3 3 4" xfId="146"/>
    <cellStyle name="Обычный 12 3 2 2 3 4" xfId="118"/>
    <cellStyle name="Обычный 12 3 2 2 3 5" xfId="129"/>
    <cellStyle name="Обычный 12 3 2 2 3 6" xfId="140"/>
    <cellStyle name="Обычный 17 3" xfId="103"/>
    <cellStyle name="Обычный 17 3 2" xfId="119"/>
    <cellStyle name="Обычный 17 3 3" xfId="130"/>
    <cellStyle name="Обычный 17 3 4" xfId="141"/>
    <cellStyle name="Обычный 2" xfId="40"/>
    <cellStyle name="Обычный 2 15" xfId="107"/>
    <cellStyle name="Обычный 2 2" xfId="97"/>
    <cellStyle name="Обычный 2 8 2" xfId="104"/>
    <cellStyle name="Обычный 23 2 2 2" xfId="108"/>
    <cellStyle name="Обычный 23 2 2 2 2" xfId="121"/>
    <cellStyle name="Обычный 23 2 2 2 3" xfId="132"/>
    <cellStyle name="Обычный 23 2 2 2 4" xfId="143"/>
    <cellStyle name="Обычный 3" xfId="98"/>
    <cellStyle name="Обычный 3 2" xfId="41"/>
    <cellStyle name="Обычный 3 3" xfId="42"/>
    <cellStyle name="Обычный 3 3 2" xfId="43"/>
    <cellStyle name="Обычный 3 4" xfId="116"/>
    <cellStyle name="Обычный 3 4 10 2 2 2 3" xfId="101"/>
    <cellStyle name="Обычный 3 4 10 2 2 2 3 2" xfId="117"/>
    <cellStyle name="Обычный 3 4 10 2 2 2 3 3" xfId="128"/>
    <cellStyle name="Обычный 3 4 10 2 2 2 3 4" xfId="139"/>
    <cellStyle name="Обычный 3 5" xfId="127"/>
    <cellStyle name="Обычный 3 6" xfId="138"/>
    <cellStyle name="Обычный 4" xfId="110"/>
    <cellStyle name="Обычный 4 2" xfId="112"/>
    <cellStyle name="Обычный 4 2 2" xfId="123"/>
    <cellStyle name="Обычный 4 2 3" xfId="134"/>
    <cellStyle name="Обычный 4 2 4" xfId="145"/>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297"/>
  <sheetViews>
    <sheetView showGridLines="0" view="pageBreakPreview" topLeftCell="K272" zoomScale="59" zoomScaleNormal="100" zoomScaleSheetLayoutView="59" workbookViewId="0">
      <selection activeCell="M311" sqref="M311"/>
    </sheetView>
  </sheetViews>
  <sheetFormatPr defaultColWidth="9.140625" defaultRowHeight="11.25"/>
  <cols>
    <col min="1" max="6" width="2.7109375" style="85" hidden="1" customWidth="1"/>
    <col min="7" max="7" width="8" style="85" hidden="1" customWidth="1"/>
    <col min="8" max="10" width="2.7109375" style="85" hidden="1" customWidth="1"/>
    <col min="11" max="11" width="3.7109375" style="85" hidden="1" customWidth="1"/>
    <col min="12" max="12" width="9.7109375" style="87" customWidth="1"/>
    <col min="13" max="13" width="50.7109375" style="87" customWidth="1"/>
    <col min="14" max="14" width="11" style="87" customWidth="1"/>
    <col min="15" max="20" width="13.7109375" style="85" customWidth="1"/>
    <col min="21" max="21" width="20.7109375" style="87" customWidth="1"/>
    <col min="22" max="16384" width="9.140625" style="85"/>
  </cols>
  <sheetData>
    <row r="1" spans="1:21" hidden="1">
      <c r="A1" s="618"/>
      <c r="B1" s="618"/>
      <c r="C1" s="618"/>
      <c r="D1" s="618"/>
      <c r="E1" s="618"/>
      <c r="F1" s="618"/>
      <c r="G1" s="618"/>
      <c r="H1" s="618"/>
      <c r="I1" s="618"/>
      <c r="J1" s="618"/>
      <c r="K1" s="618"/>
      <c r="L1" s="671"/>
      <c r="M1" s="671"/>
      <c r="N1" s="671"/>
      <c r="O1" s="618"/>
      <c r="P1" s="618"/>
      <c r="Q1" s="618"/>
      <c r="R1" s="618"/>
      <c r="S1" s="618">
        <v>2024</v>
      </c>
      <c r="T1" s="618">
        <v>2024</v>
      </c>
      <c r="U1" s="671"/>
    </row>
    <row r="2" spans="1:21" hidden="1">
      <c r="A2" s="618"/>
      <c r="B2" s="618"/>
      <c r="C2" s="618"/>
      <c r="D2" s="618"/>
      <c r="E2" s="618"/>
      <c r="F2" s="618"/>
      <c r="G2" s="618"/>
      <c r="H2" s="618"/>
      <c r="I2" s="618"/>
      <c r="J2" s="618"/>
      <c r="K2" s="618"/>
      <c r="L2" s="671"/>
      <c r="M2" s="671"/>
      <c r="N2" s="671"/>
      <c r="O2" s="618"/>
      <c r="P2" s="618"/>
      <c r="Q2" s="618"/>
      <c r="R2" s="618"/>
      <c r="S2" s="618"/>
      <c r="T2" s="618"/>
      <c r="U2" s="671"/>
    </row>
    <row r="3" spans="1:21" hidden="1">
      <c r="A3" s="618"/>
      <c r="B3" s="618"/>
      <c r="C3" s="618"/>
      <c r="D3" s="618"/>
      <c r="E3" s="618"/>
      <c r="F3" s="618"/>
      <c r="G3" s="618"/>
      <c r="H3" s="618"/>
      <c r="I3" s="618"/>
      <c r="J3" s="618"/>
      <c r="K3" s="618"/>
      <c r="L3" s="671"/>
      <c r="M3" s="671"/>
      <c r="N3" s="671"/>
      <c r="O3" s="618"/>
      <c r="P3" s="618"/>
      <c r="Q3" s="618"/>
      <c r="R3" s="618"/>
      <c r="S3" s="618"/>
      <c r="T3" s="618"/>
      <c r="U3" s="671"/>
    </row>
    <row r="4" spans="1:21" hidden="1">
      <c r="A4" s="618"/>
      <c r="B4" s="618"/>
      <c r="C4" s="618"/>
      <c r="D4" s="618"/>
      <c r="E4" s="618"/>
      <c r="F4" s="618"/>
      <c r="G4" s="618"/>
      <c r="H4" s="618"/>
      <c r="I4" s="618"/>
      <c r="J4" s="618"/>
      <c r="K4" s="618"/>
      <c r="L4" s="671"/>
      <c r="M4" s="671"/>
      <c r="N4" s="671"/>
      <c r="O4" s="618"/>
      <c r="P4" s="618"/>
      <c r="Q4" s="618"/>
      <c r="R4" s="618"/>
      <c r="S4" s="618"/>
      <c r="T4" s="618"/>
      <c r="U4" s="671"/>
    </row>
    <row r="5" spans="1:21" hidden="1">
      <c r="A5" s="618"/>
      <c r="B5" s="618"/>
      <c r="C5" s="618"/>
      <c r="D5" s="618"/>
      <c r="E5" s="618"/>
      <c r="F5" s="618"/>
      <c r="G5" s="618"/>
      <c r="H5" s="618"/>
      <c r="I5" s="618"/>
      <c r="J5" s="618"/>
      <c r="K5" s="618"/>
      <c r="L5" s="671"/>
      <c r="M5" s="671"/>
      <c r="N5" s="671"/>
      <c r="O5" s="618"/>
      <c r="P5" s="618"/>
      <c r="Q5" s="618"/>
      <c r="R5" s="618"/>
      <c r="S5" s="618"/>
      <c r="T5" s="618"/>
      <c r="U5" s="671"/>
    </row>
    <row r="6" spans="1:21" hidden="1">
      <c r="A6" s="618"/>
      <c r="B6" s="618"/>
      <c r="C6" s="618"/>
      <c r="D6" s="618"/>
      <c r="E6" s="618"/>
      <c r="F6" s="618"/>
      <c r="G6" s="618"/>
      <c r="H6" s="618"/>
      <c r="I6" s="618"/>
      <c r="J6" s="618"/>
      <c r="K6" s="618"/>
      <c r="L6" s="671"/>
      <c r="M6" s="671"/>
      <c r="N6" s="671"/>
      <c r="O6" s="618"/>
      <c r="P6" s="618"/>
      <c r="Q6" s="618"/>
      <c r="R6" s="618"/>
      <c r="S6" s="618"/>
      <c r="T6" s="618"/>
      <c r="U6" s="671"/>
    </row>
    <row r="7" spans="1:21" hidden="1">
      <c r="A7" s="618"/>
      <c r="B7" s="618"/>
      <c r="C7" s="618"/>
      <c r="D7" s="618"/>
      <c r="E7" s="618"/>
      <c r="F7" s="618"/>
      <c r="G7" s="618"/>
      <c r="H7" s="618"/>
      <c r="I7" s="618"/>
      <c r="J7" s="618"/>
      <c r="K7" s="618"/>
      <c r="L7" s="671"/>
      <c r="M7" s="671"/>
      <c r="N7" s="671"/>
      <c r="O7" s="618" t="b">
        <v>1</v>
      </c>
      <c r="P7" s="618" t="b">
        <v>1</v>
      </c>
      <c r="Q7" s="618" t="b">
        <v>1</v>
      </c>
      <c r="R7" s="618" t="b">
        <v>1</v>
      </c>
      <c r="S7" s="648"/>
      <c r="T7" s="648"/>
      <c r="U7" s="671"/>
    </row>
    <row r="8" spans="1:21" hidden="1">
      <c r="A8" s="618"/>
      <c r="B8" s="618"/>
      <c r="C8" s="618"/>
      <c r="D8" s="618"/>
      <c r="E8" s="618"/>
      <c r="F8" s="618"/>
      <c r="G8" s="618"/>
      <c r="H8" s="618"/>
      <c r="I8" s="618"/>
      <c r="J8" s="618"/>
      <c r="K8" s="618"/>
      <c r="L8" s="671"/>
      <c r="M8" s="671"/>
      <c r="N8" s="671"/>
      <c r="O8" s="618"/>
      <c r="P8" s="618"/>
      <c r="Q8" s="618"/>
      <c r="R8" s="618"/>
      <c r="S8" s="618"/>
      <c r="T8" s="618"/>
      <c r="U8" s="671"/>
    </row>
    <row r="9" spans="1:21" hidden="1">
      <c r="A9" s="618"/>
      <c r="B9" s="618"/>
      <c r="C9" s="618"/>
      <c r="D9" s="618"/>
      <c r="E9" s="618"/>
      <c r="F9" s="618"/>
      <c r="G9" s="618"/>
      <c r="H9" s="618"/>
      <c r="I9" s="618"/>
      <c r="J9" s="618"/>
      <c r="K9" s="618"/>
      <c r="L9" s="671"/>
      <c r="M9" s="671"/>
      <c r="N9" s="671"/>
      <c r="O9" s="618"/>
      <c r="P9" s="618"/>
      <c r="Q9" s="618"/>
      <c r="R9" s="618"/>
      <c r="S9" s="618"/>
      <c r="T9" s="618"/>
      <c r="U9" s="671"/>
    </row>
    <row r="10" spans="1:21" hidden="1">
      <c r="A10" s="618"/>
      <c r="B10" s="618"/>
      <c r="C10" s="618"/>
      <c r="D10" s="618"/>
      <c r="E10" s="618"/>
      <c r="F10" s="618"/>
      <c r="G10" s="618"/>
      <c r="H10" s="618"/>
      <c r="I10" s="618"/>
      <c r="J10" s="618"/>
      <c r="K10" s="618"/>
      <c r="L10" s="671"/>
      <c r="M10" s="671"/>
      <c r="N10" s="671"/>
      <c r="O10" s="618"/>
      <c r="P10" s="618"/>
      <c r="Q10" s="618"/>
      <c r="R10" s="618"/>
      <c r="S10" s="618"/>
      <c r="T10" s="618"/>
      <c r="U10" s="671"/>
    </row>
    <row r="11" spans="1:21" ht="15" hidden="1" customHeight="1">
      <c r="A11" s="618"/>
      <c r="B11" s="618"/>
      <c r="C11" s="618"/>
      <c r="D11" s="618"/>
      <c r="E11" s="618"/>
      <c r="F11" s="618"/>
      <c r="G11" s="618"/>
      <c r="H11" s="618"/>
      <c r="I11" s="618"/>
      <c r="J11" s="618"/>
      <c r="K11" s="618"/>
      <c r="L11" s="671"/>
      <c r="M11" s="599"/>
      <c r="N11" s="671"/>
      <c r="O11" s="618"/>
      <c r="P11" s="618"/>
      <c r="Q11" s="618"/>
      <c r="R11" s="618"/>
      <c r="S11" s="618"/>
      <c r="T11" s="618"/>
      <c r="U11" s="671"/>
    </row>
    <row r="12" spans="1:21" s="86" customFormat="1" ht="20.100000000000001" customHeight="1">
      <c r="A12" s="707"/>
      <c r="B12" s="707"/>
      <c r="C12" s="707"/>
      <c r="D12" s="707"/>
      <c r="E12" s="707"/>
      <c r="F12" s="707"/>
      <c r="G12" s="707"/>
      <c r="H12" s="707"/>
      <c r="I12" s="707"/>
      <c r="J12" s="707"/>
      <c r="K12" s="707"/>
      <c r="L12" s="708" t="s">
        <v>1036</v>
      </c>
      <c r="M12" s="709"/>
      <c r="N12" s="709"/>
      <c r="O12" s="709"/>
      <c r="P12" s="709"/>
      <c r="Q12" s="709"/>
      <c r="R12" s="709"/>
      <c r="S12" s="709"/>
      <c r="T12" s="709"/>
      <c r="U12" s="709"/>
    </row>
    <row r="13" spans="1:21" ht="11.25" customHeight="1">
      <c r="A13" s="618"/>
      <c r="B13" s="618"/>
      <c r="C13" s="618"/>
      <c r="D13" s="618"/>
      <c r="E13" s="618"/>
      <c r="F13" s="618"/>
      <c r="G13" s="618"/>
      <c r="H13" s="618"/>
      <c r="I13" s="618"/>
      <c r="J13" s="618"/>
      <c r="K13" s="618"/>
      <c r="L13" s="671"/>
      <c r="M13" s="671"/>
      <c r="N13" s="671"/>
      <c r="O13" s="618"/>
      <c r="P13" s="618"/>
      <c r="Q13" s="618"/>
      <c r="R13" s="618"/>
      <c r="S13" s="618"/>
      <c r="T13" s="618"/>
      <c r="U13" s="671"/>
    </row>
    <row r="14" spans="1:21" s="86" customFormat="1" ht="15" customHeight="1">
      <c r="A14" s="707"/>
      <c r="B14" s="707"/>
      <c r="C14" s="707"/>
      <c r="D14" s="707"/>
      <c r="E14" s="707"/>
      <c r="F14" s="707"/>
      <c r="G14" s="707" t="b">
        <v>1</v>
      </c>
      <c r="H14" s="707"/>
      <c r="I14" s="707"/>
      <c r="J14" s="707"/>
      <c r="K14" s="707"/>
      <c r="L14" s="710" t="s">
        <v>1042</v>
      </c>
      <c r="M14" s="710"/>
      <c r="N14" s="710"/>
      <c r="O14" s="710"/>
      <c r="P14" s="710"/>
      <c r="Q14" s="710"/>
      <c r="R14" s="710"/>
      <c r="S14" s="710"/>
      <c r="T14" s="710"/>
      <c r="U14" s="710"/>
    </row>
    <row r="15" spans="1:21" s="87" customFormat="1" ht="15" customHeight="1">
      <c r="A15" s="671"/>
      <c r="B15" s="671"/>
      <c r="C15" s="671"/>
      <c r="D15" s="671"/>
      <c r="E15" s="671"/>
      <c r="F15" s="671"/>
      <c r="G15" s="707" t="b">
        <v>1</v>
      </c>
      <c r="H15" s="671"/>
      <c r="I15" s="671"/>
      <c r="J15" s="671"/>
      <c r="K15" s="671"/>
      <c r="L15" s="711" t="s">
        <v>15</v>
      </c>
      <c r="M15" s="712" t="s">
        <v>120</v>
      </c>
      <c r="N15" s="665" t="s">
        <v>141</v>
      </c>
      <c r="O15" s="713" t="s">
        <v>2461</v>
      </c>
      <c r="P15" s="713" t="s">
        <v>2461</v>
      </c>
      <c r="Q15" s="713" t="s">
        <v>2461</v>
      </c>
      <c r="R15" s="714" t="s">
        <v>2462</v>
      </c>
      <c r="S15" s="715" t="s">
        <v>2463</v>
      </c>
      <c r="T15" s="715" t="s">
        <v>2463</v>
      </c>
      <c r="U15" s="716" t="s">
        <v>308</v>
      </c>
    </row>
    <row r="16" spans="1:21" s="87" customFormat="1" ht="51.95" customHeight="1">
      <c r="A16" s="671"/>
      <c r="B16" s="671"/>
      <c r="C16" s="671"/>
      <c r="D16" s="671"/>
      <c r="E16" s="671"/>
      <c r="F16" s="671"/>
      <c r="G16" s="707" t="b">
        <v>1</v>
      </c>
      <c r="H16" s="671"/>
      <c r="I16" s="671"/>
      <c r="J16" s="671"/>
      <c r="K16" s="671"/>
      <c r="L16" s="711"/>
      <c r="M16" s="717"/>
      <c r="N16" s="665"/>
      <c r="O16" s="667" t="s">
        <v>271</v>
      </c>
      <c r="P16" s="667" t="s">
        <v>309</v>
      </c>
      <c r="Q16" s="667" t="s">
        <v>289</v>
      </c>
      <c r="R16" s="667" t="s">
        <v>271</v>
      </c>
      <c r="S16" s="715" t="s">
        <v>272</v>
      </c>
      <c r="T16" s="715" t="s">
        <v>271</v>
      </c>
      <c r="U16" s="716"/>
    </row>
    <row r="17" spans="1:21">
      <c r="A17" s="718" t="s">
        <v>17</v>
      </c>
      <c r="B17" s="618"/>
      <c r="C17" s="618"/>
      <c r="D17" s="618"/>
      <c r="E17" s="618"/>
      <c r="F17" s="618"/>
      <c r="G17" s="618"/>
      <c r="H17" s="618"/>
      <c r="I17" s="618"/>
      <c r="J17" s="618"/>
      <c r="K17" s="618"/>
      <c r="L17" s="719" t="s">
        <v>2448</v>
      </c>
      <c r="M17" s="610"/>
      <c r="N17" s="610"/>
      <c r="O17" s="610"/>
      <c r="P17" s="610"/>
      <c r="Q17" s="610"/>
      <c r="R17" s="610"/>
      <c r="S17" s="610"/>
      <c r="T17" s="610"/>
      <c r="U17" s="610"/>
    </row>
    <row r="18" spans="1:21">
      <c r="A18" s="718" t="s">
        <v>17</v>
      </c>
      <c r="B18" s="618"/>
      <c r="C18" s="618"/>
      <c r="D18" s="618"/>
      <c r="E18" s="618"/>
      <c r="F18" s="618"/>
      <c r="G18" s="618"/>
      <c r="H18" s="618"/>
      <c r="I18" s="618"/>
      <c r="J18" s="618"/>
      <c r="K18" s="618"/>
      <c r="L18" s="720" t="s">
        <v>17</v>
      </c>
      <c r="M18" s="721" t="s">
        <v>313</v>
      </c>
      <c r="N18" s="667"/>
      <c r="O18" s="722" t="s">
        <v>826</v>
      </c>
      <c r="P18" s="723"/>
      <c r="Q18" s="723"/>
      <c r="R18" s="723"/>
      <c r="S18" s="723"/>
      <c r="T18" s="724"/>
      <c r="U18" s="725"/>
    </row>
    <row r="19" spans="1:21">
      <c r="A19" s="718" t="s">
        <v>17</v>
      </c>
      <c r="B19" s="618"/>
      <c r="C19" s="618"/>
      <c r="D19" s="618"/>
      <c r="E19" s="618"/>
      <c r="F19" s="618"/>
      <c r="G19" s="618"/>
      <c r="H19" s="618"/>
      <c r="I19" s="618"/>
      <c r="J19" s="618"/>
      <c r="K19" s="618"/>
      <c r="L19" s="720" t="s">
        <v>101</v>
      </c>
      <c r="M19" s="726" t="s">
        <v>310</v>
      </c>
      <c r="N19" s="667" t="s">
        <v>311</v>
      </c>
      <c r="O19" s="727">
        <v>100</v>
      </c>
      <c r="P19" s="727">
        <v>100</v>
      </c>
      <c r="Q19" s="727">
        <v>100</v>
      </c>
      <c r="R19" s="727">
        <v>100</v>
      </c>
      <c r="S19" s="727">
        <v>100</v>
      </c>
      <c r="T19" s="727">
        <v>100</v>
      </c>
      <c r="U19" s="725"/>
    </row>
    <row r="20" spans="1:21">
      <c r="A20" s="718" t="s">
        <v>17</v>
      </c>
      <c r="B20" s="618"/>
      <c r="C20" s="618"/>
      <c r="D20" s="618"/>
      <c r="E20" s="618"/>
      <c r="F20" s="618"/>
      <c r="G20" s="618"/>
      <c r="H20" s="618"/>
      <c r="I20" s="618"/>
      <c r="J20" s="618"/>
      <c r="K20" s="618"/>
      <c r="L20" s="720" t="s">
        <v>102</v>
      </c>
      <c r="M20" s="726" t="s">
        <v>312</v>
      </c>
      <c r="N20" s="667" t="s">
        <v>311</v>
      </c>
      <c r="O20" s="727"/>
      <c r="P20" s="727"/>
      <c r="Q20" s="727"/>
      <c r="R20" s="727"/>
      <c r="S20" s="727"/>
      <c r="T20" s="727"/>
      <c r="U20" s="725"/>
    </row>
    <row r="21" spans="1:21">
      <c r="A21" s="718" t="s">
        <v>17</v>
      </c>
      <c r="B21" s="618"/>
      <c r="C21" s="618"/>
      <c r="D21" s="618"/>
      <c r="E21" s="618"/>
      <c r="F21" s="618"/>
      <c r="G21" s="618"/>
      <c r="H21" s="618"/>
      <c r="I21" s="618"/>
      <c r="J21" s="618"/>
      <c r="K21" s="618"/>
      <c r="L21" s="720">
        <v>4</v>
      </c>
      <c r="M21" s="728" t="s">
        <v>954</v>
      </c>
      <c r="N21" s="666" t="s">
        <v>314</v>
      </c>
      <c r="O21" s="729">
        <v>539.6</v>
      </c>
      <c r="P21" s="729">
        <v>830.12</v>
      </c>
      <c r="Q21" s="729">
        <v>539.6</v>
      </c>
      <c r="R21" s="729">
        <v>539.6</v>
      </c>
      <c r="S21" s="729">
        <v>830.12</v>
      </c>
      <c r="T21" s="729">
        <v>539.6</v>
      </c>
      <c r="U21" s="725"/>
    </row>
    <row r="22" spans="1:21">
      <c r="A22" s="718" t="s">
        <v>17</v>
      </c>
      <c r="B22" s="618"/>
      <c r="C22" s="618"/>
      <c r="D22" s="618"/>
      <c r="E22" s="618"/>
      <c r="F22" s="618"/>
      <c r="G22" s="618"/>
      <c r="H22" s="618"/>
      <c r="I22" s="618"/>
      <c r="J22" s="618"/>
      <c r="K22" s="618"/>
      <c r="L22" s="720" t="s">
        <v>145</v>
      </c>
      <c r="M22" s="698" t="s">
        <v>315</v>
      </c>
      <c r="N22" s="666" t="s">
        <v>314</v>
      </c>
      <c r="O22" s="703">
        <v>12.4</v>
      </c>
      <c r="P22" s="703">
        <v>21.08</v>
      </c>
      <c r="Q22" s="703">
        <v>12.4</v>
      </c>
      <c r="R22" s="703">
        <v>12.4</v>
      </c>
      <c r="S22" s="703">
        <v>21.08</v>
      </c>
      <c r="T22" s="703">
        <v>12.4</v>
      </c>
      <c r="U22" s="730"/>
    </row>
    <row r="23" spans="1:21">
      <c r="A23" s="718" t="s">
        <v>17</v>
      </c>
      <c r="B23" s="618"/>
      <c r="C23" s="618"/>
      <c r="D23" s="618"/>
      <c r="E23" s="618"/>
      <c r="F23" s="618"/>
      <c r="G23" s="618"/>
      <c r="H23" s="618"/>
      <c r="I23" s="618"/>
      <c r="J23" s="618"/>
      <c r="K23" s="618"/>
      <c r="L23" s="720" t="s">
        <v>376</v>
      </c>
      <c r="M23" s="698" t="s">
        <v>316</v>
      </c>
      <c r="N23" s="666" t="s">
        <v>314</v>
      </c>
      <c r="O23" s="703">
        <v>527.20000000000005</v>
      </c>
      <c r="P23" s="703">
        <v>809.04</v>
      </c>
      <c r="Q23" s="703">
        <v>527.20000000000005</v>
      </c>
      <c r="R23" s="703">
        <v>527.20000000000005</v>
      </c>
      <c r="S23" s="703">
        <v>809.04</v>
      </c>
      <c r="T23" s="703">
        <v>527.20000000000005</v>
      </c>
      <c r="U23" s="730"/>
    </row>
    <row r="24" spans="1:21" ht="22.5">
      <c r="A24" s="718" t="s">
        <v>17</v>
      </c>
      <c r="B24" s="618"/>
      <c r="C24" s="618"/>
      <c r="D24" s="618"/>
      <c r="E24" s="618"/>
      <c r="F24" s="618"/>
      <c r="G24" s="618"/>
      <c r="H24" s="618"/>
      <c r="I24" s="618"/>
      <c r="J24" s="618"/>
      <c r="K24" s="618"/>
      <c r="L24" s="720" t="s">
        <v>377</v>
      </c>
      <c r="M24" s="728" t="s">
        <v>950</v>
      </c>
      <c r="N24" s="666" t="s">
        <v>314</v>
      </c>
      <c r="O24" s="703"/>
      <c r="P24" s="703"/>
      <c r="Q24" s="703"/>
      <c r="R24" s="703"/>
      <c r="S24" s="703"/>
      <c r="T24" s="703"/>
      <c r="U24" s="730"/>
    </row>
    <row r="25" spans="1:21">
      <c r="A25" s="718" t="s">
        <v>17</v>
      </c>
      <c r="B25" s="618"/>
      <c r="C25" s="618"/>
      <c r="D25" s="618"/>
      <c r="E25" s="618"/>
      <c r="F25" s="618"/>
      <c r="G25" s="618"/>
      <c r="H25" s="618"/>
      <c r="I25" s="618"/>
      <c r="J25" s="618"/>
      <c r="K25" s="618"/>
      <c r="L25" s="720" t="s">
        <v>119</v>
      </c>
      <c r="M25" s="728" t="s">
        <v>317</v>
      </c>
      <c r="N25" s="666" t="s">
        <v>314</v>
      </c>
      <c r="O25" s="729">
        <v>0</v>
      </c>
      <c r="P25" s="729">
        <v>0</v>
      </c>
      <c r="Q25" s="729">
        <v>0</v>
      </c>
      <c r="R25" s="729">
        <v>0</v>
      </c>
      <c r="S25" s="729">
        <v>0</v>
      </c>
      <c r="T25" s="729">
        <v>0</v>
      </c>
      <c r="U25" s="730"/>
    </row>
    <row r="26" spans="1:21">
      <c r="A26" s="718" t="s">
        <v>17</v>
      </c>
      <c r="B26" s="618"/>
      <c r="C26" s="618"/>
      <c r="D26" s="618"/>
      <c r="E26" s="618"/>
      <c r="F26" s="618"/>
      <c r="G26" s="618"/>
      <c r="H26" s="618"/>
      <c r="I26" s="618"/>
      <c r="J26" s="618"/>
      <c r="K26" s="618"/>
      <c r="L26" s="720" t="s">
        <v>121</v>
      </c>
      <c r="M26" s="698" t="s">
        <v>914</v>
      </c>
      <c r="N26" s="666" t="s">
        <v>314</v>
      </c>
      <c r="O26" s="703"/>
      <c r="P26" s="703"/>
      <c r="Q26" s="703"/>
      <c r="R26" s="703"/>
      <c r="S26" s="703"/>
      <c r="T26" s="703"/>
      <c r="U26" s="730"/>
    </row>
    <row r="27" spans="1:21">
      <c r="A27" s="718" t="s">
        <v>17</v>
      </c>
      <c r="B27" s="618"/>
      <c r="C27" s="618"/>
      <c r="D27" s="618"/>
      <c r="E27" s="618"/>
      <c r="F27" s="618"/>
      <c r="G27" s="618"/>
      <c r="H27" s="618"/>
      <c r="I27" s="618"/>
      <c r="J27" s="618"/>
      <c r="K27" s="618"/>
      <c r="L27" s="720" t="s">
        <v>122</v>
      </c>
      <c r="M27" s="698" t="s">
        <v>318</v>
      </c>
      <c r="N27" s="666" t="s">
        <v>314</v>
      </c>
      <c r="O27" s="703"/>
      <c r="P27" s="703"/>
      <c r="Q27" s="703"/>
      <c r="R27" s="703"/>
      <c r="S27" s="703"/>
      <c r="T27" s="703"/>
      <c r="U27" s="730"/>
    </row>
    <row r="28" spans="1:21">
      <c r="A28" s="718" t="s">
        <v>17</v>
      </c>
      <c r="B28" s="618"/>
      <c r="C28" s="618"/>
      <c r="D28" s="618"/>
      <c r="E28" s="618"/>
      <c r="F28" s="618"/>
      <c r="G28" s="618"/>
      <c r="H28" s="618"/>
      <c r="I28" s="618"/>
      <c r="J28" s="618"/>
      <c r="K28" s="618"/>
      <c r="L28" s="720" t="s">
        <v>123</v>
      </c>
      <c r="M28" s="721" t="s">
        <v>319</v>
      </c>
      <c r="N28" s="666" t="s">
        <v>314</v>
      </c>
      <c r="O28" s="727"/>
      <c r="P28" s="727"/>
      <c r="Q28" s="727"/>
      <c r="R28" s="727"/>
      <c r="S28" s="727"/>
      <c r="T28" s="727"/>
      <c r="U28" s="730"/>
    </row>
    <row r="29" spans="1:21">
      <c r="A29" s="718" t="s">
        <v>17</v>
      </c>
      <c r="B29" s="618"/>
      <c r="C29" s="618"/>
      <c r="D29" s="618"/>
      <c r="E29" s="618"/>
      <c r="F29" s="618"/>
      <c r="G29" s="618"/>
      <c r="H29" s="618"/>
      <c r="I29" s="618"/>
      <c r="J29" s="618"/>
      <c r="K29" s="618"/>
      <c r="L29" s="720" t="s">
        <v>124</v>
      </c>
      <c r="M29" s="721" t="s">
        <v>320</v>
      </c>
      <c r="N29" s="666" t="s">
        <v>314</v>
      </c>
      <c r="O29" s="703"/>
      <c r="P29" s="703"/>
      <c r="Q29" s="703"/>
      <c r="R29" s="703"/>
      <c r="S29" s="703"/>
      <c r="T29" s="703"/>
      <c r="U29" s="730"/>
    </row>
    <row r="30" spans="1:21">
      <c r="A30" s="718" t="s">
        <v>17</v>
      </c>
      <c r="B30" s="618"/>
      <c r="C30" s="618"/>
      <c r="D30" s="618"/>
      <c r="E30" s="618"/>
      <c r="F30" s="618"/>
      <c r="G30" s="618"/>
      <c r="H30" s="618"/>
      <c r="I30" s="618"/>
      <c r="J30" s="618"/>
      <c r="K30" s="618"/>
      <c r="L30" s="720" t="s">
        <v>125</v>
      </c>
      <c r="M30" s="728" t="s">
        <v>321</v>
      </c>
      <c r="N30" s="666" t="s">
        <v>314</v>
      </c>
      <c r="O30" s="729">
        <v>539.6</v>
      </c>
      <c r="P30" s="729">
        <v>830.12</v>
      </c>
      <c r="Q30" s="729">
        <v>539.6</v>
      </c>
      <c r="R30" s="729">
        <v>539.6</v>
      </c>
      <c r="S30" s="729">
        <v>830.12</v>
      </c>
      <c r="T30" s="729">
        <v>539.6</v>
      </c>
      <c r="U30" s="730"/>
    </row>
    <row r="31" spans="1:21" ht="22.5">
      <c r="A31" s="718" t="s">
        <v>17</v>
      </c>
      <c r="B31" s="618"/>
      <c r="C31" s="618"/>
      <c r="D31" s="618"/>
      <c r="E31" s="618"/>
      <c r="F31" s="618"/>
      <c r="G31" s="618"/>
      <c r="H31" s="618"/>
      <c r="I31" s="618"/>
      <c r="J31" s="618"/>
      <c r="K31" s="618"/>
      <c r="L31" s="720" t="s">
        <v>146</v>
      </c>
      <c r="M31" s="698" t="s">
        <v>322</v>
      </c>
      <c r="N31" s="666" t="s">
        <v>314</v>
      </c>
      <c r="O31" s="703">
        <v>527.20000000000005</v>
      </c>
      <c r="P31" s="703">
        <v>809.04</v>
      </c>
      <c r="Q31" s="703">
        <v>527.20000000000005</v>
      </c>
      <c r="R31" s="703">
        <v>527.20000000000005</v>
      </c>
      <c r="S31" s="703">
        <v>809.04</v>
      </c>
      <c r="T31" s="703">
        <v>527.20000000000005</v>
      </c>
      <c r="U31" s="730"/>
    </row>
    <row r="32" spans="1:21">
      <c r="A32" s="718" t="s">
        <v>17</v>
      </c>
      <c r="B32" s="618"/>
      <c r="C32" s="618"/>
      <c r="D32" s="618"/>
      <c r="E32" s="618"/>
      <c r="F32" s="618"/>
      <c r="G32" s="618"/>
      <c r="H32" s="618"/>
      <c r="I32" s="618"/>
      <c r="J32" s="618"/>
      <c r="K32" s="618"/>
      <c r="L32" s="720" t="s">
        <v>187</v>
      </c>
      <c r="M32" s="698" t="s">
        <v>323</v>
      </c>
      <c r="N32" s="666" t="s">
        <v>314</v>
      </c>
      <c r="O32" s="703">
        <v>12.4</v>
      </c>
      <c r="P32" s="703">
        <v>21.08</v>
      </c>
      <c r="Q32" s="703">
        <v>12.4</v>
      </c>
      <c r="R32" s="703">
        <v>12.4</v>
      </c>
      <c r="S32" s="703">
        <v>21.08</v>
      </c>
      <c r="T32" s="703">
        <v>12.4</v>
      </c>
      <c r="U32" s="730"/>
    </row>
    <row r="33" spans="1:21" ht="22.5">
      <c r="A33" s="718" t="s">
        <v>17</v>
      </c>
      <c r="B33" s="618"/>
      <c r="C33" s="618"/>
      <c r="D33" s="618"/>
      <c r="E33" s="618"/>
      <c r="F33" s="618"/>
      <c r="G33" s="618"/>
      <c r="H33" s="618"/>
      <c r="I33" s="618"/>
      <c r="J33" s="618"/>
      <c r="K33" s="618"/>
      <c r="L33" s="720" t="s">
        <v>393</v>
      </c>
      <c r="M33" s="698" t="s">
        <v>951</v>
      </c>
      <c r="N33" s="666" t="s">
        <v>314</v>
      </c>
      <c r="O33" s="703"/>
      <c r="P33" s="703"/>
      <c r="Q33" s="703"/>
      <c r="R33" s="703"/>
      <c r="S33" s="703"/>
      <c r="T33" s="703"/>
      <c r="U33" s="730"/>
    </row>
    <row r="34" spans="1:21">
      <c r="A34" s="718" t="s">
        <v>17</v>
      </c>
      <c r="B34" s="618"/>
      <c r="C34" s="618"/>
      <c r="D34" s="618"/>
      <c r="E34" s="618"/>
      <c r="F34" s="618"/>
      <c r="G34" s="618"/>
      <c r="H34" s="618"/>
      <c r="I34" s="618"/>
      <c r="J34" s="618"/>
      <c r="K34" s="618"/>
      <c r="L34" s="720" t="s">
        <v>126</v>
      </c>
      <c r="M34" s="721" t="s">
        <v>968</v>
      </c>
      <c r="N34" s="666" t="s">
        <v>314</v>
      </c>
      <c r="O34" s="703">
        <v>49.8</v>
      </c>
      <c r="P34" s="703">
        <v>247.01</v>
      </c>
      <c r="Q34" s="703">
        <v>49.8</v>
      </c>
      <c r="R34" s="703">
        <v>49.8</v>
      </c>
      <c r="S34" s="703">
        <v>247.01</v>
      </c>
      <c r="T34" s="703">
        <v>49.8</v>
      </c>
      <c r="U34" s="730"/>
    </row>
    <row r="35" spans="1:21">
      <c r="A35" s="718" t="s">
        <v>17</v>
      </c>
      <c r="B35" s="618"/>
      <c r="C35" s="618"/>
      <c r="D35" s="618"/>
      <c r="E35" s="618"/>
      <c r="F35" s="618"/>
      <c r="G35" s="618"/>
      <c r="H35" s="618"/>
      <c r="I35" s="618"/>
      <c r="J35" s="618"/>
      <c r="K35" s="618"/>
      <c r="L35" s="720" t="s">
        <v>1046</v>
      </c>
      <c r="M35" s="731" t="s">
        <v>325</v>
      </c>
      <c r="N35" s="669" t="s">
        <v>142</v>
      </c>
      <c r="O35" s="729">
        <v>9.2290585618977019</v>
      </c>
      <c r="P35" s="729">
        <v>29.755938900399943</v>
      </c>
      <c r="Q35" s="729">
        <v>9.2290585618977019</v>
      </c>
      <c r="R35" s="729">
        <v>9.2290585618977019</v>
      </c>
      <c r="S35" s="729">
        <v>29.755938900399943</v>
      </c>
      <c r="T35" s="729">
        <v>9.2290585618977019</v>
      </c>
      <c r="U35" s="730"/>
    </row>
    <row r="36" spans="1:21">
      <c r="A36" s="718" t="s">
        <v>17</v>
      </c>
      <c r="B36" s="618"/>
      <c r="C36" s="618"/>
      <c r="D36" s="618"/>
      <c r="E36" s="618"/>
      <c r="F36" s="618"/>
      <c r="G36" s="618"/>
      <c r="H36" s="618"/>
      <c r="I36" s="618"/>
      <c r="J36" s="618"/>
      <c r="K36" s="618"/>
      <c r="L36" s="720" t="s">
        <v>127</v>
      </c>
      <c r="M36" s="721" t="s">
        <v>326</v>
      </c>
      <c r="N36" s="666" t="s">
        <v>314</v>
      </c>
      <c r="O36" s="729">
        <v>489.8</v>
      </c>
      <c r="P36" s="729">
        <v>583.11</v>
      </c>
      <c r="Q36" s="729">
        <v>489.8</v>
      </c>
      <c r="R36" s="729">
        <v>489.8</v>
      </c>
      <c r="S36" s="729">
        <v>583.11</v>
      </c>
      <c r="T36" s="729">
        <v>489.8</v>
      </c>
      <c r="U36" s="730"/>
    </row>
    <row r="37" spans="1:21">
      <c r="A37" s="718" t="s">
        <v>17</v>
      </c>
      <c r="B37" s="618"/>
      <c r="C37" s="618"/>
      <c r="D37" s="618"/>
      <c r="E37" s="618"/>
      <c r="F37" s="618"/>
      <c r="G37" s="618"/>
      <c r="H37" s="618"/>
      <c r="I37" s="618"/>
      <c r="J37" s="618"/>
      <c r="K37" s="618"/>
      <c r="L37" s="720" t="s">
        <v>1006</v>
      </c>
      <c r="M37" s="698" t="s">
        <v>327</v>
      </c>
      <c r="N37" s="666" t="s">
        <v>314</v>
      </c>
      <c r="O37" s="729">
        <v>0</v>
      </c>
      <c r="P37" s="729">
        <v>0</v>
      </c>
      <c r="Q37" s="729">
        <v>0</v>
      </c>
      <c r="R37" s="729">
        <v>0</v>
      </c>
      <c r="S37" s="729">
        <v>0</v>
      </c>
      <c r="T37" s="729">
        <v>0</v>
      </c>
      <c r="U37" s="730"/>
    </row>
    <row r="38" spans="1:21">
      <c r="A38" s="718" t="s">
        <v>17</v>
      </c>
      <c r="B38" s="618"/>
      <c r="C38" s="618"/>
      <c r="D38" s="618"/>
      <c r="E38" s="618"/>
      <c r="F38" s="618"/>
      <c r="G38" s="618"/>
      <c r="H38" s="618"/>
      <c r="I38" s="618"/>
      <c r="J38" s="618"/>
      <c r="K38" s="618"/>
      <c r="L38" s="720" t="s">
        <v>1047</v>
      </c>
      <c r="M38" s="732" t="s">
        <v>328</v>
      </c>
      <c r="N38" s="666" t="s">
        <v>314</v>
      </c>
      <c r="O38" s="703"/>
      <c r="P38" s="703"/>
      <c r="Q38" s="703"/>
      <c r="R38" s="703"/>
      <c r="S38" s="703"/>
      <c r="T38" s="703"/>
      <c r="U38" s="730"/>
    </row>
    <row r="39" spans="1:21">
      <c r="A39" s="718" t="s">
        <v>17</v>
      </c>
      <c r="B39" s="618"/>
      <c r="C39" s="618"/>
      <c r="D39" s="618"/>
      <c r="E39" s="618"/>
      <c r="F39" s="618"/>
      <c r="G39" s="618"/>
      <c r="H39" s="618"/>
      <c r="I39" s="618"/>
      <c r="J39" s="618"/>
      <c r="K39" s="618"/>
      <c r="L39" s="720" t="s">
        <v>1048</v>
      </c>
      <c r="M39" s="732" t="s">
        <v>329</v>
      </c>
      <c r="N39" s="666" t="s">
        <v>314</v>
      </c>
      <c r="O39" s="703"/>
      <c r="P39" s="703"/>
      <c r="Q39" s="703"/>
      <c r="R39" s="703"/>
      <c r="S39" s="703"/>
      <c r="T39" s="703"/>
      <c r="U39" s="730"/>
    </row>
    <row r="40" spans="1:21">
      <c r="A40" s="718" t="s">
        <v>17</v>
      </c>
      <c r="B40" s="618"/>
      <c r="C40" s="618"/>
      <c r="D40" s="618"/>
      <c r="E40" s="618"/>
      <c r="F40" s="618"/>
      <c r="G40" s="618"/>
      <c r="H40" s="618"/>
      <c r="I40" s="618"/>
      <c r="J40" s="618"/>
      <c r="K40" s="618"/>
      <c r="L40" s="720" t="s">
        <v>1049</v>
      </c>
      <c r="M40" s="732" t="s">
        <v>330</v>
      </c>
      <c r="N40" s="666" t="s">
        <v>314</v>
      </c>
      <c r="O40" s="703"/>
      <c r="P40" s="703"/>
      <c r="Q40" s="703"/>
      <c r="R40" s="703"/>
      <c r="S40" s="703"/>
      <c r="T40" s="703"/>
      <c r="U40" s="730"/>
    </row>
    <row r="41" spans="1:21">
      <c r="A41" s="718" t="s">
        <v>17</v>
      </c>
      <c r="B41" s="618" t="s">
        <v>948</v>
      </c>
      <c r="C41" s="618"/>
      <c r="D41" s="618"/>
      <c r="E41" s="618"/>
      <c r="F41" s="618"/>
      <c r="G41" s="618"/>
      <c r="H41" s="618"/>
      <c r="I41" s="618"/>
      <c r="J41" s="618"/>
      <c r="K41" s="618"/>
      <c r="L41" s="720" t="s">
        <v>1050</v>
      </c>
      <c r="M41" s="698" t="s">
        <v>331</v>
      </c>
      <c r="N41" s="666" t="s">
        <v>314</v>
      </c>
      <c r="O41" s="729">
        <v>0</v>
      </c>
      <c r="P41" s="729">
        <v>0</v>
      </c>
      <c r="Q41" s="729">
        <v>0</v>
      </c>
      <c r="R41" s="729">
        <v>0</v>
      </c>
      <c r="S41" s="729">
        <v>0</v>
      </c>
      <c r="T41" s="729">
        <v>0</v>
      </c>
      <c r="U41" s="730"/>
    </row>
    <row r="42" spans="1:21">
      <c r="A42" s="718" t="s">
        <v>17</v>
      </c>
      <c r="B42" s="618"/>
      <c r="C42" s="618"/>
      <c r="D42" s="618"/>
      <c r="E42" s="618"/>
      <c r="F42" s="618"/>
      <c r="G42" s="618"/>
      <c r="H42" s="618"/>
      <c r="I42" s="618"/>
      <c r="J42" s="618"/>
      <c r="K42" s="618"/>
      <c r="L42" s="720" t="s">
        <v>1051</v>
      </c>
      <c r="M42" s="732" t="s">
        <v>332</v>
      </c>
      <c r="N42" s="666" t="s">
        <v>314</v>
      </c>
      <c r="O42" s="703"/>
      <c r="P42" s="703"/>
      <c r="Q42" s="703"/>
      <c r="R42" s="703"/>
      <c r="S42" s="703"/>
      <c r="T42" s="703"/>
      <c r="U42" s="730"/>
    </row>
    <row r="43" spans="1:21">
      <c r="A43" s="718" t="s">
        <v>17</v>
      </c>
      <c r="B43" s="618"/>
      <c r="C43" s="618"/>
      <c r="D43" s="618"/>
      <c r="E43" s="618"/>
      <c r="F43" s="618"/>
      <c r="G43" s="618"/>
      <c r="H43" s="618"/>
      <c r="I43" s="618"/>
      <c r="J43" s="618"/>
      <c r="K43" s="618"/>
      <c r="L43" s="720" t="s">
        <v>1052</v>
      </c>
      <c r="M43" s="732" t="s">
        <v>333</v>
      </c>
      <c r="N43" s="666" t="s">
        <v>314</v>
      </c>
      <c r="O43" s="703"/>
      <c r="P43" s="703"/>
      <c r="Q43" s="703"/>
      <c r="R43" s="703"/>
      <c r="S43" s="703"/>
      <c r="T43" s="703"/>
      <c r="U43" s="730"/>
    </row>
    <row r="44" spans="1:21">
      <c r="A44" s="718" t="s">
        <v>17</v>
      </c>
      <c r="B44" s="618" t="s">
        <v>948</v>
      </c>
      <c r="C44" s="618"/>
      <c r="D44" s="618"/>
      <c r="E44" s="618"/>
      <c r="F44" s="618"/>
      <c r="G44" s="618"/>
      <c r="H44" s="618"/>
      <c r="I44" s="618"/>
      <c r="J44" s="618"/>
      <c r="K44" s="618"/>
      <c r="L44" s="720" t="s">
        <v>1053</v>
      </c>
      <c r="M44" s="698" t="s">
        <v>969</v>
      </c>
      <c r="N44" s="666" t="s">
        <v>314</v>
      </c>
      <c r="O44" s="729">
        <v>489.8</v>
      </c>
      <c r="P44" s="729">
        <v>583.11</v>
      </c>
      <c r="Q44" s="729">
        <v>489.8</v>
      </c>
      <c r="R44" s="729">
        <v>489.8</v>
      </c>
      <c r="S44" s="729">
        <v>583.11</v>
      </c>
      <c r="T44" s="729">
        <v>489.8</v>
      </c>
      <c r="U44" s="730"/>
    </row>
    <row r="45" spans="1:21">
      <c r="A45" s="718" t="s">
        <v>17</v>
      </c>
      <c r="B45" s="618"/>
      <c r="C45" s="618"/>
      <c r="D45" s="618"/>
      <c r="E45" s="618"/>
      <c r="F45" s="618"/>
      <c r="G45" s="618"/>
      <c r="H45" s="618"/>
      <c r="I45" s="618"/>
      <c r="J45" s="618"/>
      <c r="K45" s="618"/>
      <c r="L45" s="720" t="s">
        <v>1054</v>
      </c>
      <c r="M45" s="732" t="s">
        <v>334</v>
      </c>
      <c r="N45" s="666" t="s">
        <v>314</v>
      </c>
      <c r="O45" s="729">
        <v>30</v>
      </c>
      <c r="P45" s="729">
        <v>39.39</v>
      </c>
      <c r="Q45" s="729">
        <v>30</v>
      </c>
      <c r="R45" s="729">
        <v>30</v>
      </c>
      <c r="S45" s="729">
        <v>39.39</v>
      </c>
      <c r="T45" s="729">
        <v>30</v>
      </c>
      <c r="U45" s="730"/>
    </row>
    <row r="46" spans="1:21">
      <c r="A46" s="718" t="s">
        <v>17</v>
      </c>
      <c r="B46" s="618"/>
      <c r="C46" s="618"/>
      <c r="D46" s="618"/>
      <c r="E46" s="618"/>
      <c r="F46" s="618"/>
      <c r="G46" s="618"/>
      <c r="H46" s="618"/>
      <c r="I46" s="618"/>
      <c r="J46" s="618"/>
      <c r="K46" s="618"/>
      <c r="L46" s="720" t="s">
        <v>1055</v>
      </c>
      <c r="M46" s="733" t="s">
        <v>332</v>
      </c>
      <c r="N46" s="666" t="s">
        <v>314</v>
      </c>
      <c r="O46" s="703">
        <v>30</v>
      </c>
      <c r="P46" s="703">
        <v>39.39</v>
      </c>
      <c r="Q46" s="703">
        <v>30</v>
      </c>
      <c r="R46" s="703">
        <v>30</v>
      </c>
      <c r="S46" s="703">
        <v>39.39</v>
      </c>
      <c r="T46" s="703">
        <v>30</v>
      </c>
      <c r="U46" s="730"/>
    </row>
    <row r="47" spans="1:21">
      <c r="A47" s="718" t="s">
        <v>17</v>
      </c>
      <c r="B47" s="618"/>
      <c r="C47" s="618"/>
      <c r="D47" s="618"/>
      <c r="E47" s="618"/>
      <c r="F47" s="618"/>
      <c r="G47" s="618"/>
      <c r="H47" s="618"/>
      <c r="I47" s="618"/>
      <c r="J47" s="618"/>
      <c r="K47" s="618"/>
      <c r="L47" s="720" t="s">
        <v>1056</v>
      </c>
      <c r="M47" s="733" t="s">
        <v>333</v>
      </c>
      <c r="N47" s="666" t="s">
        <v>314</v>
      </c>
      <c r="O47" s="703"/>
      <c r="P47" s="703"/>
      <c r="Q47" s="703"/>
      <c r="R47" s="703"/>
      <c r="S47" s="703"/>
      <c r="T47" s="703"/>
      <c r="U47" s="730"/>
    </row>
    <row r="48" spans="1:21">
      <c r="A48" s="718" t="s">
        <v>17</v>
      </c>
      <c r="B48" s="618" t="s">
        <v>949</v>
      </c>
      <c r="C48" s="618"/>
      <c r="D48" s="618"/>
      <c r="E48" s="618"/>
      <c r="F48" s="618"/>
      <c r="G48" s="618"/>
      <c r="H48" s="618"/>
      <c r="I48" s="618"/>
      <c r="J48" s="618"/>
      <c r="K48" s="618"/>
      <c r="L48" s="720" t="s">
        <v>1057</v>
      </c>
      <c r="M48" s="732" t="s">
        <v>335</v>
      </c>
      <c r="N48" s="666" t="s">
        <v>314</v>
      </c>
      <c r="O48" s="729">
        <v>440.2</v>
      </c>
      <c r="P48" s="729">
        <v>465.05</v>
      </c>
      <c r="Q48" s="729">
        <v>440.2</v>
      </c>
      <c r="R48" s="729">
        <v>440.2</v>
      </c>
      <c r="S48" s="729">
        <v>465.05</v>
      </c>
      <c r="T48" s="729">
        <v>440.2</v>
      </c>
      <c r="U48" s="730"/>
    </row>
    <row r="49" spans="1:21">
      <c r="A49" s="718" t="s">
        <v>17</v>
      </c>
      <c r="B49" s="618"/>
      <c r="C49" s="618"/>
      <c r="D49" s="618"/>
      <c r="E49" s="618"/>
      <c r="F49" s="618"/>
      <c r="G49" s="618"/>
      <c r="H49" s="618"/>
      <c r="I49" s="618"/>
      <c r="J49" s="618"/>
      <c r="K49" s="618"/>
      <c r="L49" s="720" t="s">
        <v>1058</v>
      </c>
      <c r="M49" s="733" t="s">
        <v>332</v>
      </c>
      <c r="N49" s="666" t="s">
        <v>314</v>
      </c>
      <c r="O49" s="734">
        <v>352.2</v>
      </c>
      <c r="P49" s="734">
        <v>372.04</v>
      </c>
      <c r="Q49" s="734">
        <v>352.2</v>
      </c>
      <c r="R49" s="734">
        <v>352.2</v>
      </c>
      <c r="S49" s="734">
        <v>372.04</v>
      </c>
      <c r="T49" s="703">
        <v>352.2</v>
      </c>
      <c r="U49" s="730"/>
    </row>
    <row r="50" spans="1:21">
      <c r="A50" s="718" t="s">
        <v>17</v>
      </c>
      <c r="B50" s="618"/>
      <c r="C50" s="618"/>
      <c r="D50" s="618"/>
      <c r="E50" s="618"/>
      <c r="F50" s="618"/>
      <c r="G50" s="618"/>
      <c r="H50" s="618"/>
      <c r="I50" s="618"/>
      <c r="J50" s="618"/>
      <c r="K50" s="618"/>
      <c r="L50" s="720" t="s">
        <v>1059</v>
      </c>
      <c r="M50" s="733" t="s">
        <v>333</v>
      </c>
      <c r="N50" s="666" t="s">
        <v>314</v>
      </c>
      <c r="O50" s="734">
        <v>88</v>
      </c>
      <c r="P50" s="734">
        <v>93.01</v>
      </c>
      <c r="Q50" s="734">
        <v>88</v>
      </c>
      <c r="R50" s="734">
        <v>88</v>
      </c>
      <c r="S50" s="734">
        <v>93.01</v>
      </c>
      <c r="T50" s="703">
        <v>88</v>
      </c>
      <c r="U50" s="730"/>
    </row>
    <row r="51" spans="1:21">
      <c r="A51" s="718" t="s">
        <v>17</v>
      </c>
      <c r="B51" s="618"/>
      <c r="C51" s="618"/>
      <c r="D51" s="618"/>
      <c r="E51" s="618"/>
      <c r="F51" s="618"/>
      <c r="G51" s="618"/>
      <c r="H51" s="618"/>
      <c r="I51" s="618"/>
      <c r="J51" s="618"/>
      <c r="K51" s="618"/>
      <c r="L51" s="720" t="s">
        <v>1060</v>
      </c>
      <c r="M51" s="732" t="s">
        <v>336</v>
      </c>
      <c r="N51" s="666" t="s">
        <v>314</v>
      </c>
      <c r="O51" s="729">
        <v>19.600000000000001</v>
      </c>
      <c r="P51" s="729">
        <v>78.67</v>
      </c>
      <c r="Q51" s="729">
        <v>19.600000000000001</v>
      </c>
      <c r="R51" s="729">
        <v>19.600000000000001</v>
      </c>
      <c r="S51" s="729">
        <v>78.67</v>
      </c>
      <c r="T51" s="729">
        <v>19.600000000000001</v>
      </c>
      <c r="U51" s="730"/>
    </row>
    <row r="52" spans="1:21">
      <c r="A52" s="718" t="s">
        <v>17</v>
      </c>
      <c r="B52" s="618"/>
      <c r="C52" s="618"/>
      <c r="D52" s="618"/>
      <c r="E52" s="618"/>
      <c r="F52" s="618"/>
      <c r="G52" s="618"/>
      <c r="H52" s="618"/>
      <c r="I52" s="618"/>
      <c r="J52" s="618"/>
      <c r="K52" s="618"/>
      <c r="L52" s="720" t="s">
        <v>1061</v>
      </c>
      <c r="M52" s="733" t="s">
        <v>332</v>
      </c>
      <c r="N52" s="666" t="s">
        <v>314</v>
      </c>
      <c r="O52" s="703">
        <v>19.600000000000001</v>
      </c>
      <c r="P52" s="703">
        <v>78.67</v>
      </c>
      <c r="Q52" s="703">
        <v>19.600000000000001</v>
      </c>
      <c r="R52" s="703">
        <v>19.600000000000001</v>
      </c>
      <c r="S52" s="703">
        <v>78.67</v>
      </c>
      <c r="T52" s="703">
        <v>19.600000000000001</v>
      </c>
      <c r="U52" s="730"/>
    </row>
    <row r="53" spans="1:21">
      <c r="A53" s="718" t="s">
        <v>17</v>
      </c>
      <c r="B53" s="618"/>
      <c r="C53" s="618"/>
      <c r="D53" s="618"/>
      <c r="E53" s="618"/>
      <c r="F53" s="618"/>
      <c r="G53" s="618"/>
      <c r="H53" s="618"/>
      <c r="I53" s="618"/>
      <c r="J53" s="618"/>
      <c r="K53" s="618"/>
      <c r="L53" s="720" t="s">
        <v>1062</v>
      </c>
      <c r="M53" s="733" t="s">
        <v>333</v>
      </c>
      <c r="N53" s="666" t="s">
        <v>314</v>
      </c>
      <c r="O53" s="703"/>
      <c r="P53" s="703"/>
      <c r="Q53" s="703"/>
      <c r="R53" s="703"/>
      <c r="S53" s="703"/>
      <c r="T53" s="703"/>
      <c r="U53" s="725"/>
    </row>
    <row r="54" spans="1:21" ht="22.5">
      <c r="A54" s="718" t="s">
        <v>17</v>
      </c>
      <c r="B54" s="618"/>
      <c r="C54" s="618"/>
      <c r="D54" s="618"/>
      <c r="E54" s="618"/>
      <c r="F54" s="618"/>
      <c r="G54" s="618"/>
      <c r="H54" s="618"/>
      <c r="I54" s="618"/>
      <c r="J54" s="618"/>
      <c r="K54" s="618"/>
      <c r="L54" s="720" t="s">
        <v>1063</v>
      </c>
      <c r="M54" s="735" t="s">
        <v>939</v>
      </c>
      <c r="N54" s="666" t="s">
        <v>314</v>
      </c>
      <c r="O54" s="727"/>
      <c r="P54" s="727"/>
      <c r="Q54" s="727"/>
      <c r="R54" s="727"/>
      <c r="S54" s="727"/>
      <c r="T54" s="727"/>
      <c r="U54" s="725"/>
    </row>
    <row r="55" spans="1:21">
      <c r="A55" s="718" t="s">
        <v>101</v>
      </c>
      <c r="B55" s="618"/>
      <c r="C55" s="618"/>
      <c r="D55" s="618"/>
      <c r="E55" s="618"/>
      <c r="F55" s="618"/>
      <c r="G55" s="618"/>
      <c r="H55" s="618"/>
      <c r="I55" s="618"/>
      <c r="J55" s="618"/>
      <c r="K55" s="618"/>
      <c r="L55" s="719" t="s">
        <v>2450</v>
      </c>
      <c r="M55" s="610"/>
      <c r="N55" s="610"/>
      <c r="O55" s="610"/>
      <c r="P55" s="610"/>
      <c r="Q55" s="610"/>
      <c r="R55" s="610"/>
      <c r="S55" s="610"/>
      <c r="T55" s="610"/>
      <c r="U55" s="610"/>
    </row>
    <row r="56" spans="1:21">
      <c r="A56" s="718" t="s">
        <v>101</v>
      </c>
      <c r="B56" s="618"/>
      <c r="C56" s="618"/>
      <c r="D56" s="618"/>
      <c r="E56" s="618"/>
      <c r="F56" s="618"/>
      <c r="G56" s="618"/>
      <c r="H56" s="618"/>
      <c r="I56" s="618"/>
      <c r="J56" s="618"/>
      <c r="K56" s="618"/>
      <c r="L56" s="720" t="s">
        <v>17</v>
      </c>
      <c r="M56" s="721" t="s">
        <v>313</v>
      </c>
      <c r="N56" s="667"/>
      <c r="O56" s="722" t="s">
        <v>826</v>
      </c>
      <c r="P56" s="723"/>
      <c r="Q56" s="723"/>
      <c r="R56" s="723"/>
      <c r="S56" s="723"/>
      <c r="T56" s="724"/>
      <c r="U56" s="725"/>
    </row>
    <row r="57" spans="1:21">
      <c r="A57" s="718" t="s">
        <v>101</v>
      </c>
      <c r="B57" s="618"/>
      <c r="C57" s="618"/>
      <c r="D57" s="618"/>
      <c r="E57" s="618"/>
      <c r="F57" s="618"/>
      <c r="G57" s="618"/>
      <c r="H57" s="618"/>
      <c r="I57" s="618"/>
      <c r="J57" s="618"/>
      <c r="K57" s="618"/>
      <c r="L57" s="720" t="s">
        <v>101</v>
      </c>
      <c r="M57" s="726" t="s">
        <v>310</v>
      </c>
      <c r="N57" s="667" t="s">
        <v>311</v>
      </c>
      <c r="O57" s="727">
        <v>20</v>
      </c>
      <c r="P57" s="727">
        <v>20</v>
      </c>
      <c r="Q57" s="727">
        <v>20</v>
      </c>
      <c r="R57" s="727">
        <v>20</v>
      </c>
      <c r="S57" s="727">
        <v>20</v>
      </c>
      <c r="T57" s="727">
        <v>20</v>
      </c>
      <c r="U57" s="725"/>
    </row>
    <row r="58" spans="1:21">
      <c r="A58" s="718" t="s">
        <v>101</v>
      </c>
      <c r="B58" s="618"/>
      <c r="C58" s="618"/>
      <c r="D58" s="618"/>
      <c r="E58" s="618"/>
      <c r="F58" s="618"/>
      <c r="G58" s="618"/>
      <c r="H58" s="618"/>
      <c r="I58" s="618"/>
      <c r="J58" s="618"/>
      <c r="K58" s="618"/>
      <c r="L58" s="720" t="s">
        <v>102</v>
      </c>
      <c r="M58" s="726" t="s">
        <v>312</v>
      </c>
      <c r="N58" s="667" t="s">
        <v>311</v>
      </c>
      <c r="O58" s="727"/>
      <c r="P58" s="727"/>
      <c r="Q58" s="727"/>
      <c r="R58" s="727"/>
      <c r="S58" s="727"/>
      <c r="T58" s="727"/>
      <c r="U58" s="725"/>
    </row>
    <row r="59" spans="1:21">
      <c r="A59" s="718" t="s">
        <v>101</v>
      </c>
      <c r="B59" s="618"/>
      <c r="C59" s="618"/>
      <c r="D59" s="618"/>
      <c r="E59" s="618"/>
      <c r="F59" s="618"/>
      <c r="G59" s="618"/>
      <c r="H59" s="618"/>
      <c r="I59" s="618"/>
      <c r="J59" s="618"/>
      <c r="K59" s="618"/>
      <c r="L59" s="720">
        <v>4</v>
      </c>
      <c r="M59" s="728" t="s">
        <v>954</v>
      </c>
      <c r="N59" s="666" t="s">
        <v>314</v>
      </c>
      <c r="O59" s="729">
        <v>128.30000000000001</v>
      </c>
      <c r="P59" s="729">
        <v>136.4</v>
      </c>
      <c r="Q59" s="729">
        <v>128.30000000000001</v>
      </c>
      <c r="R59" s="729">
        <v>128.30000000000001</v>
      </c>
      <c r="S59" s="729">
        <v>136.4</v>
      </c>
      <c r="T59" s="729">
        <v>128.30000000000001</v>
      </c>
      <c r="U59" s="725"/>
    </row>
    <row r="60" spans="1:21">
      <c r="A60" s="718" t="s">
        <v>101</v>
      </c>
      <c r="B60" s="618"/>
      <c r="C60" s="618"/>
      <c r="D60" s="618"/>
      <c r="E60" s="618"/>
      <c r="F60" s="618"/>
      <c r="G60" s="618"/>
      <c r="H60" s="618"/>
      <c r="I60" s="618"/>
      <c r="J60" s="618"/>
      <c r="K60" s="618"/>
      <c r="L60" s="720" t="s">
        <v>145</v>
      </c>
      <c r="M60" s="698" t="s">
        <v>315</v>
      </c>
      <c r="N60" s="666" t="s">
        <v>314</v>
      </c>
      <c r="O60" s="703">
        <v>108.9</v>
      </c>
      <c r="P60" s="703">
        <v>108.9</v>
      </c>
      <c r="Q60" s="703">
        <v>108.9</v>
      </c>
      <c r="R60" s="703">
        <v>108.9</v>
      </c>
      <c r="S60" s="703">
        <v>108.9</v>
      </c>
      <c r="T60" s="703">
        <v>108.9</v>
      </c>
      <c r="U60" s="730"/>
    </row>
    <row r="61" spans="1:21">
      <c r="A61" s="718" t="s">
        <v>101</v>
      </c>
      <c r="B61" s="618"/>
      <c r="C61" s="618"/>
      <c r="D61" s="618"/>
      <c r="E61" s="618"/>
      <c r="F61" s="618"/>
      <c r="G61" s="618"/>
      <c r="H61" s="618"/>
      <c r="I61" s="618"/>
      <c r="J61" s="618"/>
      <c r="K61" s="618"/>
      <c r="L61" s="720" t="s">
        <v>376</v>
      </c>
      <c r="M61" s="698" t="s">
        <v>316</v>
      </c>
      <c r="N61" s="666" t="s">
        <v>314</v>
      </c>
      <c r="O61" s="703">
        <v>19.399999999999999</v>
      </c>
      <c r="P61" s="703">
        <v>27.5</v>
      </c>
      <c r="Q61" s="703">
        <v>19.399999999999999</v>
      </c>
      <c r="R61" s="703">
        <v>19.399999999999999</v>
      </c>
      <c r="S61" s="703">
        <v>27.5</v>
      </c>
      <c r="T61" s="703">
        <v>19.399999999999999</v>
      </c>
      <c r="U61" s="730"/>
    </row>
    <row r="62" spans="1:21" ht="22.5">
      <c r="A62" s="718" t="s">
        <v>101</v>
      </c>
      <c r="B62" s="618"/>
      <c r="C62" s="618"/>
      <c r="D62" s="618"/>
      <c r="E62" s="618"/>
      <c r="F62" s="618"/>
      <c r="G62" s="618"/>
      <c r="H62" s="618"/>
      <c r="I62" s="618"/>
      <c r="J62" s="618"/>
      <c r="K62" s="618"/>
      <c r="L62" s="720" t="s">
        <v>377</v>
      </c>
      <c r="M62" s="728" t="s">
        <v>950</v>
      </c>
      <c r="N62" s="666" t="s">
        <v>314</v>
      </c>
      <c r="O62" s="703"/>
      <c r="P62" s="703"/>
      <c r="Q62" s="703"/>
      <c r="R62" s="703"/>
      <c r="S62" s="703"/>
      <c r="T62" s="703"/>
      <c r="U62" s="730"/>
    </row>
    <row r="63" spans="1:21">
      <c r="A63" s="718" t="s">
        <v>101</v>
      </c>
      <c r="B63" s="618"/>
      <c r="C63" s="618"/>
      <c r="D63" s="618"/>
      <c r="E63" s="618"/>
      <c r="F63" s="618"/>
      <c r="G63" s="618"/>
      <c r="H63" s="618"/>
      <c r="I63" s="618"/>
      <c r="J63" s="618"/>
      <c r="K63" s="618"/>
      <c r="L63" s="720" t="s">
        <v>119</v>
      </c>
      <c r="M63" s="728" t="s">
        <v>317</v>
      </c>
      <c r="N63" s="666" t="s">
        <v>314</v>
      </c>
      <c r="O63" s="729">
        <v>0</v>
      </c>
      <c r="P63" s="729">
        <v>0</v>
      </c>
      <c r="Q63" s="729">
        <v>0</v>
      </c>
      <c r="R63" s="729">
        <v>0</v>
      </c>
      <c r="S63" s="729">
        <v>0</v>
      </c>
      <c r="T63" s="729">
        <v>0</v>
      </c>
      <c r="U63" s="730"/>
    </row>
    <row r="64" spans="1:21">
      <c r="A64" s="718" t="s">
        <v>101</v>
      </c>
      <c r="B64" s="618"/>
      <c r="C64" s="618"/>
      <c r="D64" s="618"/>
      <c r="E64" s="618"/>
      <c r="F64" s="618"/>
      <c r="G64" s="618"/>
      <c r="H64" s="618"/>
      <c r="I64" s="618"/>
      <c r="J64" s="618"/>
      <c r="K64" s="618"/>
      <c r="L64" s="720" t="s">
        <v>121</v>
      </c>
      <c r="M64" s="698" t="s">
        <v>914</v>
      </c>
      <c r="N64" s="666" t="s">
        <v>314</v>
      </c>
      <c r="O64" s="703"/>
      <c r="P64" s="703"/>
      <c r="Q64" s="703"/>
      <c r="R64" s="703"/>
      <c r="S64" s="703"/>
      <c r="T64" s="703"/>
      <c r="U64" s="730"/>
    </row>
    <row r="65" spans="1:21">
      <c r="A65" s="718" t="s">
        <v>101</v>
      </c>
      <c r="B65" s="618"/>
      <c r="C65" s="618"/>
      <c r="D65" s="618"/>
      <c r="E65" s="618"/>
      <c r="F65" s="618"/>
      <c r="G65" s="618"/>
      <c r="H65" s="618"/>
      <c r="I65" s="618"/>
      <c r="J65" s="618"/>
      <c r="K65" s="618"/>
      <c r="L65" s="720" t="s">
        <v>122</v>
      </c>
      <c r="M65" s="698" t="s">
        <v>318</v>
      </c>
      <c r="N65" s="666" t="s">
        <v>314</v>
      </c>
      <c r="O65" s="703"/>
      <c r="P65" s="703"/>
      <c r="Q65" s="703"/>
      <c r="R65" s="703"/>
      <c r="S65" s="703"/>
      <c r="T65" s="703"/>
      <c r="U65" s="730"/>
    </row>
    <row r="66" spans="1:21">
      <c r="A66" s="718" t="s">
        <v>101</v>
      </c>
      <c r="B66" s="618"/>
      <c r="C66" s="618"/>
      <c r="D66" s="618"/>
      <c r="E66" s="618"/>
      <c r="F66" s="618"/>
      <c r="G66" s="618"/>
      <c r="H66" s="618"/>
      <c r="I66" s="618"/>
      <c r="J66" s="618"/>
      <c r="K66" s="618"/>
      <c r="L66" s="720" t="s">
        <v>123</v>
      </c>
      <c r="M66" s="721" t="s">
        <v>319</v>
      </c>
      <c r="N66" s="666" t="s">
        <v>314</v>
      </c>
      <c r="O66" s="727"/>
      <c r="P66" s="727"/>
      <c r="Q66" s="727"/>
      <c r="R66" s="727"/>
      <c r="S66" s="727"/>
      <c r="T66" s="727"/>
      <c r="U66" s="730"/>
    </row>
    <row r="67" spans="1:21">
      <c r="A67" s="718" t="s">
        <v>101</v>
      </c>
      <c r="B67" s="618"/>
      <c r="C67" s="618"/>
      <c r="D67" s="618"/>
      <c r="E67" s="618"/>
      <c r="F67" s="618"/>
      <c r="G67" s="618"/>
      <c r="H67" s="618"/>
      <c r="I67" s="618"/>
      <c r="J67" s="618"/>
      <c r="K67" s="618"/>
      <c r="L67" s="720" t="s">
        <v>124</v>
      </c>
      <c r="M67" s="721" t="s">
        <v>320</v>
      </c>
      <c r="N67" s="666" t="s">
        <v>314</v>
      </c>
      <c r="O67" s="703"/>
      <c r="P67" s="703"/>
      <c r="Q67" s="703"/>
      <c r="R67" s="703"/>
      <c r="S67" s="703"/>
      <c r="T67" s="703"/>
      <c r="U67" s="730"/>
    </row>
    <row r="68" spans="1:21">
      <c r="A68" s="718" t="s">
        <v>101</v>
      </c>
      <c r="B68" s="618"/>
      <c r="C68" s="618"/>
      <c r="D68" s="618"/>
      <c r="E68" s="618"/>
      <c r="F68" s="618"/>
      <c r="G68" s="618"/>
      <c r="H68" s="618"/>
      <c r="I68" s="618"/>
      <c r="J68" s="618"/>
      <c r="K68" s="618"/>
      <c r="L68" s="720" t="s">
        <v>125</v>
      </c>
      <c r="M68" s="728" t="s">
        <v>321</v>
      </c>
      <c r="N68" s="666" t="s">
        <v>314</v>
      </c>
      <c r="O68" s="729">
        <v>128.30000000000001</v>
      </c>
      <c r="P68" s="729">
        <v>136.4</v>
      </c>
      <c r="Q68" s="729">
        <v>128.30000000000001</v>
      </c>
      <c r="R68" s="729">
        <v>128.30000000000001</v>
      </c>
      <c r="S68" s="729">
        <v>136.4</v>
      </c>
      <c r="T68" s="729">
        <v>128.30000000000001</v>
      </c>
      <c r="U68" s="730"/>
    </row>
    <row r="69" spans="1:21" ht="22.5">
      <c r="A69" s="718" t="s">
        <v>101</v>
      </c>
      <c r="B69" s="618"/>
      <c r="C69" s="618"/>
      <c r="D69" s="618"/>
      <c r="E69" s="618"/>
      <c r="F69" s="618"/>
      <c r="G69" s="618"/>
      <c r="H69" s="618"/>
      <c r="I69" s="618"/>
      <c r="J69" s="618"/>
      <c r="K69" s="618"/>
      <c r="L69" s="720" t="s">
        <v>146</v>
      </c>
      <c r="M69" s="698" t="s">
        <v>322</v>
      </c>
      <c r="N69" s="666" t="s">
        <v>314</v>
      </c>
      <c r="O69" s="703">
        <v>19.399999999999999</v>
      </c>
      <c r="P69" s="703">
        <v>27.5</v>
      </c>
      <c r="Q69" s="703">
        <v>19.399999999999999</v>
      </c>
      <c r="R69" s="703">
        <v>19.399999999999999</v>
      </c>
      <c r="S69" s="703">
        <v>27.5</v>
      </c>
      <c r="T69" s="703">
        <v>19.399999999999999</v>
      </c>
      <c r="U69" s="730"/>
    </row>
    <row r="70" spans="1:21">
      <c r="A70" s="718" t="s">
        <v>101</v>
      </c>
      <c r="B70" s="618"/>
      <c r="C70" s="618"/>
      <c r="D70" s="618"/>
      <c r="E70" s="618"/>
      <c r="F70" s="618"/>
      <c r="G70" s="618"/>
      <c r="H70" s="618"/>
      <c r="I70" s="618"/>
      <c r="J70" s="618"/>
      <c r="K70" s="618"/>
      <c r="L70" s="720" t="s">
        <v>187</v>
      </c>
      <c r="M70" s="698" t="s">
        <v>323</v>
      </c>
      <c r="N70" s="666" t="s">
        <v>314</v>
      </c>
      <c r="O70" s="703">
        <v>108.9</v>
      </c>
      <c r="P70" s="703">
        <v>108.9</v>
      </c>
      <c r="Q70" s="703">
        <v>108.9</v>
      </c>
      <c r="R70" s="703">
        <v>108.9</v>
      </c>
      <c r="S70" s="703">
        <v>108.9</v>
      </c>
      <c r="T70" s="703">
        <v>108.9</v>
      </c>
      <c r="U70" s="730"/>
    </row>
    <row r="71" spans="1:21" ht="22.5">
      <c r="A71" s="718" t="s">
        <v>101</v>
      </c>
      <c r="B71" s="618"/>
      <c r="C71" s="618"/>
      <c r="D71" s="618"/>
      <c r="E71" s="618"/>
      <c r="F71" s="618"/>
      <c r="G71" s="618"/>
      <c r="H71" s="618"/>
      <c r="I71" s="618"/>
      <c r="J71" s="618"/>
      <c r="K71" s="618"/>
      <c r="L71" s="720" t="s">
        <v>393</v>
      </c>
      <c r="M71" s="698" t="s">
        <v>951</v>
      </c>
      <c r="N71" s="666" t="s">
        <v>314</v>
      </c>
      <c r="O71" s="703"/>
      <c r="P71" s="703"/>
      <c r="Q71" s="703"/>
      <c r="R71" s="703"/>
      <c r="S71" s="703"/>
      <c r="T71" s="703"/>
      <c r="U71" s="730"/>
    </row>
    <row r="72" spans="1:21">
      <c r="A72" s="718" t="s">
        <v>101</v>
      </c>
      <c r="B72" s="618"/>
      <c r="C72" s="618"/>
      <c r="D72" s="618"/>
      <c r="E72" s="618"/>
      <c r="F72" s="618"/>
      <c r="G72" s="618"/>
      <c r="H72" s="618"/>
      <c r="I72" s="618"/>
      <c r="J72" s="618"/>
      <c r="K72" s="618"/>
      <c r="L72" s="720" t="s">
        <v>126</v>
      </c>
      <c r="M72" s="721" t="s">
        <v>968</v>
      </c>
      <c r="N72" s="666" t="s">
        <v>314</v>
      </c>
      <c r="O72" s="703">
        <v>32.39</v>
      </c>
      <c r="P72" s="703">
        <v>40.49</v>
      </c>
      <c r="Q72" s="703">
        <v>32.39</v>
      </c>
      <c r="R72" s="703">
        <v>32.39</v>
      </c>
      <c r="S72" s="703">
        <v>40.49</v>
      </c>
      <c r="T72" s="703">
        <v>32.39</v>
      </c>
      <c r="U72" s="730"/>
    </row>
    <row r="73" spans="1:21">
      <c r="A73" s="718" t="s">
        <v>101</v>
      </c>
      <c r="B73" s="618"/>
      <c r="C73" s="618"/>
      <c r="D73" s="618"/>
      <c r="E73" s="618"/>
      <c r="F73" s="618"/>
      <c r="G73" s="618"/>
      <c r="H73" s="618"/>
      <c r="I73" s="618"/>
      <c r="J73" s="618"/>
      <c r="K73" s="618"/>
      <c r="L73" s="720" t="s">
        <v>1046</v>
      </c>
      <c r="M73" s="731" t="s">
        <v>325</v>
      </c>
      <c r="N73" s="669" t="s">
        <v>142</v>
      </c>
      <c r="O73" s="729">
        <v>25.245518316445832</v>
      </c>
      <c r="P73" s="729">
        <v>29.684750733137832</v>
      </c>
      <c r="Q73" s="729">
        <v>25.245518316445832</v>
      </c>
      <c r="R73" s="729">
        <v>25.245518316445832</v>
      </c>
      <c r="S73" s="729">
        <v>29.684750733137832</v>
      </c>
      <c r="T73" s="729">
        <v>25.245518316445832</v>
      </c>
      <c r="U73" s="730"/>
    </row>
    <row r="74" spans="1:21">
      <c r="A74" s="718" t="s">
        <v>101</v>
      </c>
      <c r="B74" s="618"/>
      <c r="C74" s="618"/>
      <c r="D74" s="618"/>
      <c r="E74" s="618"/>
      <c r="F74" s="618"/>
      <c r="G74" s="618"/>
      <c r="H74" s="618"/>
      <c r="I74" s="618"/>
      <c r="J74" s="618"/>
      <c r="K74" s="618"/>
      <c r="L74" s="720" t="s">
        <v>127</v>
      </c>
      <c r="M74" s="721" t="s">
        <v>326</v>
      </c>
      <c r="N74" s="666" t="s">
        <v>314</v>
      </c>
      <c r="O74" s="729">
        <v>95.91</v>
      </c>
      <c r="P74" s="729">
        <v>95.91</v>
      </c>
      <c r="Q74" s="729">
        <v>95.91</v>
      </c>
      <c r="R74" s="729">
        <v>95.91</v>
      </c>
      <c r="S74" s="729">
        <v>95.91</v>
      </c>
      <c r="T74" s="729">
        <v>95.91</v>
      </c>
      <c r="U74" s="730"/>
    </row>
    <row r="75" spans="1:21">
      <c r="A75" s="718" t="s">
        <v>101</v>
      </c>
      <c r="B75" s="618"/>
      <c r="C75" s="618"/>
      <c r="D75" s="618"/>
      <c r="E75" s="618"/>
      <c r="F75" s="618"/>
      <c r="G75" s="618"/>
      <c r="H75" s="618"/>
      <c r="I75" s="618"/>
      <c r="J75" s="618"/>
      <c r="K75" s="618"/>
      <c r="L75" s="720" t="s">
        <v>1006</v>
      </c>
      <c r="M75" s="698" t="s">
        <v>327</v>
      </c>
      <c r="N75" s="666" t="s">
        <v>314</v>
      </c>
      <c r="O75" s="729">
        <v>0</v>
      </c>
      <c r="P75" s="729">
        <v>0</v>
      </c>
      <c r="Q75" s="729">
        <v>0</v>
      </c>
      <c r="R75" s="729">
        <v>0</v>
      </c>
      <c r="S75" s="729">
        <v>0</v>
      </c>
      <c r="T75" s="729">
        <v>0</v>
      </c>
      <c r="U75" s="730"/>
    </row>
    <row r="76" spans="1:21">
      <c r="A76" s="718" t="s">
        <v>101</v>
      </c>
      <c r="B76" s="618"/>
      <c r="C76" s="618"/>
      <c r="D76" s="618"/>
      <c r="E76" s="618"/>
      <c r="F76" s="618"/>
      <c r="G76" s="618"/>
      <c r="H76" s="618"/>
      <c r="I76" s="618"/>
      <c r="J76" s="618"/>
      <c r="K76" s="618"/>
      <c r="L76" s="720" t="s">
        <v>1047</v>
      </c>
      <c r="M76" s="732" t="s">
        <v>328</v>
      </c>
      <c r="N76" s="666" t="s">
        <v>314</v>
      </c>
      <c r="O76" s="703"/>
      <c r="P76" s="703"/>
      <c r="Q76" s="703"/>
      <c r="R76" s="703"/>
      <c r="S76" s="703"/>
      <c r="T76" s="703"/>
      <c r="U76" s="730"/>
    </row>
    <row r="77" spans="1:21">
      <c r="A77" s="718" t="s">
        <v>101</v>
      </c>
      <c r="B77" s="618"/>
      <c r="C77" s="618"/>
      <c r="D77" s="618"/>
      <c r="E77" s="618"/>
      <c r="F77" s="618"/>
      <c r="G77" s="618"/>
      <c r="H77" s="618"/>
      <c r="I77" s="618"/>
      <c r="J77" s="618"/>
      <c r="K77" s="618"/>
      <c r="L77" s="720" t="s">
        <v>1048</v>
      </c>
      <c r="M77" s="732" t="s">
        <v>329</v>
      </c>
      <c r="N77" s="666" t="s">
        <v>314</v>
      </c>
      <c r="O77" s="703"/>
      <c r="P77" s="703"/>
      <c r="Q77" s="703"/>
      <c r="R77" s="703"/>
      <c r="S77" s="703"/>
      <c r="T77" s="703"/>
      <c r="U77" s="730"/>
    </row>
    <row r="78" spans="1:21">
      <c r="A78" s="718" t="s">
        <v>101</v>
      </c>
      <c r="B78" s="618"/>
      <c r="C78" s="618"/>
      <c r="D78" s="618"/>
      <c r="E78" s="618"/>
      <c r="F78" s="618"/>
      <c r="G78" s="618"/>
      <c r="H78" s="618"/>
      <c r="I78" s="618"/>
      <c r="J78" s="618"/>
      <c r="K78" s="618"/>
      <c r="L78" s="720" t="s">
        <v>1049</v>
      </c>
      <c r="M78" s="732" t="s">
        <v>330</v>
      </c>
      <c r="N78" s="666" t="s">
        <v>314</v>
      </c>
      <c r="O78" s="703"/>
      <c r="P78" s="703"/>
      <c r="Q78" s="703"/>
      <c r="R78" s="703"/>
      <c r="S78" s="703"/>
      <c r="T78" s="703"/>
      <c r="U78" s="730"/>
    </row>
    <row r="79" spans="1:21">
      <c r="A79" s="718" t="s">
        <v>101</v>
      </c>
      <c r="B79" s="618" t="s">
        <v>948</v>
      </c>
      <c r="C79" s="618"/>
      <c r="D79" s="618"/>
      <c r="E79" s="618"/>
      <c r="F79" s="618"/>
      <c r="G79" s="618"/>
      <c r="H79" s="618"/>
      <c r="I79" s="618"/>
      <c r="J79" s="618"/>
      <c r="K79" s="618"/>
      <c r="L79" s="720" t="s">
        <v>1050</v>
      </c>
      <c r="M79" s="698" t="s">
        <v>331</v>
      </c>
      <c r="N79" s="666" t="s">
        <v>314</v>
      </c>
      <c r="O79" s="729">
        <v>0</v>
      </c>
      <c r="P79" s="729">
        <v>0</v>
      </c>
      <c r="Q79" s="729">
        <v>0</v>
      </c>
      <c r="R79" s="729">
        <v>0</v>
      </c>
      <c r="S79" s="729">
        <v>0</v>
      </c>
      <c r="T79" s="729">
        <v>0</v>
      </c>
      <c r="U79" s="730"/>
    </row>
    <row r="80" spans="1:21">
      <c r="A80" s="718" t="s">
        <v>101</v>
      </c>
      <c r="B80" s="618"/>
      <c r="C80" s="618"/>
      <c r="D80" s="618"/>
      <c r="E80" s="618"/>
      <c r="F80" s="618"/>
      <c r="G80" s="618"/>
      <c r="H80" s="618"/>
      <c r="I80" s="618"/>
      <c r="J80" s="618"/>
      <c r="K80" s="618"/>
      <c r="L80" s="720" t="s">
        <v>1051</v>
      </c>
      <c r="M80" s="732" t="s">
        <v>332</v>
      </c>
      <c r="N80" s="666" t="s">
        <v>314</v>
      </c>
      <c r="O80" s="703"/>
      <c r="P80" s="703"/>
      <c r="Q80" s="703"/>
      <c r="R80" s="703"/>
      <c r="S80" s="703"/>
      <c r="T80" s="703"/>
      <c r="U80" s="730"/>
    </row>
    <row r="81" spans="1:21">
      <c r="A81" s="718" t="s">
        <v>101</v>
      </c>
      <c r="B81" s="618"/>
      <c r="C81" s="618"/>
      <c r="D81" s="618"/>
      <c r="E81" s="618"/>
      <c r="F81" s="618"/>
      <c r="G81" s="618"/>
      <c r="H81" s="618"/>
      <c r="I81" s="618"/>
      <c r="J81" s="618"/>
      <c r="K81" s="618"/>
      <c r="L81" s="720" t="s">
        <v>1052</v>
      </c>
      <c r="M81" s="732" t="s">
        <v>333</v>
      </c>
      <c r="N81" s="666" t="s">
        <v>314</v>
      </c>
      <c r="O81" s="703"/>
      <c r="P81" s="703"/>
      <c r="Q81" s="703"/>
      <c r="R81" s="703"/>
      <c r="S81" s="703"/>
      <c r="T81" s="703"/>
      <c r="U81" s="730"/>
    </row>
    <row r="82" spans="1:21">
      <c r="A82" s="718" t="s">
        <v>101</v>
      </c>
      <c r="B82" s="618" t="s">
        <v>948</v>
      </c>
      <c r="C82" s="618"/>
      <c r="D82" s="618"/>
      <c r="E82" s="618"/>
      <c r="F82" s="618"/>
      <c r="G82" s="618"/>
      <c r="H82" s="618"/>
      <c r="I82" s="618"/>
      <c r="J82" s="618"/>
      <c r="K82" s="618"/>
      <c r="L82" s="720" t="s">
        <v>1053</v>
      </c>
      <c r="M82" s="698" t="s">
        <v>969</v>
      </c>
      <c r="N82" s="666" t="s">
        <v>314</v>
      </c>
      <c r="O82" s="729">
        <v>95.91</v>
      </c>
      <c r="P82" s="729">
        <v>95.91</v>
      </c>
      <c r="Q82" s="729">
        <v>95.91</v>
      </c>
      <c r="R82" s="729">
        <v>95.91</v>
      </c>
      <c r="S82" s="729">
        <v>95.91</v>
      </c>
      <c r="T82" s="729">
        <v>95.91</v>
      </c>
      <c r="U82" s="730"/>
    </row>
    <row r="83" spans="1:21">
      <c r="A83" s="718" t="s">
        <v>101</v>
      </c>
      <c r="B83" s="618"/>
      <c r="C83" s="618"/>
      <c r="D83" s="618"/>
      <c r="E83" s="618"/>
      <c r="F83" s="618"/>
      <c r="G83" s="618"/>
      <c r="H83" s="618"/>
      <c r="I83" s="618"/>
      <c r="J83" s="618"/>
      <c r="K83" s="618"/>
      <c r="L83" s="720" t="s">
        <v>1054</v>
      </c>
      <c r="M83" s="732" t="s">
        <v>334</v>
      </c>
      <c r="N83" s="666" t="s">
        <v>314</v>
      </c>
      <c r="O83" s="729">
        <v>2.95</v>
      </c>
      <c r="P83" s="729">
        <v>2.95</v>
      </c>
      <c r="Q83" s="729">
        <v>2.95</v>
      </c>
      <c r="R83" s="729">
        <v>3.41</v>
      </c>
      <c r="S83" s="729">
        <v>2.95</v>
      </c>
      <c r="T83" s="729">
        <v>3.41</v>
      </c>
      <c r="U83" s="730"/>
    </row>
    <row r="84" spans="1:21">
      <c r="A84" s="718" t="s">
        <v>101</v>
      </c>
      <c r="B84" s="618"/>
      <c r="C84" s="618"/>
      <c r="D84" s="618"/>
      <c r="E84" s="618"/>
      <c r="F84" s="618"/>
      <c r="G84" s="618"/>
      <c r="H84" s="618"/>
      <c r="I84" s="618"/>
      <c r="J84" s="618"/>
      <c r="K84" s="618"/>
      <c r="L84" s="720" t="s">
        <v>1055</v>
      </c>
      <c r="M84" s="733" t="s">
        <v>332</v>
      </c>
      <c r="N84" s="666" t="s">
        <v>314</v>
      </c>
      <c r="O84" s="703">
        <v>2.95</v>
      </c>
      <c r="P84" s="703">
        <v>2.95</v>
      </c>
      <c r="Q84" s="703">
        <v>2.95</v>
      </c>
      <c r="R84" s="703">
        <v>3.41</v>
      </c>
      <c r="S84" s="703">
        <v>2.95</v>
      </c>
      <c r="T84" s="703">
        <v>3.41</v>
      </c>
      <c r="U84" s="730"/>
    </row>
    <row r="85" spans="1:21">
      <c r="A85" s="718" t="s">
        <v>101</v>
      </c>
      <c r="B85" s="618"/>
      <c r="C85" s="618"/>
      <c r="D85" s="618"/>
      <c r="E85" s="618"/>
      <c r="F85" s="618"/>
      <c r="G85" s="618"/>
      <c r="H85" s="618"/>
      <c r="I85" s="618"/>
      <c r="J85" s="618"/>
      <c r="K85" s="618"/>
      <c r="L85" s="720" t="s">
        <v>1056</v>
      </c>
      <c r="M85" s="733" t="s">
        <v>333</v>
      </c>
      <c r="N85" s="666" t="s">
        <v>314</v>
      </c>
      <c r="O85" s="703"/>
      <c r="P85" s="703"/>
      <c r="Q85" s="703"/>
      <c r="R85" s="703"/>
      <c r="S85" s="703"/>
      <c r="T85" s="703"/>
      <c r="U85" s="730"/>
    </row>
    <row r="86" spans="1:21">
      <c r="A86" s="718" t="s">
        <v>101</v>
      </c>
      <c r="B86" s="618" t="s">
        <v>949</v>
      </c>
      <c r="C86" s="618"/>
      <c r="D86" s="618"/>
      <c r="E86" s="618"/>
      <c r="F86" s="618"/>
      <c r="G86" s="618"/>
      <c r="H86" s="618"/>
      <c r="I86" s="618"/>
      <c r="J86" s="618"/>
      <c r="K86" s="618"/>
      <c r="L86" s="720" t="s">
        <v>1057</v>
      </c>
      <c r="M86" s="732" t="s">
        <v>335</v>
      </c>
      <c r="N86" s="666" t="s">
        <v>314</v>
      </c>
      <c r="O86" s="729">
        <v>91.91</v>
      </c>
      <c r="P86" s="729">
        <v>91.91</v>
      </c>
      <c r="Q86" s="729">
        <v>91.91</v>
      </c>
      <c r="R86" s="729">
        <v>90.5</v>
      </c>
      <c r="S86" s="729">
        <v>91.91</v>
      </c>
      <c r="T86" s="729">
        <v>90.5</v>
      </c>
      <c r="U86" s="730"/>
    </row>
    <row r="87" spans="1:21">
      <c r="A87" s="718" t="s">
        <v>101</v>
      </c>
      <c r="B87" s="618"/>
      <c r="C87" s="618"/>
      <c r="D87" s="618"/>
      <c r="E87" s="618"/>
      <c r="F87" s="618"/>
      <c r="G87" s="618"/>
      <c r="H87" s="618"/>
      <c r="I87" s="618"/>
      <c r="J87" s="618"/>
      <c r="K87" s="618"/>
      <c r="L87" s="720" t="s">
        <v>1058</v>
      </c>
      <c r="M87" s="733" t="s">
        <v>332</v>
      </c>
      <c r="N87" s="666" t="s">
        <v>314</v>
      </c>
      <c r="O87" s="736">
        <v>73.53</v>
      </c>
      <c r="P87" s="703">
        <v>73.53</v>
      </c>
      <c r="Q87" s="703">
        <v>73.53</v>
      </c>
      <c r="R87" s="737">
        <v>73.53</v>
      </c>
      <c r="S87" s="703">
        <v>73.53</v>
      </c>
      <c r="T87" s="737">
        <v>73.53</v>
      </c>
      <c r="U87" s="730"/>
    </row>
    <row r="88" spans="1:21">
      <c r="A88" s="718" t="s">
        <v>101</v>
      </c>
      <c r="B88" s="618"/>
      <c r="C88" s="618"/>
      <c r="D88" s="618"/>
      <c r="E88" s="618"/>
      <c r="F88" s="618"/>
      <c r="G88" s="618"/>
      <c r="H88" s="618"/>
      <c r="I88" s="618"/>
      <c r="J88" s="618"/>
      <c r="K88" s="618"/>
      <c r="L88" s="720" t="s">
        <v>1059</v>
      </c>
      <c r="M88" s="733" t="s">
        <v>333</v>
      </c>
      <c r="N88" s="666" t="s">
        <v>314</v>
      </c>
      <c r="O88" s="736">
        <v>18.38</v>
      </c>
      <c r="P88" s="703">
        <v>18.38</v>
      </c>
      <c r="Q88" s="703">
        <v>18.38</v>
      </c>
      <c r="R88" s="737">
        <v>16.97</v>
      </c>
      <c r="S88" s="703">
        <v>18.38</v>
      </c>
      <c r="T88" s="737">
        <v>16.97</v>
      </c>
      <c r="U88" s="730"/>
    </row>
    <row r="89" spans="1:21">
      <c r="A89" s="718" t="s">
        <v>101</v>
      </c>
      <c r="B89" s="618"/>
      <c r="C89" s="618"/>
      <c r="D89" s="618"/>
      <c r="E89" s="618"/>
      <c r="F89" s="618"/>
      <c r="G89" s="618"/>
      <c r="H89" s="618"/>
      <c r="I89" s="618"/>
      <c r="J89" s="618"/>
      <c r="K89" s="618"/>
      <c r="L89" s="720" t="s">
        <v>1060</v>
      </c>
      <c r="M89" s="732" t="s">
        <v>336</v>
      </c>
      <c r="N89" s="666" t="s">
        <v>314</v>
      </c>
      <c r="O89" s="729">
        <v>1.05</v>
      </c>
      <c r="P89" s="729">
        <v>1.05</v>
      </c>
      <c r="Q89" s="729">
        <v>1.05</v>
      </c>
      <c r="R89" s="729">
        <v>2</v>
      </c>
      <c r="S89" s="729">
        <v>1.05</v>
      </c>
      <c r="T89" s="729">
        <v>2</v>
      </c>
      <c r="U89" s="730"/>
    </row>
    <row r="90" spans="1:21">
      <c r="A90" s="718" t="s">
        <v>101</v>
      </c>
      <c r="B90" s="618"/>
      <c r="C90" s="618"/>
      <c r="D90" s="618"/>
      <c r="E90" s="618"/>
      <c r="F90" s="618"/>
      <c r="G90" s="618"/>
      <c r="H90" s="618"/>
      <c r="I90" s="618"/>
      <c r="J90" s="618"/>
      <c r="K90" s="618"/>
      <c r="L90" s="720" t="s">
        <v>1061</v>
      </c>
      <c r="M90" s="733" t="s">
        <v>332</v>
      </c>
      <c r="N90" s="666" t="s">
        <v>314</v>
      </c>
      <c r="O90" s="703">
        <v>1.05</v>
      </c>
      <c r="P90" s="703">
        <v>1.05</v>
      </c>
      <c r="Q90" s="703">
        <v>1.05</v>
      </c>
      <c r="R90" s="703">
        <v>2</v>
      </c>
      <c r="S90" s="703">
        <v>1.05</v>
      </c>
      <c r="T90" s="703">
        <v>2</v>
      </c>
      <c r="U90" s="730"/>
    </row>
    <row r="91" spans="1:21">
      <c r="A91" s="718" t="s">
        <v>101</v>
      </c>
      <c r="B91" s="618"/>
      <c r="C91" s="618"/>
      <c r="D91" s="618"/>
      <c r="E91" s="618"/>
      <c r="F91" s="618"/>
      <c r="G91" s="618"/>
      <c r="H91" s="618"/>
      <c r="I91" s="618"/>
      <c r="J91" s="618"/>
      <c r="K91" s="618"/>
      <c r="L91" s="720" t="s">
        <v>1062</v>
      </c>
      <c r="M91" s="733" t="s">
        <v>333</v>
      </c>
      <c r="N91" s="666" t="s">
        <v>314</v>
      </c>
      <c r="O91" s="703"/>
      <c r="P91" s="703"/>
      <c r="Q91" s="703"/>
      <c r="R91" s="703"/>
      <c r="S91" s="703"/>
      <c r="T91" s="703"/>
      <c r="U91" s="725"/>
    </row>
    <row r="92" spans="1:21" ht="22.5">
      <c r="A92" s="718" t="s">
        <v>101</v>
      </c>
      <c r="B92" s="618"/>
      <c r="C92" s="618"/>
      <c r="D92" s="618"/>
      <c r="E92" s="618"/>
      <c r="F92" s="618"/>
      <c r="G92" s="618"/>
      <c r="H92" s="618"/>
      <c r="I92" s="618"/>
      <c r="J92" s="618"/>
      <c r="K92" s="618"/>
      <c r="L92" s="720" t="s">
        <v>1063</v>
      </c>
      <c r="M92" s="735" t="s">
        <v>939</v>
      </c>
      <c r="N92" s="666" t="s">
        <v>314</v>
      </c>
      <c r="O92" s="727"/>
      <c r="P92" s="727"/>
      <c r="Q92" s="727"/>
      <c r="R92" s="727"/>
      <c r="S92" s="727"/>
      <c r="T92" s="727"/>
      <c r="U92" s="725"/>
    </row>
    <row r="93" spans="1:21">
      <c r="A93" s="718" t="s">
        <v>102</v>
      </c>
      <c r="B93" s="618"/>
      <c r="C93" s="618"/>
      <c r="D93" s="618"/>
      <c r="E93" s="618"/>
      <c r="F93" s="618"/>
      <c r="G93" s="618"/>
      <c r="H93" s="618"/>
      <c r="I93" s="618"/>
      <c r="J93" s="618"/>
      <c r="K93" s="618"/>
      <c r="L93" s="719" t="s">
        <v>2452</v>
      </c>
      <c r="M93" s="610"/>
      <c r="N93" s="610"/>
      <c r="O93" s="610"/>
      <c r="P93" s="610"/>
      <c r="Q93" s="610"/>
      <c r="R93" s="610"/>
      <c r="S93" s="610"/>
      <c r="T93" s="610"/>
      <c r="U93" s="610"/>
    </row>
    <row r="94" spans="1:21">
      <c r="A94" s="718" t="s">
        <v>102</v>
      </c>
      <c r="B94" s="618"/>
      <c r="C94" s="618"/>
      <c r="D94" s="618"/>
      <c r="E94" s="618"/>
      <c r="F94" s="618"/>
      <c r="G94" s="618"/>
      <c r="H94" s="618"/>
      <c r="I94" s="618"/>
      <c r="J94" s="618"/>
      <c r="K94" s="618"/>
      <c r="L94" s="720" t="s">
        <v>17</v>
      </c>
      <c r="M94" s="721" t="s">
        <v>313</v>
      </c>
      <c r="N94" s="667"/>
      <c r="O94" s="722" t="s">
        <v>826</v>
      </c>
      <c r="P94" s="723"/>
      <c r="Q94" s="723"/>
      <c r="R94" s="723"/>
      <c r="S94" s="723"/>
      <c r="T94" s="724"/>
      <c r="U94" s="725"/>
    </row>
    <row r="95" spans="1:21">
      <c r="A95" s="718" t="s">
        <v>102</v>
      </c>
      <c r="B95" s="618"/>
      <c r="C95" s="618"/>
      <c r="D95" s="618"/>
      <c r="E95" s="618"/>
      <c r="F95" s="618"/>
      <c r="G95" s="618"/>
      <c r="H95" s="618"/>
      <c r="I95" s="618"/>
      <c r="J95" s="618"/>
      <c r="K95" s="618"/>
      <c r="L95" s="720" t="s">
        <v>101</v>
      </c>
      <c r="M95" s="726" t="s">
        <v>310</v>
      </c>
      <c r="N95" s="667" t="s">
        <v>311</v>
      </c>
      <c r="O95" s="727">
        <v>25</v>
      </c>
      <c r="P95" s="727">
        <v>25</v>
      </c>
      <c r="Q95" s="727">
        <v>25</v>
      </c>
      <c r="R95" s="727">
        <v>25</v>
      </c>
      <c r="S95" s="727">
        <v>25</v>
      </c>
      <c r="T95" s="727">
        <v>25</v>
      </c>
      <c r="U95" s="725"/>
    </row>
    <row r="96" spans="1:21">
      <c r="A96" s="718" t="s">
        <v>102</v>
      </c>
      <c r="B96" s="618"/>
      <c r="C96" s="618"/>
      <c r="D96" s="618"/>
      <c r="E96" s="618"/>
      <c r="F96" s="618"/>
      <c r="G96" s="618"/>
      <c r="H96" s="618"/>
      <c r="I96" s="618"/>
      <c r="J96" s="618"/>
      <c r="K96" s="618"/>
      <c r="L96" s="720" t="s">
        <v>102</v>
      </c>
      <c r="M96" s="726" t="s">
        <v>312</v>
      </c>
      <c r="N96" s="667" t="s">
        <v>311</v>
      </c>
      <c r="O96" s="727"/>
      <c r="P96" s="727"/>
      <c r="Q96" s="727"/>
      <c r="R96" s="727"/>
      <c r="S96" s="727"/>
      <c r="T96" s="727"/>
      <c r="U96" s="725"/>
    </row>
    <row r="97" spans="1:21">
      <c r="A97" s="718" t="s">
        <v>102</v>
      </c>
      <c r="B97" s="618"/>
      <c r="C97" s="618"/>
      <c r="D97" s="618"/>
      <c r="E97" s="618"/>
      <c r="F97" s="618"/>
      <c r="G97" s="618"/>
      <c r="H97" s="618"/>
      <c r="I97" s="618"/>
      <c r="J97" s="618"/>
      <c r="K97" s="618"/>
      <c r="L97" s="720">
        <v>4</v>
      </c>
      <c r="M97" s="728" t="s">
        <v>954</v>
      </c>
      <c r="N97" s="666" t="s">
        <v>314</v>
      </c>
      <c r="O97" s="729">
        <v>131.6</v>
      </c>
      <c r="P97" s="729">
        <v>208.14</v>
      </c>
      <c r="Q97" s="729">
        <v>131.6</v>
      </c>
      <c r="R97" s="729">
        <v>131.6</v>
      </c>
      <c r="S97" s="729">
        <v>208.14</v>
      </c>
      <c r="T97" s="729">
        <v>131.6</v>
      </c>
      <c r="U97" s="725"/>
    </row>
    <row r="98" spans="1:21">
      <c r="A98" s="718" t="s">
        <v>102</v>
      </c>
      <c r="B98" s="618"/>
      <c r="C98" s="618"/>
      <c r="D98" s="618"/>
      <c r="E98" s="618"/>
      <c r="F98" s="618"/>
      <c r="G98" s="618"/>
      <c r="H98" s="618"/>
      <c r="I98" s="618"/>
      <c r="J98" s="618"/>
      <c r="K98" s="618"/>
      <c r="L98" s="720" t="s">
        <v>145</v>
      </c>
      <c r="M98" s="698" t="s">
        <v>315</v>
      </c>
      <c r="N98" s="666" t="s">
        <v>314</v>
      </c>
      <c r="O98" s="703"/>
      <c r="P98" s="703"/>
      <c r="Q98" s="703"/>
      <c r="R98" s="703"/>
      <c r="S98" s="703"/>
      <c r="T98" s="703"/>
      <c r="U98" s="730"/>
    </row>
    <row r="99" spans="1:21">
      <c r="A99" s="718" t="s">
        <v>102</v>
      </c>
      <c r="B99" s="618"/>
      <c r="C99" s="618"/>
      <c r="D99" s="618"/>
      <c r="E99" s="618"/>
      <c r="F99" s="618"/>
      <c r="G99" s="618"/>
      <c r="H99" s="618"/>
      <c r="I99" s="618"/>
      <c r="J99" s="618"/>
      <c r="K99" s="618"/>
      <c r="L99" s="720" t="s">
        <v>376</v>
      </c>
      <c r="M99" s="698" t="s">
        <v>316</v>
      </c>
      <c r="N99" s="666" t="s">
        <v>314</v>
      </c>
      <c r="O99" s="703">
        <v>131.61000000000001</v>
      </c>
      <c r="P99" s="703">
        <v>208.14</v>
      </c>
      <c r="Q99" s="703">
        <v>131.61000000000001</v>
      </c>
      <c r="R99" s="703">
        <v>131.61000000000001</v>
      </c>
      <c r="S99" s="703">
        <v>208.14</v>
      </c>
      <c r="T99" s="703">
        <v>131.61000000000001</v>
      </c>
      <c r="U99" s="730"/>
    </row>
    <row r="100" spans="1:21" ht="22.5">
      <c r="A100" s="718" t="s">
        <v>102</v>
      </c>
      <c r="B100" s="618"/>
      <c r="C100" s="618"/>
      <c r="D100" s="618"/>
      <c r="E100" s="618"/>
      <c r="F100" s="618"/>
      <c r="G100" s="618"/>
      <c r="H100" s="618"/>
      <c r="I100" s="618"/>
      <c r="J100" s="618"/>
      <c r="K100" s="618"/>
      <c r="L100" s="720" t="s">
        <v>377</v>
      </c>
      <c r="M100" s="728" t="s">
        <v>950</v>
      </c>
      <c r="N100" s="666" t="s">
        <v>314</v>
      </c>
      <c r="O100" s="703"/>
      <c r="P100" s="703"/>
      <c r="Q100" s="703"/>
      <c r="R100" s="703"/>
      <c r="S100" s="703"/>
      <c r="T100" s="703"/>
      <c r="U100" s="730"/>
    </row>
    <row r="101" spans="1:21">
      <c r="A101" s="718" t="s">
        <v>102</v>
      </c>
      <c r="B101" s="618"/>
      <c r="C101" s="618"/>
      <c r="D101" s="618"/>
      <c r="E101" s="618"/>
      <c r="F101" s="618"/>
      <c r="G101" s="618"/>
      <c r="H101" s="618"/>
      <c r="I101" s="618"/>
      <c r="J101" s="618"/>
      <c r="K101" s="618"/>
      <c r="L101" s="720" t="s">
        <v>119</v>
      </c>
      <c r="M101" s="728" t="s">
        <v>317</v>
      </c>
      <c r="N101" s="666" t="s">
        <v>314</v>
      </c>
      <c r="O101" s="729">
        <v>0</v>
      </c>
      <c r="P101" s="729">
        <v>0</v>
      </c>
      <c r="Q101" s="729">
        <v>0</v>
      </c>
      <c r="R101" s="729">
        <v>0</v>
      </c>
      <c r="S101" s="729">
        <v>0</v>
      </c>
      <c r="T101" s="729">
        <v>0</v>
      </c>
      <c r="U101" s="730"/>
    </row>
    <row r="102" spans="1:21">
      <c r="A102" s="718" t="s">
        <v>102</v>
      </c>
      <c r="B102" s="618"/>
      <c r="C102" s="618"/>
      <c r="D102" s="618"/>
      <c r="E102" s="618"/>
      <c r="F102" s="618"/>
      <c r="G102" s="618"/>
      <c r="H102" s="618"/>
      <c r="I102" s="618"/>
      <c r="J102" s="618"/>
      <c r="K102" s="618"/>
      <c r="L102" s="720" t="s">
        <v>121</v>
      </c>
      <c r="M102" s="698" t="s">
        <v>914</v>
      </c>
      <c r="N102" s="666" t="s">
        <v>314</v>
      </c>
      <c r="O102" s="703"/>
      <c r="P102" s="703"/>
      <c r="Q102" s="703"/>
      <c r="R102" s="703"/>
      <c r="S102" s="703"/>
      <c r="T102" s="703"/>
      <c r="U102" s="730"/>
    </row>
    <row r="103" spans="1:21">
      <c r="A103" s="718" t="s">
        <v>102</v>
      </c>
      <c r="B103" s="618"/>
      <c r="C103" s="618"/>
      <c r="D103" s="618"/>
      <c r="E103" s="618"/>
      <c r="F103" s="618"/>
      <c r="G103" s="618"/>
      <c r="H103" s="618"/>
      <c r="I103" s="618"/>
      <c r="J103" s="618"/>
      <c r="K103" s="618"/>
      <c r="L103" s="720" t="s">
        <v>122</v>
      </c>
      <c r="M103" s="698" t="s">
        <v>318</v>
      </c>
      <c r="N103" s="666" t="s">
        <v>314</v>
      </c>
      <c r="O103" s="703"/>
      <c r="P103" s="703"/>
      <c r="Q103" s="703"/>
      <c r="R103" s="703"/>
      <c r="S103" s="703"/>
      <c r="T103" s="703"/>
      <c r="U103" s="730"/>
    </row>
    <row r="104" spans="1:21">
      <c r="A104" s="718" t="s">
        <v>102</v>
      </c>
      <c r="B104" s="618"/>
      <c r="C104" s="618"/>
      <c r="D104" s="618"/>
      <c r="E104" s="618"/>
      <c r="F104" s="618"/>
      <c r="G104" s="618"/>
      <c r="H104" s="618"/>
      <c r="I104" s="618"/>
      <c r="J104" s="618"/>
      <c r="K104" s="618"/>
      <c r="L104" s="720" t="s">
        <v>123</v>
      </c>
      <c r="M104" s="721" t="s">
        <v>319</v>
      </c>
      <c r="N104" s="666" t="s">
        <v>314</v>
      </c>
      <c r="O104" s="727"/>
      <c r="P104" s="727"/>
      <c r="Q104" s="727"/>
      <c r="R104" s="727"/>
      <c r="S104" s="727"/>
      <c r="T104" s="727"/>
      <c r="U104" s="730"/>
    </row>
    <row r="105" spans="1:21">
      <c r="A105" s="718" t="s">
        <v>102</v>
      </c>
      <c r="B105" s="618"/>
      <c r="C105" s="618"/>
      <c r="D105" s="618"/>
      <c r="E105" s="618"/>
      <c r="F105" s="618"/>
      <c r="G105" s="618"/>
      <c r="H105" s="618"/>
      <c r="I105" s="618"/>
      <c r="J105" s="618"/>
      <c r="K105" s="618"/>
      <c r="L105" s="720" t="s">
        <v>124</v>
      </c>
      <c r="M105" s="721" t="s">
        <v>320</v>
      </c>
      <c r="N105" s="666" t="s">
        <v>314</v>
      </c>
      <c r="O105" s="703"/>
      <c r="P105" s="703"/>
      <c r="Q105" s="703"/>
      <c r="R105" s="703"/>
      <c r="S105" s="703"/>
      <c r="T105" s="703"/>
      <c r="U105" s="730"/>
    </row>
    <row r="106" spans="1:21">
      <c r="A106" s="718" t="s">
        <v>102</v>
      </c>
      <c r="B106" s="618"/>
      <c r="C106" s="618"/>
      <c r="D106" s="618"/>
      <c r="E106" s="618"/>
      <c r="F106" s="618"/>
      <c r="G106" s="618"/>
      <c r="H106" s="618"/>
      <c r="I106" s="618"/>
      <c r="J106" s="618"/>
      <c r="K106" s="618"/>
      <c r="L106" s="720" t="s">
        <v>125</v>
      </c>
      <c r="M106" s="728" t="s">
        <v>321</v>
      </c>
      <c r="N106" s="666" t="s">
        <v>314</v>
      </c>
      <c r="O106" s="729">
        <v>131.6</v>
      </c>
      <c r="P106" s="729">
        <v>208.14</v>
      </c>
      <c r="Q106" s="729">
        <v>131.6</v>
      </c>
      <c r="R106" s="729">
        <v>131.6</v>
      </c>
      <c r="S106" s="729">
        <v>208.14</v>
      </c>
      <c r="T106" s="729">
        <v>131.6</v>
      </c>
      <c r="U106" s="730"/>
    </row>
    <row r="107" spans="1:21" ht="22.5">
      <c r="A107" s="718" t="s">
        <v>102</v>
      </c>
      <c r="B107" s="618"/>
      <c r="C107" s="618"/>
      <c r="D107" s="618"/>
      <c r="E107" s="618"/>
      <c r="F107" s="618"/>
      <c r="G107" s="618"/>
      <c r="H107" s="618"/>
      <c r="I107" s="618"/>
      <c r="J107" s="618"/>
      <c r="K107" s="618"/>
      <c r="L107" s="720" t="s">
        <v>146</v>
      </c>
      <c r="M107" s="698" t="s">
        <v>322</v>
      </c>
      <c r="N107" s="666" t="s">
        <v>314</v>
      </c>
      <c r="O107" s="703">
        <v>131.61000000000001</v>
      </c>
      <c r="P107" s="703">
        <v>208.14</v>
      </c>
      <c r="Q107" s="703">
        <v>131.61000000000001</v>
      </c>
      <c r="R107" s="703">
        <v>131.61000000000001</v>
      </c>
      <c r="S107" s="703">
        <v>208.14</v>
      </c>
      <c r="T107" s="703">
        <v>131.61000000000001</v>
      </c>
      <c r="U107" s="730"/>
    </row>
    <row r="108" spans="1:21">
      <c r="A108" s="718" t="s">
        <v>102</v>
      </c>
      <c r="B108" s="618"/>
      <c r="C108" s="618"/>
      <c r="D108" s="618"/>
      <c r="E108" s="618"/>
      <c r="F108" s="618"/>
      <c r="G108" s="618"/>
      <c r="H108" s="618"/>
      <c r="I108" s="618"/>
      <c r="J108" s="618"/>
      <c r="K108" s="618"/>
      <c r="L108" s="720" t="s">
        <v>187</v>
      </c>
      <c r="M108" s="698" t="s">
        <v>323</v>
      </c>
      <c r="N108" s="666" t="s">
        <v>314</v>
      </c>
      <c r="O108" s="703"/>
      <c r="P108" s="703"/>
      <c r="Q108" s="703"/>
      <c r="R108" s="703"/>
      <c r="S108" s="703"/>
      <c r="T108" s="703"/>
      <c r="U108" s="730"/>
    </row>
    <row r="109" spans="1:21" ht="22.5">
      <c r="A109" s="718" t="s">
        <v>102</v>
      </c>
      <c r="B109" s="618"/>
      <c r="C109" s="618"/>
      <c r="D109" s="618"/>
      <c r="E109" s="618"/>
      <c r="F109" s="618"/>
      <c r="G109" s="618"/>
      <c r="H109" s="618"/>
      <c r="I109" s="618"/>
      <c r="J109" s="618"/>
      <c r="K109" s="618"/>
      <c r="L109" s="720" t="s">
        <v>393</v>
      </c>
      <c r="M109" s="698" t="s">
        <v>951</v>
      </c>
      <c r="N109" s="666" t="s">
        <v>314</v>
      </c>
      <c r="O109" s="703"/>
      <c r="P109" s="703"/>
      <c r="Q109" s="703"/>
      <c r="R109" s="703"/>
      <c r="S109" s="703"/>
      <c r="T109" s="703"/>
      <c r="U109" s="730"/>
    </row>
    <row r="110" spans="1:21">
      <c r="A110" s="718" t="s">
        <v>102</v>
      </c>
      <c r="B110" s="618"/>
      <c r="C110" s="618"/>
      <c r="D110" s="618"/>
      <c r="E110" s="618"/>
      <c r="F110" s="618"/>
      <c r="G110" s="618"/>
      <c r="H110" s="618"/>
      <c r="I110" s="618"/>
      <c r="J110" s="618"/>
      <c r="K110" s="618"/>
      <c r="L110" s="720" t="s">
        <v>126</v>
      </c>
      <c r="M110" s="721" t="s">
        <v>968</v>
      </c>
      <c r="N110" s="666" t="s">
        <v>314</v>
      </c>
      <c r="O110" s="703">
        <v>5.09</v>
      </c>
      <c r="P110" s="703">
        <v>61.63</v>
      </c>
      <c r="Q110" s="703">
        <v>5.09</v>
      </c>
      <c r="R110" s="703">
        <v>5.09</v>
      </c>
      <c r="S110" s="703">
        <v>61.63</v>
      </c>
      <c r="T110" s="703">
        <v>5.09</v>
      </c>
      <c r="U110" s="730"/>
    </row>
    <row r="111" spans="1:21">
      <c r="A111" s="718" t="s">
        <v>102</v>
      </c>
      <c r="B111" s="618"/>
      <c r="C111" s="618"/>
      <c r="D111" s="618"/>
      <c r="E111" s="618"/>
      <c r="F111" s="618"/>
      <c r="G111" s="618"/>
      <c r="H111" s="618"/>
      <c r="I111" s="618"/>
      <c r="J111" s="618"/>
      <c r="K111" s="618"/>
      <c r="L111" s="720" t="s">
        <v>1046</v>
      </c>
      <c r="M111" s="731" t="s">
        <v>325</v>
      </c>
      <c r="N111" s="669" t="s">
        <v>142</v>
      </c>
      <c r="O111" s="729">
        <v>3.8677811550151979</v>
      </c>
      <c r="P111" s="729">
        <v>29.60987796675315</v>
      </c>
      <c r="Q111" s="729">
        <v>3.8677811550151979</v>
      </c>
      <c r="R111" s="729">
        <v>3.8677811550151979</v>
      </c>
      <c r="S111" s="729">
        <v>29.60987796675315</v>
      </c>
      <c r="T111" s="729">
        <v>3.8677811550151979</v>
      </c>
      <c r="U111" s="730"/>
    </row>
    <row r="112" spans="1:21">
      <c r="A112" s="718" t="s">
        <v>102</v>
      </c>
      <c r="B112" s="618"/>
      <c r="C112" s="618"/>
      <c r="D112" s="618"/>
      <c r="E112" s="618"/>
      <c r="F112" s="618"/>
      <c r="G112" s="618"/>
      <c r="H112" s="618"/>
      <c r="I112" s="618"/>
      <c r="J112" s="618"/>
      <c r="K112" s="618"/>
      <c r="L112" s="720" t="s">
        <v>127</v>
      </c>
      <c r="M112" s="721" t="s">
        <v>326</v>
      </c>
      <c r="N112" s="666" t="s">
        <v>314</v>
      </c>
      <c r="O112" s="729">
        <v>126.51</v>
      </c>
      <c r="P112" s="729">
        <v>146.51</v>
      </c>
      <c r="Q112" s="729">
        <v>126.51</v>
      </c>
      <c r="R112" s="729">
        <v>126.51</v>
      </c>
      <c r="S112" s="729">
        <v>146.51</v>
      </c>
      <c r="T112" s="729">
        <v>126.51</v>
      </c>
      <c r="U112" s="730"/>
    </row>
    <row r="113" spans="1:21">
      <c r="A113" s="718" t="s">
        <v>102</v>
      </c>
      <c r="B113" s="618"/>
      <c r="C113" s="618"/>
      <c r="D113" s="618"/>
      <c r="E113" s="618"/>
      <c r="F113" s="618"/>
      <c r="G113" s="618"/>
      <c r="H113" s="618"/>
      <c r="I113" s="618"/>
      <c r="J113" s="618"/>
      <c r="K113" s="618"/>
      <c r="L113" s="720" t="s">
        <v>1006</v>
      </c>
      <c r="M113" s="698" t="s">
        <v>327</v>
      </c>
      <c r="N113" s="666" t="s">
        <v>314</v>
      </c>
      <c r="O113" s="729">
        <v>0</v>
      </c>
      <c r="P113" s="729">
        <v>0</v>
      </c>
      <c r="Q113" s="729">
        <v>0</v>
      </c>
      <c r="R113" s="729">
        <v>0</v>
      </c>
      <c r="S113" s="729">
        <v>0</v>
      </c>
      <c r="T113" s="729">
        <v>0</v>
      </c>
      <c r="U113" s="730"/>
    </row>
    <row r="114" spans="1:21">
      <c r="A114" s="718" t="s">
        <v>102</v>
      </c>
      <c r="B114" s="618"/>
      <c r="C114" s="618"/>
      <c r="D114" s="618"/>
      <c r="E114" s="618"/>
      <c r="F114" s="618"/>
      <c r="G114" s="618"/>
      <c r="H114" s="618"/>
      <c r="I114" s="618"/>
      <c r="J114" s="618"/>
      <c r="K114" s="618"/>
      <c r="L114" s="720" t="s">
        <v>1047</v>
      </c>
      <c r="M114" s="732" t="s">
        <v>328</v>
      </c>
      <c r="N114" s="666" t="s">
        <v>314</v>
      </c>
      <c r="O114" s="703"/>
      <c r="P114" s="703"/>
      <c r="Q114" s="703"/>
      <c r="R114" s="703"/>
      <c r="S114" s="703"/>
      <c r="T114" s="703"/>
      <c r="U114" s="730"/>
    </row>
    <row r="115" spans="1:21">
      <c r="A115" s="718" t="s">
        <v>102</v>
      </c>
      <c r="B115" s="618"/>
      <c r="C115" s="618"/>
      <c r="D115" s="618"/>
      <c r="E115" s="618"/>
      <c r="F115" s="618"/>
      <c r="G115" s="618"/>
      <c r="H115" s="618"/>
      <c r="I115" s="618"/>
      <c r="J115" s="618"/>
      <c r="K115" s="618"/>
      <c r="L115" s="720" t="s">
        <v>1048</v>
      </c>
      <c r="M115" s="732" t="s">
        <v>329</v>
      </c>
      <c r="N115" s="666" t="s">
        <v>314</v>
      </c>
      <c r="O115" s="703"/>
      <c r="P115" s="703"/>
      <c r="Q115" s="703"/>
      <c r="R115" s="703"/>
      <c r="S115" s="703"/>
      <c r="T115" s="703"/>
      <c r="U115" s="730"/>
    </row>
    <row r="116" spans="1:21">
      <c r="A116" s="718" t="s">
        <v>102</v>
      </c>
      <c r="B116" s="618"/>
      <c r="C116" s="618"/>
      <c r="D116" s="618"/>
      <c r="E116" s="618"/>
      <c r="F116" s="618"/>
      <c r="G116" s="618"/>
      <c r="H116" s="618"/>
      <c r="I116" s="618"/>
      <c r="J116" s="618"/>
      <c r="K116" s="618"/>
      <c r="L116" s="720" t="s">
        <v>1049</v>
      </c>
      <c r="M116" s="732" t="s">
        <v>330</v>
      </c>
      <c r="N116" s="666" t="s">
        <v>314</v>
      </c>
      <c r="O116" s="703"/>
      <c r="P116" s="703"/>
      <c r="Q116" s="703"/>
      <c r="R116" s="703"/>
      <c r="S116" s="703"/>
      <c r="T116" s="703"/>
      <c r="U116" s="730"/>
    </row>
    <row r="117" spans="1:21">
      <c r="A117" s="718" t="s">
        <v>102</v>
      </c>
      <c r="B117" s="618" t="s">
        <v>948</v>
      </c>
      <c r="C117" s="618"/>
      <c r="D117" s="618"/>
      <c r="E117" s="618"/>
      <c r="F117" s="618"/>
      <c r="G117" s="618"/>
      <c r="H117" s="618"/>
      <c r="I117" s="618"/>
      <c r="J117" s="618"/>
      <c r="K117" s="618"/>
      <c r="L117" s="720" t="s">
        <v>1050</v>
      </c>
      <c r="M117" s="698" t="s">
        <v>331</v>
      </c>
      <c r="N117" s="666" t="s">
        <v>314</v>
      </c>
      <c r="O117" s="729">
        <v>0</v>
      </c>
      <c r="P117" s="729">
        <v>0</v>
      </c>
      <c r="Q117" s="729">
        <v>0</v>
      </c>
      <c r="R117" s="729">
        <v>0</v>
      </c>
      <c r="S117" s="729">
        <v>0</v>
      </c>
      <c r="T117" s="729">
        <v>0</v>
      </c>
      <c r="U117" s="730"/>
    </row>
    <row r="118" spans="1:21">
      <c r="A118" s="718" t="s">
        <v>102</v>
      </c>
      <c r="B118" s="618"/>
      <c r="C118" s="618"/>
      <c r="D118" s="618"/>
      <c r="E118" s="618"/>
      <c r="F118" s="618"/>
      <c r="G118" s="618"/>
      <c r="H118" s="618"/>
      <c r="I118" s="618"/>
      <c r="J118" s="618"/>
      <c r="K118" s="618"/>
      <c r="L118" s="720" t="s">
        <v>1051</v>
      </c>
      <c r="M118" s="732" t="s">
        <v>332</v>
      </c>
      <c r="N118" s="666" t="s">
        <v>314</v>
      </c>
      <c r="O118" s="703"/>
      <c r="P118" s="703"/>
      <c r="Q118" s="703"/>
      <c r="R118" s="703"/>
      <c r="S118" s="703"/>
      <c r="T118" s="703"/>
      <c r="U118" s="730"/>
    </row>
    <row r="119" spans="1:21">
      <c r="A119" s="718" t="s">
        <v>102</v>
      </c>
      <c r="B119" s="618"/>
      <c r="C119" s="618"/>
      <c r="D119" s="618"/>
      <c r="E119" s="618"/>
      <c r="F119" s="618"/>
      <c r="G119" s="618"/>
      <c r="H119" s="618"/>
      <c r="I119" s="618"/>
      <c r="J119" s="618"/>
      <c r="K119" s="618"/>
      <c r="L119" s="720" t="s">
        <v>1052</v>
      </c>
      <c r="M119" s="732" t="s">
        <v>333</v>
      </c>
      <c r="N119" s="666" t="s">
        <v>314</v>
      </c>
      <c r="O119" s="703"/>
      <c r="P119" s="703"/>
      <c r="Q119" s="703"/>
      <c r="R119" s="703"/>
      <c r="S119" s="703"/>
      <c r="T119" s="703"/>
      <c r="U119" s="730"/>
    </row>
    <row r="120" spans="1:21">
      <c r="A120" s="718" t="s">
        <v>102</v>
      </c>
      <c r="B120" s="618" t="s">
        <v>948</v>
      </c>
      <c r="C120" s="618"/>
      <c r="D120" s="618"/>
      <c r="E120" s="618"/>
      <c r="F120" s="618"/>
      <c r="G120" s="618"/>
      <c r="H120" s="618"/>
      <c r="I120" s="618"/>
      <c r="J120" s="618"/>
      <c r="K120" s="618"/>
      <c r="L120" s="720" t="s">
        <v>1053</v>
      </c>
      <c r="M120" s="698" t="s">
        <v>969</v>
      </c>
      <c r="N120" s="666" t="s">
        <v>314</v>
      </c>
      <c r="O120" s="729">
        <v>126.51</v>
      </c>
      <c r="P120" s="729">
        <v>146.51</v>
      </c>
      <c r="Q120" s="729">
        <v>126.51</v>
      </c>
      <c r="R120" s="729">
        <v>126.51</v>
      </c>
      <c r="S120" s="729">
        <v>146.51</v>
      </c>
      <c r="T120" s="729">
        <v>126.51</v>
      </c>
      <c r="U120" s="730"/>
    </row>
    <row r="121" spans="1:21">
      <c r="A121" s="718" t="s">
        <v>102</v>
      </c>
      <c r="B121" s="618"/>
      <c r="C121" s="618"/>
      <c r="D121" s="618"/>
      <c r="E121" s="618"/>
      <c r="F121" s="618"/>
      <c r="G121" s="618"/>
      <c r="H121" s="618"/>
      <c r="I121" s="618"/>
      <c r="J121" s="618"/>
      <c r="K121" s="618"/>
      <c r="L121" s="720" t="s">
        <v>1054</v>
      </c>
      <c r="M121" s="732" t="s">
        <v>334</v>
      </c>
      <c r="N121" s="666" t="s">
        <v>314</v>
      </c>
      <c r="O121" s="729">
        <v>10</v>
      </c>
      <c r="P121" s="729">
        <v>4</v>
      </c>
      <c r="Q121" s="729">
        <v>10</v>
      </c>
      <c r="R121" s="729">
        <v>4</v>
      </c>
      <c r="S121" s="729">
        <v>4</v>
      </c>
      <c r="T121" s="729">
        <v>4</v>
      </c>
      <c r="U121" s="730"/>
    </row>
    <row r="122" spans="1:21">
      <c r="A122" s="718" t="s">
        <v>102</v>
      </c>
      <c r="B122" s="618"/>
      <c r="C122" s="618"/>
      <c r="D122" s="618"/>
      <c r="E122" s="618"/>
      <c r="F122" s="618"/>
      <c r="G122" s="618"/>
      <c r="H122" s="618"/>
      <c r="I122" s="618"/>
      <c r="J122" s="618"/>
      <c r="K122" s="618"/>
      <c r="L122" s="720" t="s">
        <v>1055</v>
      </c>
      <c r="M122" s="733" t="s">
        <v>332</v>
      </c>
      <c r="N122" s="666" t="s">
        <v>314</v>
      </c>
      <c r="O122" s="703">
        <v>10</v>
      </c>
      <c r="P122" s="703">
        <v>4</v>
      </c>
      <c r="Q122" s="703">
        <v>10</v>
      </c>
      <c r="R122" s="703">
        <v>4</v>
      </c>
      <c r="S122" s="703">
        <v>4</v>
      </c>
      <c r="T122" s="703">
        <v>4</v>
      </c>
      <c r="U122" s="730"/>
    </row>
    <row r="123" spans="1:21">
      <c r="A123" s="718" t="s">
        <v>102</v>
      </c>
      <c r="B123" s="618"/>
      <c r="C123" s="618"/>
      <c r="D123" s="618"/>
      <c r="E123" s="618"/>
      <c r="F123" s="618"/>
      <c r="G123" s="618"/>
      <c r="H123" s="618"/>
      <c r="I123" s="618"/>
      <c r="J123" s="618"/>
      <c r="K123" s="618"/>
      <c r="L123" s="720" t="s">
        <v>1056</v>
      </c>
      <c r="M123" s="733" t="s">
        <v>333</v>
      </c>
      <c r="N123" s="666" t="s">
        <v>314</v>
      </c>
      <c r="O123" s="703"/>
      <c r="P123" s="703"/>
      <c r="Q123" s="703"/>
      <c r="R123" s="703"/>
      <c r="S123" s="703"/>
      <c r="T123" s="703"/>
      <c r="U123" s="730"/>
    </row>
    <row r="124" spans="1:21">
      <c r="A124" s="718" t="s">
        <v>102</v>
      </c>
      <c r="B124" s="618" t="s">
        <v>949</v>
      </c>
      <c r="C124" s="618"/>
      <c r="D124" s="618"/>
      <c r="E124" s="618"/>
      <c r="F124" s="618"/>
      <c r="G124" s="618"/>
      <c r="H124" s="618"/>
      <c r="I124" s="618"/>
      <c r="J124" s="618"/>
      <c r="K124" s="618"/>
      <c r="L124" s="720" t="s">
        <v>1057</v>
      </c>
      <c r="M124" s="732" t="s">
        <v>335</v>
      </c>
      <c r="N124" s="666" t="s">
        <v>314</v>
      </c>
      <c r="O124" s="729">
        <v>95.51</v>
      </c>
      <c r="P124" s="729">
        <v>50</v>
      </c>
      <c r="Q124" s="729">
        <v>95.51</v>
      </c>
      <c r="R124" s="729">
        <v>50</v>
      </c>
      <c r="S124" s="729">
        <v>50</v>
      </c>
      <c r="T124" s="729">
        <v>50</v>
      </c>
      <c r="U124" s="730"/>
    </row>
    <row r="125" spans="1:21">
      <c r="A125" s="718" t="s">
        <v>102</v>
      </c>
      <c r="B125" s="618"/>
      <c r="C125" s="618"/>
      <c r="D125" s="618"/>
      <c r="E125" s="618"/>
      <c r="F125" s="618"/>
      <c r="G125" s="618"/>
      <c r="H125" s="618"/>
      <c r="I125" s="618"/>
      <c r="J125" s="618"/>
      <c r="K125" s="618"/>
      <c r="L125" s="720" t="s">
        <v>1058</v>
      </c>
      <c r="M125" s="733" t="s">
        <v>332</v>
      </c>
      <c r="N125" s="666" t="s">
        <v>314</v>
      </c>
      <c r="O125" s="703">
        <v>76.400000000000006</v>
      </c>
      <c r="P125" s="703">
        <v>42.8</v>
      </c>
      <c r="Q125" s="703">
        <v>76.400000000000006</v>
      </c>
      <c r="R125" s="703">
        <v>42.8</v>
      </c>
      <c r="S125" s="703">
        <v>42.8</v>
      </c>
      <c r="T125" s="703">
        <v>42.8</v>
      </c>
      <c r="U125" s="730"/>
    </row>
    <row r="126" spans="1:21">
      <c r="A126" s="718" t="s">
        <v>102</v>
      </c>
      <c r="B126" s="618"/>
      <c r="C126" s="618"/>
      <c r="D126" s="618"/>
      <c r="E126" s="618"/>
      <c r="F126" s="618"/>
      <c r="G126" s="618"/>
      <c r="H126" s="618"/>
      <c r="I126" s="618"/>
      <c r="J126" s="618"/>
      <c r="K126" s="618"/>
      <c r="L126" s="720" t="s">
        <v>1059</v>
      </c>
      <c r="M126" s="733" t="s">
        <v>333</v>
      </c>
      <c r="N126" s="666" t="s">
        <v>314</v>
      </c>
      <c r="O126" s="703">
        <v>19.11</v>
      </c>
      <c r="P126" s="703">
        <v>7.2</v>
      </c>
      <c r="Q126" s="703">
        <v>19.11</v>
      </c>
      <c r="R126" s="703">
        <v>7.2</v>
      </c>
      <c r="S126" s="703">
        <v>7.2</v>
      </c>
      <c r="T126" s="703">
        <v>7.2</v>
      </c>
      <c r="U126" s="730"/>
    </row>
    <row r="127" spans="1:21">
      <c r="A127" s="718" t="s">
        <v>102</v>
      </c>
      <c r="B127" s="618"/>
      <c r="C127" s="618"/>
      <c r="D127" s="618"/>
      <c r="E127" s="618"/>
      <c r="F127" s="618"/>
      <c r="G127" s="618"/>
      <c r="H127" s="618"/>
      <c r="I127" s="618"/>
      <c r="J127" s="618"/>
      <c r="K127" s="618"/>
      <c r="L127" s="720" t="s">
        <v>1060</v>
      </c>
      <c r="M127" s="732" t="s">
        <v>336</v>
      </c>
      <c r="N127" s="666" t="s">
        <v>314</v>
      </c>
      <c r="O127" s="729">
        <v>21</v>
      </c>
      <c r="P127" s="729">
        <v>92.51</v>
      </c>
      <c r="Q127" s="729">
        <v>21</v>
      </c>
      <c r="R127" s="729">
        <v>72.510000000000005</v>
      </c>
      <c r="S127" s="729">
        <v>92.51</v>
      </c>
      <c r="T127" s="729">
        <v>72.510000000000005</v>
      </c>
      <c r="U127" s="730"/>
    </row>
    <row r="128" spans="1:21">
      <c r="A128" s="718" t="s">
        <v>102</v>
      </c>
      <c r="B128" s="618"/>
      <c r="C128" s="618"/>
      <c r="D128" s="618"/>
      <c r="E128" s="618"/>
      <c r="F128" s="618"/>
      <c r="G128" s="618"/>
      <c r="H128" s="618"/>
      <c r="I128" s="618"/>
      <c r="J128" s="618"/>
      <c r="K128" s="618"/>
      <c r="L128" s="720" t="s">
        <v>1061</v>
      </c>
      <c r="M128" s="733" t="s">
        <v>332</v>
      </c>
      <c r="N128" s="666" t="s">
        <v>314</v>
      </c>
      <c r="O128" s="703">
        <v>21</v>
      </c>
      <c r="P128" s="703">
        <v>92.51</v>
      </c>
      <c r="Q128" s="703">
        <v>21</v>
      </c>
      <c r="R128" s="703">
        <v>72.510000000000005</v>
      </c>
      <c r="S128" s="703">
        <v>92.51</v>
      </c>
      <c r="T128" s="703">
        <v>72.510000000000005</v>
      </c>
      <c r="U128" s="730"/>
    </row>
    <row r="129" spans="1:21">
      <c r="A129" s="718" t="s">
        <v>102</v>
      </c>
      <c r="B129" s="618"/>
      <c r="C129" s="618"/>
      <c r="D129" s="618"/>
      <c r="E129" s="618"/>
      <c r="F129" s="618"/>
      <c r="G129" s="618"/>
      <c r="H129" s="618"/>
      <c r="I129" s="618"/>
      <c r="J129" s="618"/>
      <c r="K129" s="618"/>
      <c r="L129" s="720" t="s">
        <v>1062</v>
      </c>
      <c r="M129" s="733" t="s">
        <v>333</v>
      </c>
      <c r="N129" s="666" t="s">
        <v>314</v>
      </c>
      <c r="O129" s="703"/>
      <c r="P129" s="703"/>
      <c r="Q129" s="703"/>
      <c r="R129" s="703"/>
      <c r="S129" s="703"/>
      <c r="T129" s="703"/>
      <c r="U129" s="725"/>
    </row>
    <row r="130" spans="1:21" ht="22.5">
      <c r="A130" s="718" t="s">
        <v>102</v>
      </c>
      <c r="B130" s="618"/>
      <c r="C130" s="618"/>
      <c r="D130" s="618"/>
      <c r="E130" s="618"/>
      <c r="F130" s="618"/>
      <c r="G130" s="618"/>
      <c r="H130" s="618"/>
      <c r="I130" s="618"/>
      <c r="J130" s="618"/>
      <c r="K130" s="618"/>
      <c r="L130" s="720" t="s">
        <v>1063</v>
      </c>
      <c r="M130" s="735" t="s">
        <v>939</v>
      </c>
      <c r="N130" s="666" t="s">
        <v>314</v>
      </c>
      <c r="O130" s="727"/>
      <c r="P130" s="727"/>
      <c r="Q130" s="727"/>
      <c r="R130" s="727"/>
      <c r="S130" s="727"/>
      <c r="T130" s="727"/>
      <c r="U130" s="725"/>
    </row>
    <row r="131" spans="1:21">
      <c r="A131" s="718" t="s">
        <v>103</v>
      </c>
      <c r="B131" s="618"/>
      <c r="C131" s="618"/>
      <c r="D131" s="618"/>
      <c r="E131" s="618"/>
      <c r="F131" s="618"/>
      <c r="G131" s="618"/>
      <c r="H131" s="618"/>
      <c r="I131" s="618"/>
      <c r="J131" s="618"/>
      <c r="K131" s="618"/>
      <c r="L131" s="719" t="s">
        <v>2454</v>
      </c>
      <c r="M131" s="610"/>
      <c r="N131" s="610"/>
      <c r="O131" s="610"/>
      <c r="P131" s="610"/>
      <c r="Q131" s="610"/>
      <c r="R131" s="610"/>
      <c r="S131" s="610"/>
      <c r="T131" s="610"/>
      <c r="U131" s="610"/>
    </row>
    <row r="132" spans="1:21">
      <c r="A132" s="718" t="s">
        <v>103</v>
      </c>
      <c r="B132" s="618"/>
      <c r="C132" s="618"/>
      <c r="D132" s="618"/>
      <c r="E132" s="618"/>
      <c r="F132" s="618"/>
      <c r="G132" s="618"/>
      <c r="H132" s="618"/>
      <c r="I132" s="618"/>
      <c r="J132" s="618"/>
      <c r="K132" s="618"/>
      <c r="L132" s="720" t="s">
        <v>17</v>
      </c>
      <c r="M132" s="721" t="s">
        <v>313</v>
      </c>
      <c r="N132" s="667"/>
      <c r="O132" s="722" t="s">
        <v>826</v>
      </c>
      <c r="P132" s="723"/>
      <c r="Q132" s="723"/>
      <c r="R132" s="723"/>
      <c r="S132" s="723"/>
      <c r="T132" s="724"/>
      <c r="U132" s="725"/>
    </row>
    <row r="133" spans="1:21">
      <c r="A133" s="718" t="s">
        <v>103</v>
      </c>
      <c r="B133" s="618"/>
      <c r="C133" s="618"/>
      <c r="D133" s="618"/>
      <c r="E133" s="618"/>
      <c r="F133" s="618"/>
      <c r="G133" s="618"/>
      <c r="H133" s="618"/>
      <c r="I133" s="618"/>
      <c r="J133" s="618"/>
      <c r="K133" s="618"/>
      <c r="L133" s="720" t="s">
        <v>101</v>
      </c>
      <c r="M133" s="726" t="s">
        <v>310</v>
      </c>
      <c r="N133" s="667" t="s">
        <v>311</v>
      </c>
      <c r="O133" s="727">
        <v>5</v>
      </c>
      <c r="P133" s="727">
        <v>5</v>
      </c>
      <c r="Q133" s="727">
        <v>5</v>
      </c>
      <c r="R133" s="727">
        <v>5</v>
      </c>
      <c r="S133" s="727">
        <v>5</v>
      </c>
      <c r="T133" s="727">
        <v>5</v>
      </c>
      <c r="U133" s="725"/>
    </row>
    <row r="134" spans="1:21">
      <c r="A134" s="718" t="s">
        <v>103</v>
      </c>
      <c r="B134" s="618"/>
      <c r="C134" s="618"/>
      <c r="D134" s="618"/>
      <c r="E134" s="618"/>
      <c r="F134" s="618"/>
      <c r="G134" s="618"/>
      <c r="H134" s="618"/>
      <c r="I134" s="618"/>
      <c r="J134" s="618"/>
      <c r="K134" s="618"/>
      <c r="L134" s="720" t="s">
        <v>102</v>
      </c>
      <c r="M134" s="726" t="s">
        <v>312</v>
      </c>
      <c r="N134" s="667" t="s">
        <v>311</v>
      </c>
      <c r="O134" s="727"/>
      <c r="P134" s="727"/>
      <c r="Q134" s="727"/>
      <c r="R134" s="727"/>
      <c r="S134" s="727"/>
      <c r="T134" s="727"/>
      <c r="U134" s="725"/>
    </row>
    <row r="135" spans="1:21">
      <c r="A135" s="718" t="s">
        <v>103</v>
      </c>
      <c r="B135" s="618"/>
      <c r="C135" s="618"/>
      <c r="D135" s="618"/>
      <c r="E135" s="618"/>
      <c r="F135" s="618"/>
      <c r="G135" s="618"/>
      <c r="H135" s="618"/>
      <c r="I135" s="618"/>
      <c r="J135" s="618"/>
      <c r="K135" s="618"/>
      <c r="L135" s="720">
        <v>4</v>
      </c>
      <c r="M135" s="728" t="s">
        <v>954</v>
      </c>
      <c r="N135" s="666" t="s">
        <v>314</v>
      </c>
      <c r="O135" s="729">
        <v>26</v>
      </c>
      <c r="P135" s="729">
        <v>32.5</v>
      </c>
      <c r="Q135" s="729">
        <v>26</v>
      </c>
      <c r="R135" s="729">
        <v>26</v>
      </c>
      <c r="S135" s="729">
        <v>32.5</v>
      </c>
      <c r="T135" s="729">
        <v>26</v>
      </c>
      <c r="U135" s="725"/>
    </row>
    <row r="136" spans="1:21">
      <c r="A136" s="718" t="s">
        <v>103</v>
      </c>
      <c r="B136" s="618"/>
      <c r="C136" s="618"/>
      <c r="D136" s="618"/>
      <c r="E136" s="618"/>
      <c r="F136" s="618"/>
      <c r="G136" s="618"/>
      <c r="H136" s="618"/>
      <c r="I136" s="618"/>
      <c r="J136" s="618"/>
      <c r="K136" s="618"/>
      <c r="L136" s="720" t="s">
        <v>145</v>
      </c>
      <c r="M136" s="698" t="s">
        <v>315</v>
      </c>
      <c r="N136" s="666" t="s">
        <v>314</v>
      </c>
      <c r="O136" s="703"/>
      <c r="P136" s="703"/>
      <c r="Q136" s="703"/>
      <c r="R136" s="703"/>
      <c r="S136" s="703"/>
      <c r="T136" s="703"/>
      <c r="U136" s="730"/>
    </row>
    <row r="137" spans="1:21">
      <c r="A137" s="718" t="s">
        <v>103</v>
      </c>
      <c r="B137" s="618"/>
      <c r="C137" s="618"/>
      <c r="D137" s="618"/>
      <c r="E137" s="618"/>
      <c r="F137" s="618"/>
      <c r="G137" s="618"/>
      <c r="H137" s="618"/>
      <c r="I137" s="618"/>
      <c r="J137" s="618"/>
      <c r="K137" s="618"/>
      <c r="L137" s="720" t="s">
        <v>376</v>
      </c>
      <c r="M137" s="698" t="s">
        <v>316</v>
      </c>
      <c r="N137" s="666" t="s">
        <v>314</v>
      </c>
      <c r="O137" s="703">
        <v>26</v>
      </c>
      <c r="P137" s="703">
        <v>32.5</v>
      </c>
      <c r="Q137" s="703">
        <v>26</v>
      </c>
      <c r="R137" s="703">
        <v>26</v>
      </c>
      <c r="S137" s="703">
        <v>32.5</v>
      </c>
      <c r="T137" s="703">
        <v>26</v>
      </c>
      <c r="U137" s="730"/>
    </row>
    <row r="138" spans="1:21" ht="22.5">
      <c r="A138" s="718" t="s">
        <v>103</v>
      </c>
      <c r="B138" s="618"/>
      <c r="C138" s="618"/>
      <c r="D138" s="618"/>
      <c r="E138" s="618"/>
      <c r="F138" s="618"/>
      <c r="G138" s="618"/>
      <c r="H138" s="618"/>
      <c r="I138" s="618"/>
      <c r="J138" s="618"/>
      <c r="K138" s="618"/>
      <c r="L138" s="720" t="s">
        <v>377</v>
      </c>
      <c r="M138" s="728" t="s">
        <v>950</v>
      </c>
      <c r="N138" s="666" t="s">
        <v>314</v>
      </c>
      <c r="O138" s="703"/>
      <c r="P138" s="703"/>
      <c r="Q138" s="703"/>
      <c r="R138" s="703"/>
      <c r="S138" s="703"/>
      <c r="T138" s="703"/>
      <c r="U138" s="730"/>
    </row>
    <row r="139" spans="1:21">
      <c r="A139" s="718" t="s">
        <v>103</v>
      </c>
      <c r="B139" s="618"/>
      <c r="C139" s="618"/>
      <c r="D139" s="618"/>
      <c r="E139" s="618"/>
      <c r="F139" s="618"/>
      <c r="G139" s="618"/>
      <c r="H139" s="618"/>
      <c r="I139" s="618"/>
      <c r="J139" s="618"/>
      <c r="K139" s="618"/>
      <c r="L139" s="720" t="s">
        <v>119</v>
      </c>
      <c r="M139" s="728" t="s">
        <v>317</v>
      </c>
      <c r="N139" s="666" t="s">
        <v>314</v>
      </c>
      <c r="O139" s="729">
        <v>0</v>
      </c>
      <c r="P139" s="729">
        <v>0</v>
      </c>
      <c r="Q139" s="729">
        <v>0</v>
      </c>
      <c r="R139" s="729">
        <v>0</v>
      </c>
      <c r="S139" s="729">
        <v>0</v>
      </c>
      <c r="T139" s="729">
        <v>0</v>
      </c>
      <c r="U139" s="730"/>
    </row>
    <row r="140" spans="1:21">
      <c r="A140" s="718" t="s">
        <v>103</v>
      </c>
      <c r="B140" s="618"/>
      <c r="C140" s="618"/>
      <c r="D140" s="618"/>
      <c r="E140" s="618"/>
      <c r="F140" s="618"/>
      <c r="G140" s="618"/>
      <c r="H140" s="618"/>
      <c r="I140" s="618"/>
      <c r="J140" s="618"/>
      <c r="K140" s="618"/>
      <c r="L140" s="720" t="s">
        <v>121</v>
      </c>
      <c r="M140" s="698" t="s">
        <v>914</v>
      </c>
      <c r="N140" s="666" t="s">
        <v>314</v>
      </c>
      <c r="O140" s="703"/>
      <c r="P140" s="703"/>
      <c r="Q140" s="703"/>
      <c r="R140" s="703"/>
      <c r="S140" s="703"/>
      <c r="T140" s="703"/>
      <c r="U140" s="730"/>
    </row>
    <row r="141" spans="1:21">
      <c r="A141" s="718" t="s">
        <v>103</v>
      </c>
      <c r="B141" s="618"/>
      <c r="C141" s="618"/>
      <c r="D141" s="618"/>
      <c r="E141" s="618"/>
      <c r="F141" s="618"/>
      <c r="G141" s="618"/>
      <c r="H141" s="618"/>
      <c r="I141" s="618"/>
      <c r="J141" s="618"/>
      <c r="K141" s="618"/>
      <c r="L141" s="720" t="s">
        <v>122</v>
      </c>
      <c r="M141" s="698" t="s">
        <v>318</v>
      </c>
      <c r="N141" s="666" t="s">
        <v>314</v>
      </c>
      <c r="O141" s="703"/>
      <c r="P141" s="703"/>
      <c r="Q141" s="703"/>
      <c r="R141" s="703"/>
      <c r="S141" s="703"/>
      <c r="T141" s="703"/>
      <c r="U141" s="730"/>
    </row>
    <row r="142" spans="1:21">
      <c r="A142" s="718" t="s">
        <v>103</v>
      </c>
      <c r="B142" s="618"/>
      <c r="C142" s="618"/>
      <c r="D142" s="618"/>
      <c r="E142" s="618"/>
      <c r="F142" s="618"/>
      <c r="G142" s="618"/>
      <c r="H142" s="618"/>
      <c r="I142" s="618"/>
      <c r="J142" s="618"/>
      <c r="K142" s="618"/>
      <c r="L142" s="720" t="s">
        <v>123</v>
      </c>
      <c r="M142" s="721" t="s">
        <v>319</v>
      </c>
      <c r="N142" s="666" t="s">
        <v>314</v>
      </c>
      <c r="O142" s="727"/>
      <c r="P142" s="727"/>
      <c r="Q142" s="727"/>
      <c r="R142" s="727"/>
      <c r="S142" s="727"/>
      <c r="T142" s="727"/>
      <c r="U142" s="730"/>
    </row>
    <row r="143" spans="1:21">
      <c r="A143" s="718" t="s">
        <v>103</v>
      </c>
      <c r="B143" s="618"/>
      <c r="C143" s="618"/>
      <c r="D143" s="618"/>
      <c r="E143" s="618"/>
      <c r="F143" s="618"/>
      <c r="G143" s="618"/>
      <c r="H143" s="618"/>
      <c r="I143" s="618"/>
      <c r="J143" s="618"/>
      <c r="K143" s="618"/>
      <c r="L143" s="720" t="s">
        <v>124</v>
      </c>
      <c r="M143" s="721" t="s">
        <v>320</v>
      </c>
      <c r="N143" s="666" t="s">
        <v>314</v>
      </c>
      <c r="O143" s="703"/>
      <c r="P143" s="703"/>
      <c r="Q143" s="703"/>
      <c r="R143" s="703"/>
      <c r="S143" s="703"/>
      <c r="T143" s="703"/>
      <c r="U143" s="730"/>
    </row>
    <row r="144" spans="1:21">
      <c r="A144" s="718" t="s">
        <v>103</v>
      </c>
      <c r="B144" s="618"/>
      <c r="C144" s="618"/>
      <c r="D144" s="618"/>
      <c r="E144" s="618"/>
      <c r="F144" s="618"/>
      <c r="G144" s="618"/>
      <c r="H144" s="618"/>
      <c r="I144" s="618"/>
      <c r="J144" s="618"/>
      <c r="K144" s="618"/>
      <c r="L144" s="720" t="s">
        <v>125</v>
      </c>
      <c r="M144" s="728" t="s">
        <v>321</v>
      </c>
      <c r="N144" s="666" t="s">
        <v>314</v>
      </c>
      <c r="O144" s="729">
        <v>26</v>
      </c>
      <c r="P144" s="729">
        <v>32.5</v>
      </c>
      <c r="Q144" s="729">
        <v>26</v>
      </c>
      <c r="R144" s="729">
        <v>26</v>
      </c>
      <c r="S144" s="729">
        <v>32.5</v>
      </c>
      <c r="T144" s="729">
        <v>26</v>
      </c>
      <c r="U144" s="730"/>
    </row>
    <row r="145" spans="1:21" ht="22.5">
      <c r="A145" s="718" t="s">
        <v>103</v>
      </c>
      <c r="B145" s="618"/>
      <c r="C145" s="618"/>
      <c r="D145" s="618"/>
      <c r="E145" s="618"/>
      <c r="F145" s="618"/>
      <c r="G145" s="618"/>
      <c r="H145" s="618"/>
      <c r="I145" s="618"/>
      <c r="J145" s="618"/>
      <c r="K145" s="618"/>
      <c r="L145" s="720" t="s">
        <v>146</v>
      </c>
      <c r="M145" s="698" t="s">
        <v>322</v>
      </c>
      <c r="N145" s="666" t="s">
        <v>314</v>
      </c>
      <c r="O145" s="703">
        <v>26</v>
      </c>
      <c r="P145" s="703">
        <v>32.5</v>
      </c>
      <c r="Q145" s="703">
        <v>26</v>
      </c>
      <c r="R145" s="703">
        <v>26</v>
      </c>
      <c r="S145" s="703">
        <v>32.5</v>
      </c>
      <c r="T145" s="703">
        <v>26</v>
      </c>
      <c r="U145" s="730"/>
    </row>
    <row r="146" spans="1:21">
      <c r="A146" s="718" t="s">
        <v>103</v>
      </c>
      <c r="B146" s="618"/>
      <c r="C146" s="618"/>
      <c r="D146" s="618"/>
      <c r="E146" s="618"/>
      <c r="F146" s="618"/>
      <c r="G146" s="618"/>
      <c r="H146" s="618"/>
      <c r="I146" s="618"/>
      <c r="J146" s="618"/>
      <c r="K146" s="618"/>
      <c r="L146" s="720" t="s">
        <v>187</v>
      </c>
      <c r="M146" s="698" t="s">
        <v>323</v>
      </c>
      <c r="N146" s="666" t="s">
        <v>314</v>
      </c>
      <c r="O146" s="703"/>
      <c r="P146" s="703"/>
      <c r="Q146" s="703"/>
      <c r="R146" s="703"/>
      <c r="S146" s="703"/>
      <c r="T146" s="703"/>
      <c r="U146" s="730"/>
    </row>
    <row r="147" spans="1:21" ht="22.5">
      <c r="A147" s="718" t="s">
        <v>103</v>
      </c>
      <c r="B147" s="618"/>
      <c r="C147" s="618"/>
      <c r="D147" s="618"/>
      <c r="E147" s="618"/>
      <c r="F147" s="618"/>
      <c r="G147" s="618"/>
      <c r="H147" s="618"/>
      <c r="I147" s="618"/>
      <c r="J147" s="618"/>
      <c r="K147" s="618"/>
      <c r="L147" s="720" t="s">
        <v>393</v>
      </c>
      <c r="M147" s="698" t="s">
        <v>951</v>
      </c>
      <c r="N147" s="666" t="s">
        <v>314</v>
      </c>
      <c r="O147" s="703"/>
      <c r="P147" s="703"/>
      <c r="Q147" s="703"/>
      <c r="R147" s="703"/>
      <c r="S147" s="703"/>
      <c r="T147" s="703"/>
      <c r="U147" s="730"/>
    </row>
    <row r="148" spans="1:21">
      <c r="A148" s="718" t="s">
        <v>103</v>
      </c>
      <c r="B148" s="618"/>
      <c r="C148" s="618"/>
      <c r="D148" s="618"/>
      <c r="E148" s="618"/>
      <c r="F148" s="618"/>
      <c r="G148" s="618"/>
      <c r="H148" s="618"/>
      <c r="I148" s="618"/>
      <c r="J148" s="618"/>
      <c r="K148" s="618"/>
      <c r="L148" s="720" t="s">
        <v>126</v>
      </c>
      <c r="M148" s="721" t="s">
        <v>968</v>
      </c>
      <c r="N148" s="666" t="s">
        <v>314</v>
      </c>
      <c r="O148" s="703">
        <v>3.1</v>
      </c>
      <c r="P148" s="703">
        <v>9.6</v>
      </c>
      <c r="Q148" s="703">
        <v>3.1</v>
      </c>
      <c r="R148" s="703">
        <v>3.1</v>
      </c>
      <c r="S148" s="703">
        <v>9.6</v>
      </c>
      <c r="T148" s="703">
        <v>3.1</v>
      </c>
      <c r="U148" s="730"/>
    </row>
    <row r="149" spans="1:21">
      <c r="A149" s="718" t="s">
        <v>103</v>
      </c>
      <c r="B149" s="618"/>
      <c r="C149" s="618"/>
      <c r="D149" s="618"/>
      <c r="E149" s="618"/>
      <c r="F149" s="618"/>
      <c r="G149" s="618"/>
      <c r="H149" s="618"/>
      <c r="I149" s="618"/>
      <c r="J149" s="618"/>
      <c r="K149" s="618"/>
      <c r="L149" s="720" t="s">
        <v>1046</v>
      </c>
      <c r="M149" s="731" t="s">
        <v>325</v>
      </c>
      <c r="N149" s="669" t="s">
        <v>142</v>
      </c>
      <c r="O149" s="729">
        <v>11.923076923076923</v>
      </c>
      <c r="P149" s="729">
        <v>29.538461538461537</v>
      </c>
      <c r="Q149" s="729">
        <v>11.923076923076923</v>
      </c>
      <c r="R149" s="729">
        <v>11.923076923076923</v>
      </c>
      <c r="S149" s="729">
        <v>29.538461538461537</v>
      </c>
      <c r="T149" s="729">
        <v>11.923076923076923</v>
      </c>
      <c r="U149" s="730"/>
    </row>
    <row r="150" spans="1:21">
      <c r="A150" s="718" t="s">
        <v>103</v>
      </c>
      <c r="B150" s="618"/>
      <c r="C150" s="618"/>
      <c r="D150" s="618"/>
      <c r="E150" s="618"/>
      <c r="F150" s="618"/>
      <c r="G150" s="618"/>
      <c r="H150" s="618"/>
      <c r="I150" s="618"/>
      <c r="J150" s="618"/>
      <c r="K150" s="618"/>
      <c r="L150" s="720" t="s">
        <v>127</v>
      </c>
      <c r="M150" s="721" t="s">
        <v>326</v>
      </c>
      <c r="N150" s="666" t="s">
        <v>314</v>
      </c>
      <c r="O150" s="729">
        <v>22.9</v>
      </c>
      <c r="P150" s="729">
        <v>22.9</v>
      </c>
      <c r="Q150" s="729">
        <v>22.9</v>
      </c>
      <c r="R150" s="729">
        <v>22.9</v>
      </c>
      <c r="S150" s="729">
        <v>22.9</v>
      </c>
      <c r="T150" s="729">
        <v>22.9</v>
      </c>
      <c r="U150" s="730"/>
    </row>
    <row r="151" spans="1:21">
      <c r="A151" s="718" t="s">
        <v>103</v>
      </c>
      <c r="B151" s="618"/>
      <c r="C151" s="618"/>
      <c r="D151" s="618"/>
      <c r="E151" s="618"/>
      <c r="F151" s="618"/>
      <c r="G151" s="618"/>
      <c r="H151" s="618"/>
      <c r="I151" s="618"/>
      <c r="J151" s="618"/>
      <c r="K151" s="618"/>
      <c r="L151" s="720" t="s">
        <v>1006</v>
      </c>
      <c r="M151" s="698" t="s">
        <v>327</v>
      </c>
      <c r="N151" s="666" t="s">
        <v>314</v>
      </c>
      <c r="O151" s="729">
        <v>0</v>
      </c>
      <c r="P151" s="729">
        <v>0</v>
      </c>
      <c r="Q151" s="729">
        <v>0</v>
      </c>
      <c r="R151" s="729">
        <v>0</v>
      </c>
      <c r="S151" s="729">
        <v>0</v>
      </c>
      <c r="T151" s="729">
        <v>0</v>
      </c>
      <c r="U151" s="730"/>
    </row>
    <row r="152" spans="1:21">
      <c r="A152" s="718" t="s">
        <v>103</v>
      </c>
      <c r="B152" s="618"/>
      <c r="C152" s="618"/>
      <c r="D152" s="618"/>
      <c r="E152" s="618"/>
      <c r="F152" s="618"/>
      <c r="G152" s="618"/>
      <c r="H152" s="618"/>
      <c r="I152" s="618"/>
      <c r="J152" s="618"/>
      <c r="K152" s="618"/>
      <c r="L152" s="720" t="s">
        <v>1047</v>
      </c>
      <c r="M152" s="732" t="s">
        <v>328</v>
      </c>
      <c r="N152" s="666" t="s">
        <v>314</v>
      </c>
      <c r="O152" s="703"/>
      <c r="P152" s="703"/>
      <c r="Q152" s="703"/>
      <c r="R152" s="703"/>
      <c r="S152" s="703"/>
      <c r="T152" s="703"/>
      <c r="U152" s="730"/>
    </row>
    <row r="153" spans="1:21">
      <c r="A153" s="718" t="s">
        <v>103</v>
      </c>
      <c r="B153" s="618"/>
      <c r="C153" s="618"/>
      <c r="D153" s="618"/>
      <c r="E153" s="618"/>
      <c r="F153" s="618"/>
      <c r="G153" s="618"/>
      <c r="H153" s="618"/>
      <c r="I153" s="618"/>
      <c r="J153" s="618"/>
      <c r="K153" s="618"/>
      <c r="L153" s="720" t="s">
        <v>1048</v>
      </c>
      <c r="M153" s="732" t="s">
        <v>329</v>
      </c>
      <c r="N153" s="666" t="s">
        <v>314</v>
      </c>
      <c r="O153" s="703"/>
      <c r="P153" s="703"/>
      <c r="Q153" s="703"/>
      <c r="R153" s="703"/>
      <c r="S153" s="703"/>
      <c r="T153" s="703"/>
      <c r="U153" s="730"/>
    </row>
    <row r="154" spans="1:21">
      <c r="A154" s="718" t="s">
        <v>103</v>
      </c>
      <c r="B154" s="618"/>
      <c r="C154" s="618"/>
      <c r="D154" s="618"/>
      <c r="E154" s="618"/>
      <c r="F154" s="618"/>
      <c r="G154" s="618"/>
      <c r="H154" s="618"/>
      <c r="I154" s="618"/>
      <c r="J154" s="618"/>
      <c r="K154" s="618"/>
      <c r="L154" s="720" t="s">
        <v>1049</v>
      </c>
      <c r="M154" s="732" t="s">
        <v>330</v>
      </c>
      <c r="N154" s="666" t="s">
        <v>314</v>
      </c>
      <c r="O154" s="703"/>
      <c r="P154" s="703"/>
      <c r="Q154" s="703"/>
      <c r="R154" s="703"/>
      <c r="S154" s="703"/>
      <c r="T154" s="703"/>
      <c r="U154" s="730"/>
    </row>
    <row r="155" spans="1:21">
      <c r="A155" s="718" t="s">
        <v>103</v>
      </c>
      <c r="B155" s="618" t="s">
        <v>948</v>
      </c>
      <c r="C155" s="618"/>
      <c r="D155" s="618"/>
      <c r="E155" s="618"/>
      <c r="F155" s="618"/>
      <c r="G155" s="618"/>
      <c r="H155" s="618"/>
      <c r="I155" s="618"/>
      <c r="J155" s="618"/>
      <c r="K155" s="618"/>
      <c r="L155" s="720" t="s">
        <v>1050</v>
      </c>
      <c r="M155" s="698" t="s">
        <v>331</v>
      </c>
      <c r="N155" s="666" t="s">
        <v>314</v>
      </c>
      <c r="O155" s="729">
        <v>0</v>
      </c>
      <c r="P155" s="729">
        <v>0</v>
      </c>
      <c r="Q155" s="729">
        <v>0</v>
      </c>
      <c r="R155" s="729">
        <v>0</v>
      </c>
      <c r="S155" s="729">
        <v>0</v>
      </c>
      <c r="T155" s="729">
        <v>0</v>
      </c>
      <c r="U155" s="730"/>
    </row>
    <row r="156" spans="1:21">
      <c r="A156" s="718" t="s">
        <v>103</v>
      </c>
      <c r="B156" s="618"/>
      <c r="C156" s="618"/>
      <c r="D156" s="618"/>
      <c r="E156" s="618"/>
      <c r="F156" s="618"/>
      <c r="G156" s="618"/>
      <c r="H156" s="618"/>
      <c r="I156" s="618"/>
      <c r="J156" s="618"/>
      <c r="K156" s="618"/>
      <c r="L156" s="720" t="s">
        <v>1051</v>
      </c>
      <c r="M156" s="732" t="s">
        <v>332</v>
      </c>
      <c r="N156" s="666" t="s">
        <v>314</v>
      </c>
      <c r="O156" s="703"/>
      <c r="P156" s="703"/>
      <c r="Q156" s="703"/>
      <c r="R156" s="703"/>
      <c r="S156" s="703"/>
      <c r="T156" s="703"/>
      <c r="U156" s="730"/>
    </row>
    <row r="157" spans="1:21">
      <c r="A157" s="718" t="s">
        <v>103</v>
      </c>
      <c r="B157" s="618"/>
      <c r="C157" s="618"/>
      <c r="D157" s="618"/>
      <c r="E157" s="618"/>
      <c r="F157" s="618"/>
      <c r="G157" s="618"/>
      <c r="H157" s="618"/>
      <c r="I157" s="618"/>
      <c r="J157" s="618"/>
      <c r="K157" s="618"/>
      <c r="L157" s="720" t="s">
        <v>1052</v>
      </c>
      <c r="M157" s="732" t="s">
        <v>333</v>
      </c>
      <c r="N157" s="666" t="s">
        <v>314</v>
      </c>
      <c r="O157" s="703"/>
      <c r="P157" s="703"/>
      <c r="Q157" s="703"/>
      <c r="R157" s="703"/>
      <c r="S157" s="703"/>
      <c r="T157" s="703"/>
      <c r="U157" s="730"/>
    </row>
    <row r="158" spans="1:21">
      <c r="A158" s="718" t="s">
        <v>103</v>
      </c>
      <c r="B158" s="618" t="s">
        <v>948</v>
      </c>
      <c r="C158" s="618"/>
      <c r="D158" s="618"/>
      <c r="E158" s="618"/>
      <c r="F158" s="618"/>
      <c r="G158" s="618"/>
      <c r="H158" s="618"/>
      <c r="I158" s="618"/>
      <c r="J158" s="618"/>
      <c r="K158" s="618"/>
      <c r="L158" s="720" t="s">
        <v>1053</v>
      </c>
      <c r="M158" s="698" t="s">
        <v>969</v>
      </c>
      <c r="N158" s="666" t="s">
        <v>314</v>
      </c>
      <c r="O158" s="729">
        <v>22.9</v>
      </c>
      <c r="P158" s="729">
        <v>22.9</v>
      </c>
      <c r="Q158" s="729">
        <v>22.9</v>
      </c>
      <c r="R158" s="729">
        <v>22.9</v>
      </c>
      <c r="S158" s="729">
        <v>22.9</v>
      </c>
      <c r="T158" s="729">
        <v>22.9</v>
      </c>
      <c r="U158" s="730"/>
    </row>
    <row r="159" spans="1:21">
      <c r="A159" s="718" t="s">
        <v>103</v>
      </c>
      <c r="B159" s="618"/>
      <c r="C159" s="618"/>
      <c r="D159" s="618"/>
      <c r="E159" s="618"/>
      <c r="F159" s="618"/>
      <c r="G159" s="618"/>
      <c r="H159" s="618"/>
      <c r="I159" s="618"/>
      <c r="J159" s="618"/>
      <c r="K159" s="618"/>
      <c r="L159" s="720" t="s">
        <v>1054</v>
      </c>
      <c r="M159" s="732" t="s">
        <v>334</v>
      </c>
      <c r="N159" s="666" t="s">
        <v>314</v>
      </c>
      <c r="O159" s="729">
        <v>1.8</v>
      </c>
      <c r="P159" s="729">
        <v>1.8</v>
      </c>
      <c r="Q159" s="729">
        <v>1.8</v>
      </c>
      <c r="R159" s="729">
        <v>1.8</v>
      </c>
      <c r="S159" s="729">
        <v>1.8</v>
      </c>
      <c r="T159" s="729">
        <v>1.8</v>
      </c>
      <c r="U159" s="730"/>
    </row>
    <row r="160" spans="1:21">
      <c r="A160" s="718" t="s">
        <v>103</v>
      </c>
      <c r="B160" s="618"/>
      <c r="C160" s="618"/>
      <c r="D160" s="618"/>
      <c r="E160" s="618"/>
      <c r="F160" s="618"/>
      <c r="G160" s="618"/>
      <c r="H160" s="618"/>
      <c r="I160" s="618"/>
      <c r="J160" s="618"/>
      <c r="K160" s="618"/>
      <c r="L160" s="720" t="s">
        <v>1055</v>
      </c>
      <c r="M160" s="733" t="s">
        <v>332</v>
      </c>
      <c r="N160" s="666" t="s">
        <v>314</v>
      </c>
      <c r="O160" s="703">
        <v>1.8</v>
      </c>
      <c r="P160" s="703">
        <v>1.8</v>
      </c>
      <c r="Q160" s="703">
        <v>1.8</v>
      </c>
      <c r="R160" s="703">
        <v>1.8</v>
      </c>
      <c r="S160" s="703">
        <v>1.8</v>
      </c>
      <c r="T160" s="703">
        <v>1.8</v>
      </c>
      <c r="U160" s="730"/>
    </row>
    <row r="161" spans="1:21">
      <c r="A161" s="718" t="s">
        <v>103</v>
      </c>
      <c r="B161" s="618"/>
      <c r="C161" s="618"/>
      <c r="D161" s="618"/>
      <c r="E161" s="618"/>
      <c r="F161" s="618"/>
      <c r="G161" s="618"/>
      <c r="H161" s="618"/>
      <c r="I161" s="618"/>
      <c r="J161" s="618"/>
      <c r="K161" s="618"/>
      <c r="L161" s="720" t="s">
        <v>1056</v>
      </c>
      <c r="M161" s="733" t="s">
        <v>333</v>
      </c>
      <c r="N161" s="666" t="s">
        <v>314</v>
      </c>
      <c r="O161" s="703"/>
      <c r="P161" s="703"/>
      <c r="Q161" s="703"/>
      <c r="R161" s="703"/>
      <c r="S161" s="703"/>
      <c r="T161" s="703"/>
      <c r="U161" s="730"/>
    </row>
    <row r="162" spans="1:21">
      <c r="A162" s="718" t="s">
        <v>103</v>
      </c>
      <c r="B162" s="618" t="s">
        <v>949</v>
      </c>
      <c r="C162" s="618"/>
      <c r="D162" s="618"/>
      <c r="E162" s="618"/>
      <c r="F162" s="618"/>
      <c r="G162" s="618"/>
      <c r="H162" s="618"/>
      <c r="I162" s="618"/>
      <c r="J162" s="618"/>
      <c r="K162" s="618"/>
      <c r="L162" s="720" t="s">
        <v>1057</v>
      </c>
      <c r="M162" s="732" t="s">
        <v>335</v>
      </c>
      <c r="N162" s="666" t="s">
        <v>314</v>
      </c>
      <c r="O162" s="729">
        <v>21.099999999999998</v>
      </c>
      <c r="P162" s="729">
        <v>21.099999999999998</v>
      </c>
      <c r="Q162" s="729">
        <v>21.099999999999998</v>
      </c>
      <c r="R162" s="729">
        <v>21.099999999999998</v>
      </c>
      <c r="S162" s="729">
        <v>21.099999999999998</v>
      </c>
      <c r="T162" s="729">
        <v>21.099999999999998</v>
      </c>
      <c r="U162" s="730"/>
    </row>
    <row r="163" spans="1:21">
      <c r="A163" s="718" t="s">
        <v>103</v>
      </c>
      <c r="B163" s="618"/>
      <c r="C163" s="618"/>
      <c r="D163" s="618"/>
      <c r="E163" s="618"/>
      <c r="F163" s="618"/>
      <c r="G163" s="618"/>
      <c r="H163" s="618"/>
      <c r="I163" s="618"/>
      <c r="J163" s="618"/>
      <c r="K163" s="618"/>
      <c r="L163" s="720" t="s">
        <v>1058</v>
      </c>
      <c r="M163" s="733" t="s">
        <v>332</v>
      </c>
      <c r="N163" s="666" t="s">
        <v>314</v>
      </c>
      <c r="O163" s="703">
        <v>16.899999999999999</v>
      </c>
      <c r="P163" s="703">
        <v>16.899999999999999</v>
      </c>
      <c r="Q163" s="703">
        <v>16.899999999999999</v>
      </c>
      <c r="R163" s="703">
        <v>16.899999999999999</v>
      </c>
      <c r="S163" s="703">
        <v>16.899999999999999</v>
      </c>
      <c r="T163" s="703">
        <v>16.899999999999999</v>
      </c>
      <c r="U163" s="730"/>
    </row>
    <row r="164" spans="1:21">
      <c r="A164" s="718" t="s">
        <v>103</v>
      </c>
      <c r="B164" s="618"/>
      <c r="C164" s="618"/>
      <c r="D164" s="618"/>
      <c r="E164" s="618"/>
      <c r="F164" s="618"/>
      <c r="G164" s="618"/>
      <c r="H164" s="618"/>
      <c r="I164" s="618"/>
      <c r="J164" s="618"/>
      <c r="K164" s="618"/>
      <c r="L164" s="720" t="s">
        <v>1059</v>
      </c>
      <c r="M164" s="733" t="s">
        <v>333</v>
      </c>
      <c r="N164" s="666" t="s">
        <v>314</v>
      </c>
      <c r="O164" s="703">
        <v>4.2</v>
      </c>
      <c r="P164" s="703">
        <v>4.2</v>
      </c>
      <c r="Q164" s="703">
        <v>4.2</v>
      </c>
      <c r="R164" s="703">
        <v>4.2</v>
      </c>
      <c r="S164" s="703">
        <v>4.2</v>
      </c>
      <c r="T164" s="703">
        <v>4.2</v>
      </c>
      <c r="U164" s="730"/>
    </row>
    <row r="165" spans="1:21">
      <c r="A165" s="718" t="s">
        <v>103</v>
      </c>
      <c r="B165" s="618"/>
      <c r="C165" s="618"/>
      <c r="D165" s="618"/>
      <c r="E165" s="618"/>
      <c r="F165" s="618"/>
      <c r="G165" s="618"/>
      <c r="H165" s="618"/>
      <c r="I165" s="618"/>
      <c r="J165" s="618"/>
      <c r="K165" s="618"/>
      <c r="L165" s="720" t="s">
        <v>1060</v>
      </c>
      <c r="M165" s="732" t="s">
        <v>336</v>
      </c>
      <c r="N165" s="666" t="s">
        <v>314</v>
      </c>
      <c r="O165" s="729">
        <v>0</v>
      </c>
      <c r="P165" s="729">
        <v>0</v>
      </c>
      <c r="Q165" s="729">
        <v>0</v>
      </c>
      <c r="R165" s="729">
        <v>0</v>
      </c>
      <c r="S165" s="729">
        <v>0</v>
      </c>
      <c r="T165" s="729">
        <v>0</v>
      </c>
      <c r="U165" s="730"/>
    </row>
    <row r="166" spans="1:21">
      <c r="A166" s="718" t="s">
        <v>103</v>
      </c>
      <c r="B166" s="618"/>
      <c r="C166" s="618"/>
      <c r="D166" s="618"/>
      <c r="E166" s="618"/>
      <c r="F166" s="618"/>
      <c r="G166" s="618"/>
      <c r="H166" s="618"/>
      <c r="I166" s="618"/>
      <c r="J166" s="618"/>
      <c r="K166" s="618"/>
      <c r="L166" s="720" t="s">
        <v>1061</v>
      </c>
      <c r="M166" s="733" t="s">
        <v>332</v>
      </c>
      <c r="N166" s="666" t="s">
        <v>314</v>
      </c>
      <c r="O166" s="703"/>
      <c r="P166" s="703"/>
      <c r="Q166" s="703"/>
      <c r="R166" s="703"/>
      <c r="S166" s="703"/>
      <c r="T166" s="703"/>
      <c r="U166" s="730"/>
    </row>
    <row r="167" spans="1:21">
      <c r="A167" s="718" t="s">
        <v>103</v>
      </c>
      <c r="B167" s="618"/>
      <c r="C167" s="618"/>
      <c r="D167" s="618"/>
      <c r="E167" s="618"/>
      <c r="F167" s="618"/>
      <c r="G167" s="618"/>
      <c r="H167" s="618"/>
      <c r="I167" s="618"/>
      <c r="J167" s="618"/>
      <c r="K167" s="618"/>
      <c r="L167" s="720" t="s">
        <v>1062</v>
      </c>
      <c r="M167" s="733" t="s">
        <v>333</v>
      </c>
      <c r="N167" s="666" t="s">
        <v>314</v>
      </c>
      <c r="O167" s="703"/>
      <c r="P167" s="703"/>
      <c r="Q167" s="703"/>
      <c r="R167" s="703"/>
      <c r="S167" s="703"/>
      <c r="T167" s="703"/>
      <c r="U167" s="725"/>
    </row>
    <row r="168" spans="1:21" ht="22.5">
      <c r="A168" s="718" t="s">
        <v>103</v>
      </c>
      <c r="B168" s="618"/>
      <c r="C168" s="618"/>
      <c r="D168" s="618"/>
      <c r="E168" s="618"/>
      <c r="F168" s="618"/>
      <c r="G168" s="618"/>
      <c r="H168" s="618"/>
      <c r="I168" s="618"/>
      <c r="J168" s="618"/>
      <c r="K168" s="618"/>
      <c r="L168" s="720" t="s">
        <v>1063</v>
      </c>
      <c r="M168" s="735" t="s">
        <v>939</v>
      </c>
      <c r="N168" s="666" t="s">
        <v>314</v>
      </c>
      <c r="O168" s="727"/>
      <c r="P168" s="727"/>
      <c r="Q168" s="727"/>
      <c r="R168" s="727"/>
      <c r="S168" s="727"/>
      <c r="T168" s="727"/>
      <c r="U168" s="725"/>
    </row>
    <row r="169" spans="1:21">
      <c r="A169" s="718" t="s">
        <v>119</v>
      </c>
      <c r="B169" s="618"/>
      <c r="C169" s="618"/>
      <c r="D169" s="618"/>
      <c r="E169" s="618"/>
      <c r="F169" s="618"/>
      <c r="G169" s="618"/>
      <c r="H169" s="618"/>
      <c r="I169" s="618"/>
      <c r="J169" s="618"/>
      <c r="K169" s="618"/>
      <c r="L169" s="719" t="s">
        <v>2456</v>
      </c>
      <c r="M169" s="610"/>
      <c r="N169" s="610"/>
      <c r="O169" s="610"/>
      <c r="P169" s="610"/>
      <c r="Q169" s="610"/>
      <c r="R169" s="610"/>
      <c r="S169" s="610"/>
      <c r="T169" s="610"/>
      <c r="U169" s="610"/>
    </row>
    <row r="170" spans="1:21">
      <c r="A170" s="718" t="s">
        <v>119</v>
      </c>
      <c r="B170" s="618"/>
      <c r="C170" s="618"/>
      <c r="D170" s="618"/>
      <c r="E170" s="618"/>
      <c r="F170" s="618"/>
      <c r="G170" s="618"/>
      <c r="H170" s="618"/>
      <c r="I170" s="618"/>
      <c r="J170" s="618"/>
      <c r="K170" s="618"/>
      <c r="L170" s="720" t="s">
        <v>17</v>
      </c>
      <c r="M170" s="721" t="s">
        <v>313</v>
      </c>
      <c r="N170" s="667"/>
      <c r="O170" s="722" t="s">
        <v>826</v>
      </c>
      <c r="P170" s="723"/>
      <c r="Q170" s="723"/>
      <c r="R170" s="723"/>
      <c r="S170" s="723"/>
      <c r="T170" s="724"/>
      <c r="U170" s="725"/>
    </row>
    <row r="171" spans="1:21">
      <c r="A171" s="718" t="s">
        <v>119</v>
      </c>
      <c r="B171" s="618"/>
      <c r="C171" s="618"/>
      <c r="D171" s="618"/>
      <c r="E171" s="618"/>
      <c r="F171" s="618"/>
      <c r="G171" s="618"/>
      <c r="H171" s="618"/>
      <c r="I171" s="618"/>
      <c r="J171" s="618"/>
      <c r="K171" s="618"/>
      <c r="L171" s="720" t="s">
        <v>101</v>
      </c>
      <c r="M171" s="726" t="s">
        <v>310</v>
      </c>
      <c r="N171" s="667" t="s">
        <v>311</v>
      </c>
      <c r="O171" s="727">
        <v>5</v>
      </c>
      <c r="P171" s="727">
        <v>5</v>
      </c>
      <c r="Q171" s="727">
        <v>5</v>
      </c>
      <c r="R171" s="727">
        <v>5</v>
      </c>
      <c r="S171" s="727">
        <v>5</v>
      </c>
      <c r="T171" s="727">
        <v>5</v>
      </c>
      <c r="U171" s="725"/>
    </row>
    <row r="172" spans="1:21">
      <c r="A172" s="718" t="s">
        <v>119</v>
      </c>
      <c r="B172" s="618"/>
      <c r="C172" s="618"/>
      <c r="D172" s="618"/>
      <c r="E172" s="618"/>
      <c r="F172" s="618"/>
      <c r="G172" s="618"/>
      <c r="H172" s="618"/>
      <c r="I172" s="618"/>
      <c r="J172" s="618"/>
      <c r="K172" s="618"/>
      <c r="L172" s="720" t="s">
        <v>102</v>
      </c>
      <c r="M172" s="726" t="s">
        <v>312</v>
      </c>
      <c r="N172" s="667" t="s">
        <v>311</v>
      </c>
      <c r="O172" s="727"/>
      <c r="P172" s="727"/>
      <c r="Q172" s="727"/>
      <c r="R172" s="727"/>
      <c r="S172" s="727"/>
      <c r="T172" s="727"/>
      <c r="U172" s="725"/>
    </row>
    <row r="173" spans="1:21">
      <c r="A173" s="718" t="s">
        <v>119</v>
      </c>
      <c r="B173" s="618"/>
      <c r="C173" s="618"/>
      <c r="D173" s="618"/>
      <c r="E173" s="618"/>
      <c r="F173" s="618"/>
      <c r="G173" s="618"/>
      <c r="H173" s="618"/>
      <c r="I173" s="618"/>
      <c r="J173" s="618"/>
      <c r="K173" s="618"/>
      <c r="L173" s="720">
        <v>4</v>
      </c>
      <c r="M173" s="728" t="s">
        <v>954</v>
      </c>
      <c r="N173" s="666" t="s">
        <v>314</v>
      </c>
      <c r="O173" s="729">
        <v>30.600000000000005</v>
      </c>
      <c r="P173" s="729">
        <v>38.300000000000004</v>
      </c>
      <c r="Q173" s="729">
        <v>30.600000000000005</v>
      </c>
      <c r="R173" s="729">
        <v>30.600000000000005</v>
      </c>
      <c r="S173" s="729">
        <v>38.300000000000004</v>
      </c>
      <c r="T173" s="729">
        <v>30.600000000000005</v>
      </c>
      <c r="U173" s="725"/>
    </row>
    <row r="174" spans="1:21">
      <c r="A174" s="718" t="s">
        <v>119</v>
      </c>
      <c r="B174" s="618"/>
      <c r="C174" s="618"/>
      <c r="D174" s="618"/>
      <c r="E174" s="618"/>
      <c r="F174" s="618"/>
      <c r="G174" s="618"/>
      <c r="H174" s="618"/>
      <c r="I174" s="618"/>
      <c r="J174" s="618"/>
      <c r="K174" s="618"/>
      <c r="L174" s="720" t="s">
        <v>145</v>
      </c>
      <c r="M174" s="698" t="s">
        <v>315</v>
      </c>
      <c r="N174" s="666" t="s">
        <v>314</v>
      </c>
      <c r="O174" s="703">
        <v>3.57</v>
      </c>
      <c r="P174" s="703">
        <v>11.27</v>
      </c>
      <c r="Q174" s="703">
        <v>3.57</v>
      </c>
      <c r="R174" s="703">
        <v>3.57</v>
      </c>
      <c r="S174" s="703">
        <v>11.27</v>
      </c>
      <c r="T174" s="703">
        <v>3.57</v>
      </c>
      <c r="U174" s="730"/>
    </row>
    <row r="175" spans="1:21">
      <c r="A175" s="718" t="s">
        <v>119</v>
      </c>
      <c r="B175" s="618"/>
      <c r="C175" s="618"/>
      <c r="D175" s="618"/>
      <c r="E175" s="618"/>
      <c r="F175" s="618"/>
      <c r="G175" s="618"/>
      <c r="H175" s="618"/>
      <c r="I175" s="618"/>
      <c r="J175" s="618"/>
      <c r="K175" s="618"/>
      <c r="L175" s="720" t="s">
        <v>376</v>
      </c>
      <c r="M175" s="698" t="s">
        <v>316</v>
      </c>
      <c r="N175" s="666" t="s">
        <v>314</v>
      </c>
      <c r="O175" s="703">
        <v>27.03</v>
      </c>
      <c r="P175" s="703">
        <v>27.03</v>
      </c>
      <c r="Q175" s="703">
        <v>27.03</v>
      </c>
      <c r="R175" s="703">
        <v>27.03</v>
      </c>
      <c r="S175" s="703">
        <v>27.03</v>
      </c>
      <c r="T175" s="703">
        <v>27.03</v>
      </c>
      <c r="U175" s="730"/>
    </row>
    <row r="176" spans="1:21" ht="22.5">
      <c r="A176" s="718" t="s">
        <v>119</v>
      </c>
      <c r="B176" s="618"/>
      <c r="C176" s="618"/>
      <c r="D176" s="618"/>
      <c r="E176" s="618"/>
      <c r="F176" s="618"/>
      <c r="G176" s="618"/>
      <c r="H176" s="618"/>
      <c r="I176" s="618"/>
      <c r="J176" s="618"/>
      <c r="K176" s="618"/>
      <c r="L176" s="720" t="s">
        <v>377</v>
      </c>
      <c r="M176" s="728" t="s">
        <v>950</v>
      </c>
      <c r="N176" s="666" t="s">
        <v>314</v>
      </c>
      <c r="O176" s="703"/>
      <c r="P176" s="703"/>
      <c r="Q176" s="703"/>
      <c r="R176" s="703"/>
      <c r="S176" s="703"/>
      <c r="T176" s="703"/>
      <c r="U176" s="730"/>
    </row>
    <row r="177" spans="1:21">
      <c r="A177" s="718" t="s">
        <v>119</v>
      </c>
      <c r="B177" s="618"/>
      <c r="C177" s="618"/>
      <c r="D177" s="618"/>
      <c r="E177" s="618"/>
      <c r="F177" s="618"/>
      <c r="G177" s="618"/>
      <c r="H177" s="618"/>
      <c r="I177" s="618"/>
      <c r="J177" s="618"/>
      <c r="K177" s="618"/>
      <c r="L177" s="720" t="s">
        <v>119</v>
      </c>
      <c r="M177" s="728" t="s">
        <v>317</v>
      </c>
      <c r="N177" s="666" t="s">
        <v>314</v>
      </c>
      <c r="O177" s="729">
        <v>0</v>
      </c>
      <c r="P177" s="729">
        <v>0</v>
      </c>
      <c r="Q177" s="729">
        <v>0</v>
      </c>
      <c r="R177" s="729">
        <v>0</v>
      </c>
      <c r="S177" s="729">
        <v>0</v>
      </c>
      <c r="T177" s="729">
        <v>0</v>
      </c>
      <c r="U177" s="730"/>
    </row>
    <row r="178" spans="1:21">
      <c r="A178" s="718" t="s">
        <v>119</v>
      </c>
      <c r="B178" s="618"/>
      <c r="C178" s="618"/>
      <c r="D178" s="618"/>
      <c r="E178" s="618"/>
      <c r="F178" s="618"/>
      <c r="G178" s="618"/>
      <c r="H178" s="618"/>
      <c r="I178" s="618"/>
      <c r="J178" s="618"/>
      <c r="K178" s="618"/>
      <c r="L178" s="720" t="s">
        <v>121</v>
      </c>
      <c r="M178" s="698" t="s">
        <v>914</v>
      </c>
      <c r="N178" s="666" t="s">
        <v>314</v>
      </c>
      <c r="O178" s="703"/>
      <c r="P178" s="703"/>
      <c r="Q178" s="703"/>
      <c r="R178" s="703"/>
      <c r="S178" s="703"/>
      <c r="T178" s="703"/>
      <c r="U178" s="730"/>
    </row>
    <row r="179" spans="1:21">
      <c r="A179" s="718" t="s">
        <v>119</v>
      </c>
      <c r="B179" s="618"/>
      <c r="C179" s="618"/>
      <c r="D179" s="618"/>
      <c r="E179" s="618"/>
      <c r="F179" s="618"/>
      <c r="G179" s="618"/>
      <c r="H179" s="618"/>
      <c r="I179" s="618"/>
      <c r="J179" s="618"/>
      <c r="K179" s="618"/>
      <c r="L179" s="720" t="s">
        <v>122</v>
      </c>
      <c r="M179" s="698" t="s">
        <v>318</v>
      </c>
      <c r="N179" s="666" t="s">
        <v>314</v>
      </c>
      <c r="O179" s="703"/>
      <c r="P179" s="703"/>
      <c r="Q179" s="703"/>
      <c r="R179" s="703"/>
      <c r="S179" s="703"/>
      <c r="T179" s="703"/>
      <c r="U179" s="730"/>
    </row>
    <row r="180" spans="1:21">
      <c r="A180" s="718" t="s">
        <v>119</v>
      </c>
      <c r="B180" s="618"/>
      <c r="C180" s="618"/>
      <c r="D180" s="618"/>
      <c r="E180" s="618"/>
      <c r="F180" s="618"/>
      <c r="G180" s="618"/>
      <c r="H180" s="618"/>
      <c r="I180" s="618"/>
      <c r="J180" s="618"/>
      <c r="K180" s="618"/>
      <c r="L180" s="720" t="s">
        <v>123</v>
      </c>
      <c r="M180" s="721" t="s">
        <v>319</v>
      </c>
      <c r="N180" s="666" t="s">
        <v>314</v>
      </c>
      <c r="O180" s="727"/>
      <c r="P180" s="727"/>
      <c r="Q180" s="727"/>
      <c r="R180" s="727"/>
      <c r="S180" s="727"/>
      <c r="T180" s="727"/>
      <c r="U180" s="730"/>
    </row>
    <row r="181" spans="1:21">
      <c r="A181" s="718" t="s">
        <v>119</v>
      </c>
      <c r="B181" s="618"/>
      <c r="C181" s="618"/>
      <c r="D181" s="618"/>
      <c r="E181" s="618"/>
      <c r="F181" s="618"/>
      <c r="G181" s="618"/>
      <c r="H181" s="618"/>
      <c r="I181" s="618"/>
      <c r="J181" s="618"/>
      <c r="K181" s="618"/>
      <c r="L181" s="720" t="s">
        <v>124</v>
      </c>
      <c r="M181" s="721" t="s">
        <v>320</v>
      </c>
      <c r="N181" s="666" t="s">
        <v>314</v>
      </c>
      <c r="O181" s="703"/>
      <c r="P181" s="703"/>
      <c r="Q181" s="703"/>
      <c r="R181" s="703"/>
      <c r="S181" s="703"/>
      <c r="T181" s="703"/>
      <c r="U181" s="730"/>
    </row>
    <row r="182" spans="1:21">
      <c r="A182" s="718" t="s">
        <v>119</v>
      </c>
      <c r="B182" s="618"/>
      <c r="C182" s="618"/>
      <c r="D182" s="618"/>
      <c r="E182" s="618"/>
      <c r="F182" s="618"/>
      <c r="G182" s="618"/>
      <c r="H182" s="618"/>
      <c r="I182" s="618"/>
      <c r="J182" s="618"/>
      <c r="K182" s="618"/>
      <c r="L182" s="720" t="s">
        <v>125</v>
      </c>
      <c r="M182" s="728" t="s">
        <v>321</v>
      </c>
      <c r="N182" s="666" t="s">
        <v>314</v>
      </c>
      <c r="O182" s="729">
        <v>30.600000000000005</v>
      </c>
      <c r="P182" s="729">
        <v>38.300000000000004</v>
      </c>
      <c r="Q182" s="729">
        <v>30.600000000000005</v>
      </c>
      <c r="R182" s="729">
        <v>30.600000000000005</v>
      </c>
      <c r="S182" s="729">
        <v>38.300000000000004</v>
      </c>
      <c r="T182" s="729">
        <v>30.600000000000005</v>
      </c>
      <c r="U182" s="730"/>
    </row>
    <row r="183" spans="1:21" ht="22.5">
      <c r="A183" s="718" t="s">
        <v>119</v>
      </c>
      <c r="B183" s="618"/>
      <c r="C183" s="618"/>
      <c r="D183" s="618"/>
      <c r="E183" s="618"/>
      <c r="F183" s="618"/>
      <c r="G183" s="618"/>
      <c r="H183" s="618"/>
      <c r="I183" s="618"/>
      <c r="J183" s="618"/>
      <c r="K183" s="618"/>
      <c r="L183" s="720" t="s">
        <v>146</v>
      </c>
      <c r="M183" s="698" t="s">
        <v>322</v>
      </c>
      <c r="N183" s="666" t="s">
        <v>314</v>
      </c>
      <c r="O183" s="703">
        <v>27.03</v>
      </c>
      <c r="P183" s="703">
        <v>27.03</v>
      </c>
      <c r="Q183" s="703">
        <v>27.03</v>
      </c>
      <c r="R183" s="703">
        <v>27.03</v>
      </c>
      <c r="S183" s="703">
        <v>27.03</v>
      </c>
      <c r="T183" s="703">
        <v>27.03</v>
      </c>
      <c r="U183" s="730"/>
    </row>
    <row r="184" spans="1:21">
      <c r="A184" s="718" t="s">
        <v>119</v>
      </c>
      <c r="B184" s="618"/>
      <c r="C184" s="618"/>
      <c r="D184" s="618"/>
      <c r="E184" s="618"/>
      <c r="F184" s="618"/>
      <c r="G184" s="618"/>
      <c r="H184" s="618"/>
      <c r="I184" s="618"/>
      <c r="J184" s="618"/>
      <c r="K184" s="618"/>
      <c r="L184" s="720" t="s">
        <v>187</v>
      </c>
      <c r="M184" s="698" t="s">
        <v>323</v>
      </c>
      <c r="N184" s="666" t="s">
        <v>314</v>
      </c>
      <c r="O184" s="703">
        <v>3.57</v>
      </c>
      <c r="P184" s="703">
        <v>11.27</v>
      </c>
      <c r="Q184" s="703">
        <v>3.57</v>
      </c>
      <c r="R184" s="703">
        <v>3.57</v>
      </c>
      <c r="S184" s="703">
        <v>11.27</v>
      </c>
      <c r="T184" s="703">
        <v>3.57</v>
      </c>
      <c r="U184" s="730"/>
    </row>
    <row r="185" spans="1:21" ht="22.5">
      <c r="A185" s="718" t="s">
        <v>119</v>
      </c>
      <c r="B185" s="618"/>
      <c r="C185" s="618"/>
      <c r="D185" s="618"/>
      <c r="E185" s="618"/>
      <c r="F185" s="618"/>
      <c r="G185" s="618"/>
      <c r="H185" s="618"/>
      <c r="I185" s="618"/>
      <c r="J185" s="618"/>
      <c r="K185" s="618"/>
      <c r="L185" s="720" t="s">
        <v>393</v>
      </c>
      <c r="M185" s="698" t="s">
        <v>951</v>
      </c>
      <c r="N185" s="666" t="s">
        <v>314</v>
      </c>
      <c r="O185" s="703"/>
      <c r="P185" s="703"/>
      <c r="Q185" s="703"/>
      <c r="R185" s="703"/>
      <c r="S185" s="703"/>
      <c r="T185" s="703"/>
      <c r="U185" s="730"/>
    </row>
    <row r="186" spans="1:21">
      <c r="A186" s="718" t="s">
        <v>119</v>
      </c>
      <c r="B186" s="618"/>
      <c r="C186" s="618"/>
      <c r="D186" s="618"/>
      <c r="E186" s="618"/>
      <c r="F186" s="618"/>
      <c r="G186" s="618"/>
      <c r="H186" s="618"/>
      <c r="I186" s="618"/>
      <c r="J186" s="618"/>
      <c r="K186" s="618"/>
      <c r="L186" s="720" t="s">
        <v>126</v>
      </c>
      <c r="M186" s="721" t="s">
        <v>968</v>
      </c>
      <c r="N186" s="666" t="s">
        <v>314</v>
      </c>
      <c r="O186" s="703">
        <v>3.57</v>
      </c>
      <c r="P186" s="703">
        <v>11.27</v>
      </c>
      <c r="Q186" s="703">
        <v>3.57</v>
      </c>
      <c r="R186" s="703">
        <v>3.57</v>
      </c>
      <c r="S186" s="703">
        <v>11.27</v>
      </c>
      <c r="T186" s="703">
        <v>3.57</v>
      </c>
      <c r="U186" s="730"/>
    </row>
    <row r="187" spans="1:21">
      <c r="A187" s="718" t="s">
        <v>119</v>
      </c>
      <c r="B187" s="618"/>
      <c r="C187" s="618"/>
      <c r="D187" s="618"/>
      <c r="E187" s="618"/>
      <c r="F187" s="618"/>
      <c r="G187" s="618"/>
      <c r="H187" s="618"/>
      <c r="I187" s="618"/>
      <c r="J187" s="618"/>
      <c r="K187" s="618"/>
      <c r="L187" s="720" t="s">
        <v>1046</v>
      </c>
      <c r="M187" s="731" t="s">
        <v>325</v>
      </c>
      <c r="N187" s="669" t="s">
        <v>142</v>
      </c>
      <c r="O187" s="729">
        <v>11.666666666666664</v>
      </c>
      <c r="P187" s="729">
        <v>29.425587467362917</v>
      </c>
      <c r="Q187" s="729">
        <v>11.666666666666664</v>
      </c>
      <c r="R187" s="729">
        <v>11.666666666666664</v>
      </c>
      <c r="S187" s="729">
        <v>29.425587467362917</v>
      </c>
      <c r="T187" s="729">
        <v>11.666666666666664</v>
      </c>
      <c r="U187" s="730"/>
    </row>
    <row r="188" spans="1:21">
      <c r="A188" s="718" t="s">
        <v>119</v>
      </c>
      <c r="B188" s="618"/>
      <c r="C188" s="618"/>
      <c r="D188" s="618"/>
      <c r="E188" s="618"/>
      <c r="F188" s="618"/>
      <c r="G188" s="618"/>
      <c r="H188" s="618"/>
      <c r="I188" s="618"/>
      <c r="J188" s="618"/>
      <c r="K188" s="618"/>
      <c r="L188" s="720" t="s">
        <v>127</v>
      </c>
      <c r="M188" s="721" t="s">
        <v>326</v>
      </c>
      <c r="N188" s="666" t="s">
        <v>314</v>
      </c>
      <c r="O188" s="729">
        <v>27.030000000000005</v>
      </c>
      <c r="P188" s="729">
        <v>27.030000000000005</v>
      </c>
      <c r="Q188" s="729">
        <v>27.030000000000005</v>
      </c>
      <c r="R188" s="729">
        <v>27.030000000000005</v>
      </c>
      <c r="S188" s="729">
        <v>27.030000000000005</v>
      </c>
      <c r="T188" s="729">
        <v>27.030000000000005</v>
      </c>
      <c r="U188" s="730"/>
    </row>
    <row r="189" spans="1:21">
      <c r="A189" s="718" t="s">
        <v>119</v>
      </c>
      <c r="B189" s="618"/>
      <c r="C189" s="618"/>
      <c r="D189" s="618"/>
      <c r="E189" s="618"/>
      <c r="F189" s="618"/>
      <c r="G189" s="618"/>
      <c r="H189" s="618"/>
      <c r="I189" s="618"/>
      <c r="J189" s="618"/>
      <c r="K189" s="618"/>
      <c r="L189" s="720" t="s">
        <v>1006</v>
      </c>
      <c r="M189" s="698" t="s">
        <v>327</v>
      </c>
      <c r="N189" s="666" t="s">
        <v>314</v>
      </c>
      <c r="O189" s="729">
        <v>0</v>
      </c>
      <c r="P189" s="729">
        <v>0</v>
      </c>
      <c r="Q189" s="729">
        <v>0</v>
      </c>
      <c r="R189" s="729">
        <v>0</v>
      </c>
      <c r="S189" s="729">
        <v>0</v>
      </c>
      <c r="T189" s="729">
        <v>0</v>
      </c>
      <c r="U189" s="730"/>
    </row>
    <row r="190" spans="1:21">
      <c r="A190" s="718" t="s">
        <v>119</v>
      </c>
      <c r="B190" s="618"/>
      <c r="C190" s="618"/>
      <c r="D190" s="618"/>
      <c r="E190" s="618"/>
      <c r="F190" s="618"/>
      <c r="G190" s="618"/>
      <c r="H190" s="618"/>
      <c r="I190" s="618"/>
      <c r="J190" s="618"/>
      <c r="K190" s="618"/>
      <c r="L190" s="720" t="s">
        <v>1047</v>
      </c>
      <c r="M190" s="732" t="s">
        <v>328</v>
      </c>
      <c r="N190" s="666" t="s">
        <v>314</v>
      </c>
      <c r="O190" s="703"/>
      <c r="P190" s="703"/>
      <c r="Q190" s="703"/>
      <c r="R190" s="703"/>
      <c r="S190" s="703"/>
      <c r="T190" s="703"/>
      <c r="U190" s="730"/>
    </row>
    <row r="191" spans="1:21">
      <c r="A191" s="718" t="s">
        <v>119</v>
      </c>
      <c r="B191" s="618"/>
      <c r="C191" s="618"/>
      <c r="D191" s="618"/>
      <c r="E191" s="618"/>
      <c r="F191" s="618"/>
      <c r="G191" s="618"/>
      <c r="H191" s="618"/>
      <c r="I191" s="618"/>
      <c r="J191" s="618"/>
      <c r="K191" s="618"/>
      <c r="L191" s="720" t="s">
        <v>1048</v>
      </c>
      <c r="M191" s="732" t="s">
        <v>329</v>
      </c>
      <c r="N191" s="666" t="s">
        <v>314</v>
      </c>
      <c r="O191" s="703"/>
      <c r="P191" s="703"/>
      <c r="Q191" s="703"/>
      <c r="R191" s="703"/>
      <c r="S191" s="703"/>
      <c r="T191" s="703"/>
      <c r="U191" s="730"/>
    </row>
    <row r="192" spans="1:21">
      <c r="A192" s="718" t="s">
        <v>119</v>
      </c>
      <c r="B192" s="618"/>
      <c r="C192" s="618"/>
      <c r="D192" s="618"/>
      <c r="E192" s="618"/>
      <c r="F192" s="618"/>
      <c r="G192" s="618"/>
      <c r="H192" s="618"/>
      <c r="I192" s="618"/>
      <c r="J192" s="618"/>
      <c r="K192" s="618"/>
      <c r="L192" s="720" t="s">
        <v>1049</v>
      </c>
      <c r="M192" s="732" t="s">
        <v>330</v>
      </c>
      <c r="N192" s="666" t="s">
        <v>314</v>
      </c>
      <c r="O192" s="703"/>
      <c r="P192" s="703"/>
      <c r="Q192" s="703"/>
      <c r="R192" s="703"/>
      <c r="S192" s="703"/>
      <c r="T192" s="703"/>
      <c r="U192" s="730"/>
    </row>
    <row r="193" spans="1:21">
      <c r="A193" s="718" t="s">
        <v>119</v>
      </c>
      <c r="B193" s="618" t="s">
        <v>948</v>
      </c>
      <c r="C193" s="618"/>
      <c r="D193" s="618"/>
      <c r="E193" s="618"/>
      <c r="F193" s="618"/>
      <c r="G193" s="618"/>
      <c r="H193" s="618"/>
      <c r="I193" s="618"/>
      <c r="J193" s="618"/>
      <c r="K193" s="618"/>
      <c r="L193" s="720" t="s">
        <v>1050</v>
      </c>
      <c r="M193" s="698" t="s">
        <v>331</v>
      </c>
      <c r="N193" s="666" t="s">
        <v>314</v>
      </c>
      <c r="O193" s="729">
        <v>0</v>
      </c>
      <c r="P193" s="729">
        <v>0</v>
      </c>
      <c r="Q193" s="729">
        <v>0</v>
      </c>
      <c r="R193" s="729">
        <v>0</v>
      </c>
      <c r="S193" s="729">
        <v>0</v>
      </c>
      <c r="T193" s="729">
        <v>0</v>
      </c>
      <c r="U193" s="730"/>
    </row>
    <row r="194" spans="1:21">
      <c r="A194" s="718" t="s">
        <v>119</v>
      </c>
      <c r="B194" s="618"/>
      <c r="C194" s="618"/>
      <c r="D194" s="618"/>
      <c r="E194" s="618"/>
      <c r="F194" s="618"/>
      <c r="G194" s="618"/>
      <c r="H194" s="618"/>
      <c r="I194" s="618"/>
      <c r="J194" s="618"/>
      <c r="K194" s="618"/>
      <c r="L194" s="720" t="s">
        <v>1051</v>
      </c>
      <c r="M194" s="732" t="s">
        <v>332</v>
      </c>
      <c r="N194" s="666" t="s">
        <v>314</v>
      </c>
      <c r="O194" s="703"/>
      <c r="P194" s="703"/>
      <c r="Q194" s="703"/>
      <c r="R194" s="703"/>
      <c r="S194" s="703"/>
      <c r="T194" s="703"/>
      <c r="U194" s="730"/>
    </row>
    <row r="195" spans="1:21">
      <c r="A195" s="718" t="s">
        <v>119</v>
      </c>
      <c r="B195" s="618"/>
      <c r="C195" s="618"/>
      <c r="D195" s="618"/>
      <c r="E195" s="618"/>
      <c r="F195" s="618"/>
      <c r="G195" s="618"/>
      <c r="H195" s="618"/>
      <c r="I195" s="618"/>
      <c r="J195" s="618"/>
      <c r="K195" s="618"/>
      <c r="L195" s="720" t="s">
        <v>1052</v>
      </c>
      <c r="M195" s="732" t="s">
        <v>333</v>
      </c>
      <c r="N195" s="666" t="s">
        <v>314</v>
      </c>
      <c r="O195" s="703"/>
      <c r="P195" s="703"/>
      <c r="Q195" s="703"/>
      <c r="R195" s="703"/>
      <c r="S195" s="703"/>
      <c r="T195" s="703"/>
      <c r="U195" s="730"/>
    </row>
    <row r="196" spans="1:21">
      <c r="A196" s="718" t="s">
        <v>119</v>
      </c>
      <c r="B196" s="618" t="s">
        <v>948</v>
      </c>
      <c r="C196" s="618"/>
      <c r="D196" s="618"/>
      <c r="E196" s="618"/>
      <c r="F196" s="618"/>
      <c r="G196" s="618"/>
      <c r="H196" s="618"/>
      <c r="I196" s="618"/>
      <c r="J196" s="618"/>
      <c r="K196" s="618"/>
      <c r="L196" s="720" t="s">
        <v>1053</v>
      </c>
      <c r="M196" s="698" t="s">
        <v>969</v>
      </c>
      <c r="N196" s="666" t="s">
        <v>314</v>
      </c>
      <c r="O196" s="729">
        <v>27.030000000000005</v>
      </c>
      <c r="P196" s="729">
        <v>27.030000000000005</v>
      </c>
      <c r="Q196" s="729">
        <v>27.030000000000005</v>
      </c>
      <c r="R196" s="729">
        <v>27.030000000000005</v>
      </c>
      <c r="S196" s="729">
        <v>27.030000000000005</v>
      </c>
      <c r="T196" s="729">
        <v>27.030000000000005</v>
      </c>
      <c r="U196" s="730"/>
    </row>
    <row r="197" spans="1:21">
      <c r="A197" s="718" t="s">
        <v>119</v>
      </c>
      <c r="B197" s="618"/>
      <c r="C197" s="618"/>
      <c r="D197" s="618"/>
      <c r="E197" s="618"/>
      <c r="F197" s="618"/>
      <c r="G197" s="618"/>
      <c r="H197" s="618"/>
      <c r="I197" s="618"/>
      <c r="J197" s="618"/>
      <c r="K197" s="618"/>
      <c r="L197" s="720" t="s">
        <v>1054</v>
      </c>
      <c r="M197" s="732" t="s">
        <v>334</v>
      </c>
      <c r="N197" s="666" t="s">
        <v>314</v>
      </c>
      <c r="O197" s="729">
        <v>1.17</v>
      </c>
      <c r="P197" s="729">
        <v>1.17</v>
      </c>
      <c r="Q197" s="729">
        <v>1.17</v>
      </c>
      <c r="R197" s="729">
        <v>1.17</v>
      </c>
      <c r="S197" s="729">
        <v>1.17</v>
      </c>
      <c r="T197" s="729">
        <v>1.17</v>
      </c>
      <c r="U197" s="730"/>
    </row>
    <row r="198" spans="1:21">
      <c r="A198" s="718" t="s">
        <v>119</v>
      </c>
      <c r="B198" s="618"/>
      <c r="C198" s="618"/>
      <c r="D198" s="618"/>
      <c r="E198" s="618"/>
      <c r="F198" s="618"/>
      <c r="G198" s="618"/>
      <c r="H198" s="618"/>
      <c r="I198" s="618"/>
      <c r="J198" s="618"/>
      <c r="K198" s="618"/>
      <c r="L198" s="720" t="s">
        <v>1055</v>
      </c>
      <c r="M198" s="733" t="s">
        <v>332</v>
      </c>
      <c r="N198" s="666" t="s">
        <v>314</v>
      </c>
      <c r="O198" s="703">
        <v>1.17</v>
      </c>
      <c r="P198" s="703">
        <v>1.17</v>
      </c>
      <c r="Q198" s="703">
        <v>1.17</v>
      </c>
      <c r="R198" s="703">
        <v>1.17</v>
      </c>
      <c r="S198" s="703">
        <v>1.17</v>
      </c>
      <c r="T198" s="703">
        <v>1.17</v>
      </c>
      <c r="U198" s="730"/>
    </row>
    <row r="199" spans="1:21">
      <c r="A199" s="718" t="s">
        <v>119</v>
      </c>
      <c r="B199" s="618"/>
      <c r="C199" s="618"/>
      <c r="D199" s="618"/>
      <c r="E199" s="618"/>
      <c r="F199" s="618"/>
      <c r="G199" s="618"/>
      <c r="H199" s="618"/>
      <c r="I199" s="618"/>
      <c r="J199" s="618"/>
      <c r="K199" s="618"/>
      <c r="L199" s="720" t="s">
        <v>1056</v>
      </c>
      <c r="M199" s="733" t="s">
        <v>333</v>
      </c>
      <c r="N199" s="666" t="s">
        <v>314</v>
      </c>
      <c r="O199" s="703"/>
      <c r="P199" s="703"/>
      <c r="Q199" s="703"/>
      <c r="R199" s="703"/>
      <c r="S199" s="703"/>
      <c r="T199" s="703"/>
      <c r="U199" s="730"/>
    </row>
    <row r="200" spans="1:21">
      <c r="A200" s="718" t="s">
        <v>119</v>
      </c>
      <c r="B200" s="618" t="s">
        <v>949</v>
      </c>
      <c r="C200" s="618"/>
      <c r="D200" s="618"/>
      <c r="E200" s="618"/>
      <c r="F200" s="618"/>
      <c r="G200" s="618"/>
      <c r="H200" s="618"/>
      <c r="I200" s="618"/>
      <c r="J200" s="618"/>
      <c r="K200" s="618"/>
      <c r="L200" s="720" t="s">
        <v>1057</v>
      </c>
      <c r="M200" s="732" t="s">
        <v>335</v>
      </c>
      <c r="N200" s="666" t="s">
        <v>314</v>
      </c>
      <c r="O200" s="729">
        <v>25.560000000000002</v>
      </c>
      <c r="P200" s="729">
        <v>25.560000000000002</v>
      </c>
      <c r="Q200" s="729">
        <v>25.560000000000002</v>
      </c>
      <c r="R200" s="729">
        <v>25.560000000000002</v>
      </c>
      <c r="S200" s="729">
        <v>25.560000000000002</v>
      </c>
      <c r="T200" s="729">
        <v>25.560000000000002</v>
      </c>
      <c r="U200" s="730"/>
    </row>
    <row r="201" spans="1:21">
      <c r="A201" s="718" t="s">
        <v>119</v>
      </c>
      <c r="B201" s="618"/>
      <c r="C201" s="618"/>
      <c r="D201" s="618"/>
      <c r="E201" s="618"/>
      <c r="F201" s="618"/>
      <c r="G201" s="618"/>
      <c r="H201" s="618"/>
      <c r="I201" s="618"/>
      <c r="J201" s="618"/>
      <c r="K201" s="618"/>
      <c r="L201" s="720" t="s">
        <v>1058</v>
      </c>
      <c r="M201" s="733" t="s">
        <v>332</v>
      </c>
      <c r="N201" s="666" t="s">
        <v>314</v>
      </c>
      <c r="O201" s="703">
        <v>20.8</v>
      </c>
      <c r="P201" s="703">
        <v>20.8</v>
      </c>
      <c r="Q201" s="703">
        <v>20.8</v>
      </c>
      <c r="R201" s="703">
        <v>20.8</v>
      </c>
      <c r="S201" s="703">
        <v>20.8</v>
      </c>
      <c r="T201" s="703">
        <v>20.8</v>
      </c>
      <c r="U201" s="730"/>
    </row>
    <row r="202" spans="1:21">
      <c r="A202" s="718" t="s">
        <v>119</v>
      </c>
      <c r="B202" s="618"/>
      <c r="C202" s="618"/>
      <c r="D202" s="618"/>
      <c r="E202" s="618"/>
      <c r="F202" s="618"/>
      <c r="G202" s="618"/>
      <c r="H202" s="618"/>
      <c r="I202" s="618"/>
      <c r="J202" s="618"/>
      <c r="K202" s="618"/>
      <c r="L202" s="720" t="s">
        <v>1059</v>
      </c>
      <c r="M202" s="733" t="s">
        <v>333</v>
      </c>
      <c r="N202" s="666" t="s">
        <v>314</v>
      </c>
      <c r="O202" s="703">
        <v>4.76</v>
      </c>
      <c r="P202" s="703">
        <v>4.76</v>
      </c>
      <c r="Q202" s="703">
        <v>4.76</v>
      </c>
      <c r="R202" s="703">
        <v>4.76</v>
      </c>
      <c r="S202" s="703">
        <v>4.76</v>
      </c>
      <c r="T202" s="703">
        <v>4.76</v>
      </c>
      <c r="U202" s="730"/>
    </row>
    <row r="203" spans="1:21">
      <c r="A203" s="718" t="s">
        <v>119</v>
      </c>
      <c r="B203" s="618"/>
      <c r="C203" s="618"/>
      <c r="D203" s="618"/>
      <c r="E203" s="618"/>
      <c r="F203" s="618"/>
      <c r="G203" s="618"/>
      <c r="H203" s="618"/>
      <c r="I203" s="618"/>
      <c r="J203" s="618"/>
      <c r="K203" s="618"/>
      <c r="L203" s="720" t="s">
        <v>1060</v>
      </c>
      <c r="M203" s="732" t="s">
        <v>336</v>
      </c>
      <c r="N203" s="666" t="s">
        <v>314</v>
      </c>
      <c r="O203" s="729">
        <v>0.3</v>
      </c>
      <c r="P203" s="729">
        <v>0.3</v>
      </c>
      <c r="Q203" s="729">
        <v>0.3</v>
      </c>
      <c r="R203" s="729">
        <v>0.3</v>
      </c>
      <c r="S203" s="729">
        <v>0.3</v>
      </c>
      <c r="T203" s="729">
        <v>0.3</v>
      </c>
      <c r="U203" s="730"/>
    </row>
    <row r="204" spans="1:21">
      <c r="A204" s="718" t="s">
        <v>119</v>
      </c>
      <c r="B204" s="618"/>
      <c r="C204" s="618"/>
      <c r="D204" s="618"/>
      <c r="E204" s="618"/>
      <c r="F204" s="618"/>
      <c r="G204" s="618"/>
      <c r="H204" s="618"/>
      <c r="I204" s="618"/>
      <c r="J204" s="618"/>
      <c r="K204" s="618"/>
      <c r="L204" s="720" t="s">
        <v>1061</v>
      </c>
      <c r="M204" s="733" t="s">
        <v>332</v>
      </c>
      <c r="N204" s="666" t="s">
        <v>314</v>
      </c>
      <c r="O204" s="703">
        <v>0.3</v>
      </c>
      <c r="P204" s="703">
        <v>0.3</v>
      </c>
      <c r="Q204" s="703">
        <v>0.3</v>
      </c>
      <c r="R204" s="703">
        <v>0.3</v>
      </c>
      <c r="S204" s="703">
        <v>0.3</v>
      </c>
      <c r="T204" s="703">
        <v>0.3</v>
      </c>
      <c r="U204" s="730"/>
    </row>
    <row r="205" spans="1:21">
      <c r="A205" s="718" t="s">
        <v>119</v>
      </c>
      <c r="B205" s="618"/>
      <c r="C205" s="618"/>
      <c r="D205" s="618"/>
      <c r="E205" s="618"/>
      <c r="F205" s="618"/>
      <c r="G205" s="618"/>
      <c r="H205" s="618"/>
      <c r="I205" s="618"/>
      <c r="J205" s="618"/>
      <c r="K205" s="618"/>
      <c r="L205" s="720" t="s">
        <v>1062</v>
      </c>
      <c r="M205" s="733" t="s">
        <v>333</v>
      </c>
      <c r="N205" s="666" t="s">
        <v>314</v>
      </c>
      <c r="O205" s="703"/>
      <c r="P205" s="703"/>
      <c r="Q205" s="703"/>
      <c r="R205" s="703"/>
      <c r="S205" s="703"/>
      <c r="T205" s="703"/>
      <c r="U205" s="725"/>
    </row>
    <row r="206" spans="1:21" ht="22.5">
      <c r="A206" s="718" t="s">
        <v>119</v>
      </c>
      <c r="B206" s="618"/>
      <c r="C206" s="618"/>
      <c r="D206" s="618"/>
      <c r="E206" s="618"/>
      <c r="F206" s="618"/>
      <c r="G206" s="618"/>
      <c r="H206" s="618"/>
      <c r="I206" s="618"/>
      <c r="J206" s="618"/>
      <c r="K206" s="618"/>
      <c r="L206" s="720" t="s">
        <v>1063</v>
      </c>
      <c r="M206" s="735" t="s">
        <v>939</v>
      </c>
      <c r="N206" s="666" t="s">
        <v>314</v>
      </c>
      <c r="O206" s="727"/>
      <c r="P206" s="727"/>
      <c r="Q206" s="727"/>
      <c r="R206" s="727"/>
      <c r="S206" s="727"/>
      <c r="T206" s="727"/>
      <c r="U206" s="725"/>
    </row>
    <row r="207" spans="1:21">
      <c r="A207" s="718" t="s">
        <v>123</v>
      </c>
      <c r="B207" s="618"/>
      <c r="C207" s="618"/>
      <c r="D207" s="618"/>
      <c r="E207" s="618"/>
      <c r="F207" s="618"/>
      <c r="G207" s="618"/>
      <c r="H207" s="618"/>
      <c r="I207" s="618"/>
      <c r="J207" s="618"/>
      <c r="K207" s="618"/>
      <c r="L207" s="719" t="s">
        <v>2458</v>
      </c>
      <c r="M207" s="610"/>
      <c r="N207" s="610"/>
      <c r="O207" s="610"/>
      <c r="P207" s="610"/>
      <c r="Q207" s="610"/>
      <c r="R207" s="610"/>
      <c r="S207" s="610"/>
      <c r="T207" s="610"/>
      <c r="U207" s="610"/>
    </row>
    <row r="208" spans="1:21">
      <c r="A208" s="718" t="s">
        <v>123</v>
      </c>
      <c r="B208" s="618"/>
      <c r="C208" s="618"/>
      <c r="D208" s="618"/>
      <c r="E208" s="618"/>
      <c r="F208" s="618"/>
      <c r="G208" s="618"/>
      <c r="H208" s="618"/>
      <c r="I208" s="618"/>
      <c r="J208" s="618"/>
      <c r="K208" s="618"/>
      <c r="L208" s="720" t="s">
        <v>17</v>
      </c>
      <c r="M208" s="721" t="s">
        <v>313</v>
      </c>
      <c r="N208" s="667"/>
      <c r="O208" s="722" t="s">
        <v>826</v>
      </c>
      <c r="P208" s="723"/>
      <c r="Q208" s="723"/>
      <c r="R208" s="723"/>
      <c r="S208" s="723"/>
      <c r="T208" s="724"/>
      <c r="U208" s="725"/>
    </row>
    <row r="209" spans="1:21">
      <c r="A209" s="718" t="s">
        <v>123</v>
      </c>
      <c r="B209" s="618"/>
      <c r="C209" s="618"/>
      <c r="D209" s="618"/>
      <c r="E209" s="618"/>
      <c r="F209" s="618"/>
      <c r="G209" s="618"/>
      <c r="H209" s="618"/>
      <c r="I209" s="618"/>
      <c r="J209" s="618"/>
      <c r="K209" s="618"/>
      <c r="L209" s="720" t="s">
        <v>101</v>
      </c>
      <c r="M209" s="726" t="s">
        <v>310</v>
      </c>
      <c r="N209" s="667" t="s">
        <v>311</v>
      </c>
      <c r="O209" s="727">
        <v>5</v>
      </c>
      <c r="P209" s="727">
        <v>5</v>
      </c>
      <c r="Q209" s="727">
        <v>5</v>
      </c>
      <c r="R209" s="727">
        <v>5</v>
      </c>
      <c r="S209" s="727">
        <v>5</v>
      </c>
      <c r="T209" s="727">
        <v>5</v>
      </c>
      <c r="U209" s="725"/>
    </row>
    <row r="210" spans="1:21">
      <c r="A210" s="718" t="s">
        <v>123</v>
      </c>
      <c r="B210" s="618"/>
      <c r="C210" s="618"/>
      <c r="D210" s="618"/>
      <c r="E210" s="618"/>
      <c r="F210" s="618"/>
      <c r="G210" s="618"/>
      <c r="H210" s="618"/>
      <c r="I210" s="618"/>
      <c r="J210" s="618"/>
      <c r="K210" s="618"/>
      <c r="L210" s="720" t="s">
        <v>102</v>
      </c>
      <c r="M210" s="726" t="s">
        <v>312</v>
      </c>
      <c r="N210" s="667" t="s">
        <v>311</v>
      </c>
      <c r="O210" s="727"/>
      <c r="P210" s="727"/>
      <c r="Q210" s="727"/>
      <c r="R210" s="727"/>
      <c r="S210" s="727"/>
      <c r="T210" s="727"/>
      <c r="U210" s="725"/>
    </row>
    <row r="211" spans="1:21">
      <c r="A211" s="718" t="s">
        <v>123</v>
      </c>
      <c r="B211" s="618"/>
      <c r="C211" s="618"/>
      <c r="D211" s="618"/>
      <c r="E211" s="618"/>
      <c r="F211" s="618"/>
      <c r="G211" s="618"/>
      <c r="H211" s="618"/>
      <c r="I211" s="618"/>
      <c r="J211" s="618"/>
      <c r="K211" s="618"/>
      <c r="L211" s="720">
        <v>4</v>
      </c>
      <c r="M211" s="728" t="s">
        <v>954</v>
      </c>
      <c r="N211" s="666" t="s">
        <v>314</v>
      </c>
      <c r="O211" s="729">
        <v>16.61</v>
      </c>
      <c r="P211" s="729">
        <v>24.9</v>
      </c>
      <c r="Q211" s="729">
        <v>16.61</v>
      </c>
      <c r="R211" s="729">
        <v>20.599999999999998</v>
      </c>
      <c r="S211" s="729">
        <v>24.9</v>
      </c>
      <c r="T211" s="729">
        <v>20.599999999999998</v>
      </c>
      <c r="U211" s="725"/>
    </row>
    <row r="212" spans="1:21">
      <c r="A212" s="718" t="s">
        <v>123</v>
      </c>
      <c r="B212" s="618"/>
      <c r="C212" s="618"/>
      <c r="D212" s="618"/>
      <c r="E212" s="618"/>
      <c r="F212" s="618"/>
      <c r="G212" s="618"/>
      <c r="H212" s="618"/>
      <c r="I212" s="618"/>
      <c r="J212" s="618"/>
      <c r="K212" s="618"/>
      <c r="L212" s="720" t="s">
        <v>145</v>
      </c>
      <c r="M212" s="698" t="s">
        <v>315</v>
      </c>
      <c r="N212" s="666" t="s">
        <v>314</v>
      </c>
      <c r="O212" s="703"/>
      <c r="P212" s="703"/>
      <c r="Q212" s="703"/>
      <c r="R212" s="703"/>
      <c r="S212" s="703"/>
      <c r="T212" s="703"/>
      <c r="U212" s="730"/>
    </row>
    <row r="213" spans="1:21">
      <c r="A213" s="718" t="s">
        <v>123</v>
      </c>
      <c r="B213" s="618"/>
      <c r="C213" s="618"/>
      <c r="D213" s="618"/>
      <c r="E213" s="618"/>
      <c r="F213" s="618"/>
      <c r="G213" s="618"/>
      <c r="H213" s="618"/>
      <c r="I213" s="618"/>
      <c r="J213" s="618"/>
      <c r="K213" s="618"/>
      <c r="L213" s="720" t="s">
        <v>376</v>
      </c>
      <c r="M213" s="698" t="s">
        <v>316</v>
      </c>
      <c r="N213" s="666" t="s">
        <v>314</v>
      </c>
      <c r="O213" s="703">
        <v>16.600000000000001</v>
      </c>
      <c r="P213" s="703">
        <v>24.9</v>
      </c>
      <c r="Q213" s="703">
        <v>16.600000000000001</v>
      </c>
      <c r="R213" s="703">
        <v>20.6</v>
      </c>
      <c r="S213" s="703">
        <v>24.9</v>
      </c>
      <c r="T213" s="703">
        <v>20.6</v>
      </c>
      <c r="U213" s="730"/>
    </row>
    <row r="214" spans="1:21" ht="22.5">
      <c r="A214" s="718" t="s">
        <v>123</v>
      </c>
      <c r="B214" s="618"/>
      <c r="C214" s="618"/>
      <c r="D214" s="618"/>
      <c r="E214" s="618"/>
      <c r="F214" s="618"/>
      <c r="G214" s="618"/>
      <c r="H214" s="618"/>
      <c r="I214" s="618"/>
      <c r="J214" s="618"/>
      <c r="K214" s="618"/>
      <c r="L214" s="720" t="s">
        <v>377</v>
      </c>
      <c r="M214" s="728" t="s">
        <v>950</v>
      </c>
      <c r="N214" s="666" t="s">
        <v>314</v>
      </c>
      <c r="O214" s="703"/>
      <c r="P214" s="703"/>
      <c r="Q214" s="703"/>
      <c r="R214" s="703"/>
      <c r="S214" s="703"/>
      <c r="T214" s="703"/>
      <c r="U214" s="730"/>
    </row>
    <row r="215" spans="1:21">
      <c r="A215" s="718" t="s">
        <v>123</v>
      </c>
      <c r="B215" s="618"/>
      <c r="C215" s="618"/>
      <c r="D215" s="618"/>
      <c r="E215" s="618"/>
      <c r="F215" s="618"/>
      <c r="G215" s="618"/>
      <c r="H215" s="618"/>
      <c r="I215" s="618"/>
      <c r="J215" s="618"/>
      <c r="K215" s="618"/>
      <c r="L215" s="720" t="s">
        <v>119</v>
      </c>
      <c r="M215" s="728" t="s">
        <v>317</v>
      </c>
      <c r="N215" s="666" t="s">
        <v>314</v>
      </c>
      <c r="O215" s="729">
        <v>0</v>
      </c>
      <c r="P215" s="729">
        <v>0</v>
      </c>
      <c r="Q215" s="729">
        <v>0</v>
      </c>
      <c r="R215" s="729">
        <v>0</v>
      </c>
      <c r="S215" s="729">
        <v>0</v>
      </c>
      <c r="T215" s="729">
        <v>0</v>
      </c>
      <c r="U215" s="730"/>
    </row>
    <row r="216" spans="1:21">
      <c r="A216" s="718" t="s">
        <v>123</v>
      </c>
      <c r="B216" s="618"/>
      <c r="C216" s="618"/>
      <c r="D216" s="618"/>
      <c r="E216" s="618"/>
      <c r="F216" s="618"/>
      <c r="G216" s="618"/>
      <c r="H216" s="618"/>
      <c r="I216" s="618"/>
      <c r="J216" s="618"/>
      <c r="K216" s="618"/>
      <c r="L216" s="720" t="s">
        <v>121</v>
      </c>
      <c r="M216" s="698" t="s">
        <v>914</v>
      </c>
      <c r="N216" s="666" t="s">
        <v>314</v>
      </c>
      <c r="O216" s="703"/>
      <c r="P216" s="703"/>
      <c r="Q216" s="703"/>
      <c r="R216" s="703"/>
      <c r="S216" s="703"/>
      <c r="T216" s="703"/>
      <c r="U216" s="730"/>
    </row>
    <row r="217" spans="1:21">
      <c r="A217" s="718" t="s">
        <v>123</v>
      </c>
      <c r="B217" s="618"/>
      <c r="C217" s="618"/>
      <c r="D217" s="618"/>
      <c r="E217" s="618"/>
      <c r="F217" s="618"/>
      <c r="G217" s="618"/>
      <c r="H217" s="618"/>
      <c r="I217" s="618"/>
      <c r="J217" s="618"/>
      <c r="K217" s="618"/>
      <c r="L217" s="720" t="s">
        <v>122</v>
      </c>
      <c r="M217" s="698" t="s">
        <v>318</v>
      </c>
      <c r="N217" s="666" t="s">
        <v>314</v>
      </c>
      <c r="O217" s="703"/>
      <c r="P217" s="703"/>
      <c r="Q217" s="703"/>
      <c r="R217" s="703"/>
      <c r="S217" s="703"/>
      <c r="T217" s="703"/>
      <c r="U217" s="730"/>
    </row>
    <row r="218" spans="1:21">
      <c r="A218" s="718" t="s">
        <v>123</v>
      </c>
      <c r="B218" s="618"/>
      <c r="C218" s="618"/>
      <c r="D218" s="618"/>
      <c r="E218" s="618"/>
      <c r="F218" s="618"/>
      <c r="G218" s="618"/>
      <c r="H218" s="618"/>
      <c r="I218" s="618"/>
      <c r="J218" s="618"/>
      <c r="K218" s="618"/>
      <c r="L218" s="720" t="s">
        <v>123</v>
      </c>
      <c r="M218" s="721" t="s">
        <v>319</v>
      </c>
      <c r="N218" s="666" t="s">
        <v>314</v>
      </c>
      <c r="O218" s="727"/>
      <c r="P218" s="727"/>
      <c r="Q218" s="727"/>
      <c r="R218" s="727"/>
      <c r="S218" s="727"/>
      <c r="T218" s="727"/>
      <c r="U218" s="730"/>
    </row>
    <row r="219" spans="1:21">
      <c r="A219" s="718" t="s">
        <v>123</v>
      </c>
      <c r="B219" s="618"/>
      <c r="C219" s="618"/>
      <c r="D219" s="618"/>
      <c r="E219" s="618"/>
      <c r="F219" s="618"/>
      <c r="G219" s="618"/>
      <c r="H219" s="618"/>
      <c r="I219" s="618"/>
      <c r="J219" s="618"/>
      <c r="K219" s="618"/>
      <c r="L219" s="720" t="s">
        <v>124</v>
      </c>
      <c r="M219" s="721" t="s">
        <v>320</v>
      </c>
      <c r="N219" s="666" t="s">
        <v>314</v>
      </c>
      <c r="O219" s="703"/>
      <c r="P219" s="703"/>
      <c r="Q219" s="703"/>
      <c r="R219" s="703"/>
      <c r="S219" s="703"/>
      <c r="T219" s="703"/>
      <c r="U219" s="730"/>
    </row>
    <row r="220" spans="1:21">
      <c r="A220" s="718" t="s">
        <v>123</v>
      </c>
      <c r="B220" s="618"/>
      <c r="C220" s="618"/>
      <c r="D220" s="618"/>
      <c r="E220" s="618"/>
      <c r="F220" s="618"/>
      <c r="G220" s="618"/>
      <c r="H220" s="618"/>
      <c r="I220" s="618"/>
      <c r="J220" s="618"/>
      <c r="K220" s="618"/>
      <c r="L220" s="720" t="s">
        <v>125</v>
      </c>
      <c r="M220" s="728" t="s">
        <v>321</v>
      </c>
      <c r="N220" s="666" t="s">
        <v>314</v>
      </c>
      <c r="O220" s="729">
        <v>16.61</v>
      </c>
      <c r="P220" s="729">
        <v>24.9</v>
      </c>
      <c r="Q220" s="729">
        <v>16.61</v>
      </c>
      <c r="R220" s="729">
        <v>20.599999999999998</v>
      </c>
      <c r="S220" s="729">
        <v>24.9</v>
      </c>
      <c r="T220" s="729">
        <v>20.599999999999998</v>
      </c>
      <c r="U220" s="730"/>
    </row>
    <row r="221" spans="1:21" ht="22.5">
      <c r="A221" s="718" t="s">
        <v>123</v>
      </c>
      <c r="B221" s="618"/>
      <c r="C221" s="618"/>
      <c r="D221" s="618"/>
      <c r="E221" s="618"/>
      <c r="F221" s="618"/>
      <c r="G221" s="618"/>
      <c r="H221" s="618"/>
      <c r="I221" s="618"/>
      <c r="J221" s="618"/>
      <c r="K221" s="618"/>
      <c r="L221" s="720" t="s">
        <v>146</v>
      </c>
      <c r="M221" s="698" t="s">
        <v>322</v>
      </c>
      <c r="N221" s="666" t="s">
        <v>314</v>
      </c>
      <c r="O221" s="703">
        <v>16.600000000000001</v>
      </c>
      <c r="P221" s="703">
        <v>24.9</v>
      </c>
      <c r="Q221" s="703">
        <v>16.600000000000001</v>
      </c>
      <c r="R221" s="703">
        <v>20.6</v>
      </c>
      <c r="S221" s="703">
        <v>24.9</v>
      </c>
      <c r="T221" s="703">
        <v>20.6</v>
      </c>
      <c r="U221" s="730"/>
    </row>
    <row r="222" spans="1:21">
      <c r="A222" s="718" t="s">
        <v>123</v>
      </c>
      <c r="B222" s="618"/>
      <c r="C222" s="618"/>
      <c r="D222" s="618"/>
      <c r="E222" s="618"/>
      <c r="F222" s="618"/>
      <c r="G222" s="618"/>
      <c r="H222" s="618"/>
      <c r="I222" s="618"/>
      <c r="J222" s="618"/>
      <c r="K222" s="618"/>
      <c r="L222" s="720" t="s">
        <v>187</v>
      </c>
      <c r="M222" s="698" t="s">
        <v>323</v>
      </c>
      <c r="N222" s="666" t="s">
        <v>314</v>
      </c>
      <c r="O222" s="703"/>
      <c r="P222" s="703"/>
      <c r="Q222" s="703"/>
      <c r="R222" s="703"/>
      <c r="S222" s="703"/>
      <c r="T222" s="703"/>
      <c r="U222" s="730"/>
    </row>
    <row r="223" spans="1:21" ht="22.5">
      <c r="A223" s="718" t="s">
        <v>123</v>
      </c>
      <c r="B223" s="618"/>
      <c r="C223" s="618"/>
      <c r="D223" s="618"/>
      <c r="E223" s="618"/>
      <c r="F223" s="618"/>
      <c r="G223" s="618"/>
      <c r="H223" s="618"/>
      <c r="I223" s="618"/>
      <c r="J223" s="618"/>
      <c r="K223" s="618"/>
      <c r="L223" s="720" t="s">
        <v>393</v>
      </c>
      <c r="M223" s="698" t="s">
        <v>951</v>
      </c>
      <c r="N223" s="666" t="s">
        <v>314</v>
      </c>
      <c r="O223" s="703"/>
      <c r="P223" s="703"/>
      <c r="Q223" s="703"/>
      <c r="R223" s="703"/>
      <c r="S223" s="703"/>
      <c r="T223" s="703"/>
      <c r="U223" s="730"/>
    </row>
    <row r="224" spans="1:21">
      <c r="A224" s="718" t="s">
        <v>123</v>
      </c>
      <c r="B224" s="618"/>
      <c r="C224" s="618"/>
      <c r="D224" s="618"/>
      <c r="E224" s="618"/>
      <c r="F224" s="618"/>
      <c r="G224" s="618"/>
      <c r="H224" s="618"/>
      <c r="I224" s="618"/>
      <c r="J224" s="618"/>
      <c r="K224" s="618"/>
      <c r="L224" s="720" t="s">
        <v>126</v>
      </c>
      <c r="M224" s="721" t="s">
        <v>968</v>
      </c>
      <c r="N224" s="666" t="s">
        <v>314</v>
      </c>
      <c r="O224" s="703">
        <v>1.07</v>
      </c>
      <c r="P224" s="703">
        <v>6.6</v>
      </c>
      <c r="Q224" s="703">
        <v>1.07</v>
      </c>
      <c r="R224" s="703">
        <v>2.2999999999999998</v>
      </c>
      <c r="S224" s="703">
        <v>6.6</v>
      </c>
      <c r="T224" s="703">
        <v>2.2999999999999998</v>
      </c>
      <c r="U224" s="730"/>
    </row>
    <row r="225" spans="1:21">
      <c r="A225" s="718" t="s">
        <v>123</v>
      </c>
      <c r="B225" s="618"/>
      <c r="C225" s="618"/>
      <c r="D225" s="618"/>
      <c r="E225" s="618"/>
      <c r="F225" s="618"/>
      <c r="G225" s="618"/>
      <c r="H225" s="618"/>
      <c r="I225" s="618"/>
      <c r="J225" s="618"/>
      <c r="K225" s="618"/>
      <c r="L225" s="720" t="s">
        <v>1046</v>
      </c>
      <c r="M225" s="731" t="s">
        <v>325</v>
      </c>
      <c r="N225" s="669" t="s">
        <v>142</v>
      </c>
      <c r="O225" s="729">
        <v>6.4419024683925352</v>
      </c>
      <c r="P225" s="729">
        <v>26.506024096385545</v>
      </c>
      <c r="Q225" s="729">
        <v>6.4419024683925352</v>
      </c>
      <c r="R225" s="729">
        <v>11.165048543689322</v>
      </c>
      <c r="S225" s="729">
        <v>26.506024096385545</v>
      </c>
      <c r="T225" s="729">
        <v>11.165048543689322</v>
      </c>
      <c r="U225" s="730"/>
    </row>
    <row r="226" spans="1:21">
      <c r="A226" s="718" t="s">
        <v>123</v>
      </c>
      <c r="B226" s="618"/>
      <c r="C226" s="618"/>
      <c r="D226" s="618"/>
      <c r="E226" s="618"/>
      <c r="F226" s="618"/>
      <c r="G226" s="618"/>
      <c r="H226" s="618"/>
      <c r="I226" s="618"/>
      <c r="J226" s="618"/>
      <c r="K226" s="618"/>
      <c r="L226" s="720" t="s">
        <v>127</v>
      </c>
      <c r="M226" s="721" t="s">
        <v>326</v>
      </c>
      <c r="N226" s="666" t="s">
        <v>314</v>
      </c>
      <c r="O226" s="729">
        <v>15.540000000000001</v>
      </c>
      <c r="P226" s="729">
        <v>18.3</v>
      </c>
      <c r="Q226" s="729">
        <v>15.540000000000001</v>
      </c>
      <c r="R226" s="729">
        <v>18.299999999999997</v>
      </c>
      <c r="S226" s="729">
        <v>18.3</v>
      </c>
      <c r="T226" s="729">
        <v>18.299999999999997</v>
      </c>
      <c r="U226" s="730"/>
    </row>
    <row r="227" spans="1:21">
      <c r="A227" s="718" t="s">
        <v>123</v>
      </c>
      <c r="B227" s="618"/>
      <c r="C227" s="618"/>
      <c r="D227" s="618"/>
      <c r="E227" s="618"/>
      <c r="F227" s="618"/>
      <c r="G227" s="618"/>
      <c r="H227" s="618"/>
      <c r="I227" s="618"/>
      <c r="J227" s="618"/>
      <c r="K227" s="618"/>
      <c r="L227" s="720" t="s">
        <v>1006</v>
      </c>
      <c r="M227" s="698" t="s">
        <v>327</v>
      </c>
      <c r="N227" s="666" t="s">
        <v>314</v>
      </c>
      <c r="O227" s="729">
        <v>0</v>
      </c>
      <c r="P227" s="729">
        <v>0</v>
      </c>
      <c r="Q227" s="729">
        <v>0</v>
      </c>
      <c r="R227" s="729">
        <v>0</v>
      </c>
      <c r="S227" s="729">
        <v>0</v>
      </c>
      <c r="T227" s="729">
        <v>0</v>
      </c>
      <c r="U227" s="730"/>
    </row>
    <row r="228" spans="1:21">
      <c r="A228" s="718" t="s">
        <v>123</v>
      </c>
      <c r="B228" s="618"/>
      <c r="C228" s="618"/>
      <c r="D228" s="618"/>
      <c r="E228" s="618"/>
      <c r="F228" s="618"/>
      <c r="G228" s="618"/>
      <c r="H228" s="618"/>
      <c r="I228" s="618"/>
      <c r="J228" s="618"/>
      <c r="K228" s="618"/>
      <c r="L228" s="720" t="s">
        <v>1047</v>
      </c>
      <c r="M228" s="732" t="s">
        <v>328</v>
      </c>
      <c r="N228" s="666" t="s">
        <v>314</v>
      </c>
      <c r="O228" s="703"/>
      <c r="P228" s="703"/>
      <c r="Q228" s="703"/>
      <c r="R228" s="703"/>
      <c r="S228" s="703"/>
      <c r="T228" s="703"/>
      <c r="U228" s="730"/>
    </row>
    <row r="229" spans="1:21">
      <c r="A229" s="718" t="s">
        <v>123</v>
      </c>
      <c r="B229" s="618"/>
      <c r="C229" s="618"/>
      <c r="D229" s="618"/>
      <c r="E229" s="618"/>
      <c r="F229" s="618"/>
      <c r="G229" s="618"/>
      <c r="H229" s="618"/>
      <c r="I229" s="618"/>
      <c r="J229" s="618"/>
      <c r="K229" s="618"/>
      <c r="L229" s="720" t="s">
        <v>1048</v>
      </c>
      <c r="M229" s="732" t="s">
        <v>329</v>
      </c>
      <c r="N229" s="666" t="s">
        <v>314</v>
      </c>
      <c r="O229" s="703"/>
      <c r="P229" s="703"/>
      <c r="Q229" s="703"/>
      <c r="R229" s="703"/>
      <c r="S229" s="703"/>
      <c r="T229" s="703"/>
      <c r="U229" s="730"/>
    </row>
    <row r="230" spans="1:21">
      <c r="A230" s="718" t="s">
        <v>123</v>
      </c>
      <c r="B230" s="618"/>
      <c r="C230" s="618"/>
      <c r="D230" s="618"/>
      <c r="E230" s="618"/>
      <c r="F230" s="618"/>
      <c r="G230" s="618"/>
      <c r="H230" s="618"/>
      <c r="I230" s="618"/>
      <c r="J230" s="618"/>
      <c r="K230" s="618"/>
      <c r="L230" s="720" t="s">
        <v>1049</v>
      </c>
      <c r="M230" s="732" t="s">
        <v>330</v>
      </c>
      <c r="N230" s="666" t="s">
        <v>314</v>
      </c>
      <c r="O230" s="703"/>
      <c r="P230" s="703"/>
      <c r="Q230" s="703"/>
      <c r="R230" s="703"/>
      <c r="S230" s="703"/>
      <c r="T230" s="703"/>
      <c r="U230" s="730"/>
    </row>
    <row r="231" spans="1:21">
      <c r="A231" s="718" t="s">
        <v>123</v>
      </c>
      <c r="B231" s="618" t="s">
        <v>948</v>
      </c>
      <c r="C231" s="618"/>
      <c r="D231" s="618"/>
      <c r="E231" s="618"/>
      <c r="F231" s="618"/>
      <c r="G231" s="618"/>
      <c r="H231" s="618"/>
      <c r="I231" s="618"/>
      <c r="J231" s="618"/>
      <c r="K231" s="618"/>
      <c r="L231" s="720" t="s">
        <v>1050</v>
      </c>
      <c r="M231" s="698" t="s">
        <v>331</v>
      </c>
      <c r="N231" s="666" t="s">
        <v>314</v>
      </c>
      <c r="O231" s="729">
        <v>0</v>
      </c>
      <c r="P231" s="729">
        <v>0</v>
      </c>
      <c r="Q231" s="729">
        <v>0</v>
      </c>
      <c r="R231" s="729">
        <v>0</v>
      </c>
      <c r="S231" s="729">
        <v>0</v>
      </c>
      <c r="T231" s="729">
        <v>0</v>
      </c>
      <c r="U231" s="730"/>
    </row>
    <row r="232" spans="1:21">
      <c r="A232" s="718" t="s">
        <v>123</v>
      </c>
      <c r="B232" s="618"/>
      <c r="C232" s="618"/>
      <c r="D232" s="618"/>
      <c r="E232" s="618"/>
      <c r="F232" s="618"/>
      <c r="G232" s="618"/>
      <c r="H232" s="618"/>
      <c r="I232" s="618"/>
      <c r="J232" s="618"/>
      <c r="K232" s="618"/>
      <c r="L232" s="720" t="s">
        <v>1051</v>
      </c>
      <c r="M232" s="732" t="s">
        <v>332</v>
      </c>
      <c r="N232" s="666" t="s">
        <v>314</v>
      </c>
      <c r="O232" s="703"/>
      <c r="P232" s="703"/>
      <c r="Q232" s="703"/>
      <c r="R232" s="703"/>
      <c r="S232" s="703"/>
      <c r="T232" s="703"/>
      <c r="U232" s="730"/>
    </row>
    <row r="233" spans="1:21">
      <c r="A233" s="718" t="s">
        <v>123</v>
      </c>
      <c r="B233" s="618"/>
      <c r="C233" s="618"/>
      <c r="D233" s="618"/>
      <c r="E233" s="618"/>
      <c r="F233" s="618"/>
      <c r="G233" s="618"/>
      <c r="H233" s="618"/>
      <c r="I233" s="618"/>
      <c r="J233" s="618"/>
      <c r="K233" s="618"/>
      <c r="L233" s="720" t="s">
        <v>1052</v>
      </c>
      <c r="M233" s="732" t="s">
        <v>333</v>
      </c>
      <c r="N233" s="666" t="s">
        <v>314</v>
      </c>
      <c r="O233" s="703"/>
      <c r="P233" s="703"/>
      <c r="Q233" s="703"/>
      <c r="R233" s="703"/>
      <c r="S233" s="703"/>
      <c r="T233" s="703"/>
      <c r="U233" s="730"/>
    </row>
    <row r="234" spans="1:21">
      <c r="A234" s="718" t="s">
        <v>123</v>
      </c>
      <c r="B234" s="618" t="s">
        <v>948</v>
      </c>
      <c r="C234" s="618"/>
      <c r="D234" s="618"/>
      <c r="E234" s="618"/>
      <c r="F234" s="618"/>
      <c r="G234" s="618"/>
      <c r="H234" s="618"/>
      <c r="I234" s="618"/>
      <c r="J234" s="618"/>
      <c r="K234" s="618"/>
      <c r="L234" s="720" t="s">
        <v>1053</v>
      </c>
      <c r="M234" s="698" t="s">
        <v>969</v>
      </c>
      <c r="N234" s="666" t="s">
        <v>314</v>
      </c>
      <c r="O234" s="729">
        <v>15.540000000000001</v>
      </c>
      <c r="P234" s="729">
        <v>18.3</v>
      </c>
      <c r="Q234" s="729">
        <v>15.540000000000001</v>
      </c>
      <c r="R234" s="729">
        <v>18.299999999999997</v>
      </c>
      <c r="S234" s="729">
        <v>18.3</v>
      </c>
      <c r="T234" s="729">
        <v>18.299999999999997</v>
      </c>
      <c r="U234" s="730"/>
    </row>
    <row r="235" spans="1:21">
      <c r="A235" s="718" t="s">
        <v>123</v>
      </c>
      <c r="B235" s="618"/>
      <c r="C235" s="618"/>
      <c r="D235" s="618"/>
      <c r="E235" s="618"/>
      <c r="F235" s="618"/>
      <c r="G235" s="618"/>
      <c r="H235" s="618"/>
      <c r="I235" s="618"/>
      <c r="J235" s="618"/>
      <c r="K235" s="618"/>
      <c r="L235" s="720" t="s">
        <v>1054</v>
      </c>
      <c r="M235" s="732" t="s">
        <v>334</v>
      </c>
      <c r="N235" s="666" t="s">
        <v>314</v>
      </c>
      <c r="O235" s="729">
        <v>1.56</v>
      </c>
      <c r="P235" s="729">
        <v>0.75</v>
      </c>
      <c r="Q235" s="729">
        <v>1.56</v>
      </c>
      <c r="R235" s="729">
        <v>8.6999999999999993</v>
      </c>
      <c r="S235" s="729">
        <v>0.75</v>
      </c>
      <c r="T235" s="729">
        <v>8.6999999999999993</v>
      </c>
      <c r="U235" s="730"/>
    </row>
    <row r="236" spans="1:21">
      <c r="A236" s="718" t="s">
        <v>123</v>
      </c>
      <c r="B236" s="618"/>
      <c r="C236" s="618"/>
      <c r="D236" s="618"/>
      <c r="E236" s="618"/>
      <c r="F236" s="618"/>
      <c r="G236" s="618"/>
      <c r="H236" s="618"/>
      <c r="I236" s="618"/>
      <c r="J236" s="618"/>
      <c r="K236" s="618"/>
      <c r="L236" s="720" t="s">
        <v>1055</v>
      </c>
      <c r="M236" s="733" t="s">
        <v>332</v>
      </c>
      <c r="N236" s="666" t="s">
        <v>314</v>
      </c>
      <c r="O236" s="703">
        <v>1.56</v>
      </c>
      <c r="P236" s="703">
        <v>0.75</v>
      </c>
      <c r="Q236" s="703">
        <v>1.56</v>
      </c>
      <c r="R236" s="703">
        <v>8.6999999999999993</v>
      </c>
      <c r="S236" s="703">
        <v>0.75</v>
      </c>
      <c r="T236" s="703">
        <v>8.6999999999999993</v>
      </c>
      <c r="U236" s="730"/>
    </row>
    <row r="237" spans="1:21">
      <c r="A237" s="718" t="s">
        <v>123</v>
      </c>
      <c r="B237" s="618"/>
      <c r="C237" s="618"/>
      <c r="D237" s="618"/>
      <c r="E237" s="618"/>
      <c r="F237" s="618"/>
      <c r="G237" s="618"/>
      <c r="H237" s="618"/>
      <c r="I237" s="618"/>
      <c r="J237" s="618"/>
      <c r="K237" s="618"/>
      <c r="L237" s="720" t="s">
        <v>1056</v>
      </c>
      <c r="M237" s="733" t="s">
        <v>333</v>
      </c>
      <c r="N237" s="666" t="s">
        <v>314</v>
      </c>
      <c r="O237" s="703"/>
      <c r="P237" s="703"/>
      <c r="Q237" s="703"/>
      <c r="R237" s="703"/>
      <c r="S237" s="703"/>
      <c r="T237" s="703"/>
      <c r="U237" s="730"/>
    </row>
    <row r="238" spans="1:21">
      <c r="A238" s="718" t="s">
        <v>123</v>
      </c>
      <c r="B238" s="618" t="s">
        <v>949</v>
      </c>
      <c r="C238" s="618"/>
      <c r="D238" s="618"/>
      <c r="E238" s="618"/>
      <c r="F238" s="618"/>
      <c r="G238" s="618"/>
      <c r="H238" s="618"/>
      <c r="I238" s="618"/>
      <c r="J238" s="618"/>
      <c r="K238" s="618"/>
      <c r="L238" s="720" t="s">
        <v>1057</v>
      </c>
      <c r="M238" s="732" t="s">
        <v>335</v>
      </c>
      <c r="N238" s="666" t="s">
        <v>314</v>
      </c>
      <c r="O238" s="729">
        <v>13.23</v>
      </c>
      <c r="P238" s="729">
        <v>16.8</v>
      </c>
      <c r="Q238" s="729">
        <v>13.23</v>
      </c>
      <c r="R238" s="729">
        <v>9.6</v>
      </c>
      <c r="S238" s="729">
        <v>16.8</v>
      </c>
      <c r="T238" s="729">
        <v>9.6</v>
      </c>
      <c r="U238" s="730"/>
    </row>
    <row r="239" spans="1:21">
      <c r="A239" s="718" t="s">
        <v>123</v>
      </c>
      <c r="B239" s="618"/>
      <c r="C239" s="618"/>
      <c r="D239" s="618"/>
      <c r="E239" s="618"/>
      <c r="F239" s="618"/>
      <c r="G239" s="618"/>
      <c r="H239" s="618"/>
      <c r="I239" s="618"/>
      <c r="J239" s="618"/>
      <c r="K239" s="618"/>
      <c r="L239" s="720" t="s">
        <v>1058</v>
      </c>
      <c r="M239" s="733" t="s">
        <v>332</v>
      </c>
      <c r="N239" s="666" t="s">
        <v>314</v>
      </c>
      <c r="O239" s="703">
        <v>10.8</v>
      </c>
      <c r="P239" s="703">
        <v>13.6</v>
      </c>
      <c r="Q239" s="703">
        <v>10.8</v>
      </c>
      <c r="R239" s="703">
        <v>7.8</v>
      </c>
      <c r="S239" s="703">
        <v>13.6</v>
      </c>
      <c r="T239" s="703">
        <v>7.8</v>
      </c>
      <c r="U239" s="730"/>
    </row>
    <row r="240" spans="1:21">
      <c r="A240" s="718" t="s">
        <v>123</v>
      </c>
      <c r="B240" s="618"/>
      <c r="C240" s="618"/>
      <c r="D240" s="618"/>
      <c r="E240" s="618"/>
      <c r="F240" s="618"/>
      <c r="G240" s="618"/>
      <c r="H240" s="618"/>
      <c r="I240" s="618"/>
      <c r="J240" s="618"/>
      <c r="K240" s="618"/>
      <c r="L240" s="720" t="s">
        <v>1059</v>
      </c>
      <c r="M240" s="733" t="s">
        <v>333</v>
      </c>
      <c r="N240" s="666" t="s">
        <v>314</v>
      </c>
      <c r="O240" s="703">
        <v>2.4300000000000002</v>
      </c>
      <c r="P240" s="703">
        <v>3.2</v>
      </c>
      <c r="Q240" s="703">
        <v>2.4300000000000002</v>
      </c>
      <c r="R240" s="703">
        <v>1.8</v>
      </c>
      <c r="S240" s="703">
        <v>3.2</v>
      </c>
      <c r="T240" s="703">
        <v>1.8</v>
      </c>
      <c r="U240" s="730"/>
    </row>
    <row r="241" spans="1:21">
      <c r="A241" s="718" t="s">
        <v>123</v>
      </c>
      <c r="B241" s="618"/>
      <c r="C241" s="618"/>
      <c r="D241" s="618"/>
      <c r="E241" s="618"/>
      <c r="F241" s="618"/>
      <c r="G241" s="618"/>
      <c r="H241" s="618"/>
      <c r="I241" s="618"/>
      <c r="J241" s="618"/>
      <c r="K241" s="618"/>
      <c r="L241" s="720" t="s">
        <v>1060</v>
      </c>
      <c r="M241" s="732" t="s">
        <v>336</v>
      </c>
      <c r="N241" s="666" t="s">
        <v>314</v>
      </c>
      <c r="O241" s="729">
        <v>0.75</v>
      </c>
      <c r="P241" s="729">
        <v>0.75</v>
      </c>
      <c r="Q241" s="729">
        <v>0.75</v>
      </c>
      <c r="R241" s="729">
        <v>0</v>
      </c>
      <c r="S241" s="729">
        <v>0.75</v>
      </c>
      <c r="T241" s="729">
        <v>0</v>
      </c>
      <c r="U241" s="730"/>
    </row>
    <row r="242" spans="1:21">
      <c r="A242" s="718" t="s">
        <v>123</v>
      </c>
      <c r="B242" s="618"/>
      <c r="C242" s="618"/>
      <c r="D242" s="618"/>
      <c r="E242" s="618"/>
      <c r="F242" s="618"/>
      <c r="G242" s="618"/>
      <c r="H242" s="618"/>
      <c r="I242" s="618"/>
      <c r="J242" s="618"/>
      <c r="K242" s="618"/>
      <c r="L242" s="720" t="s">
        <v>1061</v>
      </c>
      <c r="M242" s="733" t="s">
        <v>332</v>
      </c>
      <c r="N242" s="666" t="s">
        <v>314</v>
      </c>
      <c r="O242" s="703">
        <v>0.75</v>
      </c>
      <c r="P242" s="703">
        <v>0.75</v>
      </c>
      <c r="Q242" s="703">
        <v>0.75</v>
      </c>
      <c r="R242" s="703">
        <v>0</v>
      </c>
      <c r="S242" s="703">
        <v>0.75</v>
      </c>
      <c r="T242" s="703">
        <v>0</v>
      </c>
      <c r="U242" s="730"/>
    </row>
    <row r="243" spans="1:21">
      <c r="A243" s="718" t="s">
        <v>123</v>
      </c>
      <c r="B243" s="618"/>
      <c r="C243" s="618"/>
      <c r="D243" s="618"/>
      <c r="E243" s="618"/>
      <c r="F243" s="618"/>
      <c r="G243" s="618"/>
      <c r="H243" s="618"/>
      <c r="I243" s="618"/>
      <c r="J243" s="618"/>
      <c r="K243" s="618"/>
      <c r="L243" s="720" t="s">
        <v>1062</v>
      </c>
      <c r="M243" s="733" t="s">
        <v>333</v>
      </c>
      <c r="N243" s="666" t="s">
        <v>314</v>
      </c>
      <c r="O243" s="703"/>
      <c r="P243" s="703"/>
      <c r="Q243" s="703"/>
      <c r="R243" s="703"/>
      <c r="S243" s="703"/>
      <c r="T243" s="703"/>
      <c r="U243" s="725"/>
    </row>
    <row r="244" spans="1:21" ht="22.5">
      <c r="A244" s="718" t="s">
        <v>123</v>
      </c>
      <c r="B244" s="618"/>
      <c r="C244" s="618"/>
      <c r="D244" s="618"/>
      <c r="E244" s="618"/>
      <c r="F244" s="618"/>
      <c r="G244" s="618"/>
      <c r="H244" s="618"/>
      <c r="I244" s="618"/>
      <c r="J244" s="618"/>
      <c r="K244" s="618"/>
      <c r="L244" s="720" t="s">
        <v>1063</v>
      </c>
      <c r="M244" s="735" t="s">
        <v>939</v>
      </c>
      <c r="N244" s="666" t="s">
        <v>314</v>
      </c>
      <c r="O244" s="727"/>
      <c r="P244" s="727"/>
      <c r="Q244" s="727"/>
      <c r="R244" s="727"/>
      <c r="S244" s="727"/>
      <c r="T244" s="727"/>
      <c r="U244" s="725"/>
    </row>
    <row r="245" spans="1:21">
      <c r="A245" s="718" t="s">
        <v>124</v>
      </c>
      <c r="B245" s="618"/>
      <c r="C245" s="618"/>
      <c r="D245" s="618"/>
      <c r="E245" s="618"/>
      <c r="F245" s="618"/>
      <c r="G245" s="618"/>
      <c r="H245" s="618"/>
      <c r="I245" s="618"/>
      <c r="J245" s="618"/>
      <c r="K245" s="618"/>
      <c r="L245" s="719" t="s">
        <v>2460</v>
      </c>
      <c r="M245" s="610"/>
      <c r="N245" s="610"/>
      <c r="O245" s="610"/>
      <c r="P245" s="610"/>
      <c r="Q245" s="610"/>
      <c r="R245" s="610"/>
      <c r="S245" s="610"/>
      <c r="T245" s="610"/>
      <c r="U245" s="610"/>
    </row>
    <row r="246" spans="1:21">
      <c r="A246" s="718" t="s">
        <v>124</v>
      </c>
      <c r="B246" s="618"/>
      <c r="C246" s="618"/>
      <c r="D246" s="618"/>
      <c r="E246" s="618"/>
      <c r="F246" s="618"/>
      <c r="G246" s="618"/>
      <c r="H246" s="618"/>
      <c r="I246" s="618"/>
      <c r="J246" s="618"/>
      <c r="K246" s="618"/>
      <c r="L246" s="720" t="s">
        <v>17</v>
      </c>
      <c r="M246" s="721" t="s">
        <v>313</v>
      </c>
      <c r="N246" s="667"/>
      <c r="O246" s="722" t="s">
        <v>826</v>
      </c>
      <c r="P246" s="723"/>
      <c r="Q246" s="723"/>
      <c r="R246" s="723"/>
      <c r="S246" s="723"/>
      <c r="T246" s="724"/>
      <c r="U246" s="725"/>
    </row>
    <row r="247" spans="1:21">
      <c r="A247" s="718" t="s">
        <v>124</v>
      </c>
      <c r="B247" s="618"/>
      <c r="C247" s="618"/>
      <c r="D247" s="618"/>
      <c r="E247" s="618"/>
      <c r="F247" s="618"/>
      <c r="G247" s="618"/>
      <c r="H247" s="618"/>
      <c r="I247" s="618"/>
      <c r="J247" s="618"/>
      <c r="K247" s="618"/>
      <c r="L247" s="720" t="s">
        <v>101</v>
      </c>
      <c r="M247" s="726" t="s">
        <v>310</v>
      </c>
      <c r="N247" s="667" t="s">
        <v>311</v>
      </c>
      <c r="O247" s="727">
        <v>5</v>
      </c>
      <c r="P247" s="727">
        <v>7</v>
      </c>
      <c r="Q247" s="727">
        <v>5</v>
      </c>
      <c r="R247" s="727">
        <v>5</v>
      </c>
      <c r="S247" s="727">
        <v>7</v>
      </c>
      <c r="T247" s="727">
        <v>5</v>
      </c>
      <c r="U247" s="725"/>
    </row>
    <row r="248" spans="1:21">
      <c r="A248" s="718" t="s">
        <v>124</v>
      </c>
      <c r="B248" s="618"/>
      <c r="C248" s="618"/>
      <c r="D248" s="618"/>
      <c r="E248" s="618"/>
      <c r="F248" s="618"/>
      <c r="G248" s="618"/>
      <c r="H248" s="618"/>
      <c r="I248" s="618"/>
      <c r="J248" s="618"/>
      <c r="K248" s="618"/>
      <c r="L248" s="720" t="s">
        <v>102</v>
      </c>
      <c r="M248" s="726" t="s">
        <v>312</v>
      </c>
      <c r="N248" s="667" t="s">
        <v>311</v>
      </c>
      <c r="O248" s="727"/>
      <c r="P248" s="727"/>
      <c r="Q248" s="727"/>
      <c r="R248" s="727"/>
      <c r="S248" s="727"/>
      <c r="T248" s="727"/>
      <c r="U248" s="725"/>
    </row>
    <row r="249" spans="1:21">
      <c r="A249" s="718" t="s">
        <v>124</v>
      </c>
      <c r="B249" s="618"/>
      <c r="C249" s="618"/>
      <c r="D249" s="618"/>
      <c r="E249" s="618"/>
      <c r="F249" s="618"/>
      <c r="G249" s="618"/>
      <c r="H249" s="618"/>
      <c r="I249" s="618"/>
      <c r="J249" s="618"/>
      <c r="K249" s="618"/>
      <c r="L249" s="720">
        <v>4</v>
      </c>
      <c r="M249" s="728" t="s">
        <v>954</v>
      </c>
      <c r="N249" s="666" t="s">
        <v>314</v>
      </c>
      <c r="O249" s="729">
        <v>34.200000000000003</v>
      </c>
      <c r="P249" s="729">
        <v>45.900000000000006</v>
      </c>
      <c r="Q249" s="729">
        <v>34.200000000000003</v>
      </c>
      <c r="R249" s="729">
        <v>34.65</v>
      </c>
      <c r="S249" s="729">
        <v>45.900000000000006</v>
      </c>
      <c r="T249" s="729">
        <v>34.65</v>
      </c>
      <c r="U249" s="725"/>
    </row>
    <row r="250" spans="1:21">
      <c r="A250" s="718" t="s">
        <v>124</v>
      </c>
      <c r="B250" s="618"/>
      <c r="C250" s="618"/>
      <c r="D250" s="618"/>
      <c r="E250" s="618"/>
      <c r="F250" s="618"/>
      <c r="G250" s="618"/>
      <c r="H250" s="618"/>
      <c r="I250" s="618"/>
      <c r="J250" s="618"/>
      <c r="K250" s="618"/>
      <c r="L250" s="720" t="s">
        <v>145</v>
      </c>
      <c r="M250" s="698" t="s">
        <v>315</v>
      </c>
      <c r="N250" s="666" t="s">
        <v>314</v>
      </c>
      <c r="O250" s="703"/>
      <c r="P250" s="703"/>
      <c r="Q250" s="703"/>
      <c r="R250" s="703"/>
      <c r="S250" s="703"/>
      <c r="T250" s="703"/>
      <c r="U250" s="730"/>
    </row>
    <row r="251" spans="1:21">
      <c r="A251" s="718" t="s">
        <v>124</v>
      </c>
      <c r="B251" s="618"/>
      <c r="C251" s="618"/>
      <c r="D251" s="618"/>
      <c r="E251" s="618"/>
      <c r="F251" s="618"/>
      <c r="G251" s="618"/>
      <c r="H251" s="618"/>
      <c r="I251" s="618"/>
      <c r="J251" s="618"/>
      <c r="K251" s="618"/>
      <c r="L251" s="720" t="s">
        <v>376</v>
      </c>
      <c r="M251" s="698" t="s">
        <v>316</v>
      </c>
      <c r="N251" s="666" t="s">
        <v>314</v>
      </c>
      <c r="O251" s="703">
        <v>34.200000000000003</v>
      </c>
      <c r="P251" s="703">
        <v>45.9</v>
      </c>
      <c r="Q251" s="703">
        <v>34.200000000000003</v>
      </c>
      <c r="R251" s="703">
        <v>34.65</v>
      </c>
      <c r="S251" s="703">
        <v>45.9</v>
      </c>
      <c r="T251" s="703">
        <v>34.65</v>
      </c>
      <c r="U251" s="730"/>
    </row>
    <row r="252" spans="1:21" ht="22.5">
      <c r="A252" s="718" t="s">
        <v>124</v>
      </c>
      <c r="B252" s="618"/>
      <c r="C252" s="618"/>
      <c r="D252" s="618"/>
      <c r="E252" s="618"/>
      <c r="F252" s="618"/>
      <c r="G252" s="618"/>
      <c r="H252" s="618"/>
      <c r="I252" s="618"/>
      <c r="J252" s="618"/>
      <c r="K252" s="618"/>
      <c r="L252" s="720" t="s">
        <v>377</v>
      </c>
      <c r="M252" s="728" t="s">
        <v>950</v>
      </c>
      <c r="N252" s="666" t="s">
        <v>314</v>
      </c>
      <c r="O252" s="703"/>
      <c r="P252" s="703"/>
      <c r="Q252" s="703"/>
      <c r="R252" s="703"/>
      <c r="S252" s="703"/>
      <c r="T252" s="703"/>
      <c r="U252" s="730"/>
    </row>
    <row r="253" spans="1:21">
      <c r="A253" s="718" t="s">
        <v>124</v>
      </c>
      <c r="B253" s="618"/>
      <c r="C253" s="618"/>
      <c r="D253" s="618"/>
      <c r="E253" s="618"/>
      <c r="F253" s="618"/>
      <c r="G253" s="618"/>
      <c r="H253" s="618"/>
      <c r="I253" s="618"/>
      <c r="J253" s="618"/>
      <c r="K253" s="618"/>
      <c r="L253" s="720" t="s">
        <v>119</v>
      </c>
      <c r="M253" s="728" t="s">
        <v>317</v>
      </c>
      <c r="N253" s="666" t="s">
        <v>314</v>
      </c>
      <c r="O253" s="729">
        <v>0</v>
      </c>
      <c r="P253" s="729">
        <v>0</v>
      </c>
      <c r="Q253" s="729">
        <v>0</v>
      </c>
      <c r="R253" s="729">
        <v>0</v>
      </c>
      <c r="S253" s="729">
        <v>0</v>
      </c>
      <c r="T253" s="729">
        <v>0</v>
      </c>
      <c r="U253" s="730"/>
    </row>
    <row r="254" spans="1:21">
      <c r="A254" s="718" t="s">
        <v>124</v>
      </c>
      <c r="B254" s="618"/>
      <c r="C254" s="618"/>
      <c r="D254" s="618"/>
      <c r="E254" s="618"/>
      <c r="F254" s="618"/>
      <c r="G254" s="618"/>
      <c r="H254" s="618"/>
      <c r="I254" s="618"/>
      <c r="J254" s="618"/>
      <c r="K254" s="618"/>
      <c r="L254" s="720" t="s">
        <v>121</v>
      </c>
      <c r="M254" s="698" t="s">
        <v>914</v>
      </c>
      <c r="N254" s="666" t="s">
        <v>314</v>
      </c>
      <c r="O254" s="703"/>
      <c r="P254" s="703"/>
      <c r="Q254" s="703"/>
      <c r="R254" s="703"/>
      <c r="S254" s="703"/>
      <c r="T254" s="703"/>
      <c r="U254" s="730"/>
    </row>
    <row r="255" spans="1:21">
      <c r="A255" s="718" t="s">
        <v>124</v>
      </c>
      <c r="B255" s="618"/>
      <c r="C255" s="618"/>
      <c r="D255" s="618"/>
      <c r="E255" s="618"/>
      <c r="F255" s="618"/>
      <c r="G255" s="618"/>
      <c r="H255" s="618"/>
      <c r="I255" s="618"/>
      <c r="J255" s="618"/>
      <c r="K255" s="618"/>
      <c r="L255" s="720" t="s">
        <v>122</v>
      </c>
      <c r="M255" s="698" t="s">
        <v>318</v>
      </c>
      <c r="N255" s="666" t="s">
        <v>314</v>
      </c>
      <c r="O255" s="703"/>
      <c r="P255" s="703"/>
      <c r="Q255" s="703"/>
      <c r="R255" s="703"/>
      <c r="S255" s="703"/>
      <c r="T255" s="703"/>
      <c r="U255" s="730"/>
    </row>
    <row r="256" spans="1:21">
      <c r="A256" s="718" t="s">
        <v>124</v>
      </c>
      <c r="B256" s="618"/>
      <c r="C256" s="618"/>
      <c r="D256" s="618"/>
      <c r="E256" s="618"/>
      <c r="F256" s="618"/>
      <c r="G256" s="618"/>
      <c r="H256" s="618"/>
      <c r="I256" s="618"/>
      <c r="J256" s="618"/>
      <c r="K256" s="618"/>
      <c r="L256" s="720" t="s">
        <v>123</v>
      </c>
      <c r="M256" s="721" t="s">
        <v>319</v>
      </c>
      <c r="N256" s="666" t="s">
        <v>314</v>
      </c>
      <c r="O256" s="727"/>
      <c r="P256" s="727"/>
      <c r="Q256" s="727"/>
      <c r="R256" s="727"/>
      <c r="S256" s="727"/>
      <c r="T256" s="727"/>
      <c r="U256" s="730"/>
    </row>
    <row r="257" spans="1:21">
      <c r="A257" s="718" t="s">
        <v>124</v>
      </c>
      <c r="B257" s="618"/>
      <c r="C257" s="618"/>
      <c r="D257" s="618"/>
      <c r="E257" s="618"/>
      <c r="F257" s="618"/>
      <c r="G257" s="618"/>
      <c r="H257" s="618"/>
      <c r="I257" s="618"/>
      <c r="J257" s="618"/>
      <c r="K257" s="618"/>
      <c r="L257" s="720" t="s">
        <v>124</v>
      </c>
      <c r="M257" s="721" t="s">
        <v>320</v>
      </c>
      <c r="N257" s="666" t="s">
        <v>314</v>
      </c>
      <c r="O257" s="703"/>
      <c r="P257" s="703"/>
      <c r="Q257" s="703"/>
      <c r="R257" s="703"/>
      <c r="S257" s="703"/>
      <c r="T257" s="703"/>
      <c r="U257" s="730"/>
    </row>
    <row r="258" spans="1:21">
      <c r="A258" s="718" t="s">
        <v>124</v>
      </c>
      <c r="B258" s="618"/>
      <c r="C258" s="618"/>
      <c r="D258" s="618"/>
      <c r="E258" s="618"/>
      <c r="F258" s="618"/>
      <c r="G258" s="618"/>
      <c r="H258" s="618"/>
      <c r="I258" s="618"/>
      <c r="J258" s="618"/>
      <c r="K258" s="618"/>
      <c r="L258" s="720" t="s">
        <v>125</v>
      </c>
      <c r="M258" s="728" t="s">
        <v>321</v>
      </c>
      <c r="N258" s="666" t="s">
        <v>314</v>
      </c>
      <c r="O258" s="729">
        <v>34.200000000000003</v>
      </c>
      <c r="P258" s="729">
        <v>45.900000000000006</v>
      </c>
      <c r="Q258" s="729">
        <v>34.200000000000003</v>
      </c>
      <c r="R258" s="729">
        <v>34.65</v>
      </c>
      <c r="S258" s="729">
        <v>45.900000000000006</v>
      </c>
      <c r="T258" s="729">
        <v>34.65</v>
      </c>
      <c r="U258" s="730"/>
    </row>
    <row r="259" spans="1:21" ht="22.5">
      <c r="A259" s="718" t="s">
        <v>124</v>
      </c>
      <c r="B259" s="618"/>
      <c r="C259" s="618"/>
      <c r="D259" s="618"/>
      <c r="E259" s="618"/>
      <c r="F259" s="618"/>
      <c r="G259" s="618"/>
      <c r="H259" s="618"/>
      <c r="I259" s="618"/>
      <c r="J259" s="618"/>
      <c r="K259" s="618"/>
      <c r="L259" s="720" t="s">
        <v>146</v>
      </c>
      <c r="M259" s="698" t="s">
        <v>322</v>
      </c>
      <c r="N259" s="666" t="s">
        <v>314</v>
      </c>
      <c r="O259" s="703">
        <v>34.200000000000003</v>
      </c>
      <c r="P259" s="703">
        <v>45.9</v>
      </c>
      <c r="Q259" s="703">
        <v>34.200000000000003</v>
      </c>
      <c r="R259" s="703">
        <v>34.65</v>
      </c>
      <c r="S259" s="703">
        <v>45.9</v>
      </c>
      <c r="T259" s="703">
        <v>34.65</v>
      </c>
      <c r="U259" s="730"/>
    </row>
    <row r="260" spans="1:21">
      <c r="A260" s="718" t="s">
        <v>124</v>
      </c>
      <c r="B260" s="618"/>
      <c r="C260" s="618"/>
      <c r="D260" s="618"/>
      <c r="E260" s="618"/>
      <c r="F260" s="618"/>
      <c r="G260" s="618"/>
      <c r="H260" s="618"/>
      <c r="I260" s="618"/>
      <c r="J260" s="618"/>
      <c r="K260" s="618"/>
      <c r="L260" s="720" t="s">
        <v>187</v>
      </c>
      <c r="M260" s="698" t="s">
        <v>323</v>
      </c>
      <c r="N260" s="666" t="s">
        <v>314</v>
      </c>
      <c r="O260" s="703"/>
      <c r="P260" s="703"/>
      <c r="Q260" s="703"/>
      <c r="R260" s="703"/>
      <c r="S260" s="703"/>
      <c r="T260" s="703"/>
      <c r="U260" s="730"/>
    </row>
    <row r="261" spans="1:21" ht="22.5">
      <c r="A261" s="718" t="s">
        <v>124</v>
      </c>
      <c r="B261" s="618"/>
      <c r="C261" s="618"/>
      <c r="D261" s="618"/>
      <c r="E261" s="618"/>
      <c r="F261" s="618"/>
      <c r="G261" s="618"/>
      <c r="H261" s="618"/>
      <c r="I261" s="618"/>
      <c r="J261" s="618"/>
      <c r="K261" s="618"/>
      <c r="L261" s="720" t="s">
        <v>393</v>
      </c>
      <c r="M261" s="698" t="s">
        <v>951</v>
      </c>
      <c r="N261" s="666" t="s">
        <v>314</v>
      </c>
      <c r="O261" s="703"/>
      <c r="P261" s="703"/>
      <c r="Q261" s="703"/>
      <c r="R261" s="703"/>
      <c r="S261" s="703"/>
      <c r="T261" s="703"/>
      <c r="U261" s="730"/>
    </row>
    <row r="262" spans="1:21">
      <c r="A262" s="718" t="s">
        <v>124</v>
      </c>
      <c r="B262" s="618"/>
      <c r="C262" s="618"/>
      <c r="D262" s="618"/>
      <c r="E262" s="618"/>
      <c r="F262" s="618"/>
      <c r="G262" s="618"/>
      <c r="H262" s="618"/>
      <c r="I262" s="618"/>
      <c r="J262" s="618"/>
      <c r="K262" s="618"/>
      <c r="L262" s="720" t="s">
        <v>126</v>
      </c>
      <c r="M262" s="721" t="s">
        <v>968</v>
      </c>
      <c r="N262" s="666" t="s">
        <v>314</v>
      </c>
      <c r="O262" s="703">
        <v>1.96</v>
      </c>
      <c r="P262" s="703">
        <v>13.66</v>
      </c>
      <c r="Q262" s="703">
        <v>1.96</v>
      </c>
      <c r="R262" s="703">
        <v>3.6</v>
      </c>
      <c r="S262" s="703">
        <v>13.66</v>
      </c>
      <c r="T262" s="703">
        <v>3.6</v>
      </c>
      <c r="U262" s="730"/>
    </row>
    <row r="263" spans="1:21">
      <c r="A263" s="718" t="s">
        <v>124</v>
      </c>
      <c r="B263" s="618"/>
      <c r="C263" s="618"/>
      <c r="D263" s="618"/>
      <c r="E263" s="618"/>
      <c r="F263" s="618"/>
      <c r="G263" s="618"/>
      <c r="H263" s="618"/>
      <c r="I263" s="618"/>
      <c r="J263" s="618"/>
      <c r="K263" s="618"/>
      <c r="L263" s="720" t="s">
        <v>1046</v>
      </c>
      <c r="M263" s="731" t="s">
        <v>325</v>
      </c>
      <c r="N263" s="669" t="s">
        <v>142</v>
      </c>
      <c r="O263" s="729">
        <v>5.7309941520467831</v>
      </c>
      <c r="P263" s="729">
        <v>29.760348583877992</v>
      </c>
      <c r="Q263" s="729">
        <v>5.7309941520467831</v>
      </c>
      <c r="R263" s="729">
        <v>10.38961038961039</v>
      </c>
      <c r="S263" s="729">
        <v>29.760348583877992</v>
      </c>
      <c r="T263" s="729">
        <v>10.38961038961039</v>
      </c>
      <c r="U263" s="730"/>
    </row>
    <row r="264" spans="1:21">
      <c r="A264" s="718" t="s">
        <v>124</v>
      </c>
      <c r="B264" s="618"/>
      <c r="C264" s="618"/>
      <c r="D264" s="618"/>
      <c r="E264" s="618"/>
      <c r="F264" s="618"/>
      <c r="G264" s="618"/>
      <c r="H264" s="618"/>
      <c r="I264" s="618"/>
      <c r="J264" s="618"/>
      <c r="K264" s="618"/>
      <c r="L264" s="720" t="s">
        <v>127</v>
      </c>
      <c r="M264" s="721" t="s">
        <v>326</v>
      </c>
      <c r="N264" s="666" t="s">
        <v>314</v>
      </c>
      <c r="O264" s="729">
        <v>32.24</v>
      </c>
      <c r="P264" s="729">
        <v>32.24</v>
      </c>
      <c r="Q264" s="729">
        <v>32.24</v>
      </c>
      <c r="R264" s="729">
        <v>31.05</v>
      </c>
      <c r="S264" s="729">
        <v>32.24</v>
      </c>
      <c r="T264" s="729">
        <v>31.05</v>
      </c>
      <c r="U264" s="730"/>
    </row>
    <row r="265" spans="1:21">
      <c r="A265" s="718" t="s">
        <v>124</v>
      </c>
      <c r="B265" s="618"/>
      <c r="C265" s="618"/>
      <c r="D265" s="618"/>
      <c r="E265" s="618"/>
      <c r="F265" s="618"/>
      <c r="G265" s="618"/>
      <c r="H265" s="618"/>
      <c r="I265" s="618"/>
      <c r="J265" s="618"/>
      <c r="K265" s="618"/>
      <c r="L265" s="720" t="s">
        <v>1006</v>
      </c>
      <c r="M265" s="698" t="s">
        <v>327</v>
      </c>
      <c r="N265" s="666" t="s">
        <v>314</v>
      </c>
      <c r="O265" s="729">
        <v>0</v>
      </c>
      <c r="P265" s="729">
        <v>0</v>
      </c>
      <c r="Q265" s="729">
        <v>0</v>
      </c>
      <c r="R265" s="729">
        <v>0</v>
      </c>
      <c r="S265" s="729">
        <v>0</v>
      </c>
      <c r="T265" s="729">
        <v>0</v>
      </c>
      <c r="U265" s="730"/>
    </row>
    <row r="266" spans="1:21">
      <c r="A266" s="718" t="s">
        <v>124</v>
      </c>
      <c r="B266" s="618"/>
      <c r="C266" s="618"/>
      <c r="D266" s="618"/>
      <c r="E266" s="618"/>
      <c r="F266" s="618"/>
      <c r="G266" s="618"/>
      <c r="H266" s="618"/>
      <c r="I266" s="618"/>
      <c r="J266" s="618"/>
      <c r="K266" s="618"/>
      <c r="L266" s="720" t="s">
        <v>1047</v>
      </c>
      <c r="M266" s="732" t="s">
        <v>328</v>
      </c>
      <c r="N266" s="666" t="s">
        <v>314</v>
      </c>
      <c r="O266" s="703"/>
      <c r="P266" s="703"/>
      <c r="Q266" s="703"/>
      <c r="R266" s="703"/>
      <c r="S266" s="703"/>
      <c r="T266" s="703"/>
      <c r="U266" s="730"/>
    </row>
    <row r="267" spans="1:21">
      <c r="A267" s="718" t="s">
        <v>124</v>
      </c>
      <c r="B267" s="618"/>
      <c r="C267" s="618"/>
      <c r="D267" s="618"/>
      <c r="E267" s="618"/>
      <c r="F267" s="618"/>
      <c r="G267" s="618"/>
      <c r="H267" s="618"/>
      <c r="I267" s="618"/>
      <c r="J267" s="618"/>
      <c r="K267" s="618"/>
      <c r="L267" s="720" t="s">
        <v>1048</v>
      </c>
      <c r="M267" s="732" t="s">
        <v>329</v>
      </c>
      <c r="N267" s="666" t="s">
        <v>314</v>
      </c>
      <c r="O267" s="703"/>
      <c r="P267" s="703"/>
      <c r="Q267" s="703"/>
      <c r="R267" s="703"/>
      <c r="S267" s="703"/>
      <c r="T267" s="703"/>
      <c r="U267" s="730"/>
    </row>
    <row r="268" spans="1:21">
      <c r="A268" s="718" t="s">
        <v>124</v>
      </c>
      <c r="B268" s="618"/>
      <c r="C268" s="618"/>
      <c r="D268" s="618"/>
      <c r="E268" s="618"/>
      <c r="F268" s="618"/>
      <c r="G268" s="618"/>
      <c r="H268" s="618"/>
      <c r="I268" s="618"/>
      <c r="J268" s="618"/>
      <c r="K268" s="618"/>
      <c r="L268" s="720" t="s">
        <v>1049</v>
      </c>
      <c r="M268" s="732" t="s">
        <v>330</v>
      </c>
      <c r="N268" s="666" t="s">
        <v>314</v>
      </c>
      <c r="O268" s="703"/>
      <c r="P268" s="703"/>
      <c r="Q268" s="703"/>
      <c r="R268" s="703"/>
      <c r="S268" s="703"/>
      <c r="T268" s="703"/>
      <c r="U268" s="730"/>
    </row>
    <row r="269" spans="1:21">
      <c r="A269" s="718" t="s">
        <v>124</v>
      </c>
      <c r="B269" s="618" t="s">
        <v>948</v>
      </c>
      <c r="C269" s="618"/>
      <c r="D269" s="618"/>
      <c r="E269" s="618"/>
      <c r="F269" s="618"/>
      <c r="G269" s="618"/>
      <c r="H269" s="618"/>
      <c r="I269" s="618"/>
      <c r="J269" s="618"/>
      <c r="K269" s="618"/>
      <c r="L269" s="720" t="s">
        <v>1050</v>
      </c>
      <c r="M269" s="698" t="s">
        <v>331</v>
      </c>
      <c r="N269" s="666" t="s">
        <v>314</v>
      </c>
      <c r="O269" s="729">
        <v>0</v>
      </c>
      <c r="P269" s="729">
        <v>0</v>
      </c>
      <c r="Q269" s="729">
        <v>0</v>
      </c>
      <c r="R269" s="729">
        <v>0</v>
      </c>
      <c r="S269" s="729">
        <v>0</v>
      </c>
      <c r="T269" s="729">
        <v>0</v>
      </c>
      <c r="U269" s="730"/>
    </row>
    <row r="270" spans="1:21">
      <c r="A270" s="718" t="s">
        <v>124</v>
      </c>
      <c r="B270" s="618"/>
      <c r="C270" s="618"/>
      <c r="D270" s="618"/>
      <c r="E270" s="618"/>
      <c r="F270" s="618"/>
      <c r="G270" s="618"/>
      <c r="H270" s="618"/>
      <c r="I270" s="618"/>
      <c r="J270" s="618"/>
      <c r="K270" s="618"/>
      <c r="L270" s="720" t="s">
        <v>1051</v>
      </c>
      <c r="M270" s="732" t="s">
        <v>332</v>
      </c>
      <c r="N270" s="666" t="s">
        <v>314</v>
      </c>
      <c r="O270" s="703"/>
      <c r="P270" s="703"/>
      <c r="Q270" s="703"/>
      <c r="R270" s="703"/>
      <c r="S270" s="703"/>
      <c r="T270" s="703"/>
      <c r="U270" s="730"/>
    </row>
    <row r="271" spans="1:21">
      <c r="A271" s="718" t="s">
        <v>124</v>
      </c>
      <c r="B271" s="618"/>
      <c r="C271" s="618"/>
      <c r="D271" s="618"/>
      <c r="E271" s="618"/>
      <c r="F271" s="618"/>
      <c r="G271" s="618"/>
      <c r="H271" s="618"/>
      <c r="I271" s="618"/>
      <c r="J271" s="618"/>
      <c r="K271" s="618"/>
      <c r="L271" s="720" t="s">
        <v>1052</v>
      </c>
      <c r="M271" s="732" t="s">
        <v>333</v>
      </c>
      <c r="N271" s="666" t="s">
        <v>314</v>
      </c>
      <c r="O271" s="703"/>
      <c r="P271" s="703"/>
      <c r="Q271" s="703"/>
      <c r="R271" s="703"/>
      <c r="S271" s="703"/>
      <c r="T271" s="703"/>
      <c r="U271" s="730"/>
    </row>
    <row r="272" spans="1:21">
      <c r="A272" s="718" t="s">
        <v>124</v>
      </c>
      <c r="B272" s="618" t="s">
        <v>948</v>
      </c>
      <c r="C272" s="618"/>
      <c r="D272" s="618"/>
      <c r="E272" s="618"/>
      <c r="F272" s="618"/>
      <c r="G272" s="618"/>
      <c r="H272" s="618"/>
      <c r="I272" s="618"/>
      <c r="J272" s="618"/>
      <c r="K272" s="618"/>
      <c r="L272" s="720" t="s">
        <v>1053</v>
      </c>
      <c r="M272" s="698" t="s">
        <v>969</v>
      </c>
      <c r="N272" s="666" t="s">
        <v>314</v>
      </c>
      <c r="O272" s="729">
        <v>32.24</v>
      </c>
      <c r="P272" s="729">
        <v>32.24</v>
      </c>
      <c r="Q272" s="729">
        <v>32.24</v>
      </c>
      <c r="R272" s="729">
        <v>31.05</v>
      </c>
      <c r="S272" s="729">
        <v>32.24</v>
      </c>
      <c r="T272" s="729">
        <v>31.05</v>
      </c>
      <c r="U272" s="730"/>
    </row>
    <row r="273" spans="1:21">
      <c r="A273" s="718" t="s">
        <v>124</v>
      </c>
      <c r="B273" s="618"/>
      <c r="C273" s="618"/>
      <c r="D273" s="618"/>
      <c r="E273" s="618"/>
      <c r="F273" s="618"/>
      <c r="G273" s="618"/>
      <c r="H273" s="618"/>
      <c r="I273" s="618"/>
      <c r="J273" s="618"/>
      <c r="K273" s="618"/>
      <c r="L273" s="720" t="s">
        <v>1054</v>
      </c>
      <c r="M273" s="732" t="s">
        <v>334</v>
      </c>
      <c r="N273" s="666" t="s">
        <v>314</v>
      </c>
      <c r="O273" s="729">
        <v>1.26</v>
      </c>
      <c r="P273" s="729">
        <v>1.26</v>
      </c>
      <c r="Q273" s="729">
        <v>1.26</v>
      </c>
      <c r="R273" s="729">
        <v>1.8</v>
      </c>
      <c r="S273" s="729">
        <v>1.26</v>
      </c>
      <c r="T273" s="729">
        <v>1.8</v>
      </c>
      <c r="U273" s="730"/>
    </row>
    <row r="274" spans="1:21">
      <c r="A274" s="718" t="s">
        <v>124</v>
      </c>
      <c r="B274" s="618"/>
      <c r="C274" s="618"/>
      <c r="D274" s="618"/>
      <c r="E274" s="618"/>
      <c r="F274" s="618"/>
      <c r="G274" s="618"/>
      <c r="H274" s="618"/>
      <c r="I274" s="618"/>
      <c r="J274" s="618"/>
      <c r="K274" s="618"/>
      <c r="L274" s="720" t="s">
        <v>1055</v>
      </c>
      <c r="M274" s="733" t="s">
        <v>332</v>
      </c>
      <c r="N274" s="666" t="s">
        <v>314</v>
      </c>
      <c r="O274" s="703">
        <v>1.26</v>
      </c>
      <c r="P274" s="703">
        <v>1.26</v>
      </c>
      <c r="Q274" s="703">
        <v>1.26</v>
      </c>
      <c r="R274" s="703">
        <v>1.8</v>
      </c>
      <c r="S274" s="703">
        <v>1.26</v>
      </c>
      <c r="T274" s="703">
        <v>1.8</v>
      </c>
      <c r="U274" s="730"/>
    </row>
    <row r="275" spans="1:21">
      <c r="A275" s="718" t="s">
        <v>124</v>
      </c>
      <c r="B275" s="618"/>
      <c r="C275" s="618"/>
      <c r="D275" s="618"/>
      <c r="E275" s="618"/>
      <c r="F275" s="618"/>
      <c r="G275" s="618"/>
      <c r="H275" s="618"/>
      <c r="I275" s="618"/>
      <c r="J275" s="618"/>
      <c r="K275" s="618"/>
      <c r="L275" s="720" t="s">
        <v>1056</v>
      </c>
      <c r="M275" s="733" t="s">
        <v>333</v>
      </c>
      <c r="N275" s="666" t="s">
        <v>314</v>
      </c>
      <c r="O275" s="703"/>
      <c r="P275" s="703"/>
      <c r="Q275" s="703"/>
      <c r="R275" s="703"/>
      <c r="S275" s="703"/>
      <c r="T275" s="703"/>
      <c r="U275" s="730"/>
    </row>
    <row r="276" spans="1:21">
      <c r="A276" s="718" t="s">
        <v>124</v>
      </c>
      <c r="B276" s="618" t="s">
        <v>949</v>
      </c>
      <c r="C276" s="618"/>
      <c r="D276" s="618"/>
      <c r="E276" s="618"/>
      <c r="F276" s="618"/>
      <c r="G276" s="618"/>
      <c r="H276" s="618"/>
      <c r="I276" s="618"/>
      <c r="J276" s="618"/>
      <c r="K276" s="618"/>
      <c r="L276" s="720" t="s">
        <v>1057</v>
      </c>
      <c r="M276" s="732" t="s">
        <v>335</v>
      </c>
      <c r="N276" s="666" t="s">
        <v>314</v>
      </c>
      <c r="O276" s="729">
        <v>30.98</v>
      </c>
      <c r="P276" s="729">
        <v>30.98</v>
      </c>
      <c r="Q276" s="729">
        <v>30.98</v>
      </c>
      <c r="R276" s="729">
        <v>29.25</v>
      </c>
      <c r="S276" s="729">
        <v>30.98</v>
      </c>
      <c r="T276" s="729">
        <v>29.25</v>
      </c>
      <c r="U276" s="730"/>
    </row>
    <row r="277" spans="1:21">
      <c r="A277" s="718" t="s">
        <v>124</v>
      </c>
      <c r="B277" s="618"/>
      <c r="C277" s="618"/>
      <c r="D277" s="618"/>
      <c r="E277" s="618"/>
      <c r="F277" s="618"/>
      <c r="G277" s="618"/>
      <c r="H277" s="618"/>
      <c r="I277" s="618"/>
      <c r="J277" s="618"/>
      <c r="K277" s="618"/>
      <c r="L277" s="720" t="s">
        <v>1058</v>
      </c>
      <c r="M277" s="733" t="s">
        <v>332</v>
      </c>
      <c r="N277" s="666" t="s">
        <v>314</v>
      </c>
      <c r="O277" s="703">
        <v>24.95</v>
      </c>
      <c r="P277" s="703">
        <v>24.95</v>
      </c>
      <c r="Q277" s="703">
        <v>24.95</v>
      </c>
      <c r="R277" s="703">
        <v>23.8</v>
      </c>
      <c r="S277" s="703">
        <v>24.95</v>
      </c>
      <c r="T277" s="703">
        <v>23.8</v>
      </c>
      <c r="U277" s="730"/>
    </row>
    <row r="278" spans="1:21">
      <c r="A278" s="718" t="s">
        <v>124</v>
      </c>
      <c r="B278" s="618"/>
      <c r="C278" s="618"/>
      <c r="D278" s="618"/>
      <c r="E278" s="618"/>
      <c r="F278" s="618"/>
      <c r="G278" s="618"/>
      <c r="H278" s="618"/>
      <c r="I278" s="618"/>
      <c r="J278" s="618"/>
      <c r="K278" s="618"/>
      <c r="L278" s="720" t="s">
        <v>1059</v>
      </c>
      <c r="M278" s="733" t="s">
        <v>333</v>
      </c>
      <c r="N278" s="666" t="s">
        <v>314</v>
      </c>
      <c r="O278" s="703">
        <v>6.03</v>
      </c>
      <c r="P278" s="703">
        <v>6.03</v>
      </c>
      <c r="Q278" s="703">
        <v>6.03</v>
      </c>
      <c r="R278" s="703">
        <v>5.45</v>
      </c>
      <c r="S278" s="703">
        <v>6.03</v>
      </c>
      <c r="T278" s="703">
        <v>5.45</v>
      </c>
      <c r="U278" s="730"/>
    </row>
    <row r="279" spans="1:21">
      <c r="A279" s="718" t="s">
        <v>124</v>
      </c>
      <c r="B279" s="618"/>
      <c r="C279" s="618"/>
      <c r="D279" s="618"/>
      <c r="E279" s="618"/>
      <c r="F279" s="618"/>
      <c r="G279" s="618"/>
      <c r="H279" s="618"/>
      <c r="I279" s="618"/>
      <c r="J279" s="618"/>
      <c r="K279" s="618"/>
      <c r="L279" s="720" t="s">
        <v>1060</v>
      </c>
      <c r="M279" s="732" t="s">
        <v>336</v>
      </c>
      <c r="N279" s="666" t="s">
        <v>314</v>
      </c>
      <c r="O279" s="729">
        <v>0</v>
      </c>
      <c r="P279" s="729">
        <v>0</v>
      </c>
      <c r="Q279" s="729">
        <v>0</v>
      </c>
      <c r="R279" s="729">
        <v>0</v>
      </c>
      <c r="S279" s="729">
        <v>0</v>
      </c>
      <c r="T279" s="729">
        <v>0</v>
      </c>
      <c r="U279" s="730"/>
    </row>
    <row r="280" spans="1:21">
      <c r="A280" s="718" t="s">
        <v>124</v>
      </c>
      <c r="B280" s="618"/>
      <c r="C280" s="618"/>
      <c r="D280" s="618"/>
      <c r="E280" s="618"/>
      <c r="F280" s="618"/>
      <c r="G280" s="618"/>
      <c r="H280" s="618"/>
      <c r="I280" s="618"/>
      <c r="J280" s="618"/>
      <c r="K280" s="618"/>
      <c r="L280" s="720" t="s">
        <v>1061</v>
      </c>
      <c r="M280" s="733" t="s">
        <v>332</v>
      </c>
      <c r="N280" s="666" t="s">
        <v>314</v>
      </c>
      <c r="O280" s="703"/>
      <c r="P280" s="703"/>
      <c r="Q280" s="703"/>
      <c r="R280" s="703"/>
      <c r="S280" s="703"/>
      <c r="T280" s="703"/>
      <c r="U280" s="730"/>
    </row>
    <row r="281" spans="1:21">
      <c r="A281" s="718" t="s">
        <v>124</v>
      </c>
      <c r="B281" s="618"/>
      <c r="C281" s="618"/>
      <c r="D281" s="618"/>
      <c r="E281" s="618"/>
      <c r="F281" s="618"/>
      <c r="G281" s="618"/>
      <c r="H281" s="618"/>
      <c r="I281" s="618"/>
      <c r="J281" s="618"/>
      <c r="K281" s="618"/>
      <c r="L281" s="720" t="s">
        <v>1062</v>
      </c>
      <c r="M281" s="733" t="s">
        <v>333</v>
      </c>
      <c r="N281" s="666" t="s">
        <v>314</v>
      </c>
      <c r="O281" s="703"/>
      <c r="P281" s="703"/>
      <c r="Q281" s="703"/>
      <c r="R281" s="703"/>
      <c r="S281" s="703"/>
      <c r="T281" s="703"/>
      <c r="U281" s="725"/>
    </row>
    <row r="282" spans="1:21" ht="22.5">
      <c r="A282" s="718" t="s">
        <v>124</v>
      </c>
      <c r="B282" s="618"/>
      <c r="C282" s="618"/>
      <c r="D282" s="618"/>
      <c r="E282" s="618"/>
      <c r="F282" s="618"/>
      <c r="G282" s="618"/>
      <c r="H282" s="618"/>
      <c r="I282" s="618"/>
      <c r="J282" s="618"/>
      <c r="K282" s="618"/>
      <c r="L282" s="720" t="s">
        <v>1063</v>
      </c>
      <c r="M282" s="735" t="s">
        <v>939</v>
      </c>
      <c r="N282" s="666" t="s">
        <v>314</v>
      </c>
      <c r="O282" s="727"/>
      <c r="P282" s="727"/>
      <c r="Q282" s="727"/>
      <c r="R282" s="727"/>
      <c r="S282" s="727"/>
      <c r="T282" s="727"/>
      <c r="U282" s="725"/>
    </row>
    <row r="283" spans="1:21" s="87" customFormat="1">
      <c r="A283" s="671"/>
      <c r="B283" s="671"/>
      <c r="C283" s="671"/>
      <c r="D283" s="671"/>
      <c r="E283" s="671"/>
      <c r="F283" s="671"/>
      <c r="G283" s="707" t="b">
        <v>1</v>
      </c>
      <c r="H283" s="671"/>
      <c r="I283" s="671"/>
      <c r="J283" s="671"/>
      <c r="K283" s="671"/>
      <c r="L283" s="738"/>
      <c r="M283" s="738"/>
      <c r="N283" s="738"/>
      <c r="O283" s="739"/>
      <c r="P283" s="739"/>
      <c r="Q283" s="739"/>
      <c r="R283" s="739"/>
      <c r="S283" s="739"/>
      <c r="T283" s="739"/>
      <c r="U283" s="671"/>
    </row>
    <row r="284" spans="1:21" s="86" customFormat="1" ht="15" hidden="1" customHeight="1">
      <c r="A284" s="707"/>
      <c r="B284" s="707"/>
      <c r="C284" s="707"/>
      <c r="D284" s="707"/>
      <c r="E284" s="707"/>
      <c r="F284" s="707"/>
      <c r="G284" s="707" t="b">
        <v>0</v>
      </c>
      <c r="H284" s="707"/>
      <c r="I284" s="707"/>
      <c r="J284" s="707"/>
      <c r="K284" s="707"/>
      <c r="L284" s="710" t="s">
        <v>1043</v>
      </c>
      <c r="M284" s="710"/>
      <c r="N284" s="710"/>
      <c r="O284" s="710"/>
      <c r="P284" s="710"/>
      <c r="Q284" s="710"/>
      <c r="R284" s="710"/>
      <c r="S284" s="710"/>
      <c r="T284" s="710"/>
      <c r="U284" s="710"/>
    </row>
    <row r="285" spans="1:21" s="87" customFormat="1" ht="15" hidden="1" customHeight="1">
      <c r="A285" s="671"/>
      <c r="B285" s="671"/>
      <c r="C285" s="671"/>
      <c r="D285" s="671"/>
      <c r="E285" s="671"/>
      <c r="F285" s="671"/>
      <c r="G285" s="707" t="b">
        <v>0</v>
      </c>
      <c r="H285" s="671"/>
      <c r="I285" s="671"/>
      <c r="J285" s="671"/>
      <c r="K285" s="671"/>
      <c r="L285" s="711" t="s">
        <v>15</v>
      </c>
      <c r="M285" s="712" t="s">
        <v>120</v>
      </c>
      <c r="N285" s="665" t="s">
        <v>141</v>
      </c>
      <c r="O285" s="740" t="s">
        <v>2461</v>
      </c>
      <c r="P285" s="741"/>
      <c r="Q285" s="742"/>
      <c r="R285" s="714" t="s">
        <v>2462</v>
      </c>
      <c r="S285" s="743" t="s">
        <v>2463</v>
      </c>
      <c r="T285" s="744"/>
      <c r="U285" s="716" t="s">
        <v>308</v>
      </c>
    </row>
    <row r="286" spans="1:21" s="87" customFormat="1" ht="51.95" hidden="1" customHeight="1">
      <c r="A286" s="671"/>
      <c r="B286" s="671"/>
      <c r="C286" s="671"/>
      <c r="D286" s="671"/>
      <c r="E286" s="671"/>
      <c r="F286" s="671"/>
      <c r="G286" s="707" t="b">
        <v>0</v>
      </c>
      <c r="H286" s="671"/>
      <c r="I286" s="671"/>
      <c r="J286" s="671"/>
      <c r="K286" s="671"/>
      <c r="L286" s="711"/>
      <c r="M286" s="717"/>
      <c r="N286" s="665"/>
      <c r="O286" s="667" t="s">
        <v>271</v>
      </c>
      <c r="P286" s="667" t="s">
        <v>309</v>
      </c>
      <c r="Q286" s="667" t="s">
        <v>289</v>
      </c>
      <c r="R286" s="667" t="s">
        <v>271</v>
      </c>
      <c r="S286" s="715" t="s">
        <v>272</v>
      </c>
      <c r="T286" s="715" t="s">
        <v>271</v>
      </c>
      <c r="U286" s="716"/>
    </row>
    <row r="287" spans="1:21" ht="15" hidden="1" customHeight="1">
      <c r="A287" s="618"/>
      <c r="B287" s="618"/>
      <c r="C287" s="618"/>
      <c r="D287" s="618"/>
      <c r="E287" s="618"/>
      <c r="F287" s="618"/>
      <c r="G287" s="707" t="b">
        <v>0</v>
      </c>
      <c r="H287" s="618"/>
      <c r="I287" s="618"/>
      <c r="J287" s="618"/>
      <c r="K287" s="618"/>
      <c r="L287" s="738"/>
      <c r="M287" s="738"/>
      <c r="N287" s="738"/>
      <c r="O287" s="738"/>
      <c r="P287" s="738"/>
      <c r="Q287" s="738"/>
      <c r="R287" s="738"/>
      <c r="S287" s="738"/>
      <c r="T287" s="738"/>
      <c r="U287" s="738"/>
    </row>
    <row r="288" spans="1:21" s="86" customFormat="1" ht="15" hidden="1" customHeight="1">
      <c r="A288" s="707"/>
      <c r="B288" s="707"/>
      <c r="C288" s="707"/>
      <c r="D288" s="707"/>
      <c r="E288" s="707"/>
      <c r="F288" s="707"/>
      <c r="G288" s="707" t="b">
        <v>0</v>
      </c>
      <c r="H288" s="707"/>
      <c r="I288" s="707"/>
      <c r="J288" s="707"/>
      <c r="K288" s="707"/>
      <c r="L288" s="710" t="s">
        <v>1044</v>
      </c>
      <c r="M288" s="710"/>
      <c r="N288" s="710"/>
      <c r="O288" s="710"/>
      <c r="P288" s="710"/>
      <c r="Q288" s="710"/>
      <c r="R288" s="710"/>
      <c r="S288" s="710"/>
      <c r="T288" s="710"/>
      <c r="U288" s="710"/>
    </row>
    <row r="289" spans="1:21" s="87" customFormat="1" ht="15" hidden="1" customHeight="1">
      <c r="A289" s="671"/>
      <c r="B289" s="671"/>
      <c r="C289" s="671"/>
      <c r="D289" s="671"/>
      <c r="E289" s="671"/>
      <c r="F289" s="671"/>
      <c r="G289" s="707" t="b">
        <v>0</v>
      </c>
      <c r="H289" s="671"/>
      <c r="I289" s="671"/>
      <c r="J289" s="671"/>
      <c r="K289" s="671"/>
      <c r="L289" s="711" t="s">
        <v>15</v>
      </c>
      <c r="M289" s="712" t="s">
        <v>120</v>
      </c>
      <c r="N289" s="665" t="s">
        <v>141</v>
      </c>
      <c r="O289" s="740" t="s">
        <v>2461</v>
      </c>
      <c r="P289" s="741"/>
      <c r="Q289" s="742"/>
      <c r="R289" s="714" t="s">
        <v>2462</v>
      </c>
      <c r="S289" s="743" t="s">
        <v>2463</v>
      </c>
      <c r="T289" s="744"/>
      <c r="U289" s="716" t="s">
        <v>308</v>
      </c>
    </row>
    <row r="290" spans="1:21" s="87" customFormat="1" ht="51.95" hidden="1" customHeight="1">
      <c r="A290" s="671"/>
      <c r="B290" s="671"/>
      <c r="C290" s="671"/>
      <c r="D290" s="671"/>
      <c r="E290" s="671"/>
      <c r="F290" s="671"/>
      <c r="G290" s="707" t="b">
        <v>0</v>
      </c>
      <c r="H290" s="671"/>
      <c r="I290" s="671"/>
      <c r="J290" s="671"/>
      <c r="K290" s="671"/>
      <c r="L290" s="711"/>
      <c r="M290" s="717"/>
      <c r="N290" s="665"/>
      <c r="O290" s="667" t="s">
        <v>271</v>
      </c>
      <c r="P290" s="667" t="s">
        <v>309</v>
      </c>
      <c r="Q290" s="667" t="s">
        <v>289</v>
      </c>
      <c r="R290" s="667" t="s">
        <v>271</v>
      </c>
      <c r="S290" s="715" t="s">
        <v>272</v>
      </c>
      <c r="T290" s="715" t="s">
        <v>271</v>
      </c>
      <c r="U290" s="716"/>
    </row>
    <row r="291" spans="1:21" ht="15" hidden="1" customHeight="1">
      <c r="A291" s="618"/>
      <c r="B291" s="618"/>
      <c r="C291" s="618"/>
      <c r="D291" s="618"/>
      <c r="E291" s="618"/>
      <c r="F291" s="618"/>
      <c r="G291" s="707" t="b">
        <v>0</v>
      </c>
      <c r="H291" s="618"/>
      <c r="I291" s="618"/>
      <c r="J291" s="618"/>
      <c r="K291" s="618"/>
      <c r="L291" s="671"/>
      <c r="M291" s="671"/>
      <c r="N291" s="671"/>
      <c r="O291" s="618"/>
      <c r="P291" s="618"/>
      <c r="Q291" s="618"/>
      <c r="R291" s="618"/>
      <c r="S291" s="618"/>
      <c r="T291" s="618"/>
      <c r="U291" s="671"/>
    </row>
    <row r="292" spans="1:21" s="86" customFormat="1" ht="15" hidden="1" customHeight="1">
      <c r="A292" s="707"/>
      <c r="B292" s="707"/>
      <c r="C292" s="707"/>
      <c r="D292" s="707"/>
      <c r="E292" s="707"/>
      <c r="F292" s="707"/>
      <c r="G292" s="707" t="b">
        <v>0</v>
      </c>
      <c r="H292" s="707"/>
      <c r="I292" s="707"/>
      <c r="J292" s="707"/>
      <c r="K292" s="707"/>
      <c r="L292" s="745" t="s">
        <v>1045</v>
      </c>
      <c r="M292" s="745"/>
      <c r="N292" s="745"/>
      <c r="O292" s="745"/>
      <c r="P292" s="745"/>
      <c r="Q292" s="745"/>
      <c r="R292" s="745"/>
      <c r="S292" s="745"/>
      <c r="T292" s="745"/>
      <c r="U292" s="745"/>
    </row>
    <row r="293" spans="1:21" s="87" customFormat="1" ht="15" hidden="1" customHeight="1">
      <c r="A293" s="671"/>
      <c r="B293" s="671"/>
      <c r="C293" s="671"/>
      <c r="D293" s="671"/>
      <c r="E293" s="671"/>
      <c r="F293" s="671"/>
      <c r="G293" s="707" t="b">
        <v>0</v>
      </c>
      <c r="H293" s="671"/>
      <c r="I293" s="671"/>
      <c r="J293" s="671"/>
      <c r="K293" s="671"/>
      <c r="L293" s="711" t="s">
        <v>15</v>
      </c>
      <c r="M293" s="712" t="s">
        <v>120</v>
      </c>
      <c r="N293" s="665" t="s">
        <v>141</v>
      </c>
      <c r="O293" s="740" t="s">
        <v>2461</v>
      </c>
      <c r="P293" s="741"/>
      <c r="Q293" s="742"/>
      <c r="R293" s="714" t="s">
        <v>2462</v>
      </c>
      <c r="S293" s="743" t="s">
        <v>2463</v>
      </c>
      <c r="T293" s="744"/>
      <c r="U293" s="716" t="s">
        <v>308</v>
      </c>
    </row>
    <row r="294" spans="1:21" s="87" customFormat="1" ht="51.95" hidden="1" customHeight="1">
      <c r="A294" s="671"/>
      <c r="B294" s="671"/>
      <c r="C294" s="671"/>
      <c r="D294" s="671"/>
      <c r="E294" s="671"/>
      <c r="F294" s="671"/>
      <c r="G294" s="707" t="b">
        <v>0</v>
      </c>
      <c r="H294" s="671"/>
      <c r="I294" s="671"/>
      <c r="J294" s="671"/>
      <c r="K294" s="671"/>
      <c r="L294" s="711"/>
      <c r="M294" s="717"/>
      <c r="N294" s="665"/>
      <c r="O294" s="667" t="s">
        <v>271</v>
      </c>
      <c r="P294" s="667" t="s">
        <v>309</v>
      </c>
      <c r="Q294" s="667" t="s">
        <v>289</v>
      </c>
      <c r="R294" s="667" t="s">
        <v>271</v>
      </c>
      <c r="S294" s="715" t="s">
        <v>272</v>
      </c>
      <c r="T294" s="715" t="s">
        <v>271</v>
      </c>
      <c r="U294" s="716"/>
    </row>
    <row r="295" spans="1:21" hidden="1">
      <c r="A295" s="618"/>
      <c r="B295" s="618"/>
      <c r="C295" s="618"/>
      <c r="D295" s="618"/>
      <c r="E295" s="618"/>
      <c r="F295" s="618"/>
      <c r="G295" s="707" t="b">
        <v>0</v>
      </c>
      <c r="H295" s="618"/>
      <c r="I295" s="618"/>
      <c r="J295" s="618"/>
      <c r="K295" s="618"/>
      <c r="L295" s="671"/>
      <c r="M295" s="671"/>
      <c r="N295" s="671"/>
      <c r="O295" s="618"/>
      <c r="P295" s="618"/>
      <c r="Q295" s="618"/>
      <c r="R295" s="618"/>
      <c r="S295" s="618"/>
      <c r="T295" s="618"/>
      <c r="U295" s="671"/>
    </row>
    <row r="296" spans="1:21" ht="15" customHeight="1">
      <c r="A296" s="618"/>
      <c r="B296" s="618"/>
      <c r="C296" s="618"/>
      <c r="D296" s="618"/>
      <c r="E296" s="618"/>
      <c r="F296" s="618"/>
      <c r="G296" s="707"/>
      <c r="H296" s="618"/>
      <c r="I296" s="618"/>
      <c r="J296" s="618"/>
      <c r="K296" s="618"/>
      <c r="L296" s="746" t="s">
        <v>1274</v>
      </c>
      <c r="M296" s="746"/>
      <c r="N296" s="746"/>
      <c r="O296" s="747"/>
      <c r="P296" s="747"/>
      <c r="Q296" s="747"/>
      <c r="R296" s="747"/>
      <c r="S296" s="747"/>
      <c r="T296" s="747"/>
      <c r="U296" s="747"/>
    </row>
    <row r="297" spans="1:21" ht="15" customHeight="1">
      <c r="A297" s="618"/>
      <c r="B297" s="618"/>
      <c r="C297" s="618"/>
      <c r="D297" s="618"/>
      <c r="E297" s="618"/>
      <c r="F297" s="618"/>
      <c r="G297" s="707"/>
      <c r="H297" s="618"/>
      <c r="I297" s="618"/>
      <c r="J297" s="618"/>
      <c r="K297" s="579"/>
      <c r="L297" s="748" t="s">
        <v>2414</v>
      </c>
      <c r="M297" s="749"/>
      <c r="N297" s="749"/>
      <c r="O297" s="749"/>
      <c r="P297" s="749"/>
      <c r="Q297" s="749"/>
      <c r="R297" s="749"/>
      <c r="S297" s="749"/>
      <c r="T297" s="749"/>
      <c r="U297" s="750"/>
    </row>
  </sheetData>
  <sheetProtection formatColumns="0" formatRows="0" autoFilter="0"/>
  <mergeCells count="28">
    <mergeCell ref="L292:U292"/>
    <mergeCell ref="N293:N294"/>
    <mergeCell ref="O293:Q293"/>
    <mergeCell ref="L288:U288"/>
    <mergeCell ref="U289:U290"/>
    <mergeCell ref="N289:N290"/>
    <mergeCell ref="O289:Q289"/>
    <mergeCell ref="L289:L290"/>
    <mergeCell ref="M289:M290"/>
    <mergeCell ref="L293:L294"/>
    <mergeCell ref="M293:M294"/>
    <mergeCell ref="S289:T289"/>
    <mergeCell ref="L296:U296"/>
    <mergeCell ref="L297:U297"/>
    <mergeCell ref="U293:U294"/>
    <mergeCell ref="S293:T293"/>
    <mergeCell ref="L14:U14"/>
    <mergeCell ref="N15:N16"/>
    <mergeCell ref="U15:U16"/>
    <mergeCell ref="L15:L16"/>
    <mergeCell ref="M15:M16"/>
    <mergeCell ref="L284:U284"/>
    <mergeCell ref="N285:N286"/>
    <mergeCell ref="O285:Q285"/>
    <mergeCell ref="U285:U286"/>
    <mergeCell ref="L285:L286"/>
    <mergeCell ref="M285:M286"/>
    <mergeCell ref="S285:T285"/>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O95:T96 O98:T100 O102:T105 O107:T110 O114:T116 O118:T119 O122:T123 O125:T126 O128:T130 O133:T134 O136:T138 O140:T143 O145:T148 O152:T154 O156:T157 O160:T161 O163:T164 O166:T168 O171:T172 O174:T176 O178:T181 O183:T186 O190:T192 O194:T195 O198:T199 O201:T202 O204:T206 O209:T210 O212:T214 O216:T219 O221:T224 O228:T230 O232:T233 O236:T237 O239:T240 O242:T244 O247:T248 O250:T252 O254:T257 O259:T262 O266:T268 O270:T271 O274:T275 O277:T278 O280:T28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39"/>
  <sheetViews>
    <sheetView showGridLines="0" view="pageBreakPreview" topLeftCell="K11" zoomScaleNormal="100" zoomScaleSheetLayoutView="100" workbookViewId="0"/>
  </sheetViews>
  <sheetFormatPr defaultColWidth="9.140625" defaultRowHeight="11.25"/>
  <cols>
    <col min="1" max="10" width="2.7109375" style="85" hidden="1" customWidth="1"/>
    <col min="11" max="11" width="3.7109375" style="85" hidden="1" customWidth="1"/>
    <col min="12" max="12" width="5.7109375" style="85" customWidth="1"/>
    <col min="13" max="13" width="20.7109375" style="85" customWidth="1"/>
    <col min="14" max="14" width="9.5703125" style="85" customWidth="1"/>
    <col min="15" max="20" width="13.28515625" style="85" customWidth="1"/>
    <col min="21" max="21" width="20.7109375" style="85" customWidth="1"/>
    <col min="22" max="16384" width="9.140625" style="85"/>
  </cols>
  <sheetData>
    <row r="1" spans="1:21" hidden="1">
      <c r="A1" s="618"/>
      <c r="B1" s="618"/>
      <c r="C1" s="618"/>
      <c r="D1" s="618"/>
      <c r="E1" s="618"/>
      <c r="F1" s="618"/>
      <c r="G1" s="618"/>
      <c r="H1" s="618"/>
      <c r="I1" s="618"/>
      <c r="J1" s="618"/>
      <c r="K1" s="618"/>
      <c r="L1" s="618"/>
      <c r="M1" s="618"/>
      <c r="N1" s="618"/>
      <c r="O1" s="618"/>
      <c r="P1" s="618"/>
      <c r="Q1" s="618"/>
      <c r="R1" s="618"/>
      <c r="S1" s="618">
        <v>2024</v>
      </c>
      <c r="T1" s="618">
        <v>2024</v>
      </c>
      <c r="U1" s="618"/>
    </row>
    <row r="2" spans="1:21" hidden="1">
      <c r="A2" s="618"/>
      <c r="B2" s="618"/>
      <c r="C2" s="618"/>
      <c r="D2" s="618"/>
      <c r="E2" s="618"/>
      <c r="F2" s="618"/>
      <c r="G2" s="618"/>
      <c r="H2" s="618"/>
      <c r="I2" s="618"/>
      <c r="J2" s="618"/>
      <c r="K2" s="618"/>
      <c r="L2" s="618"/>
      <c r="M2" s="618"/>
      <c r="N2" s="618"/>
      <c r="O2" s="618"/>
      <c r="P2" s="618"/>
      <c r="Q2" s="618"/>
      <c r="R2" s="618"/>
      <c r="S2" s="618"/>
      <c r="T2" s="618"/>
      <c r="U2" s="618"/>
    </row>
    <row r="3" spans="1:21" hidden="1">
      <c r="A3" s="618"/>
      <c r="B3" s="618"/>
      <c r="C3" s="618"/>
      <c r="D3" s="618"/>
      <c r="E3" s="618"/>
      <c r="F3" s="618"/>
      <c r="G3" s="618"/>
      <c r="H3" s="618"/>
      <c r="I3" s="618"/>
      <c r="J3" s="618"/>
      <c r="K3" s="618"/>
      <c r="L3" s="618"/>
      <c r="M3" s="618"/>
      <c r="N3" s="618"/>
      <c r="O3" s="618"/>
      <c r="P3" s="618"/>
      <c r="Q3" s="618"/>
      <c r="R3" s="618"/>
      <c r="S3" s="618"/>
      <c r="T3" s="618"/>
      <c r="U3" s="618"/>
    </row>
    <row r="4" spans="1:21" hidden="1">
      <c r="A4" s="618"/>
      <c r="B4" s="618"/>
      <c r="C4" s="618"/>
      <c r="D4" s="618"/>
      <c r="E4" s="618"/>
      <c r="F4" s="618"/>
      <c r="G4" s="618"/>
      <c r="H4" s="618"/>
      <c r="I4" s="618"/>
      <c r="J4" s="618"/>
      <c r="K4" s="618"/>
      <c r="L4" s="618"/>
      <c r="M4" s="618"/>
      <c r="N4" s="618"/>
      <c r="O4" s="618"/>
      <c r="P4" s="618"/>
      <c r="Q4" s="618"/>
      <c r="R4" s="618"/>
      <c r="S4" s="618"/>
      <c r="T4" s="618"/>
      <c r="U4" s="618"/>
    </row>
    <row r="5" spans="1:21" hidden="1">
      <c r="A5" s="618"/>
      <c r="B5" s="618"/>
      <c r="C5" s="618"/>
      <c r="D5" s="618"/>
      <c r="E5" s="618"/>
      <c r="F5" s="618"/>
      <c r="G5" s="618"/>
      <c r="H5" s="618"/>
      <c r="I5" s="618"/>
      <c r="J5" s="618"/>
      <c r="K5" s="618"/>
      <c r="L5" s="618"/>
      <c r="M5" s="618"/>
      <c r="N5" s="618"/>
      <c r="O5" s="618"/>
      <c r="P5" s="618"/>
      <c r="Q5" s="618"/>
      <c r="R5" s="618"/>
      <c r="S5" s="618"/>
      <c r="T5" s="618"/>
      <c r="U5" s="618"/>
    </row>
    <row r="6" spans="1:21" hidden="1">
      <c r="A6" s="618"/>
      <c r="B6" s="618"/>
      <c r="C6" s="618"/>
      <c r="D6" s="618"/>
      <c r="E6" s="618"/>
      <c r="F6" s="618"/>
      <c r="G6" s="618"/>
      <c r="H6" s="618"/>
      <c r="I6" s="618"/>
      <c r="J6" s="618"/>
      <c r="K6" s="618"/>
      <c r="L6" s="618"/>
      <c r="M6" s="618"/>
      <c r="N6" s="618"/>
      <c r="O6" s="618"/>
      <c r="P6" s="618"/>
      <c r="Q6" s="618"/>
      <c r="R6" s="618"/>
      <c r="S6" s="618"/>
      <c r="T6" s="618"/>
      <c r="U6" s="618"/>
    </row>
    <row r="7" spans="1:21" hidden="1">
      <c r="A7" s="618"/>
      <c r="B7" s="618"/>
      <c r="C7" s="618"/>
      <c r="D7" s="618"/>
      <c r="E7" s="618"/>
      <c r="F7" s="618"/>
      <c r="G7" s="618"/>
      <c r="H7" s="618"/>
      <c r="I7" s="618"/>
      <c r="J7" s="618"/>
      <c r="K7" s="618"/>
      <c r="L7" s="618"/>
      <c r="M7" s="618"/>
      <c r="N7" s="618"/>
      <c r="O7" s="618" t="b">
        <v>1</v>
      </c>
      <c r="P7" s="618" t="b">
        <v>1</v>
      </c>
      <c r="Q7" s="618" t="b">
        <v>1</v>
      </c>
      <c r="R7" s="618" t="b">
        <v>1</v>
      </c>
      <c r="S7" s="648"/>
      <c r="T7" s="648"/>
      <c r="U7" s="618"/>
    </row>
    <row r="8" spans="1:21" hidden="1">
      <c r="A8" s="618"/>
      <c r="B8" s="618"/>
      <c r="C8" s="618"/>
      <c r="D8" s="618"/>
      <c r="E8" s="618"/>
      <c r="F8" s="618"/>
      <c r="G8" s="618"/>
      <c r="H8" s="618"/>
      <c r="I8" s="618"/>
      <c r="J8" s="618"/>
      <c r="K8" s="618"/>
      <c r="L8" s="618"/>
      <c r="M8" s="618"/>
      <c r="N8" s="618"/>
      <c r="O8" s="618"/>
      <c r="P8" s="618"/>
      <c r="Q8" s="618"/>
      <c r="R8" s="618"/>
      <c r="S8" s="618"/>
      <c r="T8" s="618"/>
      <c r="U8" s="618"/>
    </row>
    <row r="9" spans="1:21" hidden="1">
      <c r="A9" s="618"/>
      <c r="B9" s="618"/>
      <c r="C9" s="618"/>
      <c r="D9" s="618"/>
      <c r="E9" s="618"/>
      <c r="F9" s="618"/>
      <c r="G9" s="618"/>
      <c r="H9" s="618"/>
      <c r="I9" s="618"/>
      <c r="J9" s="618"/>
      <c r="K9" s="618"/>
      <c r="L9" s="618"/>
      <c r="M9" s="618"/>
      <c r="N9" s="618"/>
      <c r="O9" s="618"/>
      <c r="P9" s="618"/>
      <c r="Q9" s="618"/>
      <c r="R9" s="618"/>
      <c r="S9" s="618"/>
      <c r="T9" s="618"/>
      <c r="U9" s="618"/>
    </row>
    <row r="10" spans="1:21" hidden="1">
      <c r="A10" s="618"/>
      <c r="B10" s="618"/>
      <c r="C10" s="618"/>
      <c r="D10" s="618"/>
      <c r="E10" s="618"/>
      <c r="F10" s="618"/>
      <c r="G10" s="618"/>
      <c r="H10" s="618"/>
      <c r="I10" s="618"/>
      <c r="J10" s="618"/>
      <c r="K10" s="618"/>
      <c r="L10" s="618"/>
      <c r="M10" s="618"/>
      <c r="N10" s="618"/>
      <c r="O10" s="618"/>
      <c r="P10" s="618"/>
      <c r="Q10" s="618"/>
      <c r="R10" s="618"/>
      <c r="S10" s="618"/>
      <c r="T10" s="618"/>
      <c r="U10" s="618"/>
    </row>
    <row r="11" spans="1:21" ht="15" hidden="1" customHeight="1">
      <c r="A11" s="618"/>
      <c r="B11" s="618"/>
      <c r="C11" s="618"/>
      <c r="D11" s="618"/>
      <c r="E11" s="618"/>
      <c r="F11" s="618"/>
      <c r="G11" s="618"/>
      <c r="H11" s="618"/>
      <c r="I11" s="618"/>
      <c r="J11" s="618"/>
      <c r="K11" s="618"/>
      <c r="L11" s="618"/>
      <c r="M11" s="599"/>
      <c r="N11" s="618"/>
      <c r="O11" s="618"/>
      <c r="P11" s="618"/>
      <c r="Q11" s="618"/>
      <c r="R11" s="618"/>
      <c r="S11" s="618"/>
      <c r="T11" s="618"/>
      <c r="U11" s="618"/>
    </row>
    <row r="12" spans="1:21" s="86" customFormat="1" ht="20.100000000000001" customHeight="1">
      <c r="A12" s="707"/>
      <c r="B12" s="707"/>
      <c r="C12" s="707"/>
      <c r="D12" s="707"/>
      <c r="E12" s="707"/>
      <c r="F12" s="707"/>
      <c r="G12" s="707"/>
      <c r="H12" s="707"/>
      <c r="I12" s="707"/>
      <c r="J12" s="707"/>
      <c r="K12" s="707"/>
      <c r="L12" s="751" t="s">
        <v>1037</v>
      </c>
      <c r="M12" s="752"/>
      <c r="N12" s="752"/>
      <c r="O12" s="752"/>
      <c r="P12" s="752"/>
      <c r="Q12" s="752"/>
      <c r="R12" s="752"/>
      <c r="S12" s="752"/>
      <c r="T12" s="752"/>
      <c r="U12" s="752"/>
    </row>
    <row r="13" spans="1:21" s="86" customFormat="1">
      <c r="A13" s="707"/>
      <c r="B13" s="707"/>
      <c r="C13" s="707"/>
      <c r="D13" s="707"/>
      <c r="E13" s="707"/>
      <c r="F13" s="707"/>
      <c r="G13" s="707"/>
      <c r="H13" s="707"/>
      <c r="I13" s="707"/>
      <c r="J13" s="707"/>
      <c r="K13" s="707"/>
      <c r="L13" s="753"/>
      <c r="M13" s="753"/>
      <c r="N13" s="753"/>
      <c r="O13" s="754"/>
      <c r="P13" s="754"/>
      <c r="Q13" s="754"/>
      <c r="R13" s="754"/>
      <c r="S13" s="753"/>
      <c r="T13" s="753"/>
      <c r="U13" s="753"/>
    </row>
    <row r="14" spans="1:21" s="87" customFormat="1" ht="15" customHeight="1">
      <c r="A14" s="671"/>
      <c r="B14" s="671"/>
      <c r="C14" s="671"/>
      <c r="D14" s="671"/>
      <c r="E14" s="671"/>
      <c r="F14" s="671"/>
      <c r="G14" s="671"/>
      <c r="H14" s="671"/>
      <c r="I14" s="671"/>
      <c r="J14" s="671"/>
      <c r="K14" s="671"/>
      <c r="L14" s="755" t="s">
        <v>15</v>
      </c>
      <c r="M14" s="755" t="s">
        <v>120</v>
      </c>
      <c r="N14" s="755" t="s">
        <v>141</v>
      </c>
      <c r="O14" s="713" t="s">
        <v>2461</v>
      </c>
      <c r="P14" s="713" t="s">
        <v>2461</v>
      </c>
      <c r="Q14" s="713" t="s">
        <v>2461</v>
      </c>
      <c r="R14" s="714" t="s">
        <v>2462</v>
      </c>
      <c r="S14" s="715" t="s">
        <v>2463</v>
      </c>
      <c r="T14" s="715" t="s">
        <v>2463</v>
      </c>
      <c r="U14" s="716" t="s">
        <v>308</v>
      </c>
    </row>
    <row r="15" spans="1:21" s="87" customFormat="1" ht="50.1" customHeight="1">
      <c r="A15" s="671" t="s">
        <v>944</v>
      </c>
      <c r="B15" s="671"/>
      <c r="C15" s="671"/>
      <c r="D15" s="671"/>
      <c r="E15" s="671"/>
      <c r="F15" s="671"/>
      <c r="G15" s="671"/>
      <c r="H15" s="671"/>
      <c r="I15" s="671"/>
      <c r="J15" s="671"/>
      <c r="K15" s="671"/>
      <c r="L15" s="755"/>
      <c r="M15" s="755"/>
      <c r="N15" s="755"/>
      <c r="O15" s="667" t="s">
        <v>271</v>
      </c>
      <c r="P15" s="667" t="s">
        <v>309</v>
      </c>
      <c r="Q15" s="667" t="s">
        <v>289</v>
      </c>
      <c r="R15" s="667" t="s">
        <v>271</v>
      </c>
      <c r="S15" s="715" t="s">
        <v>272</v>
      </c>
      <c r="T15" s="715" t="s">
        <v>271</v>
      </c>
      <c r="U15" s="716"/>
    </row>
    <row r="16" spans="1:21" s="87" customFormat="1">
      <c r="A16" s="718" t="s">
        <v>17</v>
      </c>
      <c r="B16" s="671"/>
      <c r="C16" s="671"/>
      <c r="D16" s="671"/>
      <c r="E16" s="671"/>
      <c r="F16" s="671"/>
      <c r="G16" s="671"/>
      <c r="H16" s="671"/>
      <c r="I16" s="671"/>
      <c r="J16" s="671"/>
      <c r="K16" s="671"/>
      <c r="L16" s="627" t="s">
        <v>2448</v>
      </c>
      <c r="M16" s="610"/>
      <c r="N16" s="611"/>
      <c r="O16" s="611"/>
      <c r="P16" s="611"/>
      <c r="Q16" s="611"/>
      <c r="R16" s="611"/>
      <c r="S16" s="611"/>
      <c r="T16" s="611"/>
      <c r="U16" s="611"/>
    </row>
    <row r="17" spans="1:21" s="89" customFormat="1">
      <c r="A17" s="756" t="s">
        <v>17</v>
      </c>
      <c r="B17" s="757"/>
      <c r="C17" s="757"/>
      <c r="D17" s="757"/>
      <c r="E17" s="757"/>
      <c r="F17" s="757"/>
      <c r="G17" s="757"/>
      <c r="H17" s="757"/>
      <c r="I17" s="757"/>
      <c r="J17" s="757"/>
      <c r="K17" s="757"/>
      <c r="L17" s="758"/>
      <c r="M17" s="759" t="s">
        <v>853</v>
      </c>
      <c r="N17" s="669" t="s">
        <v>355</v>
      </c>
      <c r="O17" s="760">
        <v>0</v>
      </c>
      <c r="P17" s="760">
        <v>0</v>
      </c>
      <c r="Q17" s="760">
        <v>0</v>
      </c>
      <c r="R17" s="760">
        <v>0</v>
      </c>
      <c r="S17" s="760">
        <v>0</v>
      </c>
      <c r="T17" s="760">
        <v>0</v>
      </c>
      <c r="U17" s="761"/>
    </row>
    <row r="18" spans="1:21" s="89" customFormat="1" ht="0.2" customHeight="1">
      <c r="A18" s="756" t="s">
        <v>17</v>
      </c>
      <c r="B18" s="757"/>
      <c r="C18" s="757"/>
      <c r="D18" s="757"/>
      <c r="E18" s="757"/>
      <c r="F18" s="757"/>
      <c r="G18" s="757"/>
      <c r="H18" s="757"/>
      <c r="I18" s="757"/>
      <c r="J18" s="757"/>
      <c r="K18" s="757"/>
      <c r="L18" s="758" t="s">
        <v>852</v>
      </c>
      <c r="M18" s="759"/>
      <c r="N18" s="669"/>
      <c r="O18" s="760"/>
      <c r="P18" s="760"/>
      <c r="Q18" s="760"/>
      <c r="R18" s="760"/>
      <c r="S18" s="760"/>
      <c r="T18" s="760"/>
      <c r="U18" s="762"/>
    </row>
    <row r="19" spans="1:21" s="87" customFormat="1">
      <c r="A19" s="718" t="s">
        <v>101</v>
      </c>
      <c r="B19" s="671"/>
      <c r="C19" s="671"/>
      <c r="D19" s="671"/>
      <c r="E19" s="671"/>
      <c r="F19" s="671"/>
      <c r="G19" s="671"/>
      <c r="H19" s="671"/>
      <c r="I19" s="671"/>
      <c r="J19" s="671"/>
      <c r="K19" s="671"/>
      <c r="L19" s="627" t="s">
        <v>2450</v>
      </c>
      <c r="M19" s="610"/>
      <c r="N19" s="611"/>
      <c r="O19" s="611"/>
      <c r="P19" s="611"/>
      <c r="Q19" s="611"/>
      <c r="R19" s="611"/>
      <c r="S19" s="611"/>
      <c r="T19" s="611"/>
      <c r="U19" s="611"/>
    </row>
    <row r="20" spans="1:21" s="89" customFormat="1">
      <c r="A20" s="756" t="s">
        <v>101</v>
      </c>
      <c r="B20" s="757"/>
      <c r="C20" s="757"/>
      <c r="D20" s="757"/>
      <c r="E20" s="757"/>
      <c r="F20" s="757"/>
      <c r="G20" s="757"/>
      <c r="H20" s="757"/>
      <c r="I20" s="757"/>
      <c r="J20" s="757"/>
      <c r="K20" s="757"/>
      <c r="L20" s="758"/>
      <c r="M20" s="759" t="s">
        <v>853</v>
      </c>
      <c r="N20" s="669" t="s">
        <v>355</v>
      </c>
      <c r="O20" s="760">
        <v>0</v>
      </c>
      <c r="P20" s="760">
        <v>0</v>
      </c>
      <c r="Q20" s="760">
        <v>0</v>
      </c>
      <c r="R20" s="760">
        <v>0</v>
      </c>
      <c r="S20" s="760">
        <v>0</v>
      </c>
      <c r="T20" s="760">
        <v>0</v>
      </c>
      <c r="U20" s="761"/>
    </row>
    <row r="21" spans="1:21" s="89" customFormat="1" ht="0.2" customHeight="1">
      <c r="A21" s="756" t="s">
        <v>101</v>
      </c>
      <c r="B21" s="757"/>
      <c r="C21" s="757"/>
      <c r="D21" s="757"/>
      <c r="E21" s="757"/>
      <c r="F21" s="757"/>
      <c r="G21" s="757"/>
      <c r="H21" s="757"/>
      <c r="I21" s="757"/>
      <c r="J21" s="757"/>
      <c r="K21" s="757"/>
      <c r="L21" s="758" t="s">
        <v>852</v>
      </c>
      <c r="M21" s="759"/>
      <c r="N21" s="669"/>
      <c r="O21" s="760"/>
      <c r="P21" s="760"/>
      <c r="Q21" s="760"/>
      <c r="R21" s="760"/>
      <c r="S21" s="760"/>
      <c r="T21" s="760"/>
      <c r="U21" s="762"/>
    </row>
    <row r="22" spans="1:21" s="87" customFormat="1">
      <c r="A22" s="718" t="s">
        <v>102</v>
      </c>
      <c r="B22" s="671"/>
      <c r="C22" s="671"/>
      <c r="D22" s="671"/>
      <c r="E22" s="671"/>
      <c r="F22" s="671"/>
      <c r="G22" s="671"/>
      <c r="H22" s="671"/>
      <c r="I22" s="671"/>
      <c r="J22" s="671"/>
      <c r="K22" s="671"/>
      <c r="L22" s="627" t="s">
        <v>2452</v>
      </c>
      <c r="M22" s="610"/>
      <c r="N22" s="611"/>
      <c r="O22" s="611"/>
      <c r="P22" s="611"/>
      <c r="Q22" s="611"/>
      <c r="R22" s="611"/>
      <c r="S22" s="611"/>
      <c r="T22" s="611"/>
      <c r="U22" s="611"/>
    </row>
    <row r="23" spans="1:21" s="89" customFormat="1">
      <c r="A23" s="756" t="s">
        <v>102</v>
      </c>
      <c r="B23" s="757"/>
      <c r="C23" s="757"/>
      <c r="D23" s="757"/>
      <c r="E23" s="757"/>
      <c r="F23" s="757"/>
      <c r="G23" s="757"/>
      <c r="H23" s="757"/>
      <c r="I23" s="757"/>
      <c r="J23" s="757"/>
      <c r="K23" s="757"/>
      <c r="L23" s="758"/>
      <c r="M23" s="759" t="s">
        <v>853</v>
      </c>
      <c r="N23" s="669" t="s">
        <v>355</v>
      </c>
      <c r="O23" s="760">
        <v>0</v>
      </c>
      <c r="P23" s="760">
        <v>0</v>
      </c>
      <c r="Q23" s="760">
        <v>0</v>
      </c>
      <c r="R23" s="760">
        <v>0</v>
      </c>
      <c r="S23" s="760">
        <v>0</v>
      </c>
      <c r="T23" s="760">
        <v>0</v>
      </c>
      <c r="U23" s="761"/>
    </row>
    <row r="24" spans="1:21" s="89" customFormat="1" ht="0.2" customHeight="1">
      <c r="A24" s="756" t="s">
        <v>102</v>
      </c>
      <c r="B24" s="757"/>
      <c r="C24" s="757"/>
      <c r="D24" s="757"/>
      <c r="E24" s="757"/>
      <c r="F24" s="757"/>
      <c r="G24" s="757"/>
      <c r="H24" s="757"/>
      <c r="I24" s="757"/>
      <c r="J24" s="757"/>
      <c r="K24" s="757"/>
      <c r="L24" s="758" t="s">
        <v>852</v>
      </c>
      <c r="M24" s="759"/>
      <c r="N24" s="669"/>
      <c r="O24" s="760"/>
      <c r="P24" s="760"/>
      <c r="Q24" s="760"/>
      <c r="R24" s="760"/>
      <c r="S24" s="760"/>
      <c r="T24" s="760"/>
      <c r="U24" s="762"/>
    </row>
    <row r="25" spans="1:21" s="87" customFormat="1">
      <c r="A25" s="718" t="s">
        <v>103</v>
      </c>
      <c r="B25" s="671"/>
      <c r="C25" s="671"/>
      <c r="D25" s="671"/>
      <c r="E25" s="671"/>
      <c r="F25" s="671"/>
      <c r="G25" s="671"/>
      <c r="H25" s="671"/>
      <c r="I25" s="671"/>
      <c r="J25" s="671"/>
      <c r="K25" s="671"/>
      <c r="L25" s="627" t="s">
        <v>2454</v>
      </c>
      <c r="M25" s="610"/>
      <c r="N25" s="611"/>
      <c r="O25" s="611"/>
      <c r="P25" s="611"/>
      <c r="Q25" s="611"/>
      <c r="R25" s="611"/>
      <c r="S25" s="611"/>
      <c r="T25" s="611"/>
      <c r="U25" s="611"/>
    </row>
    <row r="26" spans="1:21" s="89" customFormat="1">
      <c r="A26" s="756" t="s">
        <v>103</v>
      </c>
      <c r="B26" s="757"/>
      <c r="C26" s="757"/>
      <c r="D26" s="757"/>
      <c r="E26" s="757"/>
      <c r="F26" s="757"/>
      <c r="G26" s="757"/>
      <c r="H26" s="757"/>
      <c r="I26" s="757"/>
      <c r="J26" s="757"/>
      <c r="K26" s="757"/>
      <c r="L26" s="758"/>
      <c r="M26" s="759" t="s">
        <v>853</v>
      </c>
      <c r="N26" s="669" t="s">
        <v>355</v>
      </c>
      <c r="O26" s="760">
        <v>0</v>
      </c>
      <c r="P26" s="760">
        <v>0</v>
      </c>
      <c r="Q26" s="760">
        <v>0</v>
      </c>
      <c r="R26" s="760">
        <v>0</v>
      </c>
      <c r="S26" s="760">
        <v>0</v>
      </c>
      <c r="T26" s="760">
        <v>0</v>
      </c>
      <c r="U26" s="761"/>
    </row>
    <row r="27" spans="1:21" s="89" customFormat="1" ht="0.2" customHeight="1">
      <c r="A27" s="756" t="s">
        <v>103</v>
      </c>
      <c r="B27" s="757"/>
      <c r="C27" s="757"/>
      <c r="D27" s="757"/>
      <c r="E27" s="757"/>
      <c r="F27" s="757"/>
      <c r="G27" s="757"/>
      <c r="H27" s="757"/>
      <c r="I27" s="757"/>
      <c r="J27" s="757"/>
      <c r="K27" s="757"/>
      <c r="L27" s="758" t="s">
        <v>852</v>
      </c>
      <c r="M27" s="759"/>
      <c r="N27" s="669"/>
      <c r="O27" s="760"/>
      <c r="P27" s="760"/>
      <c r="Q27" s="760"/>
      <c r="R27" s="760"/>
      <c r="S27" s="760"/>
      <c r="T27" s="760"/>
      <c r="U27" s="762"/>
    </row>
    <row r="28" spans="1:21" s="87" customFormat="1">
      <c r="A28" s="718" t="s">
        <v>119</v>
      </c>
      <c r="B28" s="671"/>
      <c r="C28" s="671"/>
      <c r="D28" s="671"/>
      <c r="E28" s="671"/>
      <c r="F28" s="671"/>
      <c r="G28" s="671"/>
      <c r="H28" s="671"/>
      <c r="I28" s="671"/>
      <c r="J28" s="671"/>
      <c r="K28" s="671"/>
      <c r="L28" s="627" t="s">
        <v>2456</v>
      </c>
      <c r="M28" s="610"/>
      <c r="N28" s="611"/>
      <c r="O28" s="611"/>
      <c r="P28" s="611"/>
      <c r="Q28" s="611"/>
      <c r="R28" s="611"/>
      <c r="S28" s="611"/>
      <c r="T28" s="611"/>
      <c r="U28" s="611"/>
    </row>
    <row r="29" spans="1:21" s="89" customFormat="1">
      <c r="A29" s="756" t="s">
        <v>119</v>
      </c>
      <c r="B29" s="757"/>
      <c r="C29" s="757"/>
      <c r="D29" s="757"/>
      <c r="E29" s="757"/>
      <c r="F29" s="757"/>
      <c r="G29" s="757"/>
      <c r="H29" s="757"/>
      <c r="I29" s="757"/>
      <c r="J29" s="757"/>
      <c r="K29" s="757"/>
      <c r="L29" s="758"/>
      <c r="M29" s="759" t="s">
        <v>853</v>
      </c>
      <c r="N29" s="669" t="s">
        <v>355</v>
      </c>
      <c r="O29" s="760">
        <v>0</v>
      </c>
      <c r="P29" s="760">
        <v>0</v>
      </c>
      <c r="Q29" s="760">
        <v>0</v>
      </c>
      <c r="R29" s="760">
        <v>0</v>
      </c>
      <c r="S29" s="760">
        <v>0</v>
      </c>
      <c r="T29" s="760">
        <v>0</v>
      </c>
      <c r="U29" s="761"/>
    </row>
    <row r="30" spans="1:21" s="89" customFormat="1" ht="0.2" customHeight="1">
      <c r="A30" s="756" t="s">
        <v>119</v>
      </c>
      <c r="B30" s="757"/>
      <c r="C30" s="757"/>
      <c r="D30" s="757"/>
      <c r="E30" s="757"/>
      <c r="F30" s="757"/>
      <c r="G30" s="757"/>
      <c r="H30" s="757"/>
      <c r="I30" s="757"/>
      <c r="J30" s="757"/>
      <c r="K30" s="757"/>
      <c r="L30" s="758" t="s">
        <v>852</v>
      </c>
      <c r="M30" s="759"/>
      <c r="N30" s="669"/>
      <c r="O30" s="760"/>
      <c r="P30" s="760"/>
      <c r="Q30" s="760"/>
      <c r="R30" s="760"/>
      <c r="S30" s="760"/>
      <c r="T30" s="760"/>
      <c r="U30" s="762"/>
    </row>
    <row r="31" spans="1:21" s="87" customFormat="1">
      <c r="A31" s="718" t="s">
        <v>123</v>
      </c>
      <c r="B31" s="671"/>
      <c r="C31" s="671"/>
      <c r="D31" s="671"/>
      <c r="E31" s="671"/>
      <c r="F31" s="671"/>
      <c r="G31" s="671"/>
      <c r="H31" s="671"/>
      <c r="I31" s="671"/>
      <c r="J31" s="671"/>
      <c r="K31" s="671"/>
      <c r="L31" s="627" t="s">
        <v>2458</v>
      </c>
      <c r="M31" s="610"/>
      <c r="N31" s="611"/>
      <c r="O31" s="611"/>
      <c r="P31" s="611"/>
      <c r="Q31" s="611"/>
      <c r="R31" s="611"/>
      <c r="S31" s="611"/>
      <c r="T31" s="611"/>
      <c r="U31" s="611"/>
    </row>
    <row r="32" spans="1:21" s="89" customFormat="1">
      <c r="A32" s="756" t="s">
        <v>123</v>
      </c>
      <c r="B32" s="757"/>
      <c r="C32" s="757"/>
      <c r="D32" s="757"/>
      <c r="E32" s="757"/>
      <c r="F32" s="757"/>
      <c r="G32" s="757"/>
      <c r="H32" s="757"/>
      <c r="I32" s="757"/>
      <c r="J32" s="757"/>
      <c r="K32" s="757"/>
      <c r="L32" s="758"/>
      <c r="M32" s="759" t="s">
        <v>853</v>
      </c>
      <c r="N32" s="669" t="s">
        <v>355</v>
      </c>
      <c r="O32" s="760">
        <v>0</v>
      </c>
      <c r="P32" s="760">
        <v>0</v>
      </c>
      <c r="Q32" s="760">
        <v>0</v>
      </c>
      <c r="R32" s="760">
        <v>0</v>
      </c>
      <c r="S32" s="760">
        <v>0</v>
      </c>
      <c r="T32" s="760">
        <v>0</v>
      </c>
      <c r="U32" s="761"/>
    </row>
    <row r="33" spans="1:21" s="89" customFormat="1" ht="0.2" customHeight="1">
      <c r="A33" s="756" t="s">
        <v>123</v>
      </c>
      <c r="B33" s="757"/>
      <c r="C33" s="757"/>
      <c r="D33" s="757"/>
      <c r="E33" s="757"/>
      <c r="F33" s="757"/>
      <c r="G33" s="757"/>
      <c r="H33" s="757"/>
      <c r="I33" s="757"/>
      <c r="J33" s="757"/>
      <c r="K33" s="757"/>
      <c r="L33" s="758" t="s">
        <v>852</v>
      </c>
      <c r="M33" s="759"/>
      <c r="N33" s="669"/>
      <c r="O33" s="760"/>
      <c r="P33" s="760"/>
      <c r="Q33" s="760"/>
      <c r="R33" s="760"/>
      <c r="S33" s="760"/>
      <c r="T33" s="760"/>
      <c r="U33" s="762"/>
    </row>
    <row r="34" spans="1:21" s="87" customFormat="1">
      <c r="A34" s="718" t="s">
        <v>124</v>
      </c>
      <c r="B34" s="671"/>
      <c r="C34" s="671"/>
      <c r="D34" s="671"/>
      <c r="E34" s="671"/>
      <c r="F34" s="671"/>
      <c r="G34" s="671"/>
      <c r="H34" s="671"/>
      <c r="I34" s="671"/>
      <c r="J34" s="671"/>
      <c r="K34" s="671"/>
      <c r="L34" s="627" t="s">
        <v>2460</v>
      </c>
      <c r="M34" s="610"/>
      <c r="N34" s="611"/>
      <c r="O34" s="611"/>
      <c r="P34" s="611"/>
      <c r="Q34" s="611"/>
      <c r="R34" s="611"/>
      <c r="S34" s="611"/>
      <c r="T34" s="611"/>
      <c r="U34" s="611"/>
    </row>
    <row r="35" spans="1:21" s="89" customFormat="1">
      <c r="A35" s="756" t="s">
        <v>124</v>
      </c>
      <c r="B35" s="757"/>
      <c r="C35" s="757"/>
      <c r="D35" s="757"/>
      <c r="E35" s="757"/>
      <c r="F35" s="757"/>
      <c r="G35" s="757"/>
      <c r="H35" s="757"/>
      <c r="I35" s="757"/>
      <c r="J35" s="757"/>
      <c r="K35" s="757"/>
      <c r="L35" s="758"/>
      <c r="M35" s="759" t="s">
        <v>853</v>
      </c>
      <c r="N35" s="669" t="s">
        <v>355</v>
      </c>
      <c r="O35" s="760">
        <v>0</v>
      </c>
      <c r="P35" s="760">
        <v>0</v>
      </c>
      <c r="Q35" s="760">
        <v>0</v>
      </c>
      <c r="R35" s="760">
        <v>0</v>
      </c>
      <c r="S35" s="760">
        <v>0</v>
      </c>
      <c r="T35" s="760">
        <v>0</v>
      </c>
      <c r="U35" s="761"/>
    </row>
    <row r="36" spans="1:21" s="89" customFormat="1" ht="0.2" customHeight="1">
      <c r="A36" s="756" t="s">
        <v>124</v>
      </c>
      <c r="B36" s="757"/>
      <c r="C36" s="757"/>
      <c r="D36" s="757"/>
      <c r="E36" s="757"/>
      <c r="F36" s="757"/>
      <c r="G36" s="757"/>
      <c r="H36" s="757"/>
      <c r="I36" s="757"/>
      <c r="J36" s="757"/>
      <c r="K36" s="757"/>
      <c r="L36" s="758" t="s">
        <v>852</v>
      </c>
      <c r="M36" s="759"/>
      <c r="N36" s="669"/>
      <c r="O36" s="760"/>
      <c r="P36" s="760"/>
      <c r="Q36" s="760"/>
      <c r="R36" s="760"/>
      <c r="S36" s="760"/>
      <c r="T36" s="760"/>
      <c r="U36" s="762"/>
    </row>
    <row r="37" spans="1:21">
      <c r="A37" s="618"/>
      <c r="B37" s="618"/>
      <c r="C37" s="618"/>
      <c r="D37" s="618"/>
      <c r="E37" s="618"/>
      <c r="F37" s="618"/>
      <c r="G37" s="618"/>
      <c r="H37" s="618"/>
      <c r="I37" s="618"/>
      <c r="J37" s="618"/>
      <c r="K37" s="618"/>
      <c r="L37" s="618"/>
      <c r="M37" s="618"/>
      <c r="N37" s="618"/>
      <c r="O37" s="618"/>
      <c r="P37" s="618"/>
      <c r="Q37" s="618"/>
      <c r="R37" s="618"/>
      <c r="S37" s="618"/>
      <c r="T37" s="618"/>
      <c r="U37" s="618"/>
    </row>
    <row r="38" spans="1:21" ht="15" customHeight="1">
      <c r="A38" s="618"/>
      <c r="B38" s="618"/>
      <c r="C38" s="618"/>
      <c r="D38" s="618"/>
      <c r="E38" s="618"/>
      <c r="F38" s="618"/>
      <c r="G38" s="618"/>
      <c r="H38" s="618"/>
      <c r="I38" s="618"/>
      <c r="J38" s="618"/>
      <c r="K38" s="618"/>
      <c r="L38" s="763" t="s">
        <v>1274</v>
      </c>
      <c r="M38" s="763"/>
      <c r="N38" s="763"/>
      <c r="O38" s="763"/>
      <c r="P38" s="763"/>
      <c r="Q38" s="763"/>
      <c r="R38" s="763"/>
      <c r="S38" s="764"/>
      <c r="T38" s="764"/>
      <c r="U38" s="764"/>
    </row>
    <row r="39" spans="1:21" ht="15" customHeight="1">
      <c r="A39" s="618"/>
      <c r="B39" s="618"/>
      <c r="C39" s="618"/>
      <c r="D39" s="618"/>
      <c r="E39" s="618"/>
      <c r="F39" s="618"/>
      <c r="G39" s="618"/>
      <c r="H39" s="618"/>
      <c r="I39" s="618"/>
      <c r="J39" s="618"/>
      <c r="K39" s="579"/>
      <c r="L39" s="765"/>
      <c r="M39" s="765"/>
      <c r="N39" s="765"/>
      <c r="O39" s="765"/>
      <c r="P39" s="765"/>
      <c r="Q39" s="765"/>
      <c r="R39" s="765"/>
      <c r="S39" s="766"/>
      <c r="T39" s="766"/>
      <c r="U39" s="766"/>
    </row>
  </sheetData>
  <sheetProtection formatColumns="0" formatRows="0" autoFilter="0"/>
  <mergeCells count="6">
    <mergeCell ref="L38:U38"/>
    <mergeCell ref="L39:U39"/>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U20 U23 U26 U29 U32 U35">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97"/>
  <sheetViews>
    <sheetView showGridLines="0" view="pageBreakPreview" zoomScale="80" zoomScaleNormal="100" zoomScaleSheetLayoutView="80" workbookViewId="0">
      <pane xSplit="14" ySplit="15" topLeftCell="O88" activePane="bottomRight" state="frozen"/>
      <selection activeCell="K11" sqref="A11:XFD11"/>
      <selection pane="topRight" activeCell="K11" sqref="A11:XFD11"/>
      <selection pane="bottomLeft" activeCell="K11" sqref="A11:XFD11"/>
      <selection pane="bottomRight" activeCell="Q117" sqref="Q117"/>
    </sheetView>
  </sheetViews>
  <sheetFormatPr defaultColWidth="9.140625" defaultRowHeight="11.25"/>
  <cols>
    <col min="1" max="10" width="2.7109375" style="85" hidden="1" customWidth="1"/>
    <col min="11" max="11" width="3.7109375" style="85" hidden="1" customWidth="1"/>
    <col min="12" max="12" width="7" style="85" customWidth="1"/>
    <col min="13" max="13" width="35.7109375" style="85" customWidth="1"/>
    <col min="14" max="20" width="13.28515625" style="85" customWidth="1"/>
    <col min="21" max="21" width="20.7109375" style="85" customWidth="1"/>
    <col min="22" max="22" width="13.140625" style="85" customWidth="1"/>
    <col min="23" max="16384" width="9.140625" style="85"/>
  </cols>
  <sheetData>
    <row r="1" spans="1:21" hidden="1">
      <c r="A1" s="618"/>
      <c r="B1" s="618"/>
      <c r="C1" s="618"/>
      <c r="D1" s="618"/>
      <c r="E1" s="618"/>
      <c r="F1" s="618"/>
      <c r="G1" s="618"/>
      <c r="H1" s="618"/>
      <c r="I1" s="618"/>
      <c r="J1" s="618"/>
      <c r="K1" s="618"/>
      <c r="L1" s="618"/>
      <c r="M1" s="618"/>
      <c r="N1" s="618"/>
      <c r="O1" s="618">
        <v>2022</v>
      </c>
      <c r="P1" s="618">
        <v>2022</v>
      </c>
      <c r="Q1" s="618">
        <v>2022</v>
      </c>
      <c r="R1" s="618">
        <v>2023</v>
      </c>
      <c r="S1" s="618">
        <v>2024</v>
      </c>
      <c r="T1" s="618">
        <v>2024</v>
      </c>
      <c r="U1" s="618"/>
    </row>
    <row r="2" spans="1:21" hidden="1">
      <c r="A2" s="618"/>
      <c r="B2" s="618"/>
      <c r="C2" s="618"/>
      <c r="D2" s="618"/>
      <c r="E2" s="618"/>
      <c r="F2" s="618"/>
      <c r="G2" s="618"/>
      <c r="H2" s="618"/>
      <c r="I2" s="618"/>
      <c r="J2" s="618"/>
      <c r="K2" s="618"/>
      <c r="L2" s="618"/>
      <c r="M2" s="618"/>
      <c r="N2" s="618"/>
      <c r="O2" s="618" t="s">
        <v>271</v>
      </c>
      <c r="P2" s="618" t="s">
        <v>309</v>
      </c>
      <c r="Q2" s="618" t="s">
        <v>289</v>
      </c>
      <c r="R2" s="618" t="s">
        <v>271</v>
      </c>
      <c r="S2" s="618" t="s">
        <v>272</v>
      </c>
      <c r="T2" s="618" t="s">
        <v>271</v>
      </c>
      <c r="U2" s="618"/>
    </row>
    <row r="3" spans="1:21" hidden="1">
      <c r="A3" s="618"/>
      <c r="B3" s="618"/>
      <c r="C3" s="618"/>
      <c r="D3" s="618"/>
      <c r="E3" s="618"/>
      <c r="F3" s="618"/>
      <c r="G3" s="618"/>
      <c r="H3" s="618"/>
      <c r="I3" s="618"/>
      <c r="J3" s="618"/>
      <c r="K3" s="618"/>
      <c r="L3" s="618"/>
      <c r="M3" s="618"/>
      <c r="N3" s="618"/>
      <c r="O3" s="618" t="s">
        <v>2464</v>
      </c>
      <c r="P3" s="618" t="s">
        <v>2465</v>
      </c>
      <c r="Q3" s="618" t="s">
        <v>2466</v>
      </c>
      <c r="R3" s="618" t="s">
        <v>2468</v>
      </c>
      <c r="S3" s="618" t="s">
        <v>2469</v>
      </c>
      <c r="T3" s="618" t="s">
        <v>2470</v>
      </c>
      <c r="U3" s="618"/>
    </row>
    <row r="4" spans="1:21" hidden="1">
      <c r="A4" s="618"/>
      <c r="B4" s="618"/>
      <c r="C4" s="618"/>
      <c r="D4" s="618"/>
      <c r="E4" s="618"/>
      <c r="F4" s="618"/>
      <c r="G4" s="618"/>
      <c r="H4" s="618"/>
      <c r="I4" s="618"/>
      <c r="J4" s="618"/>
      <c r="K4" s="618"/>
      <c r="L4" s="618"/>
      <c r="M4" s="618"/>
      <c r="N4" s="618"/>
      <c r="O4" s="618"/>
      <c r="P4" s="618"/>
      <c r="Q4" s="618"/>
      <c r="R4" s="618"/>
      <c r="S4" s="618"/>
      <c r="T4" s="618"/>
      <c r="U4" s="618"/>
    </row>
    <row r="5" spans="1:21" hidden="1">
      <c r="A5" s="618"/>
      <c r="B5" s="618"/>
      <c r="C5" s="618"/>
      <c r="D5" s="618"/>
      <c r="E5" s="618"/>
      <c r="F5" s="618"/>
      <c r="G5" s="618"/>
      <c r="H5" s="618"/>
      <c r="I5" s="618"/>
      <c r="J5" s="618"/>
      <c r="K5" s="618"/>
      <c r="L5" s="618"/>
      <c r="M5" s="618"/>
      <c r="N5" s="618"/>
      <c r="O5" s="618"/>
      <c r="P5" s="618"/>
      <c r="Q5" s="618"/>
      <c r="R5" s="618"/>
      <c r="S5" s="618"/>
      <c r="T5" s="618"/>
      <c r="U5" s="618"/>
    </row>
    <row r="6" spans="1:21" hidden="1">
      <c r="A6" s="618"/>
      <c r="B6" s="618"/>
      <c r="C6" s="618"/>
      <c r="D6" s="618"/>
      <c r="E6" s="618"/>
      <c r="F6" s="618"/>
      <c r="G6" s="618"/>
      <c r="H6" s="618"/>
      <c r="I6" s="618"/>
      <c r="J6" s="618"/>
      <c r="K6" s="618"/>
      <c r="L6" s="618"/>
      <c r="M6" s="618"/>
      <c r="N6" s="618"/>
      <c r="O6" s="618"/>
      <c r="P6" s="618"/>
      <c r="Q6" s="618"/>
      <c r="R6" s="618"/>
      <c r="S6" s="618"/>
      <c r="T6" s="618"/>
      <c r="U6" s="618"/>
    </row>
    <row r="7" spans="1:21" hidden="1">
      <c r="A7" s="618"/>
      <c r="B7" s="618"/>
      <c r="C7" s="618"/>
      <c r="D7" s="618"/>
      <c r="E7" s="618"/>
      <c r="F7" s="618"/>
      <c r="G7" s="618"/>
      <c r="H7" s="618"/>
      <c r="I7" s="618"/>
      <c r="J7" s="618"/>
      <c r="K7" s="618"/>
      <c r="L7" s="618"/>
      <c r="M7" s="618"/>
      <c r="N7" s="618"/>
      <c r="O7" s="618" t="b">
        <v>1</v>
      </c>
      <c r="P7" s="618" t="b">
        <v>1</v>
      </c>
      <c r="Q7" s="618" t="b">
        <v>1</v>
      </c>
      <c r="R7" s="618" t="b">
        <v>1</v>
      </c>
      <c r="S7" s="648"/>
      <c r="T7" s="648"/>
      <c r="U7" s="618"/>
    </row>
    <row r="8" spans="1:21" hidden="1">
      <c r="A8" s="618"/>
      <c r="B8" s="618"/>
      <c r="C8" s="618"/>
      <c r="D8" s="618"/>
      <c r="E8" s="618"/>
      <c r="F8" s="618"/>
      <c r="G8" s="618"/>
      <c r="H8" s="618"/>
      <c r="I8" s="618"/>
      <c r="J8" s="618"/>
      <c r="K8" s="618"/>
      <c r="L8" s="618"/>
      <c r="M8" s="618"/>
      <c r="N8" s="618"/>
      <c r="O8" s="618"/>
      <c r="P8" s="618"/>
      <c r="Q8" s="618"/>
      <c r="R8" s="618"/>
      <c r="S8" s="618"/>
      <c r="T8" s="618"/>
      <c r="U8" s="618"/>
    </row>
    <row r="9" spans="1:21" hidden="1">
      <c r="A9" s="618"/>
      <c r="B9" s="618"/>
      <c r="C9" s="618"/>
      <c r="D9" s="618"/>
      <c r="E9" s="618"/>
      <c r="F9" s="618"/>
      <c r="G9" s="618"/>
      <c r="H9" s="618"/>
      <c r="I9" s="618"/>
      <c r="J9" s="618"/>
      <c r="K9" s="618"/>
      <c r="L9" s="618"/>
      <c r="M9" s="618"/>
      <c r="N9" s="618"/>
      <c r="O9" s="618"/>
      <c r="P9" s="618"/>
      <c r="Q9" s="618"/>
      <c r="R9" s="618"/>
      <c r="S9" s="618"/>
      <c r="T9" s="618"/>
      <c r="U9" s="618"/>
    </row>
    <row r="10" spans="1:21" hidden="1">
      <c r="A10" s="618"/>
      <c r="B10" s="618"/>
      <c r="C10" s="618"/>
      <c r="D10" s="618"/>
      <c r="E10" s="618"/>
      <c r="F10" s="618"/>
      <c r="G10" s="618"/>
      <c r="H10" s="618"/>
      <c r="I10" s="618"/>
      <c r="J10" s="618"/>
      <c r="K10" s="618"/>
      <c r="L10" s="618"/>
      <c r="M10" s="618"/>
      <c r="N10" s="618"/>
      <c r="O10" s="618"/>
      <c r="P10" s="618"/>
      <c r="Q10" s="618"/>
      <c r="R10" s="618"/>
      <c r="S10" s="618"/>
      <c r="T10" s="618"/>
      <c r="U10" s="618"/>
    </row>
    <row r="11" spans="1:21" ht="15" hidden="1" customHeight="1">
      <c r="A11" s="618"/>
      <c r="B11" s="618"/>
      <c r="C11" s="618"/>
      <c r="D11" s="618"/>
      <c r="E11" s="618"/>
      <c r="F11" s="618"/>
      <c r="G11" s="618"/>
      <c r="H11" s="618"/>
      <c r="I11" s="618"/>
      <c r="J11" s="618"/>
      <c r="K11" s="618"/>
      <c r="L11" s="618"/>
      <c r="M11" s="599"/>
      <c r="N11" s="618"/>
      <c r="O11" s="618"/>
      <c r="P11" s="618"/>
      <c r="Q11" s="618"/>
      <c r="R11" s="618"/>
      <c r="S11" s="618"/>
      <c r="T11" s="618"/>
      <c r="U11" s="618"/>
    </row>
    <row r="12" spans="1:21" s="86" customFormat="1" ht="20.100000000000001" customHeight="1">
      <c r="A12" s="707"/>
      <c r="B12" s="707"/>
      <c r="C12" s="707"/>
      <c r="D12" s="707"/>
      <c r="E12" s="707"/>
      <c r="F12" s="707"/>
      <c r="G12" s="707"/>
      <c r="H12" s="707"/>
      <c r="I12" s="707"/>
      <c r="J12" s="707"/>
      <c r="K12" s="707"/>
      <c r="L12" s="751" t="s">
        <v>1038</v>
      </c>
      <c r="M12" s="767"/>
      <c r="N12" s="767"/>
      <c r="O12" s="767"/>
      <c r="P12" s="767"/>
      <c r="Q12" s="767"/>
      <c r="R12" s="767"/>
      <c r="S12" s="767"/>
      <c r="T12" s="767"/>
      <c r="U12" s="767"/>
    </row>
    <row r="13" spans="1:21" s="86" customFormat="1">
      <c r="A13" s="707"/>
      <c r="B13" s="707"/>
      <c r="C13" s="707"/>
      <c r="D13" s="707"/>
      <c r="E13" s="707"/>
      <c r="F13" s="707"/>
      <c r="G13" s="707"/>
      <c r="H13" s="707"/>
      <c r="I13" s="707"/>
      <c r="J13" s="707"/>
      <c r="K13" s="707"/>
      <c r="L13" s="753"/>
      <c r="M13" s="753"/>
      <c r="N13" s="753"/>
      <c r="O13" s="754"/>
      <c r="P13" s="754"/>
      <c r="Q13" s="754"/>
      <c r="R13" s="754"/>
      <c r="S13" s="753"/>
      <c r="T13" s="753"/>
      <c r="U13" s="753"/>
    </row>
    <row r="14" spans="1:21" s="87" customFormat="1" ht="15" customHeight="1">
      <c r="A14" s="671"/>
      <c r="B14" s="671"/>
      <c r="C14" s="671"/>
      <c r="D14" s="671"/>
      <c r="E14" s="671"/>
      <c r="F14" s="671"/>
      <c r="G14" s="671"/>
      <c r="H14" s="671"/>
      <c r="I14" s="671"/>
      <c r="J14" s="671"/>
      <c r="K14" s="671"/>
      <c r="L14" s="755" t="s">
        <v>15</v>
      </c>
      <c r="M14" s="755" t="s">
        <v>120</v>
      </c>
      <c r="N14" s="755" t="s">
        <v>141</v>
      </c>
      <c r="O14" s="713" t="s">
        <v>2461</v>
      </c>
      <c r="P14" s="713" t="s">
        <v>2461</v>
      </c>
      <c r="Q14" s="713" t="s">
        <v>2461</v>
      </c>
      <c r="R14" s="714" t="s">
        <v>2462</v>
      </c>
      <c r="S14" s="715" t="s">
        <v>2463</v>
      </c>
      <c r="T14" s="715" t="s">
        <v>2463</v>
      </c>
      <c r="U14" s="716" t="s">
        <v>308</v>
      </c>
    </row>
    <row r="15" spans="1:21" s="87" customFormat="1" ht="50.1" customHeight="1">
      <c r="A15" s="671"/>
      <c r="B15" s="671"/>
      <c r="C15" s="671"/>
      <c r="D15" s="671"/>
      <c r="E15" s="671"/>
      <c r="F15" s="671"/>
      <c r="G15" s="671"/>
      <c r="H15" s="671"/>
      <c r="I15" s="671"/>
      <c r="J15" s="671"/>
      <c r="K15" s="671"/>
      <c r="L15" s="755"/>
      <c r="M15" s="755"/>
      <c r="N15" s="755"/>
      <c r="O15" s="667" t="s">
        <v>271</v>
      </c>
      <c r="P15" s="667" t="s">
        <v>309</v>
      </c>
      <c r="Q15" s="667" t="s">
        <v>289</v>
      </c>
      <c r="R15" s="667" t="s">
        <v>271</v>
      </c>
      <c r="S15" s="715" t="s">
        <v>272</v>
      </c>
      <c r="T15" s="715" t="s">
        <v>271</v>
      </c>
      <c r="U15" s="716"/>
    </row>
    <row r="16" spans="1:21" s="87" customFormat="1">
      <c r="A16" s="718" t="s">
        <v>17</v>
      </c>
      <c r="B16" s="671"/>
      <c r="C16" s="671"/>
      <c r="D16" s="671"/>
      <c r="E16" s="671"/>
      <c r="F16" s="671"/>
      <c r="G16" s="671"/>
      <c r="H16" s="671"/>
      <c r="I16" s="671"/>
      <c r="J16" s="671"/>
      <c r="K16" s="671"/>
      <c r="L16" s="627" t="s">
        <v>2448</v>
      </c>
      <c r="M16" s="610"/>
      <c r="N16" s="611"/>
      <c r="O16" s="611"/>
      <c r="P16" s="611"/>
      <c r="Q16" s="611"/>
      <c r="R16" s="611"/>
      <c r="S16" s="611"/>
      <c r="T16" s="611"/>
      <c r="U16" s="611"/>
    </row>
    <row r="17" spans="1:21" s="89" customFormat="1">
      <c r="A17" s="768">
        <v>1</v>
      </c>
      <c r="B17" s="757"/>
      <c r="C17" s="757"/>
      <c r="D17" s="757"/>
      <c r="E17" s="757"/>
      <c r="F17" s="757"/>
      <c r="G17" s="757"/>
      <c r="H17" s="757"/>
      <c r="I17" s="757"/>
      <c r="J17" s="757"/>
      <c r="K17" s="757"/>
      <c r="L17" s="758" t="s">
        <v>17</v>
      </c>
      <c r="M17" s="759" t="s">
        <v>853</v>
      </c>
      <c r="N17" s="669" t="s">
        <v>355</v>
      </c>
      <c r="O17" s="760">
        <v>4278.8999999999996</v>
      </c>
      <c r="P17" s="760">
        <v>4708.16</v>
      </c>
      <c r="Q17" s="760">
        <v>4708.16</v>
      </c>
      <c r="R17" s="760">
        <v>4989.6000000000004</v>
      </c>
      <c r="S17" s="760">
        <v>5398.4</v>
      </c>
      <c r="T17" s="760">
        <v>5381.6</v>
      </c>
      <c r="U17" s="761"/>
    </row>
    <row r="18" spans="1:21" s="89" customFormat="1" ht="22.5">
      <c r="A18" s="768">
        <v>1</v>
      </c>
      <c r="B18" s="757"/>
      <c r="C18" s="757"/>
      <c r="D18" s="757"/>
      <c r="E18" s="757"/>
      <c r="F18" s="757"/>
      <c r="G18" s="757"/>
      <c r="H18" s="757"/>
      <c r="I18" s="757"/>
      <c r="J18" s="757"/>
      <c r="K18" s="757"/>
      <c r="L18" s="758" t="s">
        <v>101</v>
      </c>
      <c r="M18" s="759" t="s">
        <v>955</v>
      </c>
      <c r="N18" s="667" t="s">
        <v>1011</v>
      </c>
      <c r="O18" s="760">
        <v>510</v>
      </c>
      <c r="P18" s="760">
        <v>553.9</v>
      </c>
      <c r="Q18" s="760">
        <v>553.9</v>
      </c>
      <c r="R18" s="760">
        <v>560</v>
      </c>
      <c r="S18" s="760">
        <v>560</v>
      </c>
      <c r="T18" s="760">
        <v>560</v>
      </c>
      <c r="U18" s="761"/>
    </row>
    <row r="19" spans="1:21" s="89" customFormat="1">
      <c r="A19" s="768">
        <v>1</v>
      </c>
      <c r="B19" s="757"/>
      <c r="C19" s="757"/>
      <c r="D19" s="757"/>
      <c r="E19" s="757"/>
      <c r="F19" s="757"/>
      <c r="G19" s="757"/>
      <c r="H19" s="757"/>
      <c r="I19" s="757"/>
      <c r="J19" s="757"/>
      <c r="K19" s="757"/>
      <c r="L19" s="758" t="s">
        <v>102</v>
      </c>
      <c r="M19" s="759" t="s">
        <v>956</v>
      </c>
      <c r="N19" s="667" t="s">
        <v>1237</v>
      </c>
      <c r="O19" s="769">
        <v>527.20000000000005</v>
      </c>
      <c r="P19" s="769">
        <v>809.04</v>
      </c>
      <c r="Q19" s="769">
        <v>527.20000000000005</v>
      </c>
      <c r="R19" s="769">
        <v>809.04</v>
      </c>
      <c r="S19" s="769">
        <v>809.04</v>
      </c>
      <c r="T19" s="769">
        <v>527.20000000000005</v>
      </c>
      <c r="U19" s="761"/>
    </row>
    <row r="20" spans="1:21" s="89" customFormat="1">
      <c r="A20" s="768">
        <v>1</v>
      </c>
      <c r="B20" s="757"/>
      <c r="C20" s="757"/>
      <c r="D20" s="757"/>
      <c r="E20" s="757"/>
      <c r="F20" s="757"/>
      <c r="G20" s="757"/>
      <c r="H20" s="757"/>
      <c r="I20" s="757"/>
      <c r="J20" s="757"/>
      <c r="K20" s="757"/>
      <c r="L20" s="758" t="s">
        <v>103</v>
      </c>
      <c r="M20" s="759" t="s">
        <v>357</v>
      </c>
      <c r="N20" s="667" t="s">
        <v>450</v>
      </c>
      <c r="O20" s="760">
        <v>8.3899999999999988</v>
      </c>
      <c r="P20" s="760">
        <v>8.5000180538003249</v>
      </c>
      <c r="Q20" s="760">
        <v>8.5000180538003249</v>
      </c>
      <c r="R20" s="760">
        <v>8.91</v>
      </c>
      <c r="S20" s="760">
        <v>9.6399999999999988</v>
      </c>
      <c r="T20" s="760">
        <v>9.6100000000000012</v>
      </c>
      <c r="U20" s="761"/>
    </row>
    <row r="21" spans="1:21" s="89" customFormat="1">
      <c r="A21" s="768">
        <v>1</v>
      </c>
      <c r="B21" s="757"/>
      <c r="C21" s="757"/>
      <c r="D21" s="757"/>
      <c r="E21" s="757"/>
      <c r="F21" s="757"/>
      <c r="G21" s="757"/>
      <c r="H21" s="757"/>
      <c r="I21" s="757"/>
      <c r="J21" s="757"/>
      <c r="K21" s="757"/>
      <c r="L21" s="758" t="s">
        <v>119</v>
      </c>
      <c r="M21" s="759" t="s">
        <v>358</v>
      </c>
      <c r="N21" s="667" t="s">
        <v>449</v>
      </c>
      <c r="O21" s="729">
        <v>0.96737481031866457</v>
      </c>
      <c r="P21" s="729">
        <v>0.68463858400079103</v>
      </c>
      <c r="Q21" s="729">
        <v>1.0506449165402123</v>
      </c>
      <c r="R21" s="729">
        <v>0.69217838425788591</v>
      </c>
      <c r="S21" s="729">
        <v>0.69217838425788591</v>
      </c>
      <c r="T21" s="729">
        <v>1.062215477996965</v>
      </c>
      <c r="U21" s="761"/>
    </row>
    <row r="22" spans="1:21" s="89" customFormat="1" ht="22.5">
      <c r="A22" s="768">
        <v>1</v>
      </c>
      <c r="B22" s="757"/>
      <c r="C22" s="757"/>
      <c r="D22" s="757"/>
      <c r="E22" s="757"/>
      <c r="F22" s="757"/>
      <c r="G22" s="757"/>
      <c r="H22" s="757"/>
      <c r="I22" s="757"/>
      <c r="J22" s="770" t="s">
        <v>857</v>
      </c>
      <c r="K22" s="757"/>
      <c r="L22" s="771"/>
      <c r="M22" s="772" t="s">
        <v>946</v>
      </c>
      <c r="N22" s="757"/>
      <c r="O22" s="739"/>
      <c r="P22" s="739"/>
      <c r="Q22" s="739"/>
      <c r="R22" s="739"/>
      <c r="S22" s="739"/>
      <c r="T22" s="739"/>
      <c r="U22" s="773"/>
    </row>
    <row r="23" spans="1:21" s="89" customFormat="1" ht="14.25">
      <c r="A23" s="612">
        <v>1</v>
      </c>
      <c r="B23" s="757"/>
      <c r="C23" s="757"/>
      <c r="D23" s="757"/>
      <c r="E23" s="757"/>
      <c r="F23" s="757"/>
      <c r="G23" s="757"/>
      <c r="H23" s="757"/>
      <c r="I23" s="757"/>
      <c r="J23" s="774" t="s">
        <v>183</v>
      </c>
      <c r="K23" s="579"/>
      <c r="L23" s="758" t="s">
        <v>183</v>
      </c>
      <c r="M23" s="775" t="s">
        <v>997</v>
      </c>
      <c r="N23" s="669" t="s">
        <v>355</v>
      </c>
      <c r="O23" s="776">
        <v>4278.8999999999996</v>
      </c>
      <c r="P23" s="776">
        <v>4708.16</v>
      </c>
      <c r="Q23" s="776">
        <v>4708.16</v>
      </c>
      <c r="R23" s="776">
        <v>4989.6000000000004</v>
      </c>
      <c r="S23" s="776">
        <v>5398.4</v>
      </c>
      <c r="T23" s="776">
        <v>5381.6</v>
      </c>
      <c r="U23" s="761"/>
    </row>
    <row r="24" spans="1:21" s="89" customFormat="1">
      <c r="A24" s="612">
        <v>1</v>
      </c>
      <c r="B24" s="757"/>
      <c r="C24" s="757"/>
      <c r="D24" s="757"/>
      <c r="E24" s="757"/>
      <c r="F24" s="757"/>
      <c r="G24" s="757"/>
      <c r="H24" s="757"/>
      <c r="I24" s="757"/>
      <c r="J24" s="774"/>
      <c r="K24" s="757"/>
      <c r="L24" s="669" t="s">
        <v>1064</v>
      </c>
      <c r="M24" s="777" t="s">
        <v>858</v>
      </c>
      <c r="N24" s="667" t="s">
        <v>450</v>
      </c>
      <c r="O24" s="760">
        <v>8.3899999999999988</v>
      </c>
      <c r="P24" s="760">
        <v>8.5000180538003249</v>
      </c>
      <c r="Q24" s="760">
        <v>8.5000180538003249</v>
      </c>
      <c r="R24" s="760">
        <v>8.91</v>
      </c>
      <c r="S24" s="760">
        <v>9.6399999999999988</v>
      </c>
      <c r="T24" s="760">
        <v>9.6100000000000012</v>
      </c>
      <c r="U24" s="761"/>
    </row>
    <row r="25" spans="1:21" s="89" customFormat="1">
      <c r="A25" s="612">
        <v>1</v>
      </c>
      <c r="B25" s="757"/>
      <c r="C25" s="757"/>
      <c r="D25" s="757"/>
      <c r="E25" s="757"/>
      <c r="F25" s="757"/>
      <c r="G25" s="757"/>
      <c r="H25" s="757"/>
      <c r="I25" s="757"/>
      <c r="J25" s="774"/>
      <c r="K25" s="757"/>
      <c r="L25" s="669" t="s">
        <v>1065</v>
      </c>
      <c r="M25" s="777" t="s">
        <v>957</v>
      </c>
      <c r="N25" s="667" t="s">
        <v>1011</v>
      </c>
      <c r="O25" s="776">
        <v>510</v>
      </c>
      <c r="P25" s="776">
        <v>553.9</v>
      </c>
      <c r="Q25" s="776">
        <v>553.9</v>
      </c>
      <c r="R25" s="776">
        <v>560</v>
      </c>
      <c r="S25" s="776">
        <v>560</v>
      </c>
      <c r="T25" s="776">
        <v>560</v>
      </c>
      <c r="U25" s="761"/>
    </row>
    <row r="26" spans="1:21" s="89" customFormat="1" ht="22.5">
      <c r="A26" s="768">
        <v>1</v>
      </c>
      <c r="B26" s="757"/>
      <c r="C26" s="757"/>
      <c r="D26" s="757"/>
      <c r="E26" s="757"/>
      <c r="F26" s="757"/>
      <c r="G26" s="757"/>
      <c r="H26" s="757"/>
      <c r="I26" s="757"/>
      <c r="J26" s="770" t="s">
        <v>931</v>
      </c>
      <c r="K26" s="757"/>
      <c r="L26" s="771"/>
      <c r="M26" s="772" t="s">
        <v>947</v>
      </c>
      <c r="N26" s="757"/>
      <c r="O26" s="739"/>
      <c r="P26" s="739"/>
      <c r="Q26" s="739"/>
      <c r="R26" s="739"/>
      <c r="S26" s="739"/>
      <c r="T26" s="739"/>
      <c r="U26" s="773"/>
    </row>
    <row r="27" spans="1:21" s="87" customFormat="1">
      <c r="A27" s="718" t="s">
        <v>101</v>
      </c>
      <c r="B27" s="671"/>
      <c r="C27" s="671"/>
      <c r="D27" s="671"/>
      <c r="E27" s="671"/>
      <c r="F27" s="671"/>
      <c r="G27" s="671"/>
      <c r="H27" s="671"/>
      <c r="I27" s="671"/>
      <c r="J27" s="671"/>
      <c r="K27" s="671"/>
      <c r="L27" s="627" t="s">
        <v>2450</v>
      </c>
      <c r="M27" s="610"/>
      <c r="N27" s="611"/>
      <c r="O27" s="611"/>
      <c r="P27" s="611"/>
      <c r="Q27" s="611"/>
      <c r="R27" s="611"/>
      <c r="S27" s="611"/>
      <c r="T27" s="611"/>
      <c r="U27" s="611"/>
    </row>
    <row r="28" spans="1:21" s="89" customFormat="1">
      <c r="A28" s="768">
        <v>2</v>
      </c>
      <c r="B28" s="757"/>
      <c r="C28" s="757"/>
      <c r="D28" s="757"/>
      <c r="E28" s="757"/>
      <c r="F28" s="757"/>
      <c r="G28" s="757"/>
      <c r="H28" s="757"/>
      <c r="I28" s="757"/>
      <c r="J28" s="757"/>
      <c r="K28" s="757"/>
      <c r="L28" s="758" t="s">
        <v>17</v>
      </c>
      <c r="M28" s="759" t="s">
        <v>853</v>
      </c>
      <c r="N28" s="669" t="s">
        <v>355</v>
      </c>
      <c r="O28" s="760">
        <v>360.77</v>
      </c>
      <c r="P28" s="760">
        <v>505.75</v>
      </c>
      <c r="Q28" s="760">
        <v>360.77</v>
      </c>
      <c r="R28" s="760">
        <v>383.13</v>
      </c>
      <c r="S28" s="760">
        <v>573.58000000000004</v>
      </c>
      <c r="T28" s="760">
        <v>413.23</v>
      </c>
      <c r="U28" s="761"/>
    </row>
    <row r="29" spans="1:21" s="89" customFormat="1" ht="22.5">
      <c r="A29" s="768">
        <v>2</v>
      </c>
      <c r="B29" s="757"/>
      <c r="C29" s="757"/>
      <c r="D29" s="757"/>
      <c r="E29" s="757"/>
      <c r="F29" s="757"/>
      <c r="G29" s="757"/>
      <c r="H29" s="757"/>
      <c r="I29" s="757"/>
      <c r="J29" s="757"/>
      <c r="K29" s="757"/>
      <c r="L29" s="758" t="s">
        <v>101</v>
      </c>
      <c r="M29" s="759" t="s">
        <v>955</v>
      </c>
      <c r="N29" s="667" t="s">
        <v>1011</v>
      </c>
      <c r="O29" s="760">
        <v>43</v>
      </c>
      <c r="P29" s="760">
        <v>59.5</v>
      </c>
      <c r="Q29" s="760">
        <v>43</v>
      </c>
      <c r="R29" s="760">
        <v>43</v>
      </c>
      <c r="S29" s="760">
        <v>59.5</v>
      </c>
      <c r="T29" s="760">
        <v>43</v>
      </c>
      <c r="U29" s="761"/>
    </row>
    <row r="30" spans="1:21" s="89" customFormat="1">
      <c r="A30" s="768">
        <v>2</v>
      </c>
      <c r="B30" s="757"/>
      <c r="C30" s="757"/>
      <c r="D30" s="757"/>
      <c r="E30" s="757"/>
      <c r="F30" s="757"/>
      <c r="G30" s="757"/>
      <c r="H30" s="757"/>
      <c r="I30" s="757"/>
      <c r="J30" s="757"/>
      <c r="K30" s="757"/>
      <c r="L30" s="758" t="s">
        <v>102</v>
      </c>
      <c r="M30" s="759" t="s">
        <v>956</v>
      </c>
      <c r="N30" s="667" t="s">
        <v>1237</v>
      </c>
      <c r="O30" s="769">
        <v>128.30000000000001</v>
      </c>
      <c r="P30" s="769">
        <v>136.4</v>
      </c>
      <c r="Q30" s="769">
        <v>128.30000000000001</v>
      </c>
      <c r="R30" s="769">
        <v>128.30000000000001</v>
      </c>
      <c r="S30" s="769">
        <v>136.4</v>
      </c>
      <c r="T30" s="769">
        <v>128.30000000000001</v>
      </c>
      <c r="U30" s="761"/>
    </row>
    <row r="31" spans="1:21" s="89" customFormat="1">
      <c r="A31" s="768">
        <v>2</v>
      </c>
      <c r="B31" s="757"/>
      <c r="C31" s="757"/>
      <c r="D31" s="757"/>
      <c r="E31" s="757"/>
      <c r="F31" s="757"/>
      <c r="G31" s="757"/>
      <c r="H31" s="757"/>
      <c r="I31" s="757"/>
      <c r="J31" s="757"/>
      <c r="K31" s="757"/>
      <c r="L31" s="758" t="s">
        <v>103</v>
      </c>
      <c r="M31" s="759" t="s">
        <v>357</v>
      </c>
      <c r="N31" s="667" t="s">
        <v>450</v>
      </c>
      <c r="O31" s="760">
        <v>8.3899999999999988</v>
      </c>
      <c r="P31" s="760">
        <v>8.5</v>
      </c>
      <c r="Q31" s="760">
        <v>8.3899999999999988</v>
      </c>
      <c r="R31" s="760">
        <v>8.91</v>
      </c>
      <c r="S31" s="760">
        <v>9.64</v>
      </c>
      <c r="T31" s="760">
        <v>9.6100000000000012</v>
      </c>
      <c r="U31" s="761"/>
    </row>
    <row r="32" spans="1:21" s="89" customFormat="1">
      <c r="A32" s="768">
        <v>2</v>
      </c>
      <c r="B32" s="757"/>
      <c r="C32" s="757"/>
      <c r="D32" s="757"/>
      <c r="E32" s="757"/>
      <c r="F32" s="757"/>
      <c r="G32" s="757"/>
      <c r="H32" s="757"/>
      <c r="I32" s="757"/>
      <c r="J32" s="757"/>
      <c r="K32" s="757"/>
      <c r="L32" s="758" t="s">
        <v>119</v>
      </c>
      <c r="M32" s="759" t="s">
        <v>358</v>
      </c>
      <c r="N32" s="667" t="s">
        <v>449</v>
      </c>
      <c r="O32" s="729">
        <v>0.33515198752922837</v>
      </c>
      <c r="P32" s="729">
        <v>0.43621700879765396</v>
      </c>
      <c r="Q32" s="729">
        <v>0.33515198752922837</v>
      </c>
      <c r="R32" s="729">
        <v>0.33515198752922837</v>
      </c>
      <c r="S32" s="729">
        <v>0.43621700879765396</v>
      </c>
      <c r="T32" s="729">
        <v>0.33515198752922837</v>
      </c>
      <c r="U32" s="761"/>
    </row>
    <row r="33" spans="1:21" s="89" customFormat="1" ht="22.5">
      <c r="A33" s="768">
        <v>2</v>
      </c>
      <c r="B33" s="757"/>
      <c r="C33" s="757"/>
      <c r="D33" s="757"/>
      <c r="E33" s="757"/>
      <c r="F33" s="757"/>
      <c r="G33" s="757"/>
      <c r="H33" s="757"/>
      <c r="I33" s="757"/>
      <c r="J33" s="770" t="s">
        <v>857</v>
      </c>
      <c r="K33" s="757"/>
      <c r="L33" s="771"/>
      <c r="M33" s="772" t="s">
        <v>946</v>
      </c>
      <c r="N33" s="757"/>
      <c r="O33" s="739"/>
      <c r="P33" s="739"/>
      <c r="Q33" s="739"/>
      <c r="R33" s="739"/>
      <c r="S33" s="739"/>
      <c r="T33" s="739"/>
      <c r="U33" s="773"/>
    </row>
    <row r="34" spans="1:21" s="89" customFormat="1" ht="14.25">
      <c r="A34" s="612">
        <v>2</v>
      </c>
      <c r="B34" s="757"/>
      <c r="C34" s="757"/>
      <c r="D34" s="757"/>
      <c r="E34" s="757"/>
      <c r="F34" s="757"/>
      <c r="G34" s="757"/>
      <c r="H34" s="757"/>
      <c r="I34" s="757"/>
      <c r="J34" s="774" t="s">
        <v>183</v>
      </c>
      <c r="K34" s="579"/>
      <c r="L34" s="758" t="s">
        <v>183</v>
      </c>
      <c r="M34" s="775" t="s">
        <v>997</v>
      </c>
      <c r="N34" s="669" t="s">
        <v>355</v>
      </c>
      <c r="O34" s="776">
        <v>360.77</v>
      </c>
      <c r="P34" s="776">
        <v>505.75</v>
      </c>
      <c r="Q34" s="776">
        <v>360.77</v>
      </c>
      <c r="R34" s="776">
        <v>383.13</v>
      </c>
      <c r="S34" s="776">
        <v>573.58000000000004</v>
      </c>
      <c r="T34" s="776">
        <v>413.23</v>
      </c>
      <c r="U34" s="761"/>
    </row>
    <row r="35" spans="1:21" s="89" customFormat="1">
      <c r="A35" s="612">
        <v>2</v>
      </c>
      <c r="B35" s="757"/>
      <c r="C35" s="757"/>
      <c r="D35" s="757"/>
      <c r="E35" s="757"/>
      <c r="F35" s="757"/>
      <c r="G35" s="757"/>
      <c r="H35" s="757"/>
      <c r="I35" s="757"/>
      <c r="J35" s="774"/>
      <c r="K35" s="757"/>
      <c r="L35" s="669" t="s">
        <v>1064</v>
      </c>
      <c r="M35" s="777" t="s">
        <v>858</v>
      </c>
      <c r="N35" s="667" t="s">
        <v>450</v>
      </c>
      <c r="O35" s="760">
        <v>8.3899999999999988</v>
      </c>
      <c r="P35" s="760">
        <v>8.5</v>
      </c>
      <c r="Q35" s="760">
        <v>8.3899999999999988</v>
      </c>
      <c r="R35" s="760">
        <v>8.91</v>
      </c>
      <c r="S35" s="760">
        <v>9.64</v>
      </c>
      <c r="T35" s="760">
        <v>9.6100000000000012</v>
      </c>
      <c r="U35" s="761"/>
    </row>
    <row r="36" spans="1:21" s="89" customFormat="1">
      <c r="A36" s="612">
        <v>2</v>
      </c>
      <c r="B36" s="757"/>
      <c r="C36" s="757"/>
      <c r="D36" s="757"/>
      <c r="E36" s="757"/>
      <c r="F36" s="757"/>
      <c r="G36" s="757"/>
      <c r="H36" s="757"/>
      <c r="I36" s="757"/>
      <c r="J36" s="774"/>
      <c r="K36" s="757"/>
      <c r="L36" s="669" t="s">
        <v>1065</v>
      </c>
      <c r="M36" s="777" t="s">
        <v>957</v>
      </c>
      <c r="N36" s="667" t="s">
        <v>1011</v>
      </c>
      <c r="O36" s="776">
        <v>43</v>
      </c>
      <c r="P36" s="776">
        <v>59.5</v>
      </c>
      <c r="Q36" s="776">
        <v>43</v>
      </c>
      <c r="R36" s="776">
        <v>43</v>
      </c>
      <c r="S36" s="776">
        <v>59.5</v>
      </c>
      <c r="T36" s="776">
        <v>43</v>
      </c>
      <c r="U36" s="761"/>
    </row>
    <row r="37" spans="1:21" s="89" customFormat="1" ht="22.5">
      <c r="A37" s="768">
        <v>2</v>
      </c>
      <c r="B37" s="757"/>
      <c r="C37" s="757"/>
      <c r="D37" s="757"/>
      <c r="E37" s="757"/>
      <c r="F37" s="757"/>
      <c r="G37" s="757"/>
      <c r="H37" s="757"/>
      <c r="I37" s="757"/>
      <c r="J37" s="770" t="s">
        <v>931</v>
      </c>
      <c r="K37" s="757"/>
      <c r="L37" s="771"/>
      <c r="M37" s="772" t="s">
        <v>947</v>
      </c>
      <c r="N37" s="757"/>
      <c r="O37" s="739"/>
      <c r="P37" s="739"/>
      <c r="Q37" s="739"/>
      <c r="R37" s="739"/>
      <c r="S37" s="739"/>
      <c r="T37" s="739"/>
      <c r="U37" s="773"/>
    </row>
    <row r="38" spans="1:21" s="87" customFormat="1">
      <c r="A38" s="718" t="s">
        <v>102</v>
      </c>
      <c r="B38" s="671"/>
      <c r="C38" s="671"/>
      <c r="D38" s="671"/>
      <c r="E38" s="671"/>
      <c r="F38" s="671"/>
      <c r="G38" s="671"/>
      <c r="H38" s="671"/>
      <c r="I38" s="671"/>
      <c r="J38" s="671"/>
      <c r="K38" s="671"/>
      <c r="L38" s="627" t="s">
        <v>2452</v>
      </c>
      <c r="M38" s="610"/>
      <c r="N38" s="611"/>
      <c r="O38" s="611"/>
      <c r="P38" s="611"/>
      <c r="Q38" s="611"/>
      <c r="R38" s="611"/>
      <c r="S38" s="611"/>
      <c r="T38" s="611"/>
      <c r="U38" s="611"/>
    </row>
    <row r="39" spans="1:21" s="89" customFormat="1">
      <c r="A39" s="768">
        <v>3</v>
      </c>
      <c r="B39" s="757"/>
      <c r="C39" s="757"/>
      <c r="D39" s="757"/>
      <c r="E39" s="757"/>
      <c r="F39" s="757"/>
      <c r="G39" s="757"/>
      <c r="H39" s="757"/>
      <c r="I39" s="757"/>
      <c r="J39" s="757"/>
      <c r="K39" s="757"/>
      <c r="L39" s="758" t="s">
        <v>17</v>
      </c>
      <c r="M39" s="759" t="s">
        <v>853</v>
      </c>
      <c r="N39" s="669" t="s">
        <v>355</v>
      </c>
      <c r="O39" s="760">
        <v>1636.05</v>
      </c>
      <c r="P39" s="760">
        <v>1657.5</v>
      </c>
      <c r="Q39" s="760">
        <v>1636.05</v>
      </c>
      <c r="R39" s="760">
        <v>1737.45</v>
      </c>
      <c r="S39" s="760">
        <v>1879.8</v>
      </c>
      <c r="T39" s="760">
        <v>1873.95</v>
      </c>
      <c r="U39" s="761"/>
    </row>
    <row r="40" spans="1:21" s="89" customFormat="1" ht="22.5">
      <c r="A40" s="768">
        <v>3</v>
      </c>
      <c r="B40" s="757"/>
      <c r="C40" s="757"/>
      <c r="D40" s="757"/>
      <c r="E40" s="757"/>
      <c r="F40" s="757"/>
      <c r="G40" s="757"/>
      <c r="H40" s="757"/>
      <c r="I40" s="757"/>
      <c r="J40" s="757"/>
      <c r="K40" s="757"/>
      <c r="L40" s="758" t="s">
        <v>101</v>
      </c>
      <c r="M40" s="759" t="s">
        <v>955</v>
      </c>
      <c r="N40" s="667" t="s">
        <v>1011</v>
      </c>
      <c r="O40" s="760">
        <v>195</v>
      </c>
      <c r="P40" s="760">
        <v>195</v>
      </c>
      <c r="Q40" s="760">
        <v>195</v>
      </c>
      <c r="R40" s="760">
        <v>195</v>
      </c>
      <c r="S40" s="760">
        <v>195</v>
      </c>
      <c r="T40" s="760">
        <v>195</v>
      </c>
      <c r="U40" s="761"/>
    </row>
    <row r="41" spans="1:21" s="89" customFormat="1">
      <c r="A41" s="768">
        <v>3</v>
      </c>
      <c r="B41" s="757"/>
      <c r="C41" s="757"/>
      <c r="D41" s="757"/>
      <c r="E41" s="757"/>
      <c r="F41" s="757"/>
      <c r="G41" s="757"/>
      <c r="H41" s="757"/>
      <c r="I41" s="757"/>
      <c r="J41" s="757"/>
      <c r="K41" s="757"/>
      <c r="L41" s="758" t="s">
        <v>102</v>
      </c>
      <c r="M41" s="759" t="s">
        <v>956</v>
      </c>
      <c r="N41" s="667" t="s">
        <v>1237</v>
      </c>
      <c r="O41" s="769">
        <v>131.6</v>
      </c>
      <c r="P41" s="769">
        <v>208.14</v>
      </c>
      <c r="Q41" s="769">
        <v>131.6</v>
      </c>
      <c r="R41" s="769">
        <v>131.6</v>
      </c>
      <c r="S41" s="769">
        <v>208.14</v>
      </c>
      <c r="T41" s="769">
        <v>131.6</v>
      </c>
      <c r="U41" s="761"/>
    </row>
    <row r="42" spans="1:21" s="89" customFormat="1">
      <c r="A42" s="768">
        <v>3</v>
      </c>
      <c r="B42" s="757"/>
      <c r="C42" s="757"/>
      <c r="D42" s="757"/>
      <c r="E42" s="757"/>
      <c r="F42" s="757"/>
      <c r="G42" s="757"/>
      <c r="H42" s="757"/>
      <c r="I42" s="757"/>
      <c r="J42" s="757"/>
      <c r="K42" s="757"/>
      <c r="L42" s="758" t="s">
        <v>103</v>
      </c>
      <c r="M42" s="759" t="s">
        <v>357</v>
      </c>
      <c r="N42" s="667" t="s">
        <v>450</v>
      </c>
      <c r="O42" s="760">
        <v>8.39</v>
      </c>
      <c r="P42" s="760">
        <v>8.5</v>
      </c>
      <c r="Q42" s="760">
        <v>8.39</v>
      </c>
      <c r="R42" s="760">
        <v>8.91</v>
      </c>
      <c r="S42" s="760">
        <v>9.64</v>
      </c>
      <c r="T42" s="760">
        <v>9.61</v>
      </c>
      <c r="U42" s="761"/>
    </row>
    <row r="43" spans="1:21" s="89" customFormat="1">
      <c r="A43" s="768">
        <v>3</v>
      </c>
      <c r="B43" s="757"/>
      <c r="C43" s="757"/>
      <c r="D43" s="757"/>
      <c r="E43" s="757"/>
      <c r="F43" s="757"/>
      <c r="G43" s="757"/>
      <c r="H43" s="757"/>
      <c r="I43" s="757"/>
      <c r="J43" s="757"/>
      <c r="K43" s="757"/>
      <c r="L43" s="758" t="s">
        <v>119</v>
      </c>
      <c r="M43" s="759" t="s">
        <v>358</v>
      </c>
      <c r="N43" s="667" t="s">
        <v>449</v>
      </c>
      <c r="O43" s="729">
        <v>1.4817629179331309</v>
      </c>
      <c r="P43" s="729">
        <v>0.93686941481695019</v>
      </c>
      <c r="Q43" s="729">
        <v>1.4817629179331309</v>
      </c>
      <c r="R43" s="729">
        <v>1.4817629179331309</v>
      </c>
      <c r="S43" s="729">
        <v>0.93686941481695019</v>
      </c>
      <c r="T43" s="729">
        <v>1.4817629179331309</v>
      </c>
      <c r="U43" s="761"/>
    </row>
    <row r="44" spans="1:21" s="89" customFormat="1" ht="22.5">
      <c r="A44" s="768">
        <v>3</v>
      </c>
      <c r="B44" s="757"/>
      <c r="C44" s="757"/>
      <c r="D44" s="757"/>
      <c r="E44" s="757"/>
      <c r="F44" s="757"/>
      <c r="G44" s="757"/>
      <c r="H44" s="757"/>
      <c r="I44" s="757"/>
      <c r="J44" s="770" t="s">
        <v>857</v>
      </c>
      <c r="K44" s="757"/>
      <c r="L44" s="771"/>
      <c r="M44" s="772" t="s">
        <v>946</v>
      </c>
      <c r="N44" s="757"/>
      <c r="O44" s="739"/>
      <c r="P44" s="739"/>
      <c r="Q44" s="739"/>
      <c r="R44" s="739"/>
      <c r="S44" s="739"/>
      <c r="T44" s="739"/>
      <c r="U44" s="773"/>
    </row>
    <row r="45" spans="1:21" s="89" customFormat="1" ht="14.25">
      <c r="A45" s="612">
        <v>3</v>
      </c>
      <c r="B45" s="757"/>
      <c r="C45" s="757"/>
      <c r="D45" s="757"/>
      <c r="E45" s="757"/>
      <c r="F45" s="757"/>
      <c r="G45" s="757"/>
      <c r="H45" s="757"/>
      <c r="I45" s="757"/>
      <c r="J45" s="774" t="s">
        <v>183</v>
      </c>
      <c r="K45" s="579"/>
      <c r="L45" s="758" t="s">
        <v>183</v>
      </c>
      <c r="M45" s="775" t="s">
        <v>997</v>
      </c>
      <c r="N45" s="669" t="s">
        <v>355</v>
      </c>
      <c r="O45" s="776">
        <v>1636.05</v>
      </c>
      <c r="P45" s="776">
        <v>1657.5</v>
      </c>
      <c r="Q45" s="776">
        <v>1636.05</v>
      </c>
      <c r="R45" s="776">
        <v>1737.45</v>
      </c>
      <c r="S45" s="776">
        <v>1879.8</v>
      </c>
      <c r="T45" s="776">
        <v>1873.95</v>
      </c>
      <c r="U45" s="761"/>
    </row>
    <row r="46" spans="1:21" s="89" customFormat="1">
      <c r="A46" s="612">
        <v>3</v>
      </c>
      <c r="B46" s="757"/>
      <c r="C46" s="757"/>
      <c r="D46" s="757"/>
      <c r="E46" s="757"/>
      <c r="F46" s="757"/>
      <c r="G46" s="757"/>
      <c r="H46" s="757"/>
      <c r="I46" s="757"/>
      <c r="J46" s="774"/>
      <c r="K46" s="757"/>
      <c r="L46" s="669" t="s">
        <v>1064</v>
      </c>
      <c r="M46" s="777" t="s">
        <v>858</v>
      </c>
      <c r="N46" s="667" t="s">
        <v>450</v>
      </c>
      <c r="O46" s="760">
        <v>8.39</v>
      </c>
      <c r="P46" s="760">
        <v>8.5</v>
      </c>
      <c r="Q46" s="760">
        <v>8.39</v>
      </c>
      <c r="R46" s="760">
        <v>8.91</v>
      </c>
      <c r="S46" s="760">
        <v>9.64</v>
      </c>
      <c r="T46" s="760">
        <v>9.61</v>
      </c>
      <c r="U46" s="761"/>
    </row>
    <row r="47" spans="1:21" s="89" customFormat="1">
      <c r="A47" s="612">
        <v>3</v>
      </c>
      <c r="B47" s="757"/>
      <c r="C47" s="757"/>
      <c r="D47" s="757"/>
      <c r="E47" s="757"/>
      <c r="F47" s="757"/>
      <c r="G47" s="757"/>
      <c r="H47" s="757"/>
      <c r="I47" s="757"/>
      <c r="J47" s="774"/>
      <c r="K47" s="757"/>
      <c r="L47" s="669" t="s">
        <v>1065</v>
      </c>
      <c r="M47" s="777" t="s">
        <v>957</v>
      </c>
      <c r="N47" s="667" t="s">
        <v>1011</v>
      </c>
      <c r="O47" s="776">
        <v>195</v>
      </c>
      <c r="P47" s="776">
        <v>195</v>
      </c>
      <c r="Q47" s="776">
        <v>195</v>
      </c>
      <c r="R47" s="776">
        <v>195</v>
      </c>
      <c r="S47" s="776">
        <v>195</v>
      </c>
      <c r="T47" s="776">
        <v>195</v>
      </c>
      <c r="U47" s="761"/>
    </row>
    <row r="48" spans="1:21" s="89" customFormat="1" ht="22.5">
      <c r="A48" s="768">
        <v>3</v>
      </c>
      <c r="B48" s="757"/>
      <c r="C48" s="757"/>
      <c r="D48" s="757"/>
      <c r="E48" s="757"/>
      <c r="F48" s="757"/>
      <c r="G48" s="757"/>
      <c r="H48" s="757"/>
      <c r="I48" s="757"/>
      <c r="J48" s="770" t="s">
        <v>931</v>
      </c>
      <c r="K48" s="757"/>
      <c r="L48" s="771"/>
      <c r="M48" s="772" t="s">
        <v>947</v>
      </c>
      <c r="N48" s="757"/>
      <c r="O48" s="739"/>
      <c r="P48" s="739"/>
      <c r="Q48" s="739"/>
      <c r="R48" s="739"/>
      <c r="S48" s="739"/>
      <c r="T48" s="739"/>
      <c r="U48" s="773"/>
    </row>
    <row r="49" spans="1:21" s="87" customFormat="1">
      <c r="A49" s="718" t="s">
        <v>103</v>
      </c>
      <c r="B49" s="671"/>
      <c r="C49" s="671"/>
      <c r="D49" s="671"/>
      <c r="E49" s="671"/>
      <c r="F49" s="671"/>
      <c r="G49" s="671"/>
      <c r="H49" s="671"/>
      <c r="I49" s="671"/>
      <c r="J49" s="671"/>
      <c r="K49" s="671"/>
      <c r="L49" s="627" t="s">
        <v>2454</v>
      </c>
      <c r="M49" s="610"/>
      <c r="N49" s="611"/>
      <c r="O49" s="611"/>
      <c r="P49" s="611"/>
      <c r="Q49" s="611"/>
      <c r="R49" s="611"/>
      <c r="S49" s="611"/>
      <c r="T49" s="611"/>
      <c r="U49" s="611"/>
    </row>
    <row r="50" spans="1:21" s="89" customFormat="1">
      <c r="A50" s="768">
        <v>4</v>
      </c>
      <c r="B50" s="757"/>
      <c r="C50" s="757"/>
      <c r="D50" s="757"/>
      <c r="E50" s="757"/>
      <c r="F50" s="757"/>
      <c r="G50" s="757"/>
      <c r="H50" s="757"/>
      <c r="I50" s="757"/>
      <c r="J50" s="757"/>
      <c r="K50" s="757"/>
      <c r="L50" s="758" t="s">
        <v>17</v>
      </c>
      <c r="M50" s="759" t="s">
        <v>853</v>
      </c>
      <c r="N50" s="669" t="s">
        <v>355</v>
      </c>
      <c r="O50" s="760">
        <v>0</v>
      </c>
      <c r="P50" s="760">
        <v>0</v>
      </c>
      <c r="Q50" s="760">
        <v>0</v>
      </c>
      <c r="R50" s="760">
        <v>0</v>
      </c>
      <c r="S50" s="760">
        <v>0</v>
      </c>
      <c r="T50" s="760">
        <v>0</v>
      </c>
      <c r="U50" s="761"/>
    </row>
    <row r="51" spans="1:21" s="89" customFormat="1" ht="22.5">
      <c r="A51" s="768">
        <v>4</v>
      </c>
      <c r="B51" s="757"/>
      <c r="C51" s="757"/>
      <c r="D51" s="757"/>
      <c r="E51" s="757"/>
      <c r="F51" s="757"/>
      <c r="G51" s="757"/>
      <c r="H51" s="757"/>
      <c r="I51" s="757"/>
      <c r="J51" s="757"/>
      <c r="K51" s="757"/>
      <c r="L51" s="758" t="s">
        <v>101</v>
      </c>
      <c r="M51" s="759" t="s">
        <v>955</v>
      </c>
      <c r="N51" s="667" t="s">
        <v>1011</v>
      </c>
      <c r="O51" s="760">
        <v>0</v>
      </c>
      <c r="P51" s="760">
        <v>0</v>
      </c>
      <c r="Q51" s="760">
        <v>0</v>
      </c>
      <c r="R51" s="760">
        <v>0</v>
      </c>
      <c r="S51" s="760">
        <v>0</v>
      </c>
      <c r="T51" s="760">
        <v>0</v>
      </c>
      <c r="U51" s="761"/>
    </row>
    <row r="52" spans="1:21" s="89" customFormat="1">
      <c r="A52" s="768">
        <v>4</v>
      </c>
      <c r="B52" s="757"/>
      <c r="C52" s="757"/>
      <c r="D52" s="757"/>
      <c r="E52" s="757"/>
      <c r="F52" s="757"/>
      <c r="G52" s="757"/>
      <c r="H52" s="757"/>
      <c r="I52" s="757"/>
      <c r="J52" s="757"/>
      <c r="K52" s="757"/>
      <c r="L52" s="758" t="s">
        <v>102</v>
      </c>
      <c r="M52" s="759" t="s">
        <v>956</v>
      </c>
      <c r="N52" s="667" t="s">
        <v>1237</v>
      </c>
      <c r="O52" s="769"/>
      <c r="P52" s="769"/>
      <c r="Q52" s="769"/>
      <c r="R52" s="769"/>
      <c r="S52" s="769"/>
      <c r="T52" s="769"/>
      <c r="U52" s="761"/>
    </row>
    <row r="53" spans="1:21" s="89" customFormat="1">
      <c r="A53" s="768">
        <v>4</v>
      </c>
      <c r="B53" s="757"/>
      <c r="C53" s="757"/>
      <c r="D53" s="757"/>
      <c r="E53" s="757"/>
      <c r="F53" s="757"/>
      <c r="G53" s="757"/>
      <c r="H53" s="757"/>
      <c r="I53" s="757"/>
      <c r="J53" s="757"/>
      <c r="K53" s="757"/>
      <c r="L53" s="758" t="s">
        <v>103</v>
      </c>
      <c r="M53" s="759" t="s">
        <v>357</v>
      </c>
      <c r="N53" s="667" t="s">
        <v>450</v>
      </c>
      <c r="O53" s="760">
        <v>0</v>
      </c>
      <c r="P53" s="760">
        <v>0</v>
      </c>
      <c r="Q53" s="760">
        <v>0</v>
      </c>
      <c r="R53" s="760">
        <v>0</v>
      </c>
      <c r="S53" s="760">
        <v>0</v>
      </c>
      <c r="T53" s="760">
        <v>0</v>
      </c>
      <c r="U53" s="761"/>
    </row>
    <row r="54" spans="1:21" s="89" customFormat="1">
      <c r="A54" s="768">
        <v>4</v>
      </c>
      <c r="B54" s="757"/>
      <c r="C54" s="757"/>
      <c r="D54" s="757"/>
      <c r="E54" s="757"/>
      <c r="F54" s="757"/>
      <c r="G54" s="757"/>
      <c r="H54" s="757"/>
      <c r="I54" s="757"/>
      <c r="J54" s="757"/>
      <c r="K54" s="757"/>
      <c r="L54" s="758" t="s">
        <v>119</v>
      </c>
      <c r="M54" s="759" t="s">
        <v>358</v>
      </c>
      <c r="N54" s="667" t="s">
        <v>449</v>
      </c>
      <c r="O54" s="729">
        <v>0</v>
      </c>
      <c r="P54" s="729">
        <v>0</v>
      </c>
      <c r="Q54" s="729">
        <v>0</v>
      </c>
      <c r="R54" s="729">
        <v>0</v>
      </c>
      <c r="S54" s="729">
        <v>0</v>
      </c>
      <c r="T54" s="729">
        <v>0</v>
      </c>
      <c r="U54" s="761"/>
    </row>
    <row r="55" spans="1:21" s="89" customFormat="1" ht="22.5">
      <c r="A55" s="768">
        <v>4</v>
      </c>
      <c r="B55" s="757"/>
      <c r="C55" s="757"/>
      <c r="D55" s="757"/>
      <c r="E55" s="757"/>
      <c r="F55" s="757"/>
      <c r="G55" s="757"/>
      <c r="H55" s="757"/>
      <c r="I55" s="757"/>
      <c r="J55" s="770" t="s">
        <v>857</v>
      </c>
      <c r="K55" s="757"/>
      <c r="L55" s="771"/>
      <c r="M55" s="772" t="s">
        <v>946</v>
      </c>
      <c r="N55" s="757"/>
      <c r="O55" s="739"/>
      <c r="P55" s="739"/>
      <c r="Q55" s="739"/>
      <c r="R55" s="739"/>
      <c r="S55" s="739"/>
      <c r="T55" s="739"/>
      <c r="U55" s="773"/>
    </row>
    <row r="56" spans="1:21" s="89" customFormat="1" ht="14.25">
      <c r="A56" s="612">
        <v>4</v>
      </c>
      <c r="B56" s="757"/>
      <c r="C56" s="757"/>
      <c r="D56" s="757"/>
      <c r="E56" s="757"/>
      <c r="F56" s="757"/>
      <c r="G56" s="757"/>
      <c r="H56" s="757"/>
      <c r="I56" s="757"/>
      <c r="J56" s="774" t="s">
        <v>183</v>
      </c>
      <c r="K56" s="579"/>
      <c r="L56" s="758" t="s">
        <v>183</v>
      </c>
      <c r="M56" s="775" t="s">
        <v>997</v>
      </c>
      <c r="N56" s="669" t="s">
        <v>355</v>
      </c>
      <c r="O56" s="776">
        <v>0</v>
      </c>
      <c r="P56" s="776">
        <v>0</v>
      </c>
      <c r="Q56" s="776">
        <v>0</v>
      </c>
      <c r="R56" s="776">
        <v>0</v>
      </c>
      <c r="S56" s="776">
        <v>0</v>
      </c>
      <c r="T56" s="776">
        <v>0</v>
      </c>
      <c r="U56" s="761"/>
    </row>
    <row r="57" spans="1:21" s="89" customFormat="1">
      <c r="A57" s="612">
        <v>4</v>
      </c>
      <c r="B57" s="757"/>
      <c r="C57" s="757"/>
      <c r="D57" s="757"/>
      <c r="E57" s="757"/>
      <c r="F57" s="757"/>
      <c r="G57" s="757"/>
      <c r="H57" s="757"/>
      <c r="I57" s="757"/>
      <c r="J57" s="774"/>
      <c r="K57" s="757"/>
      <c r="L57" s="669" t="s">
        <v>1064</v>
      </c>
      <c r="M57" s="777" t="s">
        <v>858</v>
      </c>
      <c r="N57" s="667" t="s">
        <v>450</v>
      </c>
      <c r="O57" s="760">
        <v>0</v>
      </c>
      <c r="P57" s="760">
        <v>0</v>
      </c>
      <c r="Q57" s="760">
        <v>0</v>
      </c>
      <c r="R57" s="760">
        <v>0</v>
      </c>
      <c r="S57" s="760">
        <v>0</v>
      </c>
      <c r="T57" s="760">
        <v>0</v>
      </c>
      <c r="U57" s="761"/>
    </row>
    <row r="58" spans="1:21" s="89" customFormat="1">
      <c r="A58" s="612">
        <v>4</v>
      </c>
      <c r="B58" s="757"/>
      <c r="C58" s="757"/>
      <c r="D58" s="757"/>
      <c r="E58" s="757"/>
      <c r="F58" s="757"/>
      <c r="G58" s="757"/>
      <c r="H58" s="757"/>
      <c r="I58" s="757"/>
      <c r="J58" s="774"/>
      <c r="K58" s="757"/>
      <c r="L58" s="669" t="s">
        <v>1065</v>
      </c>
      <c r="M58" s="777" t="s">
        <v>957</v>
      </c>
      <c r="N58" s="667" t="s">
        <v>1011</v>
      </c>
      <c r="O58" s="776"/>
      <c r="P58" s="776"/>
      <c r="Q58" s="776"/>
      <c r="R58" s="776"/>
      <c r="S58" s="776"/>
      <c r="T58" s="776"/>
      <c r="U58" s="761"/>
    </row>
    <row r="59" spans="1:21" s="89" customFormat="1" ht="22.5">
      <c r="A59" s="768">
        <v>4</v>
      </c>
      <c r="B59" s="757"/>
      <c r="C59" s="757"/>
      <c r="D59" s="757"/>
      <c r="E59" s="757"/>
      <c r="F59" s="757"/>
      <c r="G59" s="757"/>
      <c r="H59" s="757"/>
      <c r="I59" s="757"/>
      <c r="J59" s="770" t="s">
        <v>931</v>
      </c>
      <c r="K59" s="757"/>
      <c r="L59" s="771"/>
      <c r="M59" s="772" t="s">
        <v>947</v>
      </c>
      <c r="N59" s="757"/>
      <c r="O59" s="739"/>
      <c r="P59" s="739"/>
      <c r="Q59" s="739"/>
      <c r="R59" s="739"/>
      <c r="S59" s="739"/>
      <c r="T59" s="739"/>
      <c r="U59" s="773"/>
    </row>
    <row r="60" spans="1:21" s="87" customFormat="1">
      <c r="A60" s="718" t="s">
        <v>119</v>
      </c>
      <c r="B60" s="671"/>
      <c r="C60" s="671"/>
      <c r="D60" s="671"/>
      <c r="E60" s="671"/>
      <c r="F60" s="671"/>
      <c r="G60" s="671"/>
      <c r="H60" s="671"/>
      <c r="I60" s="671"/>
      <c r="J60" s="671"/>
      <c r="K60" s="671"/>
      <c r="L60" s="627" t="s">
        <v>2456</v>
      </c>
      <c r="M60" s="610"/>
      <c r="N60" s="611"/>
      <c r="O60" s="611"/>
      <c r="P60" s="611"/>
      <c r="Q60" s="611"/>
      <c r="R60" s="611"/>
      <c r="S60" s="611"/>
      <c r="T60" s="611"/>
      <c r="U60" s="611"/>
    </row>
    <row r="61" spans="1:21" s="89" customFormat="1">
      <c r="A61" s="768">
        <v>5</v>
      </c>
      <c r="B61" s="757"/>
      <c r="C61" s="757"/>
      <c r="D61" s="757"/>
      <c r="E61" s="757"/>
      <c r="F61" s="757"/>
      <c r="G61" s="757"/>
      <c r="H61" s="757"/>
      <c r="I61" s="757"/>
      <c r="J61" s="757"/>
      <c r="K61" s="757"/>
      <c r="L61" s="758" t="s">
        <v>17</v>
      </c>
      <c r="M61" s="759" t="s">
        <v>853</v>
      </c>
      <c r="N61" s="669" t="s">
        <v>355</v>
      </c>
      <c r="O61" s="760">
        <v>335.6</v>
      </c>
      <c r="P61" s="760">
        <v>464.27</v>
      </c>
      <c r="Q61" s="760">
        <v>335.6</v>
      </c>
      <c r="R61" s="760">
        <v>472.23</v>
      </c>
      <c r="S61" s="760">
        <v>526.54</v>
      </c>
      <c r="T61" s="760">
        <v>524.9</v>
      </c>
      <c r="U61" s="761"/>
    </row>
    <row r="62" spans="1:21" s="89" customFormat="1" ht="22.5">
      <c r="A62" s="768">
        <v>5</v>
      </c>
      <c r="B62" s="757"/>
      <c r="C62" s="757"/>
      <c r="D62" s="757"/>
      <c r="E62" s="757"/>
      <c r="F62" s="757"/>
      <c r="G62" s="757"/>
      <c r="H62" s="757"/>
      <c r="I62" s="757"/>
      <c r="J62" s="757"/>
      <c r="K62" s="757"/>
      <c r="L62" s="758" t="s">
        <v>101</v>
      </c>
      <c r="M62" s="759" t="s">
        <v>955</v>
      </c>
      <c r="N62" s="667" t="s">
        <v>1011</v>
      </c>
      <c r="O62" s="760">
        <v>40</v>
      </c>
      <c r="P62" s="760">
        <v>54.62</v>
      </c>
      <c r="Q62" s="760">
        <v>40</v>
      </c>
      <c r="R62" s="760">
        <v>53</v>
      </c>
      <c r="S62" s="760">
        <v>54.62</v>
      </c>
      <c r="T62" s="760">
        <v>54.62</v>
      </c>
      <c r="U62" s="761"/>
    </row>
    <row r="63" spans="1:21" s="89" customFormat="1">
      <c r="A63" s="768">
        <v>5</v>
      </c>
      <c r="B63" s="757"/>
      <c r="C63" s="757"/>
      <c r="D63" s="757"/>
      <c r="E63" s="757"/>
      <c r="F63" s="757"/>
      <c r="G63" s="757"/>
      <c r="H63" s="757"/>
      <c r="I63" s="757"/>
      <c r="J63" s="757"/>
      <c r="K63" s="757"/>
      <c r="L63" s="758" t="s">
        <v>102</v>
      </c>
      <c r="M63" s="759" t="s">
        <v>956</v>
      </c>
      <c r="N63" s="667" t="s">
        <v>1237</v>
      </c>
      <c r="O63" s="769">
        <v>30.6</v>
      </c>
      <c r="P63" s="769">
        <v>38.299999999999997</v>
      </c>
      <c r="Q63" s="769">
        <v>30.6</v>
      </c>
      <c r="R63" s="769">
        <v>30.6</v>
      </c>
      <c r="S63" s="769">
        <v>38.299999999999997</v>
      </c>
      <c r="T63" s="769">
        <v>30.6</v>
      </c>
      <c r="U63" s="761"/>
    </row>
    <row r="64" spans="1:21" s="89" customFormat="1">
      <c r="A64" s="768">
        <v>5</v>
      </c>
      <c r="B64" s="757"/>
      <c r="C64" s="757"/>
      <c r="D64" s="757"/>
      <c r="E64" s="757"/>
      <c r="F64" s="757"/>
      <c r="G64" s="757"/>
      <c r="H64" s="757"/>
      <c r="I64" s="757"/>
      <c r="J64" s="757"/>
      <c r="K64" s="757"/>
      <c r="L64" s="758" t="s">
        <v>103</v>
      </c>
      <c r="M64" s="759" t="s">
        <v>357</v>
      </c>
      <c r="N64" s="667" t="s">
        <v>450</v>
      </c>
      <c r="O64" s="760">
        <v>8.39</v>
      </c>
      <c r="P64" s="760">
        <v>8.5</v>
      </c>
      <c r="Q64" s="760">
        <v>8.39</v>
      </c>
      <c r="R64" s="760">
        <v>8.91</v>
      </c>
      <c r="S64" s="760">
        <v>9.6400585865983146</v>
      </c>
      <c r="T64" s="760">
        <v>9.610032954961552</v>
      </c>
      <c r="U64" s="761"/>
    </row>
    <row r="65" spans="1:21" s="89" customFormat="1">
      <c r="A65" s="768">
        <v>5</v>
      </c>
      <c r="B65" s="757"/>
      <c r="C65" s="757"/>
      <c r="D65" s="757"/>
      <c r="E65" s="757"/>
      <c r="F65" s="757"/>
      <c r="G65" s="757"/>
      <c r="H65" s="757"/>
      <c r="I65" s="757"/>
      <c r="J65" s="757"/>
      <c r="K65" s="757"/>
      <c r="L65" s="758" t="s">
        <v>119</v>
      </c>
      <c r="M65" s="759" t="s">
        <v>358</v>
      </c>
      <c r="N65" s="667" t="s">
        <v>449</v>
      </c>
      <c r="O65" s="729">
        <v>1.3071895424836601</v>
      </c>
      <c r="P65" s="729">
        <v>1.4261096605744126</v>
      </c>
      <c r="Q65" s="729">
        <v>1.3071895424836601</v>
      </c>
      <c r="R65" s="729">
        <v>1.7320261437908495</v>
      </c>
      <c r="S65" s="729">
        <v>1.4261096605744126</v>
      </c>
      <c r="T65" s="729">
        <v>1.7849673202614378</v>
      </c>
      <c r="U65" s="761"/>
    </row>
    <row r="66" spans="1:21" s="89" customFormat="1" ht="22.5">
      <c r="A66" s="768">
        <v>5</v>
      </c>
      <c r="B66" s="757"/>
      <c r="C66" s="757"/>
      <c r="D66" s="757"/>
      <c r="E66" s="757"/>
      <c r="F66" s="757"/>
      <c r="G66" s="757"/>
      <c r="H66" s="757"/>
      <c r="I66" s="757"/>
      <c r="J66" s="770" t="s">
        <v>857</v>
      </c>
      <c r="K66" s="757"/>
      <c r="L66" s="771"/>
      <c r="M66" s="772" t="s">
        <v>946</v>
      </c>
      <c r="N66" s="757"/>
      <c r="O66" s="739"/>
      <c r="P66" s="739"/>
      <c r="Q66" s="739"/>
      <c r="R66" s="739"/>
      <c r="S66" s="739"/>
      <c r="T66" s="739"/>
      <c r="U66" s="773"/>
    </row>
    <row r="67" spans="1:21" s="89" customFormat="1" ht="14.25">
      <c r="A67" s="612">
        <v>5</v>
      </c>
      <c r="B67" s="757"/>
      <c r="C67" s="757"/>
      <c r="D67" s="757"/>
      <c r="E67" s="757"/>
      <c r="F67" s="757"/>
      <c r="G67" s="757"/>
      <c r="H67" s="757"/>
      <c r="I67" s="757"/>
      <c r="J67" s="774" t="s">
        <v>183</v>
      </c>
      <c r="K67" s="579"/>
      <c r="L67" s="758" t="s">
        <v>183</v>
      </c>
      <c r="M67" s="775" t="s">
        <v>997</v>
      </c>
      <c r="N67" s="669" t="s">
        <v>355</v>
      </c>
      <c r="O67" s="776">
        <v>335.6</v>
      </c>
      <c r="P67" s="776">
        <v>464.27</v>
      </c>
      <c r="Q67" s="776">
        <v>335.6</v>
      </c>
      <c r="R67" s="776">
        <v>472.23</v>
      </c>
      <c r="S67" s="776">
        <v>526.54</v>
      </c>
      <c r="T67" s="776">
        <v>524.9</v>
      </c>
      <c r="U67" s="761"/>
    </row>
    <row r="68" spans="1:21" s="89" customFormat="1">
      <c r="A68" s="612">
        <v>5</v>
      </c>
      <c r="B68" s="757"/>
      <c r="C68" s="757"/>
      <c r="D68" s="757"/>
      <c r="E68" s="757"/>
      <c r="F68" s="757"/>
      <c r="G68" s="757"/>
      <c r="H68" s="757"/>
      <c r="I68" s="757"/>
      <c r="J68" s="774"/>
      <c r="K68" s="757"/>
      <c r="L68" s="669" t="s">
        <v>1064</v>
      </c>
      <c r="M68" s="777" t="s">
        <v>858</v>
      </c>
      <c r="N68" s="667" t="s">
        <v>450</v>
      </c>
      <c r="O68" s="760">
        <v>8.39</v>
      </c>
      <c r="P68" s="760">
        <v>8.5</v>
      </c>
      <c r="Q68" s="760">
        <v>8.39</v>
      </c>
      <c r="R68" s="760">
        <v>8.91</v>
      </c>
      <c r="S68" s="760">
        <v>9.6400585865983146</v>
      </c>
      <c r="T68" s="760">
        <v>9.610032954961552</v>
      </c>
      <c r="U68" s="761"/>
    </row>
    <row r="69" spans="1:21" s="89" customFormat="1">
      <c r="A69" s="612">
        <v>5</v>
      </c>
      <c r="B69" s="757"/>
      <c r="C69" s="757"/>
      <c r="D69" s="757"/>
      <c r="E69" s="757"/>
      <c r="F69" s="757"/>
      <c r="G69" s="757"/>
      <c r="H69" s="757"/>
      <c r="I69" s="757"/>
      <c r="J69" s="774"/>
      <c r="K69" s="757"/>
      <c r="L69" s="669" t="s">
        <v>1065</v>
      </c>
      <c r="M69" s="777" t="s">
        <v>957</v>
      </c>
      <c r="N69" s="667" t="s">
        <v>1011</v>
      </c>
      <c r="O69" s="776">
        <v>40</v>
      </c>
      <c r="P69" s="776">
        <v>54.62</v>
      </c>
      <c r="Q69" s="776">
        <v>40</v>
      </c>
      <c r="R69" s="776">
        <v>53</v>
      </c>
      <c r="S69" s="776">
        <v>54.62</v>
      </c>
      <c r="T69" s="776">
        <v>54.62</v>
      </c>
      <c r="U69" s="761"/>
    </row>
    <row r="70" spans="1:21" s="89" customFormat="1" ht="22.5">
      <c r="A70" s="768">
        <v>5</v>
      </c>
      <c r="B70" s="757"/>
      <c r="C70" s="757"/>
      <c r="D70" s="757"/>
      <c r="E70" s="757"/>
      <c r="F70" s="757"/>
      <c r="G70" s="757"/>
      <c r="H70" s="757"/>
      <c r="I70" s="757"/>
      <c r="J70" s="770" t="s">
        <v>931</v>
      </c>
      <c r="K70" s="757"/>
      <c r="L70" s="771"/>
      <c r="M70" s="772" t="s">
        <v>947</v>
      </c>
      <c r="N70" s="757"/>
      <c r="O70" s="739"/>
      <c r="P70" s="739"/>
      <c r="Q70" s="739"/>
      <c r="R70" s="739"/>
      <c r="S70" s="739"/>
      <c r="T70" s="739"/>
      <c r="U70" s="773"/>
    </row>
    <row r="71" spans="1:21" s="87" customFormat="1">
      <c r="A71" s="718" t="s">
        <v>123</v>
      </c>
      <c r="B71" s="671"/>
      <c r="C71" s="671"/>
      <c r="D71" s="671"/>
      <c r="E71" s="671"/>
      <c r="F71" s="671"/>
      <c r="G71" s="671"/>
      <c r="H71" s="671"/>
      <c r="I71" s="671"/>
      <c r="J71" s="671"/>
      <c r="K71" s="671"/>
      <c r="L71" s="627" t="s">
        <v>2458</v>
      </c>
      <c r="M71" s="610"/>
      <c r="N71" s="611"/>
      <c r="O71" s="611"/>
      <c r="P71" s="611"/>
      <c r="Q71" s="611"/>
      <c r="R71" s="611"/>
      <c r="S71" s="611"/>
      <c r="T71" s="611"/>
      <c r="U71" s="611"/>
    </row>
    <row r="72" spans="1:21" s="89" customFormat="1">
      <c r="A72" s="768">
        <v>6</v>
      </c>
      <c r="B72" s="757"/>
      <c r="C72" s="757"/>
      <c r="D72" s="757"/>
      <c r="E72" s="757"/>
      <c r="F72" s="757"/>
      <c r="G72" s="757"/>
      <c r="H72" s="757"/>
      <c r="I72" s="757"/>
      <c r="J72" s="757"/>
      <c r="K72" s="757"/>
      <c r="L72" s="758" t="s">
        <v>17</v>
      </c>
      <c r="M72" s="759" t="s">
        <v>853</v>
      </c>
      <c r="N72" s="669" t="s">
        <v>355</v>
      </c>
      <c r="O72" s="760">
        <v>184.58</v>
      </c>
      <c r="P72" s="760">
        <v>212.5</v>
      </c>
      <c r="Q72" s="760">
        <v>184.58</v>
      </c>
      <c r="R72" s="760">
        <v>222.75</v>
      </c>
      <c r="S72" s="760">
        <v>241</v>
      </c>
      <c r="T72" s="760">
        <v>240.25</v>
      </c>
      <c r="U72" s="761"/>
    </row>
    <row r="73" spans="1:21" s="89" customFormat="1" ht="22.5">
      <c r="A73" s="768">
        <v>6</v>
      </c>
      <c r="B73" s="757"/>
      <c r="C73" s="757"/>
      <c r="D73" s="757"/>
      <c r="E73" s="757"/>
      <c r="F73" s="757"/>
      <c r="G73" s="757"/>
      <c r="H73" s="757"/>
      <c r="I73" s="757"/>
      <c r="J73" s="757"/>
      <c r="K73" s="757"/>
      <c r="L73" s="758" t="s">
        <v>101</v>
      </c>
      <c r="M73" s="759" t="s">
        <v>955</v>
      </c>
      <c r="N73" s="667" t="s">
        <v>1011</v>
      </c>
      <c r="O73" s="760">
        <v>22</v>
      </c>
      <c r="P73" s="760">
        <v>25</v>
      </c>
      <c r="Q73" s="760">
        <v>22</v>
      </c>
      <c r="R73" s="760">
        <v>25</v>
      </c>
      <c r="S73" s="760">
        <v>25</v>
      </c>
      <c r="T73" s="760">
        <v>25</v>
      </c>
      <c r="U73" s="761"/>
    </row>
    <row r="74" spans="1:21" s="89" customFormat="1">
      <c r="A74" s="768">
        <v>6</v>
      </c>
      <c r="B74" s="757"/>
      <c r="C74" s="757"/>
      <c r="D74" s="757"/>
      <c r="E74" s="757"/>
      <c r="F74" s="757"/>
      <c r="G74" s="757"/>
      <c r="H74" s="757"/>
      <c r="I74" s="757"/>
      <c r="J74" s="757"/>
      <c r="K74" s="757"/>
      <c r="L74" s="758" t="s">
        <v>102</v>
      </c>
      <c r="M74" s="759" t="s">
        <v>956</v>
      </c>
      <c r="N74" s="667" t="s">
        <v>1237</v>
      </c>
      <c r="O74" s="769">
        <v>16.600000000000001</v>
      </c>
      <c r="P74" s="769">
        <v>24.9</v>
      </c>
      <c r="Q74" s="769">
        <v>16.600000000000001</v>
      </c>
      <c r="R74" s="769">
        <v>20.6</v>
      </c>
      <c r="S74" s="769">
        <v>24.9</v>
      </c>
      <c r="T74" s="769">
        <v>20.6</v>
      </c>
      <c r="U74" s="761"/>
    </row>
    <row r="75" spans="1:21" s="89" customFormat="1">
      <c r="A75" s="768">
        <v>6</v>
      </c>
      <c r="B75" s="757"/>
      <c r="C75" s="757"/>
      <c r="D75" s="757"/>
      <c r="E75" s="757"/>
      <c r="F75" s="757"/>
      <c r="G75" s="757"/>
      <c r="H75" s="757"/>
      <c r="I75" s="757"/>
      <c r="J75" s="757"/>
      <c r="K75" s="757"/>
      <c r="L75" s="758" t="s">
        <v>103</v>
      </c>
      <c r="M75" s="759" t="s">
        <v>357</v>
      </c>
      <c r="N75" s="667" t="s">
        <v>450</v>
      </c>
      <c r="O75" s="760">
        <v>8.39</v>
      </c>
      <c r="P75" s="760">
        <v>8.5</v>
      </c>
      <c r="Q75" s="760">
        <v>8.39</v>
      </c>
      <c r="R75" s="760">
        <v>8.91</v>
      </c>
      <c r="S75" s="760">
        <v>9.64</v>
      </c>
      <c r="T75" s="760">
        <v>9.61</v>
      </c>
      <c r="U75" s="761"/>
    </row>
    <row r="76" spans="1:21" s="89" customFormat="1">
      <c r="A76" s="768">
        <v>6</v>
      </c>
      <c r="B76" s="757"/>
      <c r="C76" s="757"/>
      <c r="D76" s="757"/>
      <c r="E76" s="757"/>
      <c r="F76" s="757"/>
      <c r="G76" s="757"/>
      <c r="H76" s="757"/>
      <c r="I76" s="757"/>
      <c r="J76" s="757"/>
      <c r="K76" s="757"/>
      <c r="L76" s="758" t="s">
        <v>119</v>
      </c>
      <c r="M76" s="759" t="s">
        <v>358</v>
      </c>
      <c r="N76" s="667" t="s">
        <v>449</v>
      </c>
      <c r="O76" s="729">
        <v>1.3253012048192769</v>
      </c>
      <c r="P76" s="729">
        <v>1.0040160642570282</v>
      </c>
      <c r="Q76" s="729">
        <v>1.3253012048192769</v>
      </c>
      <c r="R76" s="729">
        <v>1.2135922330097086</v>
      </c>
      <c r="S76" s="729">
        <v>1.0040160642570282</v>
      </c>
      <c r="T76" s="729">
        <v>1.2135922330097086</v>
      </c>
      <c r="U76" s="761"/>
    </row>
    <row r="77" spans="1:21" s="89" customFormat="1" ht="22.5">
      <c r="A77" s="768">
        <v>6</v>
      </c>
      <c r="B77" s="757"/>
      <c r="C77" s="757"/>
      <c r="D77" s="757"/>
      <c r="E77" s="757"/>
      <c r="F77" s="757"/>
      <c r="G77" s="757"/>
      <c r="H77" s="757"/>
      <c r="I77" s="757"/>
      <c r="J77" s="770" t="s">
        <v>857</v>
      </c>
      <c r="K77" s="757"/>
      <c r="L77" s="771"/>
      <c r="M77" s="772" t="s">
        <v>946</v>
      </c>
      <c r="N77" s="757"/>
      <c r="O77" s="739"/>
      <c r="P77" s="739"/>
      <c r="Q77" s="739"/>
      <c r="R77" s="739"/>
      <c r="S77" s="739"/>
      <c r="T77" s="739"/>
      <c r="U77" s="773"/>
    </row>
    <row r="78" spans="1:21" s="89" customFormat="1" ht="14.25">
      <c r="A78" s="612">
        <v>6</v>
      </c>
      <c r="B78" s="757"/>
      <c r="C78" s="757"/>
      <c r="D78" s="757"/>
      <c r="E78" s="757"/>
      <c r="F78" s="757"/>
      <c r="G78" s="757"/>
      <c r="H78" s="757"/>
      <c r="I78" s="757"/>
      <c r="J78" s="774" t="s">
        <v>183</v>
      </c>
      <c r="K78" s="579"/>
      <c r="L78" s="758" t="s">
        <v>183</v>
      </c>
      <c r="M78" s="775" t="s">
        <v>997</v>
      </c>
      <c r="N78" s="669" t="s">
        <v>355</v>
      </c>
      <c r="O78" s="776">
        <v>184.58</v>
      </c>
      <c r="P78" s="776">
        <v>212.5</v>
      </c>
      <c r="Q78" s="776">
        <v>184.58</v>
      </c>
      <c r="R78" s="776">
        <v>222.75</v>
      </c>
      <c r="S78" s="776">
        <v>241</v>
      </c>
      <c r="T78" s="776">
        <v>240.25</v>
      </c>
      <c r="U78" s="761"/>
    </row>
    <row r="79" spans="1:21" s="89" customFormat="1">
      <c r="A79" s="612">
        <v>6</v>
      </c>
      <c r="B79" s="757"/>
      <c r="C79" s="757"/>
      <c r="D79" s="757"/>
      <c r="E79" s="757"/>
      <c r="F79" s="757"/>
      <c r="G79" s="757"/>
      <c r="H79" s="757"/>
      <c r="I79" s="757"/>
      <c r="J79" s="774"/>
      <c r="K79" s="757"/>
      <c r="L79" s="669" t="s">
        <v>1064</v>
      </c>
      <c r="M79" s="777" t="s">
        <v>858</v>
      </c>
      <c r="N79" s="667" t="s">
        <v>450</v>
      </c>
      <c r="O79" s="760">
        <v>8.39</v>
      </c>
      <c r="P79" s="760">
        <v>8.5</v>
      </c>
      <c r="Q79" s="760">
        <v>8.39</v>
      </c>
      <c r="R79" s="760">
        <v>8.91</v>
      </c>
      <c r="S79" s="760">
        <v>9.64</v>
      </c>
      <c r="T79" s="760">
        <v>9.61</v>
      </c>
      <c r="U79" s="761"/>
    </row>
    <row r="80" spans="1:21" s="89" customFormat="1">
      <c r="A80" s="612">
        <v>6</v>
      </c>
      <c r="B80" s="757"/>
      <c r="C80" s="757"/>
      <c r="D80" s="757"/>
      <c r="E80" s="757"/>
      <c r="F80" s="757"/>
      <c r="G80" s="757"/>
      <c r="H80" s="757"/>
      <c r="I80" s="757"/>
      <c r="J80" s="774"/>
      <c r="K80" s="757"/>
      <c r="L80" s="669" t="s">
        <v>1065</v>
      </c>
      <c r="M80" s="777" t="s">
        <v>957</v>
      </c>
      <c r="N80" s="667" t="s">
        <v>1011</v>
      </c>
      <c r="O80" s="776">
        <v>22</v>
      </c>
      <c r="P80" s="776">
        <v>25</v>
      </c>
      <c r="Q80" s="776">
        <v>22</v>
      </c>
      <c r="R80" s="776">
        <v>25</v>
      </c>
      <c r="S80" s="776">
        <v>25</v>
      </c>
      <c r="T80" s="776">
        <v>25</v>
      </c>
      <c r="U80" s="761"/>
    </row>
    <row r="81" spans="1:21" s="89" customFormat="1" ht="22.5">
      <c r="A81" s="768">
        <v>6</v>
      </c>
      <c r="B81" s="757"/>
      <c r="C81" s="757"/>
      <c r="D81" s="757"/>
      <c r="E81" s="757"/>
      <c r="F81" s="757"/>
      <c r="G81" s="757"/>
      <c r="H81" s="757"/>
      <c r="I81" s="757"/>
      <c r="J81" s="770" t="s">
        <v>931</v>
      </c>
      <c r="K81" s="757"/>
      <c r="L81" s="771"/>
      <c r="M81" s="772" t="s">
        <v>947</v>
      </c>
      <c r="N81" s="757"/>
      <c r="O81" s="739"/>
      <c r="P81" s="739"/>
      <c r="Q81" s="739"/>
      <c r="R81" s="739"/>
      <c r="S81" s="739"/>
      <c r="T81" s="739"/>
      <c r="U81" s="773"/>
    </row>
    <row r="82" spans="1:21" s="87" customFormat="1">
      <c r="A82" s="718" t="s">
        <v>124</v>
      </c>
      <c r="B82" s="671"/>
      <c r="C82" s="671"/>
      <c r="D82" s="671"/>
      <c r="E82" s="671"/>
      <c r="F82" s="671"/>
      <c r="G82" s="671"/>
      <c r="H82" s="671"/>
      <c r="I82" s="671"/>
      <c r="J82" s="671"/>
      <c r="K82" s="671"/>
      <c r="L82" s="627" t="s">
        <v>2460</v>
      </c>
      <c r="M82" s="610"/>
      <c r="N82" s="611"/>
      <c r="O82" s="611"/>
      <c r="P82" s="611"/>
      <c r="Q82" s="611"/>
      <c r="R82" s="611"/>
      <c r="S82" s="611"/>
      <c r="T82" s="611"/>
      <c r="U82" s="611"/>
    </row>
    <row r="83" spans="1:21" s="89" customFormat="1">
      <c r="A83" s="768">
        <v>7</v>
      </c>
      <c r="B83" s="757"/>
      <c r="C83" s="757"/>
      <c r="D83" s="757"/>
      <c r="E83" s="757"/>
      <c r="F83" s="757"/>
      <c r="G83" s="757"/>
      <c r="H83" s="757"/>
      <c r="I83" s="757"/>
      <c r="J83" s="757"/>
      <c r="K83" s="757"/>
      <c r="L83" s="758" t="s">
        <v>17</v>
      </c>
      <c r="M83" s="759" t="s">
        <v>853</v>
      </c>
      <c r="N83" s="669" t="s">
        <v>355</v>
      </c>
      <c r="O83" s="760">
        <v>503.4</v>
      </c>
      <c r="P83" s="760">
        <v>637.5</v>
      </c>
      <c r="Q83" s="760">
        <v>503.4</v>
      </c>
      <c r="R83" s="760">
        <v>668.25</v>
      </c>
      <c r="S83" s="760">
        <v>723</v>
      </c>
      <c r="T83" s="760">
        <v>720.75</v>
      </c>
      <c r="U83" s="761"/>
    </row>
    <row r="84" spans="1:21" s="89" customFormat="1" ht="22.5">
      <c r="A84" s="768">
        <v>7</v>
      </c>
      <c r="B84" s="757"/>
      <c r="C84" s="757"/>
      <c r="D84" s="757"/>
      <c r="E84" s="757"/>
      <c r="F84" s="757"/>
      <c r="G84" s="757"/>
      <c r="H84" s="757"/>
      <c r="I84" s="757"/>
      <c r="J84" s="757"/>
      <c r="K84" s="757"/>
      <c r="L84" s="758" t="s">
        <v>101</v>
      </c>
      <c r="M84" s="759" t="s">
        <v>955</v>
      </c>
      <c r="N84" s="667" t="s">
        <v>1011</v>
      </c>
      <c r="O84" s="760">
        <v>60</v>
      </c>
      <c r="P84" s="760">
        <v>75</v>
      </c>
      <c r="Q84" s="760">
        <v>60</v>
      </c>
      <c r="R84" s="760">
        <v>75</v>
      </c>
      <c r="S84" s="760">
        <v>75</v>
      </c>
      <c r="T84" s="760">
        <v>75</v>
      </c>
      <c r="U84" s="761"/>
    </row>
    <row r="85" spans="1:21" s="89" customFormat="1">
      <c r="A85" s="768">
        <v>7</v>
      </c>
      <c r="B85" s="757"/>
      <c r="C85" s="757"/>
      <c r="D85" s="757"/>
      <c r="E85" s="757"/>
      <c r="F85" s="757"/>
      <c r="G85" s="757"/>
      <c r="H85" s="757"/>
      <c r="I85" s="757"/>
      <c r="J85" s="757"/>
      <c r="K85" s="757"/>
      <c r="L85" s="758" t="s">
        <v>102</v>
      </c>
      <c r="M85" s="759" t="s">
        <v>956</v>
      </c>
      <c r="N85" s="667" t="s">
        <v>1237</v>
      </c>
      <c r="O85" s="769">
        <v>34.200000000000003</v>
      </c>
      <c r="P85" s="769">
        <v>45.9</v>
      </c>
      <c r="Q85" s="769">
        <v>34.200000000000003</v>
      </c>
      <c r="R85" s="769">
        <v>34.65</v>
      </c>
      <c r="S85" s="769">
        <v>45.9</v>
      </c>
      <c r="T85" s="769">
        <v>34.65</v>
      </c>
      <c r="U85" s="761"/>
    </row>
    <row r="86" spans="1:21" s="89" customFormat="1">
      <c r="A86" s="768">
        <v>7</v>
      </c>
      <c r="B86" s="757"/>
      <c r="C86" s="757"/>
      <c r="D86" s="757"/>
      <c r="E86" s="757"/>
      <c r="F86" s="757"/>
      <c r="G86" s="757"/>
      <c r="H86" s="757"/>
      <c r="I86" s="757"/>
      <c r="J86" s="757"/>
      <c r="K86" s="757"/>
      <c r="L86" s="758" t="s">
        <v>103</v>
      </c>
      <c r="M86" s="759" t="s">
        <v>357</v>
      </c>
      <c r="N86" s="667" t="s">
        <v>450</v>
      </c>
      <c r="O86" s="760">
        <v>8.3899999999999988</v>
      </c>
      <c r="P86" s="760">
        <v>8.5</v>
      </c>
      <c r="Q86" s="760">
        <v>8.3899999999999988</v>
      </c>
      <c r="R86" s="760">
        <v>8.91</v>
      </c>
      <c r="S86" s="760">
        <v>9.64</v>
      </c>
      <c r="T86" s="760">
        <v>9.61</v>
      </c>
      <c r="U86" s="761"/>
    </row>
    <row r="87" spans="1:21" s="89" customFormat="1">
      <c r="A87" s="768">
        <v>7</v>
      </c>
      <c r="B87" s="757"/>
      <c r="C87" s="757"/>
      <c r="D87" s="757"/>
      <c r="E87" s="757"/>
      <c r="F87" s="757"/>
      <c r="G87" s="757"/>
      <c r="H87" s="757"/>
      <c r="I87" s="757"/>
      <c r="J87" s="757"/>
      <c r="K87" s="757"/>
      <c r="L87" s="758" t="s">
        <v>119</v>
      </c>
      <c r="M87" s="759" t="s">
        <v>358</v>
      </c>
      <c r="N87" s="667" t="s">
        <v>449</v>
      </c>
      <c r="O87" s="729">
        <v>1.7543859649122806</v>
      </c>
      <c r="P87" s="729">
        <v>1.6339869281045751</v>
      </c>
      <c r="Q87" s="729">
        <v>1.7543859649122806</v>
      </c>
      <c r="R87" s="729">
        <v>2.1645021645021645</v>
      </c>
      <c r="S87" s="729">
        <v>1.6339869281045751</v>
      </c>
      <c r="T87" s="729">
        <v>2.1645021645021645</v>
      </c>
      <c r="U87" s="761"/>
    </row>
    <row r="88" spans="1:21" s="89" customFormat="1" ht="22.5">
      <c r="A88" s="768">
        <v>7</v>
      </c>
      <c r="B88" s="757"/>
      <c r="C88" s="757"/>
      <c r="D88" s="757"/>
      <c r="E88" s="757"/>
      <c r="F88" s="757"/>
      <c r="G88" s="757"/>
      <c r="H88" s="757"/>
      <c r="I88" s="757"/>
      <c r="J88" s="770" t="s">
        <v>857</v>
      </c>
      <c r="K88" s="757"/>
      <c r="L88" s="771"/>
      <c r="M88" s="772" t="s">
        <v>946</v>
      </c>
      <c r="N88" s="757"/>
      <c r="O88" s="739"/>
      <c r="P88" s="739"/>
      <c r="Q88" s="739"/>
      <c r="R88" s="739"/>
      <c r="S88" s="739"/>
      <c r="T88" s="739"/>
      <c r="U88" s="773"/>
    </row>
    <row r="89" spans="1:21" s="89" customFormat="1" ht="14.25">
      <c r="A89" s="612">
        <v>7</v>
      </c>
      <c r="B89" s="757"/>
      <c r="C89" s="757"/>
      <c r="D89" s="757"/>
      <c r="E89" s="757"/>
      <c r="F89" s="757"/>
      <c r="G89" s="757"/>
      <c r="H89" s="757"/>
      <c r="I89" s="757"/>
      <c r="J89" s="774" t="s">
        <v>183</v>
      </c>
      <c r="K89" s="579"/>
      <c r="L89" s="758" t="s">
        <v>183</v>
      </c>
      <c r="M89" s="775" t="s">
        <v>997</v>
      </c>
      <c r="N89" s="669" t="s">
        <v>355</v>
      </c>
      <c r="O89" s="776">
        <v>503.4</v>
      </c>
      <c r="P89" s="776">
        <v>637.5</v>
      </c>
      <c r="Q89" s="776">
        <v>503.4</v>
      </c>
      <c r="R89" s="776">
        <v>668.25</v>
      </c>
      <c r="S89" s="776">
        <v>723</v>
      </c>
      <c r="T89" s="776">
        <v>720.75</v>
      </c>
      <c r="U89" s="761"/>
    </row>
    <row r="90" spans="1:21" s="89" customFormat="1">
      <c r="A90" s="612">
        <v>7</v>
      </c>
      <c r="B90" s="757"/>
      <c r="C90" s="757"/>
      <c r="D90" s="757"/>
      <c r="E90" s="757"/>
      <c r="F90" s="757"/>
      <c r="G90" s="757"/>
      <c r="H90" s="757"/>
      <c r="I90" s="757"/>
      <c r="J90" s="774"/>
      <c r="K90" s="757"/>
      <c r="L90" s="669" t="s">
        <v>1064</v>
      </c>
      <c r="M90" s="777" t="s">
        <v>858</v>
      </c>
      <c r="N90" s="667" t="s">
        <v>450</v>
      </c>
      <c r="O90" s="760">
        <v>8.3899999999999988</v>
      </c>
      <c r="P90" s="760">
        <v>8.5</v>
      </c>
      <c r="Q90" s="760">
        <v>8.3899999999999988</v>
      </c>
      <c r="R90" s="760">
        <v>8.91</v>
      </c>
      <c r="S90" s="760">
        <v>9.64</v>
      </c>
      <c r="T90" s="760">
        <v>9.61</v>
      </c>
      <c r="U90" s="761"/>
    </row>
    <row r="91" spans="1:21" s="89" customFormat="1">
      <c r="A91" s="612">
        <v>7</v>
      </c>
      <c r="B91" s="757"/>
      <c r="C91" s="757"/>
      <c r="D91" s="757"/>
      <c r="E91" s="757"/>
      <c r="F91" s="757"/>
      <c r="G91" s="757"/>
      <c r="H91" s="757"/>
      <c r="I91" s="757"/>
      <c r="J91" s="774"/>
      <c r="K91" s="757"/>
      <c r="L91" s="669" t="s">
        <v>1065</v>
      </c>
      <c r="M91" s="777" t="s">
        <v>957</v>
      </c>
      <c r="N91" s="667" t="s">
        <v>1011</v>
      </c>
      <c r="O91" s="776">
        <v>60</v>
      </c>
      <c r="P91" s="776">
        <v>75</v>
      </c>
      <c r="Q91" s="776">
        <v>60</v>
      </c>
      <c r="R91" s="776">
        <v>75</v>
      </c>
      <c r="S91" s="776">
        <v>75</v>
      </c>
      <c r="T91" s="776">
        <v>75</v>
      </c>
      <c r="U91" s="761"/>
    </row>
    <row r="92" spans="1:21" s="89" customFormat="1" ht="22.5">
      <c r="A92" s="768">
        <v>7</v>
      </c>
      <c r="B92" s="757"/>
      <c r="C92" s="757"/>
      <c r="D92" s="757"/>
      <c r="E92" s="757"/>
      <c r="F92" s="757"/>
      <c r="G92" s="757"/>
      <c r="H92" s="757"/>
      <c r="I92" s="757"/>
      <c r="J92" s="770" t="s">
        <v>931</v>
      </c>
      <c r="K92" s="757"/>
      <c r="L92" s="771"/>
      <c r="M92" s="772" t="s">
        <v>947</v>
      </c>
      <c r="N92" s="757"/>
      <c r="O92" s="739"/>
      <c r="P92" s="739"/>
      <c r="Q92" s="739"/>
      <c r="R92" s="739"/>
      <c r="S92" s="739"/>
      <c r="T92" s="739"/>
      <c r="U92" s="773"/>
    </row>
    <row r="93" spans="1:21">
      <c r="A93" s="618"/>
      <c r="B93" s="618"/>
      <c r="C93" s="618"/>
      <c r="D93" s="618"/>
      <c r="E93" s="618"/>
      <c r="F93" s="618"/>
      <c r="G93" s="618"/>
      <c r="H93" s="618"/>
      <c r="I93" s="618"/>
      <c r="J93" s="618"/>
      <c r="K93" s="618"/>
      <c r="L93" s="618"/>
      <c r="M93" s="618"/>
      <c r="N93" s="618"/>
      <c r="O93" s="618"/>
      <c r="P93" s="618"/>
      <c r="Q93" s="618"/>
      <c r="R93" s="618"/>
      <c r="S93" s="618"/>
      <c r="T93" s="618"/>
      <c r="U93" s="618"/>
    </row>
    <row r="94" spans="1:21">
      <c r="A94" s="618"/>
      <c r="B94" s="618"/>
      <c r="C94" s="618"/>
      <c r="D94" s="618"/>
      <c r="E94" s="618"/>
      <c r="F94" s="618"/>
      <c r="G94" s="618"/>
      <c r="H94" s="618"/>
      <c r="I94" s="618"/>
      <c r="J94" s="618"/>
      <c r="K94" s="618"/>
      <c r="L94" s="618"/>
      <c r="M94" s="618"/>
      <c r="N94" s="618"/>
      <c r="O94" s="618"/>
      <c r="P94" s="618"/>
      <c r="Q94" s="618"/>
      <c r="R94" s="618"/>
      <c r="S94" s="618"/>
      <c r="T94" s="618"/>
      <c r="U94" s="618"/>
    </row>
    <row r="95" spans="1:21" ht="15" customHeight="1">
      <c r="A95" s="618"/>
      <c r="B95" s="618"/>
      <c r="C95" s="618"/>
      <c r="D95" s="618"/>
      <c r="E95" s="618"/>
      <c r="F95" s="618"/>
      <c r="G95" s="618"/>
      <c r="H95" s="618"/>
      <c r="I95" s="618"/>
      <c r="J95" s="618"/>
      <c r="K95" s="618"/>
      <c r="L95" s="763" t="s">
        <v>1274</v>
      </c>
      <c r="M95" s="763"/>
      <c r="N95" s="763"/>
      <c r="O95" s="763"/>
      <c r="P95" s="763"/>
      <c r="Q95" s="763"/>
      <c r="R95" s="763"/>
      <c r="S95" s="764"/>
      <c r="T95" s="764"/>
      <c r="U95" s="764"/>
    </row>
    <row r="96" spans="1:21" ht="21" customHeight="1">
      <c r="A96" s="618"/>
      <c r="B96" s="618"/>
      <c r="C96" s="618"/>
      <c r="D96" s="618"/>
      <c r="E96" s="618"/>
      <c r="F96" s="618"/>
      <c r="G96" s="618"/>
      <c r="H96" s="618"/>
      <c r="I96" s="618"/>
      <c r="J96" s="618"/>
      <c r="K96" s="579"/>
      <c r="L96" s="778" t="s">
        <v>2416</v>
      </c>
      <c r="M96" s="765"/>
      <c r="N96" s="765"/>
      <c r="O96" s="765"/>
      <c r="P96" s="765"/>
      <c r="Q96" s="765"/>
      <c r="R96" s="765"/>
      <c r="S96" s="766"/>
      <c r="T96" s="766"/>
      <c r="U96" s="766"/>
    </row>
    <row r="97" spans="1:21" ht="52.5" customHeight="1">
      <c r="A97" s="618"/>
      <c r="B97" s="618"/>
      <c r="C97" s="618"/>
      <c r="D97" s="618"/>
      <c r="E97" s="618"/>
      <c r="F97" s="618"/>
      <c r="G97" s="618"/>
      <c r="H97" s="618"/>
      <c r="I97" s="618"/>
      <c r="J97" s="618"/>
      <c r="K97" s="579" t="s">
        <v>2474</v>
      </c>
      <c r="L97" s="778" t="s">
        <v>2419</v>
      </c>
      <c r="M97" s="765"/>
      <c r="N97" s="765"/>
      <c r="O97" s="765"/>
      <c r="P97" s="765"/>
      <c r="Q97" s="765"/>
      <c r="R97" s="765"/>
      <c r="S97" s="766"/>
      <c r="T97" s="766"/>
      <c r="U97" s="766"/>
    </row>
  </sheetData>
  <sheetProtection formatColumns="0" formatRows="0" autoFilter="0"/>
  <mergeCells count="14">
    <mergeCell ref="J78:J80"/>
    <mergeCell ref="J89:J91"/>
    <mergeCell ref="J23:J25"/>
    <mergeCell ref="J34:J36"/>
    <mergeCell ref="J45:J47"/>
    <mergeCell ref="J56:J58"/>
    <mergeCell ref="J67:J69"/>
    <mergeCell ref="L95:U95"/>
    <mergeCell ref="L96:U96"/>
    <mergeCell ref="L14:L15"/>
    <mergeCell ref="M14:M15"/>
    <mergeCell ref="N14:N15"/>
    <mergeCell ref="U14:U15"/>
    <mergeCell ref="L97:U97"/>
  </mergeCells>
  <dataValidations count="3">
    <dataValidation type="textLength" operator="lessThanOrEqual" allowBlank="1" showInputMessage="1" showErrorMessage="1" errorTitle="Ошибка" error="Допускается ввод не более 900 символов!" sqref="U17:U21 U23:U25 U28:U32 U34:U36 U39:U43 U45:U47 U50:U54 U56:U58 U61:U65 U67:U69 U72:U76 U78:U80 U83:U87 U89:U91">
      <formula1>900</formula1>
    </dataValidation>
    <dataValidation type="decimal" allowBlank="1" showErrorMessage="1" errorTitle="Ошибка" error="Допускается ввод только неотрицательных чисел!" sqref="O25:T25 O23:T23 O36:T36 O34:T34 O47:T47 O45:T45 O58:T58 O56:T56 O69:T69 O67:T67 O80:T80 O78:T78 O91:T91 O89:T89">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M56 M67 M78 M89">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138"/>
  <sheetViews>
    <sheetView showGridLines="0" view="pageBreakPreview" topLeftCell="K126" zoomScale="60" zoomScaleNormal="100" workbookViewId="0">
      <selection activeCell="M165" sqref="M165"/>
    </sheetView>
  </sheetViews>
  <sheetFormatPr defaultColWidth="8.7109375" defaultRowHeight="10.5"/>
  <cols>
    <col min="1" max="10" width="2.28515625" style="95" hidden="1" customWidth="1"/>
    <col min="11" max="11" width="3.7109375" style="95" hidden="1" customWidth="1"/>
    <col min="12" max="12" width="7.140625" style="95" customWidth="1"/>
    <col min="13" max="13" width="51.42578125" style="95" customWidth="1"/>
    <col min="14" max="14" width="12.7109375" style="95" customWidth="1"/>
    <col min="15" max="20" width="13.28515625" style="95" customWidth="1"/>
    <col min="21" max="21" width="20.7109375" style="95" customWidth="1"/>
    <col min="22" max="196" width="8.7109375" style="95"/>
    <col min="197" max="197" width="3.140625" style="95" customWidth="1"/>
    <col min="198" max="198" width="24.85546875" style="95" customWidth="1"/>
    <col min="199" max="199" width="11.7109375" style="95" bestFit="1" customWidth="1"/>
    <col min="200" max="200" width="14.140625" style="95" customWidth="1"/>
    <col min="201" max="201" width="10.28515625" style="95" customWidth="1"/>
    <col min="202" max="202" width="9.85546875" style="95" customWidth="1"/>
    <col min="203" max="203" width="10.28515625" style="95" customWidth="1"/>
    <col min="204" max="204" width="9" style="95" customWidth="1"/>
    <col min="205" max="207" width="8.7109375" style="95" customWidth="1"/>
    <col min="208" max="208" width="8" style="95" customWidth="1"/>
    <col min="209" max="209" width="8.140625" style="95" customWidth="1"/>
    <col min="210" max="210" width="9.28515625" style="95" customWidth="1"/>
    <col min="211" max="211" width="8.5703125" style="95" customWidth="1"/>
    <col min="212" max="212" width="8.7109375" style="95" customWidth="1"/>
    <col min="213" max="213" width="14.140625" style="95" customWidth="1"/>
    <col min="214" max="214" width="12.85546875" style="95" customWidth="1"/>
    <col min="215" max="215" width="10.140625" style="95" customWidth="1"/>
    <col min="216" max="216" width="14" style="95" customWidth="1"/>
    <col min="217" max="236" width="2.28515625" style="95" customWidth="1"/>
    <col min="237" max="452" width="8.7109375" style="95"/>
    <col min="453" max="453" width="3.140625" style="95" customWidth="1"/>
    <col min="454" max="454" width="24.85546875" style="95" customWidth="1"/>
    <col min="455" max="455" width="11.7109375" style="95" bestFit="1" customWidth="1"/>
    <col min="456" max="456" width="14.140625" style="95" customWidth="1"/>
    <col min="457" max="457" width="10.28515625" style="95" customWidth="1"/>
    <col min="458" max="458" width="9.85546875" style="95" customWidth="1"/>
    <col min="459" max="459" width="10.28515625" style="95" customWidth="1"/>
    <col min="460" max="460" width="9" style="95" customWidth="1"/>
    <col min="461" max="463" width="8.7109375" style="95" customWidth="1"/>
    <col min="464" max="464" width="8" style="95" customWidth="1"/>
    <col min="465" max="465" width="8.140625" style="95" customWidth="1"/>
    <col min="466" max="466" width="9.28515625" style="95" customWidth="1"/>
    <col min="467" max="467" width="8.5703125" style="95" customWidth="1"/>
    <col min="468" max="468" width="8.7109375" style="95" customWidth="1"/>
    <col min="469" max="469" width="14.140625" style="95" customWidth="1"/>
    <col min="470" max="470" width="12.85546875" style="95" customWidth="1"/>
    <col min="471" max="471" width="10.140625" style="95" customWidth="1"/>
    <col min="472" max="472" width="14" style="95" customWidth="1"/>
    <col min="473" max="492" width="2.28515625" style="95" customWidth="1"/>
    <col min="493" max="708" width="8.7109375" style="95"/>
    <col min="709" max="709" width="3.140625" style="95" customWidth="1"/>
    <col min="710" max="710" width="24.85546875" style="95" customWidth="1"/>
    <col min="711" max="711" width="11.7109375" style="95" bestFit="1" customWidth="1"/>
    <col min="712" max="712" width="14.140625" style="95" customWidth="1"/>
    <col min="713" max="713" width="10.28515625" style="95" customWidth="1"/>
    <col min="714" max="714" width="9.85546875" style="95" customWidth="1"/>
    <col min="715" max="715" width="10.28515625" style="95" customWidth="1"/>
    <col min="716" max="716" width="9" style="95" customWidth="1"/>
    <col min="717" max="719" width="8.7109375" style="95" customWidth="1"/>
    <col min="720" max="720" width="8" style="95" customWidth="1"/>
    <col min="721" max="721" width="8.140625" style="95" customWidth="1"/>
    <col min="722" max="722" width="9.28515625" style="95" customWidth="1"/>
    <col min="723" max="723" width="8.5703125" style="95" customWidth="1"/>
    <col min="724" max="724" width="8.7109375" style="95" customWidth="1"/>
    <col min="725" max="725" width="14.140625" style="95" customWidth="1"/>
    <col min="726" max="726" width="12.85546875" style="95" customWidth="1"/>
    <col min="727" max="727" width="10.140625" style="95" customWidth="1"/>
    <col min="728" max="728" width="14" style="95" customWidth="1"/>
    <col min="729" max="748" width="2.28515625" style="95" customWidth="1"/>
    <col min="749" max="964" width="8.7109375" style="95"/>
    <col min="965" max="965" width="3.140625" style="95" customWidth="1"/>
    <col min="966" max="966" width="24.85546875" style="95" customWidth="1"/>
    <col min="967" max="967" width="11.7109375" style="95" bestFit="1" customWidth="1"/>
    <col min="968" max="968" width="14.140625" style="95" customWidth="1"/>
    <col min="969" max="969" width="10.28515625" style="95" customWidth="1"/>
    <col min="970" max="970" width="9.85546875" style="95" customWidth="1"/>
    <col min="971" max="971" width="10.28515625" style="95" customWidth="1"/>
    <col min="972" max="972" width="9" style="95" customWidth="1"/>
    <col min="973" max="975" width="8.7109375" style="95" customWidth="1"/>
    <col min="976" max="976" width="8" style="95" customWidth="1"/>
    <col min="977" max="977" width="8.140625" style="95" customWidth="1"/>
    <col min="978" max="978" width="9.28515625" style="95" customWidth="1"/>
    <col min="979" max="979" width="8.5703125" style="95" customWidth="1"/>
    <col min="980" max="980" width="8.7109375" style="95" customWidth="1"/>
    <col min="981" max="981" width="14.140625" style="95" customWidth="1"/>
    <col min="982" max="982" width="12.85546875" style="95" customWidth="1"/>
    <col min="983" max="983" width="10.140625" style="95" customWidth="1"/>
    <col min="984" max="984" width="14" style="95" customWidth="1"/>
    <col min="985" max="1004" width="2.28515625" style="95" customWidth="1"/>
    <col min="1005" max="1220" width="8.7109375" style="95"/>
    <col min="1221" max="1221" width="3.140625" style="95" customWidth="1"/>
    <col min="1222" max="1222" width="24.85546875" style="95" customWidth="1"/>
    <col min="1223" max="1223" width="11.7109375" style="95" bestFit="1" customWidth="1"/>
    <col min="1224" max="1224" width="14.140625" style="95" customWidth="1"/>
    <col min="1225" max="1225" width="10.28515625" style="95" customWidth="1"/>
    <col min="1226" max="1226" width="9.85546875" style="95" customWidth="1"/>
    <col min="1227" max="1227" width="10.28515625" style="95" customWidth="1"/>
    <col min="1228" max="1228" width="9" style="95" customWidth="1"/>
    <col min="1229" max="1231" width="8.7109375" style="95" customWidth="1"/>
    <col min="1232" max="1232" width="8" style="95" customWidth="1"/>
    <col min="1233" max="1233" width="8.140625" style="95" customWidth="1"/>
    <col min="1234" max="1234" width="9.28515625" style="95" customWidth="1"/>
    <col min="1235" max="1235" width="8.5703125" style="95" customWidth="1"/>
    <col min="1236" max="1236" width="8.7109375" style="95" customWidth="1"/>
    <col min="1237" max="1237" width="14.140625" style="95" customWidth="1"/>
    <col min="1238" max="1238" width="12.85546875" style="95" customWidth="1"/>
    <col min="1239" max="1239" width="10.140625" style="95" customWidth="1"/>
    <col min="1240" max="1240" width="14" style="95" customWidth="1"/>
    <col min="1241" max="1260" width="2.28515625" style="95" customWidth="1"/>
    <col min="1261" max="1476" width="8.7109375" style="95"/>
    <col min="1477" max="1477" width="3.140625" style="95" customWidth="1"/>
    <col min="1478" max="1478" width="24.85546875" style="95" customWidth="1"/>
    <col min="1479" max="1479" width="11.7109375" style="95" bestFit="1" customWidth="1"/>
    <col min="1480" max="1480" width="14.140625" style="95" customWidth="1"/>
    <col min="1481" max="1481" width="10.28515625" style="95" customWidth="1"/>
    <col min="1482" max="1482" width="9.85546875" style="95" customWidth="1"/>
    <col min="1483" max="1483" width="10.28515625" style="95" customWidth="1"/>
    <col min="1484" max="1484" width="9" style="95" customWidth="1"/>
    <col min="1485" max="1487" width="8.7109375" style="95" customWidth="1"/>
    <col min="1488" max="1488" width="8" style="95" customWidth="1"/>
    <col min="1489" max="1489" width="8.140625" style="95" customWidth="1"/>
    <col min="1490" max="1490" width="9.28515625" style="95" customWidth="1"/>
    <col min="1491" max="1491" width="8.5703125" style="95" customWidth="1"/>
    <col min="1492" max="1492" width="8.7109375" style="95" customWidth="1"/>
    <col min="1493" max="1493" width="14.140625" style="95" customWidth="1"/>
    <col min="1494" max="1494" width="12.85546875" style="95" customWidth="1"/>
    <col min="1495" max="1495" width="10.140625" style="95" customWidth="1"/>
    <col min="1496" max="1496" width="14" style="95" customWidth="1"/>
    <col min="1497" max="1516" width="2.28515625" style="95" customWidth="1"/>
    <col min="1517" max="1732" width="8.7109375" style="95"/>
    <col min="1733" max="1733" width="3.140625" style="95" customWidth="1"/>
    <col min="1734" max="1734" width="24.85546875" style="95" customWidth="1"/>
    <col min="1735" max="1735" width="11.7109375" style="95" bestFit="1" customWidth="1"/>
    <col min="1736" max="1736" width="14.140625" style="95" customWidth="1"/>
    <col min="1737" max="1737" width="10.28515625" style="95" customWidth="1"/>
    <col min="1738" max="1738" width="9.85546875" style="95" customWidth="1"/>
    <col min="1739" max="1739" width="10.28515625" style="95" customWidth="1"/>
    <col min="1740" max="1740" width="9" style="95" customWidth="1"/>
    <col min="1741" max="1743" width="8.7109375" style="95" customWidth="1"/>
    <col min="1744" max="1744" width="8" style="95" customWidth="1"/>
    <col min="1745" max="1745" width="8.140625" style="95" customWidth="1"/>
    <col min="1746" max="1746" width="9.28515625" style="95" customWidth="1"/>
    <col min="1747" max="1747" width="8.5703125" style="95" customWidth="1"/>
    <col min="1748" max="1748" width="8.7109375" style="95" customWidth="1"/>
    <col min="1749" max="1749" width="14.140625" style="95" customWidth="1"/>
    <col min="1750" max="1750" width="12.85546875" style="95" customWidth="1"/>
    <col min="1751" max="1751" width="10.140625" style="95" customWidth="1"/>
    <col min="1752" max="1752" width="14" style="95" customWidth="1"/>
    <col min="1753" max="1772" width="2.28515625" style="95" customWidth="1"/>
    <col min="1773" max="1988" width="8.7109375" style="95"/>
    <col min="1989" max="1989" width="3.140625" style="95" customWidth="1"/>
    <col min="1990" max="1990" width="24.85546875" style="95" customWidth="1"/>
    <col min="1991" max="1991" width="11.7109375" style="95" bestFit="1" customWidth="1"/>
    <col min="1992" max="1992" width="14.140625" style="95" customWidth="1"/>
    <col min="1993" max="1993" width="10.28515625" style="95" customWidth="1"/>
    <col min="1994" max="1994" width="9.85546875" style="95" customWidth="1"/>
    <col min="1995" max="1995" width="10.28515625" style="95" customWidth="1"/>
    <col min="1996" max="1996" width="9" style="95" customWidth="1"/>
    <col min="1997" max="1999" width="8.7109375" style="95" customWidth="1"/>
    <col min="2000" max="2000" width="8" style="95" customWidth="1"/>
    <col min="2001" max="2001" width="8.140625" style="95" customWidth="1"/>
    <col min="2002" max="2002" width="9.28515625" style="95" customWidth="1"/>
    <col min="2003" max="2003" width="8.5703125" style="95" customWidth="1"/>
    <col min="2004" max="2004" width="8.7109375" style="95" customWidth="1"/>
    <col min="2005" max="2005" width="14.140625" style="95" customWidth="1"/>
    <col min="2006" max="2006" width="12.85546875" style="95" customWidth="1"/>
    <col min="2007" max="2007" width="10.140625" style="95" customWidth="1"/>
    <col min="2008" max="2008" width="14" style="95" customWidth="1"/>
    <col min="2009" max="2028" width="2.28515625" style="95" customWidth="1"/>
    <col min="2029" max="2244" width="8.7109375" style="95"/>
    <col min="2245" max="2245" width="3.140625" style="95" customWidth="1"/>
    <col min="2246" max="2246" width="24.85546875" style="95" customWidth="1"/>
    <col min="2247" max="2247" width="11.7109375" style="95" bestFit="1" customWidth="1"/>
    <col min="2248" max="2248" width="14.140625" style="95" customWidth="1"/>
    <col min="2249" max="2249" width="10.28515625" style="95" customWidth="1"/>
    <col min="2250" max="2250" width="9.85546875" style="95" customWidth="1"/>
    <col min="2251" max="2251" width="10.28515625" style="95" customWidth="1"/>
    <col min="2252" max="2252" width="9" style="95" customWidth="1"/>
    <col min="2253" max="2255" width="8.7109375" style="95" customWidth="1"/>
    <col min="2256" max="2256" width="8" style="95" customWidth="1"/>
    <col min="2257" max="2257" width="8.140625" style="95" customWidth="1"/>
    <col min="2258" max="2258" width="9.28515625" style="95" customWidth="1"/>
    <col min="2259" max="2259" width="8.5703125" style="95" customWidth="1"/>
    <col min="2260" max="2260" width="8.7109375" style="95" customWidth="1"/>
    <col min="2261" max="2261" width="14.140625" style="95" customWidth="1"/>
    <col min="2262" max="2262" width="12.85546875" style="95" customWidth="1"/>
    <col min="2263" max="2263" width="10.140625" style="95" customWidth="1"/>
    <col min="2264" max="2264" width="14" style="95" customWidth="1"/>
    <col min="2265" max="2284" width="2.28515625" style="95" customWidth="1"/>
    <col min="2285" max="2500" width="8.7109375" style="95"/>
    <col min="2501" max="2501" width="3.140625" style="95" customWidth="1"/>
    <col min="2502" max="2502" width="24.85546875" style="95" customWidth="1"/>
    <col min="2503" max="2503" width="11.7109375" style="95" bestFit="1" customWidth="1"/>
    <col min="2504" max="2504" width="14.140625" style="95" customWidth="1"/>
    <col min="2505" max="2505" width="10.28515625" style="95" customWidth="1"/>
    <col min="2506" max="2506" width="9.85546875" style="95" customWidth="1"/>
    <col min="2507" max="2507" width="10.28515625" style="95" customWidth="1"/>
    <col min="2508" max="2508" width="9" style="95" customWidth="1"/>
    <col min="2509" max="2511" width="8.7109375" style="95" customWidth="1"/>
    <col min="2512" max="2512" width="8" style="95" customWidth="1"/>
    <col min="2513" max="2513" width="8.140625" style="95" customWidth="1"/>
    <col min="2514" max="2514" width="9.28515625" style="95" customWidth="1"/>
    <col min="2515" max="2515" width="8.5703125" style="95" customWidth="1"/>
    <col min="2516" max="2516" width="8.7109375" style="95" customWidth="1"/>
    <col min="2517" max="2517" width="14.140625" style="95" customWidth="1"/>
    <col min="2518" max="2518" width="12.85546875" style="95" customWidth="1"/>
    <col min="2519" max="2519" width="10.140625" style="95" customWidth="1"/>
    <col min="2520" max="2520" width="14" style="95" customWidth="1"/>
    <col min="2521" max="2540" width="2.28515625" style="95" customWidth="1"/>
    <col min="2541" max="2756" width="8.7109375" style="95"/>
    <col min="2757" max="2757" width="3.140625" style="95" customWidth="1"/>
    <col min="2758" max="2758" width="24.85546875" style="95" customWidth="1"/>
    <col min="2759" max="2759" width="11.7109375" style="95" bestFit="1" customWidth="1"/>
    <col min="2760" max="2760" width="14.140625" style="95" customWidth="1"/>
    <col min="2761" max="2761" width="10.28515625" style="95" customWidth="1"/>
    <col min="2762" max="2762" width="9.85546875" style="95" customWidth="1"/>
    <col min="2763" max="2763" width="10.28515625" style="95" customWidth="1"/>
    <col min="2764" max="2764" width="9" style="95" customWidth="1"/>
    <col min="2765" max="2767" width="8.7109375" style="95" customWidth="1"/>
    <col min="2768" max="2768" width="8" style="95" customWidth="1"/>
    <col min="2769" max="2769" width="8.140625" style="95" customWidth="1"/>
    <col min="2770" max="2770" width="9.28515625" style="95" customWidth="1"/>
    <col min="2771" max="2771" width="8.5703125" style="95" customWidth="1"/>
    <col min="2772" max="2772" width="8.7109375" style="95" customWidth="1"/>
    <col min="2773" max="2773" width="14.140625" style="95" customWidth="1"/>
    <col min="2774" max="2774" width="12.85546875" style="95" customWidth="1"/>
    <col min="2775" max="2775" width="10.140625" style="95" customWidth="1"/>
    <col min="2776" max="2776" width="14" style="95" customWidth="1"/>
    <col min="2777" max="2796" width="2.28515625" style="95" customWidth="1"/>
    <col min="2797" max="3012" width="8.7109375" style="95"/>
    <col min="3013" max="3013" width="3.140625" style="95" customWidth="1"/>
    <col min="3014" max="3014" width="24.85546875" style="95" customWidth="1"/>
    <col min="3015" max="3015" width="11.7109375" style="95" bestFit="1" customWidth="1"/>
    <col min="3016" max="3016" width="14.140625" style="95" customWidth="1"/>
    <col min="3017" max="3017" width="10.28515625" style="95" customWidth="1"/>
    <col min="3018" max="3018" width="9.85546875" style="95" customWidth="1"/>
    <col min="3019" max="3019" width="10.28515625" style="95" customWidth="1"/>
    <col min="3020" max="3020" width="9" style="95" customWidth="1"/>
    <col min="3021" max="3023" width="8.7109375" style="95" customWidth="1"/>
    <col min="3024" max="3024" width="8" style="95" customWidth="1"/>
    <col min="3025" max="3025" width="8.140625" style="95" customWidth="1"/>
    <col min="3026" max="3026" width="9.28515625" style="95" customWidth="1"/>
    <col min="3027" max="3027" width="8.5703125" style="95" customWidth="1"/>
    <col min="3028" max="3028" width="8.7109375" style="95" customWidth="1"/>
    <col min="3029" max="3029" width="14.140625" style="95" customWidth="1"/>
    <col min="3030" max="3030" width="12.85546875" style="95" customWidth="1"/>
    <col min="3031" max="3031" width="10.140625" style="95" customWidth="1"/>
    <col min="3032" max="3032" width="14" style="95" customWidth="1"/>
    <col min="3033" max="3052" width="2.28515625" style="95" customWidth="1"/>
    <col min="3053" max="3268" width="8.7109375" style="95"/>
    <col min="3269" max="3269" width="3.140625" style="95" customWidth="1"/>
    <col min="3270" max="3270" width="24.85546875" style="95" customWidth="1"/>
    <col min="3271" max="3271" width="11.7109375" style="95" bestFit="1" customWidth="1"/>
    <col min="3272" max="3272" width="14.140625" style="95" customWidth="1"/>
    <col min="3273" max="3273" width="10.28515625" style="95" customWidth="1"/>
    <col min="3274" max="3274" width="9.85546875" style="95" customWidth="1"/>
    <col min="3275" max="3275" width="10.28515625" style="95" customWidth="1"/>
    <col min="3276" max="3276" width="9" style="95" customWidth="1"/>
    <col min="3277" max="3279" width="8.7109375" style="95" customWidth="1"/>
    <col min="3280" max="3280" width="8" style="95" customWidth="1"/>
    <col min="3281" max="3281" width="8.140625" style="95" customWidth="1"/>
    <col min="3282" max="3282" width="9.28515625" style="95" customWidth="1"/>
    <col min="3283" max="3283" width="8.5703125" style="95" customWidth="1"/>
    <col min="3284" max="3284" width="8.7109375" style="95" customWidth="1"/>
    <col min="3285" max="3285" width="14.140625" style="95" customWidth="1"/>
    <col min="3286" max="3286" width="12.85546875" style="95" customWidth="1"/>
    <col min="3287" max="3287" width="10.140625" style="95" customWidth="1"/>
    <col min="3288" max="3288" width="14" style="95" customWidth="1"/>
    <col min="3289" max="3308" width="2.28515625" style="95" customWidth="1"/>
    <col min="3309" max="3524" width="8.7109375" style="95"/>
    <col min="3525" max="3525" width="3.140625" style="95" customWidth="1"/>
    <col min="3526" max="3526" width="24.85546875" style="95" customWidth="1"/>
    <col min="3527" max="3527" width="11.7109375" style="95" bestFit="1" customWidth="1"/>
    <col min="3528" max="3528" width="14.140625" style="95" customWidth="1"/>
    <col min="3529" max="3529" width="10.28515625" style="95" customWidth="1"/>
    <col min="3530" max="3530" width="9.85546875" style="95" customWidth="1"/>
    <col min="3531" max="3531" width="10.28515625" style="95" customWidth="1"/>
    <col min="3532" max="3532" width="9" style="95" customWidth="1"/>
    <col min="3533" max="3535" width="8.7109375" style="95" customWidth="1"/>
    <col min="3536" max="3536" width="8" style="95" customWidth="1"/>
    <col min="3537" max="3537" width="8.140625" style="95" customWidth="1"/>
    <col min="3538" max="3538" width="9.28515625" style="95" customWidth="1"/>
    <col min="3539" max="3539" width="8.5703125" style="95" customWidth="1"/>
    <col min="3540" max="3540" width="8.7109375" style="95" customWidth="1"/>
    <col min="3541" max="3541" width="14.140625" style="95" customWidth="1"/>
    <col min="3542" max="3542" width="12.85546875" style="95" customWidth="1"/>
    <col min="3543" max="3543" width="10.140625" style="95" customWidth="1"/>
    <col min="3544" max="3544" width="14" style="95" customWidth="1"/>
    <col min="3545" max="3564" width="2.28515625" style="95" customWidth="1"/>
    <col min="3565" max="3780" width="8.7109375" style="95"/>
    <col min="3781" max="3781" width="3.140625" style="95" customWidth="1"/>
    <col min="3782" max="3782" width="24.85546875" style="95" customWidth="1"/>
    <col min="3783" max="3783" width="11.7109375" style="95" bestFit="1" customWidth="1"/>
    <col min="3784" max="3784" width="14.140625" style="95" customWidth="1"/>
    <col min="3785" max="3785" width="10.28515625" style="95" customWidth="1"/>
    <col min="3786" max="3786" width="9.85546875" style="95" customWidth="1"/>
    <col min="3787" max="3787" width="10.28515625" style="95" customWidth="1"/>
    <col min="3788" max="3788" width="9" style="95" customWidth="1"/>
    <col min="3789" max="3791" width="8.7109375" style="95" customWidth="1"/>
    <col min="3792" max="3792" width="8" style="95" customWidth="1"/>
    <col min="3793" max="3793" width="8.140625" style="95" customWidth="1"/>
    <col min="3794" max="3794" width="9.28515625" style="95" customWidth="1"/>
    <col min="3795" max="3795" width="8.5703125" style="95" customWidth="1"/>
    <col min="3796" max="3796" width="8.7109375" style="95" customWidth="1"/>
    <col min="3797" max="3797" width="14.140625" style="95" customWidth="1"/>
    <col min="3798" max="3798" width="12.85546875" style="95" customWidth="1"/>
    <col min="3799" max="3799" width="10.140625" style="95" customWidth="1"/>
    <col min="3800" max="3800" width="14" style="95" customWidth="1"/>
    <col min="3801" max="3820" width="2.28515625" style="95" customWidth="1"/>
    <col min="3821" max="4036" width="8.7109375" style="95"/>
    <col min="4037" max="4037" width="3.140625" style="95" customWidth="1"/>
    <col min="4038" max="4038" width="24.85546875" style="95" customWidth="1"/>
    <col min="4039" max="4039" width="11.7109375" style="95" bestFit="1" customWidth="1"/>
    <col min="4040" max="4040" width="14.140625" style="95" customWidth="1"/>
    <col min="4041" max="4041" width="10.28515625" style="95" customWidth="1"/>
    <col min="4042" max="4042" width="9.85546875" style="95" customWidth="1"/>
    <col min="4043" max="4043" width="10.28515625" style="95" customWidth="1"/>
    <col min="4044" max="4044" width="9" style="95" customWidth="1"/>
    <col min="4045" max="4047" width="8.7109375" style="95" customWidth="1"/>
    <col min="4048" max="4048" width="8" style="95" customWidth="1"/>
    <col min="4049" max="4049" width="8.140625" style="95" customWidth="1"/>
    <col min="4050" max="4050" width="9.28515625" style="95" customWidth="1"/>
    <col min="4051" max="4051" width="8.5703125" style="95" customWidth="1"/>
    <col min="4052" max="4052" width="8.7109375" style="95" customWidth="1"/>
    <col min="4053" max="4053" width="14.140625" style="95" customWidth="1"/>
    <col min="4054" max="4054" width="12.85546875" style="95" customWidth="1"/>
    <col min="4055" max="4055" width="10.140625" style="95" customWidth="1"/>
    <col min="4056" max="4056" width="14" style="95" customWidth="1"/>
    <col min="4057" max="4076" width="2.28515625" style="95" customWidth="1"/>
    <col min="4077" max="4292" width="8.7109375" style="95"/>
    <col min="4293" max="4293" width="3.140625" style="95" customWidth="1"/>
    <col min="4294" max="4294" width="24.85546875" style="95" customWidth="1"/>
    <col min="4295" max="4295" width="11.7109375" style="95" bestFit="1" customWidth="1"/>
    <col min="4296" max="4296" width="14.140625" style="95" customWidth="1"/>
    <col min="4297" max="4297" width="10.28515625" style="95" customWidth="1"/>
    <col min="4298" max="4298" width="9.85546875" style="95" customWidth="1"/>
    <col min="4299" max="4299" width="10.28515625" style="95" customWidth="1"/>
    <col min="4300" max="4300" width="9" style="95" customWidth="1"/>
    <col min="4301" max="4303" width="8.7109375" style="95" customWidth="1"/>
    <col min="4304" max="4304" width="8" style="95" customWidth="1"/>
    <col min="4305" max="4305" width="8.140625" style="95" customWidth="1"/>
    <col min="4306" max="4306" width="9.28515625" style="95" customWidth="1"/>
    <col min="4307" max="4307" width="8.5703125" style="95" customWidth="1"/>
    <col min="4308" max="4308" width="8.7109375" style="95" customWidth="1"/>
    <col min="4309" max="4309" width="14.140625" style="95" customWidth="1"/>
    <col min="4310" max="4310" width="12.85546875" style="95" customWidth="1"/>
    <col min="4311" max="4311" width="10.140625" style="95" customWidth="1"/>
    <col min="4312" max="4312" width="14" style="95" customWidth="1"/>
    <col min="4313" max="4332" width="2.28515625" style="95" customWidth="1"/>
    <col min="4333" max="4548" width="8.7109375" style="95"/>
    <col min="4549" max="4549" width="3.140625" style="95" customWidth="1"/>
    <col min="4550" max="4550" width="24.85546875" style="95" customWidth="1"/>
    <col min="4551" max="4551" width="11.7109375" style="95" bestFit="1" customWidth="1"/>
    <col min="4552" max="4552" width="14.140625" style="95" customWidth="1"/>
    <col min="4553" max="4553" width="10.28515625" style="95" customWidth="1"/>
    <col min="4554" max="4554" width="9.85546875" style="95" customWidth="1"/>
    <col min="4555" max="4555" width="10.28515625" style="95" customWidth="1"/>
    <col min="4556" max="4556" width="9" style="95" customWidth="1"/>
    <col min="4557" max="4559" width="8.7109375" style="95" customWidth="1"/>
    <col min="4560" max="4560" width="8" style="95" customWidth="1"/>
    <col min="4561" max="4561" width="8.140625" style="95" customWidth="1"/>
    <col min="4562" max="4562" width="9.28515625" style="95" customWidth="1"/>
    <col min="4563" max="4563" width="8.5703125" style="95" customWidth="1"/>
    <col min="4564" max="4564" width="8.7109375" style="95" customWidth="1"/>
    <col min="4565" max="4565" width="14.140625" style="95" customWidth="1"/>
    <col min="4566" max="4566" width="12.85546875" style="95" customWidth="1"/>
    <col min="4567" max="4567" width="10.140625" style="95" customWidth="1"/>
    <col min="4568" max="4568" width="14" style="95" customWidth="1"/>
    <col min="4569" max="4588" width="2.28515625" style="95" customWidth="1"/>
    <col min="4589" max="4804" width="8.7109375" style="95"/>
    <col min="4805" max="4805" width="3.140625" style="95" customWidth="1"/>
    <col min="4806" max="4806" width="24.85546875" style="95" customWidth="1"/>
    <col min="4807" max="4807" width="11.7109375" style="95" bestFit="1" customWidth="1"/>
    <col min="4808" max="4808" width="14.140625" style="95" customWidth="1"/>
    <col min="4809" max="4809" width="10.28515625" style="95" customWidth="1"/>
    <col min="4810" max="4810" width="9.85546875" style="95" customWidth="1"/>
    <col min="4811" max="4811" width="10.28515625" style="95" customWidth="1"/>
    <col min="4812" max="4812" width="9" style="95" customWidth="1"/>
    <col min="4813" max="4815" width="8.7109375" style="95" customWidth="1"/>
    <col min="4816" max="4816" width="8" style="95" customWidth="1"/>
    <col min="4817" max="4817" width="8.140625" style="95" customWidth="1"/>
    <col min="4818" max="4818" width="9.28515625" style="95" customWidth="1"/>
    <col min="4819" max="4819" width="8.5703125" style="95" customWidth="1"/>
    <col min="4820" max="4820" width="8.7109375" style="95" customWidth="1"/>
    <col min="4821" max="4821" width="14.140625" style="95" customWidth="1"/>
    <col min="4822" max="4822" width="12.85546875" style="95" customWidth="1"/>
    <col min="4823" max="4823" width="10.140625" style="95" customWidth="1"/>
    <col min="4824" max="4824" width="14" style="95" customWidth="1"/>
    <col min="4825" max="4844" width="2.28515625" style="95" customWidth="1"/>
    <col min="4845" max="5060" width="8.7109375" style="95"/>
    <col min="5061" max="5061" width="3.140625" style="95" customWidth="1"/>
    <col min="5062" max="5062" width="24.85546875" style="95" customWidth="1"/>
    <col min="5063" max="5063" width="11.7109375" style="95" bestFit="1" customWidth="1"/>
    <col min="5064" max="5064" width="14.140625" style="95" customWidth="1"/>
    <col min="5065" max="5065" width="10.28515625" style="95" customWidth="1"/>
    <col min="5066" max="5066" width="9.85546875" style="95" customWidth="1"/>
    <col min="5067" max="5067" width="10.28515625" style="95" customWidth="1"/>
    <col min="5068" max="5068" width="9" style="95" customWidth="1"/>
    <col min="5069" max="5071" width="8.7109375" style="95" customWidth="1"/>
    <col min="5072" max="5072" width="8" style="95" customWidth="1"/>
    <col min="5073" max="5073" width="8.140625" style="95" customWidth="1"/>
    <col min="5074" max="5074" width="9.28515625" style="95" customWidth="1"/>
    <col min="5075" max="5075" width="8.5703125" style="95" customWidth="1"/>
    <col min="5076" max="5076" width="8.7109375" style="95" customWidth="1"/>
    <col min="5077" max="5077" width="14.140625" style="95" customWidth="1"/>
    <col min="5078" max="5078" width="12.85546875" style="95" customWidth="1"/>
    <col min="5079" max="5079" width="10.140625" style="95" customWidth="1"/>
    <col min="5080" max="5080" width="14" style="95" customWidth="1"/>
    <col min="5081" max="5100" width="2.28515625" style="95" customWidth="1"/>
    <col min="5101" max="5316" width="8.7109375" style="95"/>
    <col min="5317" max="5317" width="3.140625" style="95" customWidth="1"/>
    <col min="5318" max="5318" width="24.85546875" style="95" customWidth="1"/>
    <col min="5319" max="5319" width="11.7109375" style="95" bestFit="1" customWidth="1"/>
    <col min="5320" max="5320" width="14.140625" style="95" customWidth="1"/>
    <col min="5321" max="5321" width="10.28515625" style="95" customWidth="1"/>
    <col min="5322" max="5322" width="9.85546875" style="95" customWidth="1"/>
    <col min="5323" max="5323" width="10.28515625" style="95" customWidth="1"/>
    <col min="5324" max="5324" width="9" style="95" customWidth="1"/>
    <col min="5325" max="5327" width="8.7109375" style="95" customWidth="1"/>
    <col min="5328" max="5328" width="8" style="95" customWidth="1"/>
    <col min="5329" max="5329" width="8.140625" style="95" customWidth="1"/>
    <col min="5330" max="5330" width="9.28515625" style="95" customWidth="1"/>
    <col min="5331" max="5331" width="8.5703125" style="95" customWidth="1"/>
    <col min="5332" max="5332" width="8.7109375" style="95" customWidth="1"/>
    <col min="5333" max="5333" width="14.140625" style="95" customWidth="1"/>
    <col min="5334" max="5334" width="12.85546875" style="95" customWidth="1"/>
    <col min="5335" max="5335" width="10.140625" style="95" customWidth="1"/>
    <col min="5336" max="5336" width="14" style="95" customWidth="1"/>
    <col min="5337" max="5356" width="2.28515625" style="95" customWidth="1"/>
    <col min="5357" max="5572" width="8.7109375" style="95"/>
    <col min="5573" max="5573" width="3.140625" style="95" customWidth="1"/>
    <col min="5574" max="5574" width="24.85546875" style="95" customWidth="1"/>
    <col min="5575" max="5575" width="11.7109375" style="95" bestFit="1" customWidth="1"/>
    <col min="5576" max="5576" width="14.140625" style="95" customWidth="1"/>
    <col min="5577" max="5577" width="10.28515625" style="95" customWidth="1"/>
    <col min="5578" max="5578" width="9.85546875" style="95" customWidth="1"/>
    <col min="5579" max="5579" width="10.28515625" style="95" customWidth="1"/>
    <col min="5580" max="5580" width="9" style="95" customWidth="1"/>
    <col min="5581" max="5583" width="8.7109375" style="95" customWidth="1"/>
    <col min="5584" max="5584" width="8" style="95" customWidth="1"/>
    <col min="5585" max="5585" width="8.140625" style="95" customWidth="1"/>
    <col min="5586" max="5586" width="9.28515625" style="95" customWidth="1"/>
    <col min="5587" max="5587" width="8.5703125" style="95" customWidth="1"/>
    <col min="5588" max="5588" width="8.7109375" style="95" customWidth="1"/>
    <col min="5589" max="5589" width="14.140625" style="95" customWidth="1"/>
    <col min="5590" max="5590" width="12.85546875" style="95" customWidth="1"/>
    <col min="5591" max="5591" width="10.140625" style="95" customWidth="1"/>
    <col min="5592" max="5592" width="14" style="95" customWidth="1"/>
    <col min="5593" max="5612" width="2.28515625" style="95" customWidth="1"/>
    <col min="5613" max="5828" width="8.7109375" style="95"/>
    <col min="5829" max="5829" width="3.140625" style="95" customWidth="1"/>
    <col min="5830" max="5830" width="24.85546875" style="95" customWidth="1"/>
    <col min="5831" max="5831" width="11.7109375" style="95" bestFit="1" customWidth="1"/>
    <col min="5832" max="5832" width="14.140625" style="95" customWidth="1"/>
    <col min="5833" max="5833" width="10.28515625" style="95" customWidth="1"/>
    <col min="5834" max="5834" width="9.85546875" style="95" customWidth="1"/>
    <col min="5835" max="5835" width="10.28515625" style="95" customWidth="1"/>
    <col min="5836" max="5836" width="9" style="95" customWidth="1"/>
    <col min="5837" max="5839" width="8.7109375" style="95" customWidth="1"/>
    <col min="5840" max="5840" width="8" style="95" customWidth="1"/>
    <col min="5841" max="5841" width="8.140625" style="95" customWidth="1"/>
    <col min="5842" max="5842" width="9.28515625" style="95" customWidth="1"/>
    <col min="5843" max="5843" width="8.5703125" style="95" customWidth="1"/>
    <col min="5844" max="5844" width="8.7109375" style="95" customWidth="1"/>
    <col min="5845" max="5845" width="14.140625" style="95" customWidth="1"/>
    <col min="5846" max="5846" width="12.85546875" style="95" customWidth="1"/>
    <col min="5847" max="5847" width="10.140625" style="95" customWidth="1"/>
    <col min="5848" max="5848" width="14" style="95" customWidth="1"/>
    <col min="5849" max="5868" width="2.28515625" style="95" customWidth="1"/>
    <col min="5869" max="6084" width="8.7109375" style="95"/>
    <col min="6085" max="6085" width="3.140625" style="95" customWidth="1"/>
    <col min="6086" max="6086" width="24.85546875" style="95" customWidth="1"/>
    <col min="6087" max="6087" width="11.7109375" style="95" bestFit="1" customWidth="1"/>
    <col min="6088" max="6088" width="14.140625" style="95" customWidth="1"/>
    <col min="6089" max="6089" width="10.28515625" style="95" customWidth="1"/>
    <col min="6090" max="6090" width="9.85546875" style="95" customWidth="1"/>
    <col min="6091" max="6091" width="10.28515625" style="95" customWidth="1"/>
    <col min="6092" max="6092" width="9" style="95" customWidth="1"/>
    <col min="6093" max="6095" width="8.7109375" style="95" customWidth="1"/>
    <col min="6096" max="6096" width="8" style="95" customWidth="1"/>
    <col min="6097" max="6097" width="8.140625" style="95" customWidth="1"/>
    <col min="6098" max="6098" width="9.28515625" style="95" customWidth="1"/>
    <col min="6099" max="6099" width="8.5703125" style="95" customWidth="1"/>
    <col min="6100" max="6100" width="8.7109375" style="95" customWidth="1"/>
    <col min="6101" max="6101" width="14.140625" style="95" customWidth="1"/>
    <col min="6102" max="6102" width="12.85546875" style="95" customWidth="1"/>
    <col min="6103" max="6103" width="10.140625" style="95" customWidth="1"/>
    <col min="6104" max="6104" width="14" style="95" customWidth="1"/>
    <col min="6105" max="6124" width="2.28515625" style="95" customWidth="1"/>
    <col min="6125" max="6340" width="8.7109375" style="95"/>
    <col min="6341" max="6341" width="3.140625" style="95" customWidth="1"/>
    <col min="6342" max="6342" width="24.85546875" style="95" customWidth="1"/>
    <col min="6343" max="6343" width="11.7109375" style="95" bestFit="1" customWidth="1"/>
    <col min="6344" max="6344" width="14.140625" style="95" customWidth="1"/>
    <col min="6345" max="6345" width="10.28515625" style="95" customWidth="1"/>
    <col min="6346" max="6346" width="9.85546875" style="95" customWidth="1"/>
    <col min="6347" max="6347" width="10.28515625" style="95" customWidth="1"/>
    <col min="6348" max="6348" width="9" style="95" customWidth="1"/>
    <col min="6349" max="6351" width="8.7109375" style="95" customWidth="1"/>
    <col min="6352" max="6352" width="8" style="95" customWidth="1"/>
    <col min="6353" max="6353" width="8.140625" style="95" customWidth="1"/>
    <col min="6354" max="6354" width="9.28515625" style="95" customWidth="1"/>
    <col min="6355" max="6355" width="8.5703125" style="95" customWidth="1"/>
    <col min="6356" max="6356" width="8.7109375" style="95" customWidth="1"/>
    <col min="6357" max="6357" width="14.140625" style="95" customWidth="1"/>
    <col min="6358" max="6358" width="12.85546875" style="95" customWidth="1"/>
    <col min="6359" max="6359" width="10.140625" style="95" customWidth="1"/>
    <col min="6360" max="6360" width="14" style="95" customWidth="1"/>
    <col min="6361" max="6380" width="2.28515625" style="95" customWidth="1"/>
    <col min="6381" max="6596" width="8.7109375" style="95"/>
    <col min="6597" max="6597" width="3.140625" style="95" customWidth="1"/>
    <col min="6598" max="6598" width="24.85546875" style="95" customWidth="1"/>
    <col min="6599" max="6599" width="11.7109375" style="95" bestFit="1" customWidth="1"/>
    <col min="6600" max="6600" width="14.140625" style="95" customWidth="1"/>
    <col min="6601" max="6601" width="10.28515625" style="95" customWidth="1"/>
    <col min="6602" max="6602" width="9.85546875" style="95" customWidth="1"/>
    <col min="6603" max="6603" width="10.28515625" style="95" customWidth="1"/>
    <col min="6604" max="6604" width="9" style="95" customWidth="1"/>
    <col min="6605" max="6607" width="8.7109375" style="95" customWidth="1"/>
    <col min="6608" max="6608" width="8" style="95" customWidth="1"/>
    <col min="6609" max="6609" width="8.140625" style="95" customWidth="1"/>
    <col min="6610" max="6610" width="9.28515625" style="95" customWidth="1"/>
    <col min="6611" max="6611" width="8.5703125" style="95" customWidth="1"/>
    <col min="6612" max="6612" width="8.7109375" style="95" customWidth="1"/>
    <col min="6613" max="6613" width="14.140625" style="95" customWidth="1"/>
    <col min="6614" max="6614" width="12.85546875" style="95" customWidth="1"/>
    <col min="6615" max="6615" width="10.140625" style="95" customWidth="1"/>
    <col min="6616" max="6616" width="14" style="95" customWidth="1"/>
    <col min="6617" max="6636" width="2.28515625" style="95" customWidth="1"/>
    <col min="6637" max="6852" width="8.7109375" style="95"/>
    <col min="6853" max="6853" width="3.140625" style="95" customWidth="1"/>
    <col min="6854" max="6854" width="24.85546875" style="95" customWidth="1"/>
    <col min="6855" max="6855" width="11.7109375" style="95" bestFit="1" customWidth="1"/>
    <col min="6856" max="6856" width="14.140625" style="95" customWidth="1"/>
    <col min="6857" max="6857" width="10.28515625" style="95" customWidth="1"/>
    <col min="6858" max="6858" width="9.85546875" style="95" customWidth="1"/>
    <col min="6859" max="6859" width="10.28515625" style="95" customWidth="1"/>
    <col min="6860" max="6860" width="9" style="95" customWidth="1"/>
    <col min="6861" max="6863" width="8.7109375" style="95" customWidth="1"/>
    <col min="6864" max="6864" width="8" style="95" customWidth="1"/>
    <col min="6865" max="6865" width="8.140625" style="95" customWidth="1"/>
    <col min="6866" max="6866" width="9.28515625" style="95" customWidth="1"/>
    <col min="6867" max="6867" width="8.5703125" style="95" customWidth="1"/>
    <col min="6868" max="6868" width="8.7109375" style="95" customWidth="1"/>
    <col min="6869" max="6869" width="14.140625" style="95" customWidth="1"/>
    <col min="6870" max="6870" width="12.85546875" style="95" customWidth="1"/>
    <col min="6871" max="6871" width="10.140625" style="95" customWidth="1"/>
    <col min="6872" max="6872" width="14" style="95" customWidth="1"/>
    <col min="6873" max="6892" width="2.28515625" style="95" customWidth="1"/>
    <col min="6893" max="7108" width="8.7109375" style="95"/>
    <col min="7109" max="7109" width="3.140625" style="95" customWidth="1"/>
    <col min="7110" max="7110" width="24.85546875" style="95" customWidth="1"/>
    <col min="7111" max="7111" width="11.7109375" style="95" bestFit="1" customWidth="1"/>
    <col min="7112" max="7112" width="14.140625" style="95" customWidth="1"/>
    <col min="7113" max="7113" width="10.28515625" style="95" customWidth="1"/>
    <col min="7114" max="7114" width="9.85546875" style="95" customWidth="1"/>
    <col min="7115" max="7115" width="10.28515625" style="95" customWidth="1"/>
    <col min="7116" max="7116" width="9" style="95" customWidth="1"/>
    <col min="7117" max="7119" width="8.7109375" style="95" customWidth="1"/>
    <col min="7120" max="7120" width="8" style="95" customWidth="1"/>
    <col min="7121" max="7121" width="8.140625" style="95" customWidth="1"/>
    <col min="7122" max="7122" width="9.28515625" style="95" customWidth="1"/>
    <col min="7123" max="7123" width="8.5703125" style="95" customWidth="1"/>
    <col min="7124" max="7124" width="8.7109375" style="95" customWidth="1"/>
    <col min="7125" max="7125" width="14.140625" style="95" customWidth="1"/>
    <col min="7126" max="7126" width="12.85546875" style="95" customWidth="1"/>
    <col min="7127" max="7127" width="10.140625" style="95" customWidth="1"/>
    <col min="7128" max="7128" width="14" style="95" customWidth="1"/>
    <col min="7129" max="7148" width="2.28515625" style="95" customWidth="1"/>
    <col min="7149" max="7364" width="8.7109375" style="95"/>
    <col min="7365" max="7365" width="3.140625" style="95" customWidth="1"/>
    <col min="7366" max="7366" width="24.85546875" style="95" customWidth="1"/>
    <col min="7367" max="7367" width="11.7109375" style="95" bestFit="1" customWidth="1"/>
    <col min="7368" max="7368" width="14.140625" style="95" customWidth="1"/>
    <col min="7369" max="7369" width="10.28515625" style="95" customWidth="1"/>
    <col min="7370" max="7370" width="9.85546875" style="95" customWidth="1"/>
    <col min="7371" max="7371" width="10.28515625" style="95" customWidth="1"/>
    <col min="7372" max="7372" width="9" style="95" customWidth="1"/>
    <col min="7373" max="7375" width="8.7109375" style="95" customWidth="1"/>
    <col min="7376" max="7376" width="8" style="95" customWidth="1"/>
    <col min="7377" max="7377" width="8.140625" style="95" customWidth="1"/>
    <col min="7378" max="7378" width="9.28515625" style="95" customWidth="1"/>
    <col min="7379" max="7379" width="8.5703125" style="95" customWidth="1"/>
    <col min="7380" max="7380" width="8.7109375" style="95" customWidth="1"/>
    <col min="7381" max="7381" width="14.140625" style="95" customWidth="1"/>
    <col min="7382" max="7382" width="12.85546875" style="95" customWidth="1"/>
    <col min="7383" max="7383" width="10.140625" style="95" customWidth="1"/>
    <col min="7384" max="7384" width="14" style="95" customWidth="1"/>
    <col min="7385" max="7404" width="2.28515625" style="95" customWidth="1"/>
    <col min="7405" max="7620" width="8.7109375" style="95"/>
    <col min="7621" max="7621" width="3.140625" style="95" customWidth="1"/>
    <col min="7622" max="7622" width="24.85546875" style="95" customWidth="1"/>
    <col min="7623" max="7623" width="11.7109375" style="95" bestFit="1" customWidth="1"/>
    <col min="7624" max="7624" width="14.140625" style="95" customWidth="1"/>
    <col min="7625" max="7625" width="10.28515625" style="95" customWidth="1"/>
    <col min="7626" max="7626" width="9.85546875" style="95" customWidth="1"/>
    <col min="7627" max="7627" width="10.28515625" style="95" customWidth="1"/>
    <col min="7628" max="7628" width="9" style="95" customWidth="1"/>
    <col min="7629" max="7631" width="8.7109375" style="95" customWidth="1"/>
    <col min="7632" max="7632" width="8" style="95" customWidth="1"/>
    <col min="7633" max="7633" width="8.140625" style="95" customWidth="1"/>
    <col min="7634" max="7634" width="9.28515625" style="95" customWidth="1"/>
    <col min="7635" max="7635" width="8.5703125" style="95" customWidth="1"/>
    <col min="7636" max="7636" width="8.7109375" style="95" customWidth="1"/>
    <col min="7637" max="7637" width="14.140625" style="95" customWidth="1"/>
    <col min="7638" max="7638" width="12.85546875" style="95" customWidth="1"/>
    <col min="7639" max="7639" width="10.140625" style="95" customWidth="1"/>
    <col min="7640" max="7640" width="14" style="95" customWidth="1"/>
    <col min="7641" max="7660" width="2.28515625" style="95" customWidth="1"/>
    <col min="7661" max="7876" width="8.7109375" style="95"/>
    <col min="7877" max="7877" width="3.140625" style="95" customWidth="1"/>
    <col min="7878" max="7878" width="24.85546875" style="95" customWidth="1"/>
    <col min="7879" max="7879" width="11.7109375" style="95" bestFit="1" customWidth="1"/>
    <col min="7880" max="7880" width="14.140625" style="95" customWidth="1"/>
    <col min="7881" max="7881" width="10.28515625" style="95" customWidth="1"/>
    <col min="7882" max="7882" width="9.85546875" style="95" customWidth="1"/>
    <col min="7883" max="7883" width="10.28515625" style="95" customWidth="1"/>
    <col min="7884" max="7884" width="9" style="95" customWidth="1"/>
    <col min="7885" max="7887" width="8.7109375" style="95" customWidth="1"/>
    <col min="7888" max="7888" width="8" style="95" customWidth="1"/>
    <col min="7889" max="7889" width="8.140625" style="95" customWidth="1"/>
    <col min="7890" max="7890" width="9.28515625" style="95" customWidth="1"/>
    <col min="7891" max="7891" width="8.5703125" style="95" customWidth="1"/>
    <col min="7892" max="7892" width="8.7109375" style="95" customWidth="1"/>
    <col min="7893" max="7893" width="14.140625" style="95" customWidth="1"/>
    <col min="7894" max="7894" width="12.85546875" style="95" customWidth="1"/>
    <col min="7895" max="7895" width="10.140625" style="95" customWidth="1"/>
    <col min="7896" max="7896" width="14" style="95" customWidth="1"/>
    <col min="7897" max="7916" width="2.28515625" style="95" customWidth="1"/>
    <col min="7917" max="8132" width="8.7109375" style="95"/>
    <col min="8133" max="8133" width="3.140625" style="95" customWidth="1"/>
    <col min="8134" max="8134" width="24.85546875" style="95" customWidth="1"/>
    <col min="8135" max="8135" width="11.7109375" style="95" bestFit="1" customWidth="1"/>
    <col min="8136" max="8136" width="14.140625" style="95" customWidth="1"/>
    <col min="8137" max="8137" width="10.28515625" style="95" customWidth="1"/>
    <col min="8138" max="8138" width="9.85546875" style="95" customWidth="1"/>
    <col min="8139" max="8139" width="10.28515625" style="95" customWidth="1"/>
    <col min="8140" max="8140" width="9" style="95" customWidth="1"/>
    <col min="8141" max="8143" width="8.7109375" style="95" customWidth="1"/>
    <col min="8144" max="8144" width="8" style="95" customWidth="1"/>
    <col min="8145" max="8145" width="8.140625" style="95" customWidth="1"/>
    <col min="8146" max="8146" width="9.28515625" style="95" customWidth="1"/>
    <col min="8147" max="8147" width="8.5703125" style="95" customWidth="1"/>
    <col min="8148" max="8148" width="8.7109375" style="95" customWidth="1"/>
    <col min="8149" max="8149" width="14.140625" style="95" customWidth="1"/>
    <col min="8150" max="8150" width="12.85546875" style="95" customWidth="1"/>
    <col min="8151" max="8151" width="10.140625" style="95" customWidth="1"/>
    <col min="8152" max="8152" width="14" style="95" customWidth="1"/>
    <col min="8153" max="8172" width="2.28515625" style="95" customWidth="1"/>
    <col min="8173" max="8388" width="8.7109375" style="95"/>
    <col min="8389" max="8389" width="3.140625" style="95" customWidth="1"/>
    <col min="8390" max="8390" width="24.85546875" style="95" customWidth="1"/>
    <col min="8391" max="8391" width="11.7109375" style="95" bestFit="1" customWidth="1"/>
    <col min="8392" max="8392" width="14.140625" style="95" customWidth="1"/>
    <col min="8393" max="8393" width="10.28515625" style="95" customWidth="1"/>
    <col min="8394" max="8394" width="9.85546875" style="95" customWidth="1"/>
    <col min="8395" max="8395" width="10.28515625" style="95" customWidth="1"/>
    <col min="8396" max="8396" width="9" style="95" customWidth="1"/>
    <col min="8397" max="8399" width="8.7109375" style="95" customWidth="1"/>
    <col min="8400" max="8400" width="8" style="95" customWidth="1"/>
    <col min="8401" max="8401" width="8.140625" style="95" customWidth="1"/>
    <col min="8402" max="8402" width="9.28515625" style="95" customWidth="1"/>
    <col min="8403" max="8403" width="8.5703125" style="95" customWidth="1"/>
    <col min="8404" max="8404" width="8.7109375" style="95" customWidth="1"/>
    <col min="8405" max="8405" width="14.140625" style="95" customWidth="1"/>
    <col min="8406" max="8406" width="12.85546875" style="95" customWidth="1"/>
    <col min="8407" max="8407" width="10.140625" style="95" customWidth="1"/>
    <col min="8408" max="8408" width="14" style="95" customWidth="1"/>
    <col min="8409" max="8428" width="2.28515625" style="95" customWidth="1"/>
    <col min="8429" max="8644" width="8.7109375" style="95"/>
    <col min="8645" max="8645" width="3.140625" style="95" customWidth="1"/>
    <col min="8646" max="8646" width="24.85546875" style="95" customWidth="1"/>
    <col min="8647" max="8647" width="11.7109375" style="95" bestFit="1" customWidth="1"/>
    <col min="8648" max="8648" width="14.140625" style="95" customWidth="1"/>
    <col min="8649" max="8649" width="10.28515625" style="95" customWidth="1"/>
    <col min="8650" max="8650" width="9.85546875" style="95" customWidth="1"/>
    <col min="8651" max="8651" width="10.28515625" style="95" customWidth="1"/>
    <col min="8652" max="8652" width="9" style="95" customWidth="1"/>
    <col min="8653" max="8655" width="8.7109375" style="95" customWidth="1"/>
    <col min="8656" max="8656" width="8" style="95" customWidth="1"/>
    <col min="8657" max="8657" width="8.140625" style="95" customWidth="1"/>
    <col min="8658" max="8658" width="9.28515625" style="95" customWidth="1"/>
    <col min="8659" max="8659" width="8.5703125" style="95" customWidth="1"/>
    <col min="8660" max="8660" width="8.7109375" style="95" customWidth="1"/>
    <col min="8661" max="8661" width="14.140625" style="95" customWidth="1"/>
    <col min="8662" max="8662" width="12.85546875" style="95" customWidth="1"/>
    <col min="8663" max="8663" width="10.140625" style="95" customWidth="1"/>
    <col min="8664" max="8664" width="14" style="95" customWidth="1"/>
    <col min="8665" max="8684" width="2.28515625" style="95" customWidth="1"/>
    <col min="8685" max="8900" width="8.7109375" style="95"/>
    <col min="8901" max="8901" width="3.140625" style="95" customWidth="1"/>
    <col min="8902" max="8902" width="24.85546875" style="95" customWidth="1"/>
    <col min="8903" max="8903" width="11.7109375" style="95" bestFit="1" customWidth="1"/>
    <col min="8904" max="8904" width="14.140625" style="95" customWidth="1"/>
    <col min="8905" max="8905" width="10.28515625" style="95" customWidth="1"/>
    <col min="8906" max="8906" width="9.85546875" style="95" customWidth="1"/>
    <col min="8907" max="8907" width="10.28515625" style="95" customWidth="1"/>
    <col min="8908" max="8908" width="9" style="95" customWidth="1"/>
    <col min="8909" max="8911" width="8.7109375" style="95" customWidth="1"/>
    <col min="8912" max="8912" width="8" style="95" customWidth="1"/>
    <col min="8913" max="8913" width="8.140625" style="95" customWidth="1"/>
    <col min="8914" max="8914" width="9.28515625" style="95" customWidth="1"/>
    <col min="8915" max="8915" width="8.5703125" style="95" customWidth="1"/>
    <col min="8916" max="8916" width="8.7109375" style="95" customWidth="1"/>
    <col min="8917" max="8917" width="14.140625" style="95" customWidth="1"/>
    <col min="8918" max="8918" width="12.85546875" style="95" customWidth="1"/>
    <col min="8919" max="8919" width="10.140625" style="95" customWidth="1"/>
    <col min="8920" max="8920" width="14" style="95" customWidth="1"/>
    <col min="8921" max="8940" width="2.28515625" style="95" customWidth="1"/>
    <col min="8941" max="9156" width="8.7109375" style="95"/>
    <col min="9157" max="9157" width="3.140625" style="95" customWidth="1"/>
    <col min="9158" max="9158" width="24.85546875" style="95" customWidth="1"/>
    <col min="9159" max="9159" width="11.7109375" style="95" bestFit="1" customWidth="1"/>
    <col min="9160" max="9160" width="14.140625" style="95" customWidth="1"/>
    <col min="9161" max="9161" width="10.28515625" style="95" customWidth="1"/>
    <col min="9162" max="9162" width="9.85546875" style="95" customWidth="1"/>
    <col min="9163" max="9163" width="10.28515625" style="95" customWidth="1"/>
    <col min="9164" max="9164" width="9" style="95" customWidth="1"/>
    <col min="9165" max="9167" width="8.7109375" style="95" customWidth="1"/>
    <col min="9168" max="9168" width="8" style="95" customWidth="1"/>
    <col min="9169" max="9169" width="8.140625" style="95" customWidth="1"/>
    <col min="9170" max="9170" width="9.28515625" style="95" customWidth="1"/>
    <col min="9171" max="9171" width="8.5703125" style="95" customWidth="1"/>
    <col min="9172" max="9172" width="8.7109375" style="95" customWidth="1"/>
    <col min="9173" max="9173" width="14.140625" style="95" customWidth="1"/>
    <col min="9174" max="9174" width="12.85546875" style="95" customWidth="1"/>
    <col min="9175" max="9175" width="10.140625" style="95" customWidth="1"/>
    <col min="9176" max="9176" width="14" style="95" customWidth="1"/>
    <col min="9177" max="9196" width="2.28515625" style="95" customWidth="1"/>
    <col min="9197" max="9412" width="8.7109375" style="95"/>
    <col min="9413" max="9413" width="3.140625" style="95" customWidth="1"/>
    <col min="9414" max="9414" width="24.85546875" style="95" customWidth="1"/>
    <col min="9415" max="9415" width="11.7109375" style="95" bestFit="1" customWidth="1"/>
    <col min="9416" max="9416" width="14.140625" style="95" customWidth="1"/>
    <col min="9417" max="9417" width="10.28515625" style="95" customWidth="1"/>
    <col min="9418" max="9418" width="9.85546875" style="95" customWidth="1"/>
    <col min="9419" max="9419" width="10.28515625" style="95" customWidth="1"/>
    <col min="9420" max="9420" width="9" style="95" customWidth="1"/>
    <col min="9421" max="9423" width="8.7109375" style="95" customWidth="1"/>
    <col min="9424" max="9424" width="8" style="95" customWidth="1"/>
    <col min="9425" max="9425" width="8.140625" style="95" customWidth="1"/>
    <col min="9426" max="9426" width="9.28515625" style="95" customWidth="1"/>
    <col min="9427" max="9427" width="8.5703125" style="95" customWidth="1"/>
    <col min="9428" max="9428" width="8.7109375" style="95" customWidth="1"/>
    <col min="9429" max="9429" width="14.140625" style="95" customWidth="1"/>
    <col min="9430" max="9430" width="12.85546875" style="95" customWidth="1"/>
    <col min="9431" max="9431" width="10.140625" style="95" customWidth="1"/>
    <col min="9432" max="9432" width="14" style="95" customWidth="1"/>
    <col min="9433" max="9452" width="2.28515625" style="95" customWidth="1"/>
    <col min="9453" max="9668" width="8.7109375" style="95"/>
    <col min="9669" max="9669" width="3.140625" style="95" customWidth="1"/>
    <col min="9670" max="9670" width="24.85546875" style="95" customWidth="1"/>
    <col min="9671" max="9671" width="11.7109375" style="95" bestFit="1" customWidth="1"/>
    <col min="9672" max="9672" width="14.140625" style="95" customWidth="1"/>
    <col min="9673" max="9673" width="10.28515625" style="95" customWidth="1"/>
    <col min="9674" max="9674" width="9.85546875" style="95" customWidth="1"/>
    <col min="9675" max="9675" width="10.28515625" style="95" customWidth="1"/>
    <col min="9676" max="9676" width="9" style="95" customWidth="1"/>
    <col min="9677" max="9679" width="8.7109375" style="95" customWidth="1"/>
    <col min="9680" max="9680" width="8" style="95" customWidth="1"/>
    <col min="9681" max="9681" width="8.140625" style="95" customWidth="1"/>
    <col min="9682" max="9682" width="9.28515625" style="95" customWidth="1"/>
    <col min="9683" max="9683" width="8.5703125" style="95" customWidth="1"/>
    <col min="9684" max="9684" width="8.7109375" style="95" customWidth="1"/>
    <col min="9685" max="9685" width="14.140625" style="95" customWidth="1"/>
    <col min="9686" max="9686" width="12.85546875" style="95" customWidth="1"/>
    <col min="9687" max="9687" width="10.140625" style="95" customWidth="1"/>
    <col min="9688" max="9688" width="14" style="95" customWidth="1"/>
    <col min="9689" max="9708" width="2.28515625" style="95" customWidth="1"/>
    <col min="9709" max="9924" width="8.7109375" style="95"/>
    <col min="9925" max="9925" width="3.140625" style="95" customWidth="1"/>
    <col min="9926" max="9926" width="24.85546875" style="95" customWidth="1"/>
    <col min="9927" max="9927" width="11.7109375" style="95" bestFit="1" customWidth="1"/>
    <col min="9928" max="9928" width="14.140625" style="95" customWidth="1"/>
    <col min="9929" max="9929" width="10.28515625" style="95" customWidth="1"/>
    <col min="9930" max="9930" width="9.85546875" style="95" customWidth="1"/>
    <col min="9931" max="9931" width="10.28515625" style="95" customWidth="1"/>
    <col min="9932" max="9932" width="9" style="95" customWidth="1"/>
    <col min="9933" max="9935" width="8.7109375" style="95" customWidth="1"/>
    <col min="9936" max="9936" width="8" style="95" customWidth="1"/>
    <col min="9937" max="9937" width="8.140625" style="95" customWidth="1"/>
    <col min="9938" max="9938" width="9.28515625" style="95" customWidth="1"/>
    <col min="9939" max="9939" width="8.5703125" style="95" customWidth="1"/>
    <col min="9940" max="9940" width="8.7109375" style="95" customWidth="1"/>
    <col min="9941" max="9941" width="14.140625" style="95" customWidth="1"/>
    <col min="9942" max="9942" width="12.85546875" style="95" customWidth="1"/>
    <col min="9943" max="9943" width="10.140625" style="95" customWidth="1"/>
    <col min="9944" max="9944" width="14" style="95" customWidth="1"/>
    <col min="9945" max="9964" width="2.28515625" style="95" customWidth="1"/>
    <col min="9965" max="10180" width="8.7109375" style="95"/>
    <col min="10181" max="10181" width="3.140625" style="95" customWidth="1"/>
    <col min="10182" max="10182" width="24.85546875" style="95" customWidth="1"/>
    <col min="10183" max="10183" width="11.7109375" style="95" bestFit="1" customWidth="1"/>
    <col min="10184" max="10184" width="14.140625" style="95" customWidth="1"/>
    <col min="10185" max="10185" width="10.28515625" style="95" customWidth="1"/>
    <col min="10186" max="10186" width="9.85546875" style="95" customWidth="1"/>
    <col min="10187" max="10187" width="10.28515625" style="95" customWidth="1"/>
    <col min="10188" max="10188" width="9" style="95" customWidth="1"/>
    <col min="10189" max="10191" width="8.7109375" style="95" customWidth="1"/>
    <col min="10192" max="10192" width="8" style="95" customWidth="1"/>
    <col min="10193" max="10193" width="8.140625" style="95" customWidth="1"/>
    <col min="10194" max="10194" width="9.28515625" style="95" customWidth="1"/>
    <col min="10195" max="10195" width="8.5703125" style="95" customWidth="1"/>
    <col min="10196" max="10196" width="8.7109375" style="95" customWidth="1"/>
    <col min="10197" max="10197" width="14.140625" style="95" customWidth="1"/>
    <col min="10198" max="10198" width="12.85546875" style="95" customWidth="1"/>
    <col min="10199" max="10199" width="10.140625" style="95" customWidth="1"/>
    <col min="10200" max="10200" width="14" style="95" customWidth="1"/>
    <col min="10201" max="10220" width="2.28515625" style="95" customWidth="1"/>
    <col min="10221" max="10436" width="8.7109375" style="95"/>
    <col min="10437" max="10437" width="3.140625" style="95" customWidth="1"/>
    <col min="10438" max="10438" width="24.85546875" style="95" customWidth="1"/>
    <col min="10439" max="10439" width="11.7109375" style="95" bestFit="1" customWidth="1"/>
    <col min="10440" max="10440" width="14.140625" style="95" customWidth="1"/>
    <col min="10441" max="10441" width="10.28515625" style="95" customWidth="1"/>
    <col min="10442" max="10442" width="9.85546875" style="95" customWidth="1"/>
    <col min="10443" max="10443" width="10.28515625" style="95" customWidth="1"/>
    <col min="10444" max="10444" width="9" style="95" customWidth="1"/>
    <col min="10445" max="10447" width="8.7109375" style="95" customWidth="1"/>
    <col min="10448" max="10448" width="8" style="95" customWidth="1"/>
    <col min="10449" max="10449" width="8.140625" style="95" customWidth="1"/>
    <col min="10450" max="10450" width="9.28515625" style="95" customWidth="1"/>
    <col min="10451" max="10451" width="8.5703125" style="95" customWidth="1"/>
    <col min="10452" max="10452" width="8.7109375" style="95" customWidth="1"/>
    <col min="10453" max="10453" width="14.140625" style="95" customWidth="1"/>
    <col min="10454" max="10454" width="12.85546875" style="95" customWidth="1"/>
    <col min="10455" max="10455" width="10.140625" style="95" customWidth="1"/>
    <col min="10456" max="10456" width="14" style="95" customWidth="1"/>
    <col min="10457" max="10476" width="2.28515625" style="95" customWidth="1"/>
    <col min="10477" max="10692" width="8.7109375" style="95"/>
    <col min="10693" max="10693" width="3.140625" style="95" customWidth="1"/>
    <col min="10694" max="10694" width="24.85546875" style="95" customWidth="1"/>
    <col min="10695" max="10695" width="11.7109375" style="95" bestFit="1" customWidth="1"/>
    <col min="10696" max="10696" width="14.140625" style="95" customWidth="1"/>
    <col min="10697" max="10697" width="10.28515625" style="95" customWidth="1"/>
    <col min="10698" max="10698" width="9.85546875" style="95" customWidth="1"/>
    <col min="10699" max="10699" width="10.28515625" style="95" customWidth="1"/>
    <col min="10700" max="10700" width="9" style="95" customWidth="1"/>
    <col min="10701" max="10703" width="8.7109375" style="95" customWidth="1"/>
    <col min="10704" max="10704" width="8" style="95" customWidth="1"/>
    <col min="10705" max="10705" width="8.140625" style="95" customWidth="1"/>
    <col min="10706" max="10706" width="9.28515625" style="95" customWidth="1"/>
    <col min="10707" max="10707" width="8.5703125" style="95" customWidth="1"/>
    <col min="10708" max="10708" width="8.7109375" style="95" customWidth="1"/>
    <col min="10709" max="10709" width="14.140625" style="95" customWidth="1"/>
    <col min="10710" max="10710" width="12.85546875" style="95" customWidth="1"/>
    <col min="10711" max="10711" width="10.140625" style="95" customWidth="1"/>
    <col min="10712" max="10712" width="14" style="95" customWidth="1"/>
    <col min="10713" max="10732" width="2.28515625" style="95" customWidth="1"/>
    <col min="10733" max="10948" width="8.7109375" style="95"/>
    <col min="10949" max="10949" width="3.140625" style="95" customWidth="1"/>
    <col min="10950" max="10950" width="24.85546875" style="95" customWidth="1"/>
    <col min="10951" max="10951" width="11.7109375" style="95" bestFit="1" customWidth="1"/>
    <col min="10952" max="10952" width="14.140625" style="95" customWidth="1"/>
    <col min="10953" max="10953" width="10.28515625" style="95" customWidth="1"/>
    <col min="10954" max="10954" width="9.85546875" style="95" customWidth="1"/>
    <col min="10955" max="10955" width="10.28515625" style="95" customWidth="1"/>
    <col min="10956" max="10956" width="9" style="95" customWidth="1"/>
    <col min="10957" max="10959" width="8.7109375" style="95" customWidth="1"/>
    <col min="10960" max="10960" width="8" style="95" customWidth="1"/>
    <col min="10961" max="10961" width="8.140625" style="95" customWidth="1"/>
    <col min="10962" max="10962" width="9.28515625" style="95" customWidth="1"/>
    <col min="10963" max="10963" width="8.5703125" style="95" customWidth="1"/>
    <col min="10964" max="10964" width="8.7109375" style="95" customWidth="1"/>
    <col min="10965" max="10965" width="14.140625" style="95" customWidth="1"/>
    <col min="10966" max="10966" width="12.85546875" style="95" customWidth="1"/>
    <col min="10967" max="10967" width="10.140625" style="95" customWidth="1"/>
    <col min="10968" max="10968" width="14" style="95" customWidth="1"/>
    <col min="10969" max="10988" width="2.28515625" style="95" customWidth="1"/>
    <col min="10989" max="11204" width="8.7109375" style="95"/>
    <col min="11205" max="11205" width="3.140625" style="95" customWidth="1"/>
    <col min="11206" max="11206" width="24.85546875" style="95" customWidth="1"/>
    <col min="11207" max="11207" width="11.7109375" style="95" bestFit="1" customWidth="1"/>
    <col min="11208" max="11208" width="14.140625" style="95" customWidth="1"/>
    <col min="11209" max="11209" width="10.28515625" style="95" customWidth="1"/>
    <col min="11210" max="11210" width="9.85546875" style="95" customWidth="1"/>
    <col min="11211" max="11211" width="10.28515625" style="95" customWidth="1"/>
    <col min="11212" max="11212" width="9" style="95" customWidth="1"/>
    <col min="11213" max="11215" width="8.7109375" style="95" customWidth="1"/>
    <col min="11216" max="11216" width="8" style="95" customWidth="1"/>
    <col min="11217" max="11217" width="8.140625" style="95" customWidth="1"/>
    <col min="11218" max="11218" width="9.28515625" style="95" customWidth="1"/>
    <col min="11219" max="11219" width="8.5703125" style="95" customWidth="1"/>
    <col min="11220" max="11220" width="8.7109375" style="95" customWidth="1"/>
    <col min="11221" max="11221" width="14.140625" style="95" customWidth="1"/>
    <col min="11222" max="11222" width="12.85546875" style="95" customWidth="1"/>
    <col min="11223" max="11223" width="10.140625" style="95" customWidth="1"/>
    <col min="11224" max="11224" width="14" style="95" customWidth="1"/>
    <col min="11225" max="11244" width="2.28515625" style="95" customWidth="1"/>
    <col min="11245" max="11460" width="8.7109375" style="95"/>
    <col min="11461" max="11461" width="3.140625" style="95" customWidth="1"/>
    <col min="11462" max="11462" width="24.85546875" style="95" customWidth="1"/>
    <col min="11463" max="11463" width="11.7109375" style="95" bestFit="1" customWidth="1"/>
    <col min="11464" max="11464" width="14.140625" style="95" customWidth="1"/>
    <col min="11465" max="11465" width="10.28515625" style="95" customWidth="1"/>
    <col min="11466" max="11466" width="9.85546875" style="95" customWidth="1"/>
    <col min="11467" max="11467" width="10.28515625" style="95" customWidth="1"/>
    <col min="11468" max="11468" width="9" style="95" customWidth="1"/>
    <col min="11469" max="11471" width="8.7109375" style="95" customWidth="1"/>
    <col min="11472" max="11472" width="8" style="95" customWidth="1"/>
    <col min="11473" max="11473" width="8.140625" style="95" customWidth="1"/>
    <col min="11474" max="11474" width="9.28515625" style="95" customWidth="1"/>
    <col min="11475" max="11475" width="8.5703125" style="95" customWidth="1"/>
    <col min="11476" max="11476" width="8.7109375" style="95" customWidth="1"/>
    <col min="11477" max="11477" width="14.140625" style="95" customWidth="1"/>
    <col min="11478" max="11478" width="12.85546875" style="95" customWidth="1"/>
    <col min="11479" max="11479" width="10.140625" style="95" customWidth="1"/>
    <col min="11480" max="11480" width="14" style="95" customWidth="1"/>
    <col min="11481" max="11500" width="2.28515625" style="95" customWidth="1"/>
    <col min="11501" max="11716" width="8.7109375" style="95"/>
    <col min="11717" max="11717" width="3.140625" style="95" customWidth="1"/>
    <col min="11718" max="11718" width="24.85546875" style="95" customWidth="1"/>
    <col min="11719" max="11719" width="11.7109375" style="95" bestFit="1" customWidth="1"/>
    <col min="11720" max="11720" width="14.140625" style="95" customWidth="1"/>
    <col min="11721" max="11721" width="10.28515625" style="95" customWidth="1"/>
    <col min="11722" max="11722" width="9.85546875" style="95" customWidth="1"/>
    <col min="11723" max="11723" width="10.28515625" style="95" customWidth="1"/>
    <col min="11724" max="11724" width="9" style="95" customWidth="1"/>
    <col min="11725" max="11727" width="8.7109375" style="95" customWidth="1"/>
    <col min="11728" max="11728" width="8" style="95" customWidth="1"/>
    <col min="11729" max="11729" width="8.140625" style="95" customWidth="1"/>
    <col min="11730" max="11730" width="9.28515625" style="95" customWidth="1"/>
    <col min="11731" max="11731" width="8.5703125" style="95" customWidth="1"/>
    <col min="11732" max="11732" width="8.7109375" style="95" customWidth="1"/>
    <col min="11733" max="11733" width="14.140625" style="95" customWidth="1"/>
    <col min="11734" max="11734" width="12.85546875" style="95" customWidth="1"/>
    <col min="11735" max="11735" width="10.140625" style="95" customWidth="1"/>
    <col min="11736" max="11736" width="14" style="95" customWidth="1"/>
    <col min="11737" max="11756" width="2.28515625" style="95" customWidth="1"/>
    <col min="11757" max="11972" width="8.7109375" style="95"/>
    <col min="11973" max="11973" width="3.140625" style="95" customWidth="1"/>
    <col min="11974" max="11974" width="24.85546875" style="95" customWidth="1"/>
    <col min="11975" max="11975" width="11.7109375" style="95" bestFit="1" customWidth="1"/>
    <col min="11976" max="11976" width="14.140625" style="95" customWidth="1"/>
    <col min="11977" max="11977" width="10.28515625" style="95" customWidth="1"/>
    <col min="11978" max="11978" width="9.85546875" style="95" customWidth="1"/>
    <col min="11979" max="11979" width="10.28515625" style="95" customWidth="1"/>
    <col min="11980" max="11980" width="9" style="95" customWidth="1"/>
    <col min="11981" max="11983" width="8.7109375" style="95" customWidth="1"/>
    <col min="11984" max="11984" width="8" style="95" customWidth="1"/>
    <col min="11985" max="11985" width="8.140625" style="95" customWidth="1"/>
    <col min="11986" max="11986" width="9.28515625" style="95" customWidth="1"/>
    <col min="11987" max="11987" width="8.5703125" style="95" customWidth="1"/>
    <col min="11988" max="11988" width="8.7109375" style="95" customWidth="1"/>
    <col min="11989" max="11989" width="14.140625" style="95" customWidth="1"/>
    <col min="11990" max="11990" width="12.85546875" style="95" customWidth="1"/>
    <col min="11991" max="11991" width="10.140625" style="95" customWidth="1"/>
    <col min="11992" max="11992" width="14" style="95" customWidth="1"/>
    <col min="11993" max="12012" width="2.28515625" style="95" customWidth="1"/>
    <col min="12013" max="12228" width="8.7109375" style="95"/>
    <col min="12229" max="12229" width="3.140625" style="95" customWidth="1"/>
    <col min="12230" max="12230" width="24.85546875" style="95" customWidth="1"/>
    <col min="12231" max="12231" width="11.7109375" style="95" bestFit="1" customWidth="1"/>
    <col min="12232" max="12232" width="14.140625" style="95" customWidth="1"/>
    <col min="12233" max="12233" width="10.28515625" style="95" customWidth="1"/>
    <col min="12234" max="12234" width="9.85546875" style="95" customWidth="1"/>
    <col min="12235" max="12235" width="10.28515625" style="95" customWidth="1"/>
    <col min="12236" max="12236" width="9" style="95" customWidth="1"/>
    <col min="12237" max="12239" width="8.7109375" style="95" customWidth="1"/>
    <col min="12240" max="12240" width="8" style="95" customWidth="1"/>
    <col min="12241" max="12241" width="8.140625" style="95" customWidth="1"/>
    <col min="12242" max="12242" width="9.28515625" style="95" customWidth="1"/>
    <col min="12243" max="12243" width="8.5703125" style="95" customWidth="1"/>
    <col min="12244" max="12244" width="8.7109375" style="95" customWidth="1"/>
    <col min="12245" max="12245" width="14.140625" style="95" customWidth="1"/>
    <col min="12246" max="12246" width="12.85546875" style="95" customWidth="1"/>
    <col min="12247" max="12247" width="10.140625" style="95" customWidth="1"/>
    <col min="12248" max="12248" width="14" style="95" customWidth="1"/>
    <col min="12249" max="12268" width="2.28515625" style="95" customWidth="1"/>
    <col min="12269" max="12484" width="8.7109375" style="95"/>
    <col min="12485" max="12485" width="3.140625" style="95" customWidth="1"/>
    <col min="12486" max="12486" width="24.85546875" style="95" customWidth="1"/>
    <col min="12487" max="12487" width="11.7109375" style="95" bestFit="1" customWidth="1"/>
    <col min="12488" max="12488" width="14.140625" style="95" customWidth="1"/>
    <col min="12489" max="12489" width="10.28515625" style="95" customWidth="1"/>
    <col min="12490" max="12490" width="9.85546875" style="95" customWidth="1"/>
    <col min="12491" max="12491" width="10.28515625" style="95" customWidth="1"/>
    <col min="12492" max="12492" width="9" style="95" customWidth="1"/>
    <col min="12493" max="12495" width="8.7109375" style="95" customWidth="1"/>
    <col min="12496" max="12496" width="8" style="95" customWidth="1"/>
    <col min="12497" max="12497" width="8.140625" style="95" customWidth="1"/>
    <col min="12498" max="12498" width="9.28515625" style="95" customWidth="1"/>
    <col min="12499" max="12499" width="8.5703125" style="95" customWidth="1"/>
    <col min="12500" max="12500" width="8.7109375" style="95" customWidth="1"/>
    <col min="12501" max="12501" width="14.140625" style="95" customWidth="1"/>
    <col min="12502" max="12502" width="12.85546875" style="95" customWidth="1"/>
    <col min="12503" max="12503" width="10.140625" style="95" customWidth="1"/>
    <col min="12504" max="12504" width="14" style="95" customWidth="1"/>
    <col min="12505" max="12524" width="2.28515625" style="95" customWidth="1"/>
    <col min="12525" max="12740" width="8.7109375" style="95"/>
    <col min="12741" max="12741" width="3.140625" style="95" customWidth="1"/>
    <col min="12742" max="12742" width="24.85546875" style="95" customWidth="1"/>
    <col min="12743" max="12743" width="11.7109375" style="95" bestFit="1" customWidth="1"/>
    <col min="12744" max="12744" width="14.140625" style="95" customWidth="1"/>
    <col min="12745" max="12745" width="10.28515625" style="95" customWidth="1"/>
    <col min="12746" max="12746" width="9.85546875" style="95" customWidth="1"/>
    <col min="12747" max="12747" width="10.28515625" style="95" customWidth="1"/>
    <col min="12748" max="12748" width="9" style="95" customWidth="1"/>
    <col min="12749" max="12751" width="8.7109375" style="95" customWidth="1"/>
    <col min="12752" max="12752" width="8" style="95" customWidth="1"/>
    <col min="12753" max="12753" width="8.140625" style="95" customWidth="1"/>
    <col min="12754" max="12754" width="9.28515625" style="95" customWidth="1"/>
    <col min="12755" max="12755" width="8.5703125" style="95" customWidth="1"/>
    <col min="12756" max="12756" width="8.7109375" style="95" customWidth="1"/>
    <col min="12757" max="12757" width="14.140625" style="95" customWidth="1"/>
    <col min="12758" max="12758" width="12.85546875" style="95" customWidth="1"/>
    <col min="12759" max="12759" width="10.140625" style="95" customWidth="1"/>
    <col min="12760" max="12760" width="14" style="95" customWidth="1"/>
    <col min="12761" max="12780" width="2.28515625" style="95" customWidth="1"/>
    <col min="12781" max="12996" width="8.7109375" style="95"/>
    <col min="12997" max="12997" width="3.140625" style="95" customWidth="1"/>
    <col min="12998" max="12998" width="24.85546875" style="95" customWidth="1"/>
    <col min="12999" max="12999" width="11.7109375" style="95" bestFit="1" customWidth="1"/>
    <col min="13000" max="13000" width="14.140625" style="95" customWidth="1"/>
    <col min="13001" max="13001" width="10.28515625" style="95" customWidth="1"/>
    <col min="13002" max="13002" width="9.85546875" style="95" customWidth="1"/>
    <col min="13003" max="13003" width="10.28515625" style="95" customWidth="1"/>
    <col min="13004" max="13004" width="9" style="95" customWidth="1"/>
    <col min="13005" max="13007" width="8.7109375" style="95" customWidth="1"/>
    <col min="13008" max="13008" width="8" style="95" customWidth="1"/>
    <col min="13009" max="13009" width="8.140625" style="95" customWidth="1"/>
    <col min="13010" max="13010" width="9.28515625" style="95" customWidth="1"/>
    <col min="13011" max="13011" width="8.5703125" style="95" customWidth="1"/>
    <col min="13012" max="13012" width="8.7109375" style="95" customWidth="1"/>
    <col min="13013" max="13013" width="14.140625" style="95" customWidth="1"/>
    <col min="13014" max="13014" width="12.85546875" style="95" customWidth="1"/>
    <col min="13015" max="13015" width="10.140625" style="95" customWidth="1"/>
    <col min="13016" max="13016" width="14" style="95" customWidth="1"/>
    <col min="13017" max="13036" width="2.28515625" style="95" customWidth="1"/>
    <col min="13037" max="13252" width="8.7109375" style="95"/>
    <col min="13253" max="13253" width="3.140625" style="95" customWidth="1"/>
    <col min="13254" max="13254" width="24.85546875" style="95" customWidth="1"/>
    <col min="13255" max="13255" width="11.7109375" style="95" bestFit="1" customWidth="1"/>
    <col min="13256" max="13256" width="14.140625" style="95" customWidth="1"/>
    <col min="13257" max="13257" width="10.28515625" style="95" customWidth="1"/>
    <col min="13258" max="13258" width="9.85546875" style="95" customWidth="1"/>
    <col min="13259" max="13259" width="10.28515625" style="95" customWidth="1"/>
    <col min="13260" max="13260" width="9" style="95" customWidth="1"/>
    <col min="13261" max="13263" width="8.7109375" style="95" customWidth="1"/>
    <col min="13264" max="13264" width="8" style="95" customWidth="1"/>
    <col min="13265" max="13265" width="8.140625" style="95" customWidth="1"/>
    <col min="13266" max="13266" width="9.28515625" style="95" customWidth="1"/>
    <col min="13267" max="13267" width="8.5703125" style="95" customWidth="1"/>
    <col min="13268" max="13268" width="8.7109375" style="95" customWidth="1"/>
    <col min="13269" max="13269" width="14.140625" style="95" customWidth="1"/>
    <col min="13270" max="13270" width="12.85546875" style="95" customWidth="1"/>
    <col min="13271" max="13271" width="10.140625" style="95" customWidth="1"/>
    <col min="13272" max="13272" width="14" style="95" customWidth="1"/>
    <col min="13273" max="13292" width="2.28515625" style="95" customWidth="1"/>
    <col min="13293" max="13508" width="8.7109375" style="95"/>
    <col min="13509" max="13509" width="3.140625" style="95" customWidth="1"/>
    <col min="13510" max="13510" width="24.85546875" style="95" customWidth="1"/>
    <col min="13511" max="13511" width="11.7109375" style="95" bestFit="1" customWidth="1"/>
    <col min="13512" max="13512" width="14.140625" style="95" customWidth="1"/>
    <col min="13513" max="13513" width="10.28515625" style="95" customWidth="1"/>
    <col min="13514" max="13514" width="9.85546875" style="95" customWidth="1"/>
    <col min="13515" max="13515" width="10.28515625" style="95" customWidth="1"/>
    <col min="13516" max="13516" width="9" style="95" customWidth="1"/>
    <col min="13517" max="13519" width="8.7109375" style="95" customWidth="1"/>
    <col min="13520" max="13520" width="8" style="95" customWidth="1"/>
    <col min="13521" max="13521" width="8.140625" style="95" customWidth="1"/>
    <col min="13522" max="13522" width="9.28515625" style="95" customWidth="1"/>
    <col min="13523" max="13523" width="8.5703125" style="95" customWidth="1"/>
    <col min="13524" max="13524" width="8.7109375" style="95" customWidth="1"/>
    <col min="13525" max="13525" width="14.140625" style="95" customWidth="1"/>
    <col min="13526" max="13526" width="12.85546875" style="95" customWidth="1"/>
    <col min="13527" max="13527" width="10.140625" style="95" customWidth="1"/>
    <col min="13528" max="13528" width="14" style="95" customWidth="1"/>
    <col min="13529" max="13548" width="2.28515625" style="95" customWidth="1"/>
    <col min="13549" max="13764" width="8.7109375" style="95"/>
    <col min="13765" max="13765" width="3.140625" style="95" customWidth="1"/>
    <col min="13766" max="13766" width="24.85546875" style="95" customWidth="1"/>
    <col min="13767" max="13767" width="11.7109375" style="95" bestFit="1" customWidth="1"/>
    <col min="13768" max="13768" width="14.140625" style="95" customWidth="1"/>
    <col min="13769" max="13769" width="10.28515625" style="95" customWidth="1"/>
    <col min="13770" max="13770" width="9.85546875" style="95" customWidth="1"/>
    <col min="13771" max="13771" width="10.28515625" style="95" customWidth="1"/>
    <col min="13772" max="13772" width="9" style="95" customWidth="1"/>
    <col min="13773" max="13775" width="8.7109375" style="95" customWidth="1"/>
    <col min="13776" max="13776" width="8" style="95" customWidth="1"/>
    <col min="13777" max="13777" width="8.140625" style="95" customWidth="1"/>
    <col min="13778" max="13778" width="9.28515625" style="95" customWidth="1"/>
    <col min="13779" max="13779" width="8.5703125" style="95" customWidth="1"/>
    <col min="13780" max="13780" width="8.7109375" style="95" customWidth="1"/>
    <col min="13781" max="13781" width="14.140625" style="95" customWidth="1"/>
    <col min="13782" max="13782" width="12.85546875" style="95" customWidth="1"/>
    <col min="13783" max="13783" width="10.140625" style="95" customWidth="1"/>
    <col min="13784" max="13784" width="14" style="95" customWidth="1"/>
    <col min="13785" max="13804" width="2.28515625" style="95" customWidth="1"/>
    <col min="13805" max="14020" width="8.7109375" style="95"/>
    <col min="14021" max="14021" width="3.140625" style="95" customWidth="1"/>
    <col min="14022" max="14022" width="24.85546875" style="95" customWidth="1"/>
    <col min="14023" max="14023" width="11.7109375" style="95" bestFit="1" customWidth="1"/>
    <col min="14024" max="14024" width="14.140625" style="95" customWidth="1"/>
    <col min="14025" max="14025" width="10.28515625" style="95" customWidth="1"/>
    <col min="14026" max="14026" width="9.85546875" style="95" customWidth="1"/>
    <col min="14027" max="14027" width="10.28515625" style="95" customWidth="1"/>
    <col min="14028" max="14028" width="9" style="95" customWidth="1"/>
    <col min="14029" max="14031" width="8.7109375" style="95" customWidth="1"/>
    <col min="14032" max="14032" width="8" style="95" customWidth="1"/>
    <col min="14033" max="14033" width="8.140625" style="95" customWidth="1"/>
    <col min="14034" max="14034" width="9.28515625" style="95" customWidth="1"/>
    <col min="14035" max="14035" width="8.5703125" style="95" customWidth="1"/>
    <col min="14036" max="14036" width="8.7109375" style="95" customWidth="1"/>
    <col min="14037" max="14037" width="14.140625" style="95" customWidth="1"/>
    <col min="14038" max="14038" width="12.85546875" style="95" customWidth="1"/>
    <col min="14039" max="14039" width="10.140625" style="95" customWidth="1"/>
    <col min="14040" max="14040" width="14" style="95" customWidth="1"/>
    <col min="14041" max="14060" width="2.28515625" style="95" customWidth="1"/>
    <col min="14061" max="14276" width="8.7109375" style="95"/>
    <col min="14277" max="14277" width="3.140625" style="95" customWidth="1"/>
    <col min="14278" max="14278" width="24.85546875" style="95" customWidth="1"/>
    <col min="14279" max="14279" width="11.7109375" style="95" bestFit="1" customWidth="1"/>
    <col min="14280" max="14280" width="14.140625" style="95" customWidth="1"/>
    <col min="14281" max="14281" width="10.28515625" style="95" customWidth="1"/>
    <col min="14282" max="14282" width="9.85546875" style="95" customWidth="1"/>
    <col min="14283" max="14283" width="10.28515625" style="95" customWidth="1"/>
    <col min="14284" max="14284" width="9" style="95" customWidth="1"/>
    <col min="14285" max="14287" width="8.7109375" style="95" customWidth="1"/>
    <col min="14288" max="14288" width="8" style="95" customWidth="1"/>
    <col min="14289" max="14289" width="8.140625" style="95" customWidth="1"/>
    <col min="14290" max="14290" width="9.28515625" style="95" customWidth="1"/>
    <col min="14291" max="14291" width="8.5703125" style="95" customWidth="1"/>
    <col min="14292" max="14292" width="8.7109375" style="95" customWidth="1"/>
    <col min="14293" max="14293" width="14.140625" style="95" customWidth="1"/>
    <col min="14294" max="14294" width="12.85546875" style="95" customWidth="1"/>
    <col min="14295" max="14295" width="10.140625" style="95" customWidth="1"/>
    <col min="14296" max="14296" width="14" style="95" customWidth="1"/>
    <col min="14297" max="14316" width="2.28515625" style="95" customWidth="1"/>
    <col min="14317" max="14532" width="8.7109375" style="95"/>
    <col min="14533" max="14533" width="3.140625" style="95" customWidth="1"/>
    <col min="14534" max="14534" width="24.85546875" style="95" customWidth="1"/>
    <col min="14535" max="14535" width="11.7109375" style="95" bestFit="1" customWidth="1"/>
    <col min="14536" max="14536" width="14.140625" style="95" customWidth="1"/>
    <col min="14537" max="14537" width="10.28515625" style="95" customWidth="1"/>
    <col min="14538" max="14538" width="9.85546875" style="95" customWidth="1"/>
    <col min="14539" max="14539" width="10.28515625" style="95" customWidth="1"/>
    <col min="14540" max="14540" width="9" style="95" customWidth="1"/>
    <col min="14541" max="14543" width="8.7109375" style="95" customWidth="1"/>
    <col min="14544" max="14544" width="8" style="95" customWidth="1"/>
    <col min="14545" max="14545" width="8.140625" style="95" customWidth="1"/>
    <col min="14546" max="14546" width="9.28515625" style="95" customWidth="1"/>
    <col min="14547" max="14547" width="8.5703125" style="95" customWidth="1"/>
    <col min="14548" max="14548" width="8.7109375" style="95" customWidth="1"/>
    <col min="14549" max="14549" width="14.140625" style="95" customWidth="1"/>
    <col min="14550" max="14550" width="12.85546875" style="95" customWidth="1"/>
    <col min="14551" max="14551" width="10.140625" style="95" customWidth="1"/>
    <col min="14552" max="14552" width="14" style="95" customWidth="1"/>
    <col min="14553" max="14572" width="2.28515625" style="95" customWidth="1"/>
    <col min="14573" max="14788" width="8.7109375" style="95"/>
    <col min="14789" max="14789" width="3.140625" style="95" customWidth="1"/>
    <col min="14790" max="14790" width="24.85546875" style="95" customWidth="1"/>
    <col min="14791" max="14791" width="11.7109375" style="95" bestFit="1" customWidth="1"/>
    <col min="14792" max="14792" width="14.140625" style="95" customWidth="1"/>
    <col min="14793" max="14793" width="10.28515625" style="95" customWidth="1"/>
    <col min="14794" max="14794" width="9.85546875" style="95" customWidth="1"/>
    <col min="14795" max="14795" width="10.28515625" style="95" customWidth="1"/>
    <col min="14796" max="14796" width="9" style="95" customWidth="1"/>
    <col min="14797" max="14799" width="8.7109375" style="95" customWidth="1"/>
    <col min="14800" max="14800" width="8" style="95" customWidth="1"/>
    <col min="14801" max="14801" width="8.140625" style="95" customWidth="1"/>
    <col min="14802" max="14802" width="9.28515625" style="95" customWidth="1"/>
    <col min="14803" max="14803" width="8.5703125" style="95" customWidth="1"/>
    <col min="14804" max="14804" width="8.7109375" style="95" customWidth="1"/>
    <col min="14805" max="14805" width="14.140625" style="95" customWidth="1"/>
    <col min="14806" max="14806" width="12.85546875" style="95" customWidth="1"/>
    <col min="14807" max="14807" width="10.140625" style="95" customWidth="1"/>
    <col min="14808" max="14808" width="14" style="95" customWidth="1"/>
    <col min="14809" max="14828" width="2.28515625" style="95" customWidth="1"/>
    <col min="14829" max="15044" width="8.7109375" style="95"/>
    <col min="15045" max="15045" width="3.140625" style="95" customWidth="1"/>
    <col min="15046" max="15046" width="24.85546875" style="95" customWidth="1"/>
    <col min="15047" max="15047" width="11.7109375" style="95" bestFit="1" customWidth="1"/>
    <col min="15048" max="15048" width="14.140625" style="95" customWidth="1"/>
    <col min="15049" max="15049" width="10.28515625" style="95" customWidth="1"/>
    <col min="15050" max="15050" width="9.85546875" style="95" customWidth="1"/>
    <col min="15051" max="15051" width="10.28515625" style="95" customWidth="1"/>
    <col min="15052" max="15052" width="9" style="95" customWidth="1"/>
    <col min="15053" max="15055" width="8.7109375" style="95" customWidth="1"/>
    <col min="15056" max="15056" width="8" style="95" customWidth="1"/>
    <col min="15057" max="15057" width="8.140625" style="95" customWidth="1"/>
    <col min="15058" max="15058" width="9.28515625" style="95" customWidth="1"/>
    <col min="15059" max="15059" width="8.5703125" style="95" customWidth="1"/>
    <col min="15060" max="15060" width="8.7109375" style="95" customWidth="1"/>
    <col min="15061" max="15061" width="14.140625" style="95" customWidth="1"/>
    <col min="15062" max="15062" width="12.85546875" style="95" customWidth="1"/>
    <col min="15063" max="15063" width="10.140625" style="95" customWidth="1"/>
    <col min="15064" max="15064" width="14" style="95" customWidth="1"/>
    <col min="15065" max="15084" width="2.28515625" style="95" customWidth="1"/>
    <col min="15085" max="15300" width="8.7109375" style="95"/>
    <col min="15301" max="15301" width="3.140625" style="95" customWidth="1"/>
    <col min="15302" max="15302" width="24.85546875" style="95" customWidth="1"/>
    <col min="15303" max="15303" width="11.7109375" style="95" bestFit="1" customWidth="1"/>
    <col min="15304" max="15304" width="14.140625" style="95" customWidth="1"/>
    <col min="15305" max="15305" width="10.28515625" style="95" customWidth="1"/>
    <col min="15306" max="15306" width="9.85546875" style="95" customWidth="1"/>
    <col min="15307" max="15307" width="10.28515625" style="95" customWidth="1"/>
    <col min="15308" max="15308" width="9" style="95" customWidth="1"/>
    <col min="15309" max="15311" width="8.7109375" style="95" customWidth="1"/>
    <col min="15312" max="15312" width="8" style="95" customWidth="1"/>
    <col min="15313" max="15313" width="8.140625" style="95" customWidth="1"/>
    <col min="15314" max="15314" width="9.28515625" style="95" customWidth="1"/>
    <col min="15315" max="15315" width="8.5703125" style="95" customWidth="1"/>
    <col min="15316" max="15316" width="8.7109375" style="95" customWidth="1"/>
    <col min="15317" max="15317" width="14.140625" style="95" customWidth="1"/>
    <col min="15318" max="15318" width="12.85546875" style="95" customWidth="1"/>
    <col min="15319" max="15319" width="10.140625" style="95" customWidth="1"/>
    <col min="15320" max="15320" width="14" style="95" customWidth="1"/>
    <col min="15321" max="15340" width="2.28515625" style="95" customWidth="1"/>
    <col min="15341" max="15556" width="8.7109375" style="95"/>
    <col min="15557" max="15557" width="3.140625" style="95" customWidth="1"/>
    <col min="15558" max="15558" width="24.85546875" style="95" customWidth="1"/>
    <col min="15559" max="15559" width="11.7109375" style="95" bestFit="1" customWidth="1"/>
    <col min="15560" max="15560" width="14.140625" style="95" customWidth="1"/>
    <col min="15561" max="15561" width="10.28515625" style="95" customWidth="1"/>
    <col min="15562" max="15562" width="9.85546875" style="95" customWidth="1"/>
    <col min="15563" max="15563" width="10.28515625" style="95" customWidth="1"/>
    <col min="15564" max="15564" width="9" style="95" customWidth="1"/>
    <col min="15565" max="15567" width="8.7109375" style="95" customWidth="1"/>
    <col min="15568" max="15568" width="8" style="95" customWidth="1"/>
    <col min="15569" max="15569" width="8.140625" style="95" customWidth="1"/>
    <col min="15570" max="15570" width="9.28515625" style="95" customWidth="1"/>
    <col min="15571" max="15571" width="8.5703125" style="95" customWidth="1"/>
    <col min="15572" max="15572" width="8.7109375" style="95" customWidth="1"/>
    <col min="15573" max="15573" width="14.140625" style="95" customWidth="1"/>
    <col min="15574" max="15574" width="12.85546875" style="95" customWidth="1"/>
    <col min="15575" max="15575" width="10.140625" style="95" customWidth="1"/>
    <col min="15576" max="15576" width="14" style="95" customWidth="1"/>
    <col min="15577" max="15596" width="2.28515625" style="95" customWidth="1"/>
    <col min="15597" max="15812" width="8.7109375" style="95"/>
    <col min="15813" max="15813" width="3.140625" style="95" customWidth="1"/>
    <col min="15814" max="15814" width="24.85546875" style="95" customWidth="1"/>
    <col min="15815" max="15815" width="11.7109375" style="95" bestFit="1" customWidth="1"/>
    <col min="15816" max="15816" width="14.140625" style="95" customWidth="1"/>
    <col min="15817" max="15817" width="10.28515625" style="95" customWidth="1"/>
    <col min="15818" max="15818" width="9.85546875" style="95" customWidth="1"/>
    <col min="15819" max="15819" width="10.28515625" style="95" customWidth="1"/>
    <col min="15820" max="15820" width="9" style="95" customWidth="1"/>
    <col min="15821" max="15823" width="8.7109375" style="95" customWidth="1"/>
    <col min="15824" max="15824" width="8" style="95" customWidth="1"/>
    <col min="15825" max="15825" width="8.140625" style="95" customWidth="1"/>
    <col min="15826" max="15826" width="9.28515625" style="95" customWidth="1"/>
    <col min="15827" max="15827" width="8.5703125" style="95" customWidth="1"/>
    <col min="15828" max="15828" width="8.7109375" style="95" customWidth="1"/>
    <col min="15829" max="15829" width="14.140625" style="95" customWidth="1"/>
    <col min="15830" max="15830" width="12.85546875" style="95" customWidth="1"/>
    <col min="15831" max="15831" width="10.140625" style="95" customWidth="1"/>
    <col min="15832" max="15832" width="14" style="95" customWidth="1"/>
    <col min="15833" max="15852" width="2.28515625" style="95" customWidth="1"/>
    <col min="15853" max="16068" width="8.7109375" style="95"/>
    <col min="16069" max="16069" width="3.140625" style="95" customWidth="1"/>
    <col min="16070" max="16070" width="24.85546875" style="95" customWidth="1"/>
    <col min="16071" max="16071" width="11.7109375" style="95" bestFit="1" customWidth="1"/>
    <col min="16072" max="16072" width="14.140625" style="95" customWidth="1"/>
    <col min="16073" max="16073" width="10.28515625" style="95" customWidth="1"/>
    <col min="16074" max="16074" width="9.85546875" style="95" customWidth="1"/>
    <col min="16075" max="16075" width="10.28515625" style="95" customWidth="1"/>
    <col min="16076" max="16076" width="9" style="95" customWidth="1"/>
    <col min="16077" max="16079" width="8.7109375" style="95" customWidth="1"/>
    <col min="16080" max="16080" width="8" style="95" customWidth="1"/>
    <col min="16081" max="16081" width="8.140625" style="95" customWidth="1"/>
    <col min="16082" max="16082" width="9.28515625" style="95" customWidth="1"/>
    <col min="16083" max="16083" width="8.5703125" style="95" customWidth="1"/>
    <col min="16084" max="16084" width="8.7109375" style="95" customWidth="1"/>
    <col min="16085" max="16085" width="14.140625" style="95" customWidth="1"/>
    <col min="16086" max="16086" width="12.85546875" style="95" customWidth="1"/>
    <col min="16087" max="16087" width="10.140625" style="95" customWidth="1"/>
    <col min="16088" max="16088" width="14" style="95" customWidth="1"/>
    <col min="16089" max="16108" width="2.28515625" style="95" customWidth="1"/>
    <col min="16109" max="16384" width="8.7109375" style="95"/>
  </cols>
  <sheetData>
    <row r="1" spans="1:21" ht="11.25" hidden="1">
      <c r="A1" s="779"/>
      <c r="B1" s="779"/>
      <c r="C1" s="779"/>
      <c r="D1" s="779"/>
      <c r="E1" s="779"/>
      <c r="F1" s="779"/>
      <c r="G1" s="779"/>
      <c r="H1" s="779"/>
      <c r="I1" s="779"/>
      <c r="J1" s="779"/>
      <c r="K1" s="779"/>
      <c r="L1" s="779"/>
      <c r="M1" s="779"/>
      <c r="N1" s="779"/>
      <c r="O1" s="779"/>
      <c r="P1" s="779"/>
      <c r="Q1" s="779"/>
      <c r="R1" s="779"/>
      <c r="S1" s="618">
        <v>2024</v>
      </c>
      <c r="T1" s="618">
        <v>2024</v>
      </c>
      <c r="U1" s="779"/>
    </row>
    <row r="2" spans="1:21" ht="11.25" hidden="1">
      <c r="A2" s="779"/>
      <c r="B2" s="779"/>
      <c r="C2" s="779"/>
      <c r="D2" s="779"/>
      <c r="E2" s="779"/>
      <c r="F2" s="779"/>
      <c r="G2" s="779"/>
      <c r="H2" s="779"/>
      <c r="I2" s="779"/>
      <c r="J2" s="779"/>
      <c r="K2" s="779"/>
      <c r="L2" s="779"/>
      <c r="M2" s="779"/>
      <c r="N2" s="779"/>
      <c r="O2" s="779"/>
      <c r="P2" s="779"/>
      <c r="Q2" s="779"/>
      <c r="R2" s="779"/>
      <c r="S2" s="618"/>
      <c r="T2" s="618"/>
      <c r="U2" s="779"/>
    </row>
    <row r="3" spans="1:21" ht="11.25" hidden="1">
      <c r="A3" s="779"/>
      <c r="B3" s="779"/>
      <c r="C3" s="779"/>
      <c r="D3" s="779"/>
      <c r="E3" s="779"/>
      <c r="F3" s="779"/>
      <c r="G3" s="779"/>
      <c r="H3" s="779"/>
      <c r="I3" s="779"/>
      <c r="J3" s="779"/>
      <c r="K3" s="779"/>
      <c r="L3" s="779"/>
      <c r="M3" s="779"/>
      <c r="N3" s="779"/>
      <c r="O3" s="779"/>
      <c r="P3" s="779"/>
      <c r="Q3" s="779"/>
      <c r="R3" s="779"/>
      <c r="S3" s="618"/>
      <c r="T3" s="618"/>
      <c r="U3" s="779"/>
    </row>
    <row r="4" spans="1:21" ht="11.25" hidden="1">
      <c r="A4" s="779"/>
      <c r="B4" s="779"/>
      <c r="C4" s="779"/>
      <c r="D4" s="779"/>
      <c r="E4" s="779"/>
      <c r="F4" s="779"/>
      <c r="G4" s="779"/>
      <c r="H4" s="779"/>
      <c r="I4" s="779"/>
      <c r="J4" s="779"/>
      <c r="K4" s="779"/>
      <c r="L4" s="779"/>
      <c r="M4" s="779"/>
      <c r="N4" s="779"/>
      <c r="O4" s="779"/>
      <c r="P4" s="779"/>
      <c r="Q4" s="779"/>
      <c r="R4" s="779"/>
      <c r="S4" s="618"/>
      <c r="T4" s="618"/>
      <c r="U4" s="779"/>
    </row>
    <row r="5" spans="1:21" ht="11.25" hidden="1">
      <c r="A5" s="779"/>
      <c r="B5" s="779"/>
      <c r="C5" s="779"/>
      <c r="D5" s="779"/>
      <c r="E5" s="779"/>
      <c r="F5" s="779"/>
      <c r="G5" s="779"/>
      <c r="H5" s="779"/>
      <c r="I5" s="779"/>
      <c r="J5" s="779"/>
      <c r="K5" s="779"/>
      <c r="L5" s="779"/>
      <c r="M5" s="779"/>
      <c r="N5" s="779"/>
      <c r="O5" s="779"/>
      <c r="P5" s="779"/>
      <c r="Q5" s="779"/>
      <c r="R5" s="779"/>
      <c r="S5" s="618"/>
      <c r="T5" s="618"/>
      <c r="U5" s="779"/>
    </row>
    <row r="6" spans="1:21" ht="11.25" hidden="1">
      <c r="A6" s="779"/>
      <c r="B6" s="779"/>
      <c r="C6" s="779"/>
      <c r="D6" s="779"/>
      <c r="E6" s="779"/>
      <c r="F6" s="779"/>
      <c r="G6" s="779"/>
      <c r="H6" s="779"/>
      <c r="I6" s="779"/>
      <c r="J6" s="779"/>
      <c r="K6" s="779"/>
      <c r="L6" s="779"/>
      <c r="M6" s="779"/>
      <c r="N6" s="779"/>
      <c r="O6" s="779"/>
      <c r="P6" s="779"/>
      <c r="Q6" s="779"/>
      <c r="R6" s="779"/>
      <c r="S6" s="618"/>
      <c r="T6" s="618"/>
      <c r="U6" s="779"/>
    </row>
    <row r="7" spans="1:21" ht="11.25" hidden="1">
      <c r="A7" s="779"/>
      <c r="B7" s="779"/>
      <c r="C7" s="779"/>
      <c r="D7" s="779"/>
      <c r="E7" s="779"/>
      <c r="F7" s="779"/>
      <c r="G7" s="779"/>
      <c r="H7" s="779"/>
      <c r="I7" s="779"/>
      <c r="J7" s="779"/>
      <c r="K7" s="779"/>
      <c r="L7" s="779"/>
      <c r="M7" s="779"/>
      <c r="N7" s="779"/>
      <c r="O7" s="618" t="b">
        <v>1</v>
      </c>
      <c r="P7" s="618" t="b">
        <v>1</v>
      </c>
      <c r="Q7" s="618" t="b">
        <v>1</v>
      </c>
      <c r="R7" s="618" t="b">
        <v>1</v>
      </c>
      <c r="S7" s="648"/>
      <c r="T7" s="648"/>
      <c r="U7" s="779"/>
    </row>
    <row r="8" spans="1:21" hidden="1">
      <c r="A8" s="779"/>
      <c r="B8" s="779"/>
      <c r="C8" s="779"/>
      <c r="D8" s="779"/>
      <c r="E8" s="779"/>
      <c r="F8" s="779"/>
      <c r="G8" s="779"/>
      <c r="H8" s="779"/>
      <c r="I8" s="779"/>
      <c r="J8" s="779"/>
      <c r="K8" s="779"/>
      <c r="L8" s="779"/>
      <c r="M8" s="779"/>
      <c r="N8" s="779"/>
      <c r="O8" s="779"/>
      <c r="P8" s="779"/>
      <c r="Q8" s="779"/>
      <c r="R8" s="779"/>
      <c r="S8" s="779"/>
      <c r="T8" s="779"/>
      <c r="U8" s="779"/>
    </row>
    <row r="9" spans="1:21" hidden="1">
      <c r="A9" s="779"/>
      <c r="B9" s="779"/>
      <c r="C9" s="779"/>
      <c r="D9" s="779"/>
      <c r="E9" s="779"/>
      <c r="F9" s="779"/>
      <c r="G9" s="779"/>
      <c r="H9" s="779"/>
      <c r="I9" s="779"/>
      <c r="J9" s="779"/>
      <c r="K9" s="779"/>
      <c r="L9" s="779"/>
      <c r="M9" s="779"/>
      <c r="N9" s="779"/>
      <c r="O9" s="779"/>
      <c r="P9" s="779"/>
      <c r="Q9" s="779"/>
      <c r="R9" s="779"/>
      <c r="S9" s="779"/>
      <c r="T9" s="779"/>
      <c r="U9" s="779"/>
    </row>
    <row r="10" spans="1:21" hidden="1">
      <c r="A10" s="779"/>
      <c r="B10" s="779"/>
      <c r="C10" s="779"/>
      <c r="D10" s="779"/>
      <c r="E10" s="779"/>
      <c r="F10" s="779"/>
      <c r="G10" s="779"/>
      <c r="H10" s="779"/>
      <c r="I10" s="779"/>
      <c r="J10" s="779"/>
      <c r="K10" s="779"/>
      <c r="L10" s="779"/>
      <c r="M10" s="779"/>
      <c r="N10" s="779"/>
      <c r="O10" s="779"/>
      <c r="P10" s="779"/>
      <c r="Q10" s="779"/>
      <c r="R10" s="779"/>
      <c r="S10" s="779"/>
      <c r="T10" s="779"/>
      <c r="U10" s="779"/>
    </row>
    <row r="11" spans="1:21" ht="15" hidden="1" customHeight="1">
      <c r="A11" s="779"/>
      <c r="B11" s="779"/>
      <c r="C11" s="779"/>
      <c r="D11" s="779"/>
      <c r="E11" s="779"/>
      <c r="F11" s="779"/>
      <c r="G11" s="779"/>
      <c r="H11" s="779"/>
      <c r="I11" s="779"/>
      <c r="J11" s="779"/>
      <c r="K11" s="779"/>
      <c r="L11" s="779"/>
      <c r="M11" s="599"/>
      <c r="N11" s="779"/>
      <c r="O11" s="779"/>
      <c r="P11" s="779"/>
      <c r="Q11" s="779"/>
      <c r="R11" s="779"/>
      <c r="S11" s="779"/>
      <c r="T11" s="779"/>
      <c r="U11" s="779"/>
    </row>
    <row r="12" spans="1:21" ht="20.100000000000001" customHeight="1">
      <c r="A12" s="779"/>
      <c r="B12" s="779"/>
      <c r="C12" s="779"/>
      <c r="D12" s="779"/>
      <c r="E12" s="779"/>
      <c r="F12" s="779"/>
      <c r="G12" s="779"/>
      <c r="H12" s="779"/>
      <c r="I12" s="779"/>
      <c r="J12" s="779"/>
      <c r="K12" s="779"/>
      <c r="L12" s="751" t="s">
        <v>1076</v>
      </c>
      <c r="M12" s="780"/>
      <c r="N12" s="780"/>
      <c r="O12" s="780"/>
      <c r="P12" s="780"/>
      <c r="Q12" s="780"/>
      <c r="R12" s="780"/>
      <c r="S12" s="780"/>
      <c r="T12" s="780"/>
      <c r="U12" s="781"/>
    </row>
    <row r="13" spans="1:21" ht="11.25" customHeight="1">
      <c r="A13" s="779"/>
      <c r="B13" s="779"/>
      <c r="C13" s="779"/>
      <c r="D13" s="779"/>
      <c r="E13" s="779"/>
      <c r="F13" s="779"/>
      <c r="G13" s="779"/>
      <c r="H13" s="779"/>
      <c r="I13" s="779"/>
      <c r="J13" s="779"/>
      <c r="K13" s="779"/>
      <c r="L13" s="782"/>
      <c r="M13" s="783"/>
      <c r="N13" s="783"/>
      <c r="O13" s="783"/>
      <c r="P13" s="783"/>
      <c r="Q13" s="783"/>
      <c r="R13" s="783"/>
      <c r="S13" s="783"/>
      <c r="T13" s="783"/>
      <c r="U13" s="779"/>
    </row>
    <row r="14" spans="1:21" ht="15" customHeight="1">
      <c r="A14" s="779"/>
      <c r="B14" s="779"/>
      <c r="C14" s="779"/>
      <c r="D14" s="779"/>
      <c r="E14" s="779"/>
      <c r="F14" s="779"/>
      <c r="G14" s="779"/>
      <c r="H14" s="779"/>
      <c r="I14" s="779"/>
      <c r="J14" s="779"/>
      <c r="K14" s="779"/>
      <c r="L14" s="784" t="s">
        <v>359</v>
      </c>
      <c r="M14" s="785" t="s">
        <v>216</v>
      </c>
      <c r="N14" s="784" t="s">
        <v>141</v>
      </c>
      <c r="O14" s="713" t="s">
        <v>2461</v>
      </c>
      <c r="P14" s="713" t="s">
        <v>2461</v>
      </c>
      <c r="Q14" s="713" t="s">
        <v>2461</v>
      </c>
      <c r="R14" s="714" t="s">
        <v>2462</v>
      </c>
      <c r="S14" s="715" t="s">
        <v>2463</v>
      </c>
      <c r="T14" s="715" t="s">
        <v>2463</v>
      </c>
      <c r="U14" s="711" t="s">
        <v>308</v>
      </c>
    </row>
    <row r="15" spans="1:21" ht="50.1" customHeight="1">
      <c r="A15" s="779"/>
      <c r="B15" s="779"/>
      <c r="C15" s="779"/>
      <c r="D15" s="779"/>
      <c r="E15" s="779"/>
      <c r="F15" s="779"/>
      <c r="G15" s="779"/>
      <c r="H15" s="779"/>
      <c r="I15" s="779"/>
      <c r="J15" s="779"/>
      <c r="K15" s="779"/>
      <c r="L15" s="786"/>
      <c r="M15" s="786"/>
      <c r="N15" s="786"/>
      <c r="O15" s="667" t="s">
        <v>271</v>
      </c>
      <c r="P15" s="667" t="s">
        <v>309</v>
      </c>
      <c r="Q15" s="667" t="s">
        <v>289</v>
      </c>
      <c r="R15" s="667" t="s">
        <v>271</v>
      </c>
      <c r="S15" s="715" t="s">
        <v>272</v>
      </c>
      <c r="T15" s="715" t="s">
        <v>271</v>
      </c>
      <c r="U15" s="786"/>
    </row>
    <row r="16" spans="1:21" ht="11.25">
      <c r="A16" s="718" t="s">
        <v>17</v>
      </c>
      <c r="B16" s="779" t="s">
        <v>1004</v>
      </c>
      <c r="C16" s="779"/>
      <c r="D16" s="779"/>
      <c r="E16" s="779"/>
      <c r="F16" s="779"/>
      <c r="G16" s="779"/>
      <c r="H16" s="779"/>
      <c r="I16" s="779"/>
      <c r="J16" s="779"/>
      <c r="K16" s="779"/>
      <c r="L16" s="787" t="s">
        <v>2448</v>
      </c>
      <c r="M16" s="610"/>
      <c r="N16" s="610"/>
      <c r="O16" s="788">
        <v>210.91</v>
      </c>
      <c r="P16" s="788">
        <v>360.01</v>
      </c>
      <c r="Q16" s="788">
        <v>210.91</v>
      </c>
      <c r="R16" s="788">
        <v>270.64999999999998</v>
      </c>
      <c r="S16" s="788">
        <v>380.14</v>
      </c>
      <c r="T16" s="788">
        <v>380.14</v>
      </c>
      <c r="U16" s="789"/>
    </row>
    <row r="17" spans="1:21" ht="10.5" customHeight="1">
      <c r="A17" s="768">
        <v>1</v>
      </c>
      <c r="B17" s="779"/>
      <c r="C17" s="779"/>
      <c r="D17" s="779"/>
      <c r="E17" s="779"/>
      <c r="F17" s="779"/>
      <c r="G17" s="779"/>
      <c r="H17" s="779"/>
      <c r="I17" s="779"/>
      <c r="J17" s="779"/>
      <c r="K17" s="779"/>
      <c r="L17" s="790">
        <v>1</v>
      </c>
      <c r="M17" s="791" t="s">
        <v>405</v>
      </c>
      <c r="N17" s="790" t="s">
        <v>355</v>
      </c>
      <c r="O17" s="792">
        <v>210.91</v>
      </c>
      <c r="P17" s="792">
        <v>360.01</v>
      </c>
      <c r="Q17" s="792">
        <v>210.91</v>
      </c>
      <c r="R17" s="792">
        <v>270.64999999999998</v>
      </c>
      <c r="S17" s="792">
        <v>380.14</v>
      </c>
      <c r="T17" s="792">
        <v>380.14</v>
      </c>
      <c r="U17" s="761"/>
    </row>
    <row r="18" spans="1:21" ht="0.75" customHeight="1">
      <c r="A18" s="768">
        <v>1</v>
      </c>
      <c r="B18" s="779"/>
      <c r="C18" s="779"/>
      <c r="D18" s="779"/>
      <c r="E18" s="779"/>
      <c r="F18" s="779"/>
      <c r="G18" s="779"/>
      <c r="H18" s="779"/>
      <c r="I18" s="779"/>
      <c r="J18" s="793" t="s">
        <v>871</v>
      </c>
      <c r="K18" s="779"/>
      <c r="L18" s="790"/>
      <c r="M18" s="791"/>
      <c r="N18" s="790"/>
      <c r="O18" s="792"/>
      <c r="P18" s="792"/>
      <c r="Q18" s="792"/>
      <c r="R18" s="792"/>
      <c r="S18" s="792"/>
      <c r="T18" s="792"/>
      <c r="U18" s="794"/>
    </row>
    <row r="19" spans="1:21" ht="14.25">
      <c r="A19" s="612">
        <v>1</v>
      </c>
      <c r="B19" s="779"/>
      <c r="C19" s="779"/>
      <c r="D19" s="779"/>
      <c r="E19" s="779"/>
      <c r="F19" s="779"/>
      <c r="G19" s="779"/>
      <c r="H19" s="779"/>
      <c r="I19" s="779"/>
      <c r="J19" s="795" t="s">
        <v>154</v>
      </c>
      <c r="K19" s="579"/>
      <c r="L19" s="796" t="s">
        <v>154</v>
      </c>
      <c r="M19" s="797" t="s">
        <v>2404</v>
      </c>
      <c r="N19" s="790" t="s">
        <v>355</v>
      </c>
      <c r="O19" s="798">
        <v>210.91</v>
      </c>
      <c r="P19" s="798">
        <v>360.01</v>
      </c>
      <c r="Q19" s="798">
        <v>210.91</v>
      </c>
      <c r="R19" s="798">
        <v>270.64999999999998</v>
      </c>
      <c r="S19" s="798">
        <v>380.14</v>
      </c>
      <c r="T19" s="798">
        <v>380.14</v>
      </c>
      <c r="U19" s="761"/>
    </row>
    <row r="20" spans="1:21" ht="11.25">
      <c r="A20" s="768">
        <v>1</v>
      </c>
      <c r="B20" s="779"/>
      <c r="C20" s="779"/>
      <c r="D20" s="779"/>
      <c r="E20" s="779"/>
      <c r="F20" s="779"/>
      <c r="G20" s="779"/>
      <c r="H20" s="779"/>
      <c r="I20" s="779"/>
      <c r="J20" s="795"/>
      <c r="K20" s="779"/>
      <c r="L20" s="799" t="s">
        <v>397</v>
      </c>
      <c r="M20" s="800" t="s">
        <v>959</v>
      </c>
      <c r="N20" s="801" t="s">
        <v>314</v>
      </c>
      <c r="O20" s="798">
        <v>12.34836</v>
      </c>
      <c r="P20" s="798">
        <v>21.079000000000001</v>
      </c>
      <c r="Q20" s="798">
        <v>12.34836</v>
      </c>
      <c r="R20" s="798">
        <v>14.522966</v>
      </c>
      <c r="S20" s="798">
        <v>20.079999999999998</v>
      </c>
      <c r="T20" s="798">
        <v>20.079999999999998</v>
      </c>
      <c r="U20" s="761"/>
    </row>
    <row r="21" spans="1:21" ht="11.25">
      <c r="A21" s="768">
        <v>1</v>
      </c>
      <c r="B21" s="779"/>
      <c r="C21" s="779"/>
      <c r="D21" s="779"/>
      <c r="E21" s="779"/>
      <c r="F21" s="779"/>
      <c r="G21" s="779"/>
      <c r="H21" s="779"/>
      <c r="I21" s="779"/>
      <c r="J21" s="795"/>
      <c r="K21" s="779"/>
      <c r="L21" s="799" t="s">
        <v>399</v>
      </c>
      <c r="M21" s="800" t="s">
        <v>404</v>
      </c>
      <c r="N21" s="801" t="s">
        <v>486</v>
      </c>
      <c r="O21" s="760">
        <v>17.080000907003036</v>
      </c>
      <c r="P21" s="760">
        <v>17.079083447981404</v>
      </c>
      <c r="Q21" s="760">
        <v>17.080000907003036</v>
      </c>
      <c r="R21" s="760">
        <v>18.636000387248718</v>
      </c>
      <c r="S21" s="760">
        <v>18.931274900398407</v>
      </c>
      <c r="T21" s="760">
        <v>18.931274900398407</v>
      </c>
      <c r="U21" s="761"/>
    </row>
    <row r="22" spans="1:21" ht="11.25">
      <c r="A22" s="768">
        <v>1</v>
      </c>
      <c r="B22" s="779"/>
      <c r="C22" s="779"/>
      <c r="D22" s="779"/>
      <c r="E22" s="779"/>
      <c r="F22" s="779"/>
      <c r="G22" s="779"/>
      <c r="H22" s="779"/>
      <c r="I22" s="779"/>
      <c r="J22" s="779"/>
      <c r="K22" s="779"/>
      <c r="L22" s="790">
        <v>2</v>
      </c>
      <c r="M22" s="791" t="s">
        <v>407</v>
      </c>
      <c r="N22" s="790" t="s">
        <v>355</v>
      </c>
      <c r="O22" s="792">
        <v>0</v>
      </c>
      <c r="P22" s="792">
        <v>0</v>
      </c>
      <c r="Q22" s="792">
        <v>0</v>
      </c>
      <c r="R22" s="792">
        <v>0</v>
      </c>
      <c r="S22" s="792">
        <v>0</v>
      </c>
      <c r="T22" s="792">
        <v>0</v>
      </c>
      <c r="U22" s="761"/>
    </row>
    <row r="23" spans="1:21" ht="0.2" customHeight="1">
      <c r="A23" s="768">
        <v>1</v>
      </c>
      <c r="B23" s="779"/>
      <c r="C23" s="779"/>
      <c r="D23" s="779"/>
      <c r="E23" s="779"/>
      <c r="F23" s="779"/>
      <c r="G23" s="779"/>
      <c r="H23" s="779"/>
      <c r="I23" s="779"/>
      <c r="J23" s="793" t="s">
        <v>872</v>
      </c>
      <c r="K23" s="779"/>
      <c r="L23" s="790"/>
      <c r="M23" s="791"/>
      <c r="N23" s="790"/>
      <c r="O23" s="792"/>
      <c r="P23" s="792"/>
      <c r="Q23" s="792"/>
      <c r="R23" s="792"/>
      <c r="S23" s="792"/>
      <c r="T23" s="792"/>
      <c r="U23" s="794"/>
    </row>
    <row r="24" spans="1:21" ht="11.25">
      <c r="A24" s="768">
        <v>1</v>
      </c>
      <c r="B24" s="779"/>
      <c r="C24" s="779"/>
      <c r="D24" s="779"/>
      <c r="E24" s="779"/>
      <c r="F24" s="779"/>
      <c r="G24" s="779"/>
      <c r="H24" s="779"/>
      <c r="I24" s="779"/>
      <c r="J24" s="779"/>
      <c r="K24" s="779"/>
      <c r="L24" s="790">
        <v>3</v>
      </c>
      <c r="M24" s="791" t="s">
        <v>409</v>
      </c>
      <c r="N24" s="790" t="s">
        <v>355</v>
      </c>
      <c r="O24" s="792">
        <v>0</v>
      </c>
      <c r="P24" s="792">
        <v>0</v>
      </c>
      <c r="Q24" s="792">
        <v>0</v>
      </c>
      <c r="R24" s="792">
        <v>0</v>
      </c>
      <c r="S24" s="792">
        <v>0</v>
      </c>
      <c r="T24" s="792">
        <v>0</v>
      </c>
      <c r="U24" s="761"/>
    </row>
    <row r="25" spans="1:21" ht="0.2" customHeight="1">
      <c r="A25" s="768">
        <v>1</v>
      </c>
      <c r="B25" s="779"/>
      <c r="C25" s="779"/>
      <c r="D25" s="779"/>
      <c r="E25" s="779"/>
      <c r="F25" s="779"/>
      <c r="G25" s="779"/>
      <c r="H25" s="779"/>
      <c r="I25" s="779"/>
      <c r="J25" s="793" t="s">
        <v>873</v>
      </c>
      <c r="K25" s="779"/>
      <c r="L25" s="790"/>
      <c r="M25" s="791"/>
      <c r="N25" s="790"/>
      <c r="O25" s="792"/>
      <c r="P25" s="792"/>
      <c r="Q25" s="792"/>
      <c r="R25" s="792"/>
      <c r="S25" s="792"/>
      <c r="T25" s="792"/>
      <c r="U25" s="794"/>
    </row>
    <row r="26" spans="1:21" ht="11.25">
      <c r="A26" s="768">
        <v>1</v>
      </c>
      <c r="B26" s="779"/>
      <c r="C26" s="779"/>
      <c r="D26" s="779"/>
      <c r="E26" s="779"/>
      <c r="F26" s="779"/>
      <c r="G26" s="779"/>
      <c r="H26" s="779"/>
      <c r="I26" s="779"/>
      <c r="J26" s="779"/>
      <c r="K26" s="779"/>
      <c r="L26" s="790">
        <v>4</v>
      </c>
      <c r="M26" s="791" t="s">
        <v>410</v>
      </c>
      <c r="N26" s="790" t="s">
        <v>355</v>
      </c>
      <c r="O26" s="792">
        <v>0</v>
      </c>
      <c r="P26" s="792">
        <v>0</v>
      </c>
      <c r="Q26" s="792">
        <v>0</v>
      </c>
      <c r="R26" s="792">
        <v>0</v>
      </c>
      <c r="S26" s="792">
        <v>0</v>
      </c>
      <c r="T26" s="792">
        <v>0</v>
      </c>
      <c r="U26" s="761"/>
    </row>
    <row r="27" spans="1:21" ht="0.2" customHeight="1">
      <c r="A27" s="768">
        <v>1</v>
      </c>
      <c r="B27" s="779"/>
      <c r="C27" s="779"/>
      <c r="D27" s="779"/>
      <c r="E27" s="779"/>
      <c r="F27" s="779"/>
      <c r="G27" s="779"/>
      <c r="H27" s="779"/>
      <c r="I27" s="779"/>
      <c r="J27" s="793" t="s">
        <v>874</v>
      </c>
      <c r="K27" s="779"/>
      <c r="L27" s="790"/>
      <c r="M27" s="791"/>
      <c r="N27" s="790"/>
      <c r="O27" s="792"/>
      <c r="P27" s="792"/>
      <c r="Q27" s="792"/>
      <c r="R27" s="792"/>
      <c r="S27" s="792"/>
      <c r="T27" s="792"/>
      <c r="U27" s="794"/>
    </row>
    <row r="28" spans="1:21" ht="11.25">
      <c r="A28" s="768">
        <v>1</v>
      </c>
      <c r="B28" s="779"/>
      <c r="C28" s="779"/>
      <c r="D28" s="779"/>
      <c r="E28" s="779"/>
      <c r="F28" s="779"/>
      <c r="G28" s="779"/>
      <c r="H28" s="779"/>
      <c r="I28" s="779"/>
      <c r="J28" s="779"/>
      <c r="K28" s="779"/>
      <c r="L28" s="790">
        <v>5</v>
      </c>
      <c r="M28" s="791" t="s">
        <v>1077</v>
      </c>
      <c r="N28" s="790" t="s">
        <v>355</v>
      </c>
      <c r="O28" s="792">
        <v>0</v>
      </c>
      <c r="P28" s="792">
        <v>0</v>
      </c>
      <c r="Q28" s="792">
        <v>0</v>
      </c>
      <c r="R28" s="792">
        <v>0</v>
      </c>
      <c r="S28" s="792">
        <v>0</v>
      </c>
      <c r="T28" s="792">
        <v>0</v>
      </c>
      <c r="U28" s="761"/>
    </row>
    <row r="29" spans="1:21" ht="0.2" customHeight="1">
      <c r="A29" s="768">
        <v>1</v>
      </c>
      <c r="B29" s="779"/>
      <c r="C29" s="779"/>
      <c r="D29" s="779"/>
      <c r="E29" s="779"/>
      <c r="F29" s="779"/>
      <c r="G29" s="779"/>
      <c r="H29" s="779"/>
      <c r="I29" s="779"/>
      <c r="J29" s="793" t="s">
        <v>1102</v>
      </c>
      <c r="K29" s="779"/>
      <c r="L29" s="790"/>
      <c r="M29" s="791"/>
      <c r="N29" s="790"/>
      <c r="O29" s="792"/>
      <c r="P29" s="792"/>
      <c r="Q29" s="792"/>
      <c r="R29" s="792"/>
      <c r="S29" s="792"/>
      <c r="T29" s="792"/>
      <c r="U29" s="794"/>
    </row>
    <row r="30" spans="1:21" s="96" customFormat="1" ht="11.25">
      <c r="A30" s="768">
        <v>1</v>
      </c>
      <c r="B30" s="782"/>
      <c r="C30" s="782"/>
      <c r="D30" s="782"/>
      <c r="E30" s="782"/>
      <c r="F30" s="782"/>
      <c r="G30" s="782"/>
      <c r="H30" s="782"/>
      <c r="I30" s="782"/>
      <c r="J30" s="782"/>
      <c r="K30" s="782"/>
      <c r="L30" s="790">
        <v>6</v>
      </c>
      <c r="M30" s="791" t="s">
        <v>411</v>
      </c>
      <c r="N30" s="790" t="s">
        <v>355</v>
      </c>
      <c r="O30" s="802"/>
      <c r="P30" s="802"/>
      <c r="Q30" s="802"/>
      <c r="R30" s="802"/>
      <c r="S30" s="802"/>
      <c r="T30" s="802"/>
      <c r="U30" s="761"/>
    </row>
    <row r="31" spans="1:21" s="96" customFormat="1" ht="11.25">
      <c r="A31" s="768">
        <v>1</v>
      </c>
      <c r="B31" s="782"/>
      <c r="C31" s="782"/>
      <c r="D31" s="782"/>
      <c r="E31" s="782"/>
      <c r="F31" s="782"/>
      <c r="G31" s="782"/>
      <c r="H31" s="782"/>
      <c r="I31" s="782"/>
      <c r="J31" s="782"/>
      <c r="K31" s="782"/>
      <c r="L31" s="790">
        <v>7</v>
      </c>
      <c r="M31" s="791" t="s">
        <v>412</v>
      </c>
      <c r="N31" s="790" t="s">
        <v>355</v>
      </c>
      <c r="O31" s="802"/>
      <c r="P31" s="802"/>
      <c r="Q31" s="802"/>
      <c r="R31" s="802"/>
      <c r="S31" s="802"/>
      <c r="T31" s="802"/>
      <c r="U31" s="761"/>
    </row>
    <row r="32" spans="1:21" s="96" customFormat="1" ht="11.25">
      <c r="A32" s="768">
        <v>1</v>
      </c>
      <c r="B32" s="782"/>
      <c r="C32" s="782"/>
      <c r="D32" s="782"/>
      <c r="E32" s="782"/>
      <c r="F32" s="782"/>
      <c r="G32" s="782"/>
      <c r="H32" s="782"/>
      <c r="I32" s="782"/>
      <c r="J32" s="782"/>
      <c r="K32" s="782"/>
      <c r="L32" s="790">
        <v>8</v>
      </c>
      <c r="M32" s="791" t="s">
        <v>413</v>
      </c>
      <c r="N32" s="790" t="s">
        <v>355</v>
      </c>
      <c r="O32" s="802"/>
      <c r="P32" s="802"/>
      <c r="Q32" s="802"/>
      <c r="R32" s="802"/>
      <c r="S32" s="802"/>
      <c r="T32" s="802"/>
      <c r="U32" s="761"/>
    </row>
    <row r="33" spans="1:21" ht="11.25">
      <c r="A33" s="718" t="s">
        <v>101</v>
      </c>
      <c r="B33" s="779" t="s">
        <v>1004</v>
      </c>
      <c r="C33" s="779"/>
      <c r="D33" s="779"/>
      <c r="E33" s="779"/>
      <c r="F33" s="779"/>
      <c r="G33" s="779"/>
      <c r="H33" s="779"/>
      <c r="I33" s="779"/>
      <c r="J33" s="779"/>
      <c r="K33" s="779"/>
      <c r="L33" s="787" t="s">
        <v>2450</v>
      </c>
      <c r="M33" s="610"/>
      <c r="N33" s="610"/>
      <c r="O33" s="788">
        <v>803.68</v>
      </c>
      <c r="P33" s="788">
        <v>818.73</v>
      </c>
      <c r="Q33" s="788">
        <v>803.68</v>
      </c>
      <c r="R33" s="788">
        <v>907.14</v>
      </c>
      <c r="S33" s="788">
        <v>820.81</v>
      </c>
      <c r="T33" s="788">
        <v>953.26</v>
      </c>
      <c r="U33" s="789"/>
    </row>
    <row r="34" spans="1:21" ht="11.25">
      <c r="A34" s="768">
        <v>2</v>
      </c>
      <c r="B34" s="779"/>
      <c r="C34" s="779"/>
      <c r="D34" s="779"/>
      <c r="E34" s="779"/>
      <c r="F34" s="779"/>
      <c r="G34" s="779"/>
      <c r="H34" s="779"/>
      <c r="I34" s="779"/>
      <c r="J34" s="779"/>
      <c r="K34" s="779"/>
      <c r="L34" s="790">
        <v>1</v>
      </c>
      <c r="M34" s="791" t="s">
        <v>405</v>
      </c>
      <c r="N34" s="790" t="s">
        <v>355</v>
      </c>
      <c r="O34" s="792">
        <v>803.68</v>
      </c>
      <c r="P34" s="792">
        <v>818.73</v>
      </c>
      <c r="Q34" s="792">
        <v>803.68</v>
      </c>
      <c r="R34" s="792">
        <v>907.14</v>
      </c>
      <c r="S34" s="792">
        <v>820.81</v>
      </c>
      <c r="T34" s="792">
        <v>953.26</v>
      </c>
      <c r="U34" s="761"/>
    </row>
    <row r="35" spans="1:21" ht="0.2" customHeight="1">
      <c r="A35" s="768">
        <v>2</v>
      </c>
      <c r="B35" s="779"/>
      <c r="C35" s="779"/>
      <c r="D35" s="779"/>
      <c r="E35" s="779"/>
      <c r="F35" s="779"/>
      <c r="G35" s="779"/>
      <c r="H35" s="779"/>
      <c r="I35" s="779"/>
      <c r="J35" s="793" t="s">
        <v>871</v>
      </c>
      <c r="K35" s="779"/>
      <c r="L35" s="790"/>
      <c r="M35" s="791"/>
      <c r="N35" s="790"/>
      <c r="O35" s="792"/>
      <c r="P35" s="792"/>
      <c r="Q35" s="792"/>
      <c r="R35" s="792"/>
      <c r="S35" s="792"/>
      <c r="T35" s="792"/>
      <c r="U35" s="794"/>
    </row>
    <row r="36" spans="1:21" ht="22.5">
      <c r="A36" s="612">
        <v>2</v>
      </c>
      <c r="B36" s="779"/>
      <c r="C36" s="779"/>
      <c r="D36" s="779"/>
      <c r="E36" s="779"/>
      <c r="F36" s="779"/>
      <c r="G36" s="779"/>
      <c r="H36" s="779"/>
      <c r="I36" s="779"/>
      <c r="J36" s="795" t="s">
        <v>154</v>
      </c>
      <c r="K36" s="579"/>
      <c r="L36" s="796" t="s">
        <v>154</v>
      </c>
      <c r="M36" s="797" t="s">
        <v>2405</v>
      </c>
      <c r="N36" s="790" t="s">
        <v>355</v>
      </c>
      <c r="O36" s="798">
        <v>803.68</v>
      </c>
      <c r="P36" s="798">
        <v>818.73</v>
      </c>
      <c r="Q36" s="798">
        <v>803.68</v>
      </c>
      <c r="R36" s="798">
        <v>907.14</v>
      </c>
      <c r="S36" s="798">
        <v>820.81</v>
      </c>
      <c r="T36" s="798">
        <v>953.26</v>
      </c>
      <c r="U36" s="761"/>
    </row>
    <row r="37" spans="1:21" ht="11.25">
      <c r="A37" s="768">
        <v>2</v>
      </c>
      <c r="B37" s="779"/>
      <c r="C37" s="779"/>
      <c r="D37" s="779"/>
      <c r="E37" s="779"/>
      <c r="F37" s="779"/>
      <c r="G37" s="779"/>
      <c r="H37" s="779"/>
      <c r="I37" s="779"/>
      <c r="J37" s="795"/>
      <c r="K37" s="779"/>
      <c r="L37" s="799" t="s">
        <v>397</v>
      </c>
      <c r="M37" s="800" t="s">
        <v>959</v>
      </c>
      <c r="N37" s="801" t="s">
        <v>314</v>
      </c>
      <c r="O37" s="798">
        <v>107.3</v>
      </c>
      <c r="P37" s="798">
        <v>109.252</v>
      </c>
      <c r="Q37" s="798">
        <v>107.3</v>
      </c>
      <c r="R37" s="798">
        <v>108.9</v>
      </c>
      <c r="S37" s="798">
        <v>95.11</v>
      </c>
      <c r="T37" s="798">
        <v>105</v>
      </c>
      <c r="U37" s="761"/>
    </row>
    <row r="38" spans="1:21" ht="11.25">
      <c r="A38" s="768">
        <v>2</v>
      </c>
      <c r="B38" s="779"/>
      <c r="C38" s="779"/>
      <c r="D38" s="779"/>
      <c r="E38" s="779"/>
      <c r="F38" s="779"/>
      <c r="G38" s="779"/>
      <c r="H38" s="779"/>
      <c r="I38" s="779"/>
      <c r="J38" s="795"/>
      <c r="K38" s="779"/>
      <c r="L38" s="799" t="s">
        <v>399</v>
      </c>
      <c r="M38" s="800" t="s">
        <v>404</v>
      </c>
      <c r="N38" s="801" t="s">
        <v>486</v>
      </c>
      <c r="O38" s="760">
        <v>7.4900279589934762</v>
      </c>
      <c r="P38" s="760">
        <v>7.493958920660492</v>
      </c>
      <c r="Q38" s="760">
        <v>7.4900279589934762</v>
      </c>
      <c r="R38" s="760">
        <v>8.3300275482093653</v>
      </c>
      <c r="S38" s="760">
        <v>8.630112501314267</v>
      </c>
      <c r="T38" s="760">
        <v>9.0786666666666669</v>
      </c>
      <c r="U38" s="761"/>
    </row>
    <row r="39" spans="1:21" ht="11.25">
      <c r="A39" s="768">
        <v>2</v>
      </c>
      <c r="B39" s="779"/>
      <c r="C39" s="779"/>
      <c r="D39" s="779"/>
      <c r="E39" s="779"/>
      <c r="F39" s="779"/>
      <c r="G39" s="779"/>
      <c r="H39" s="779"/>
      <c r="I39" s="779"/>
      <c r="J39" s="779"/>
      <c r="K39" s="779"/>
      <c r="L39" s="790">
        <v>2</v>
      </c>
      <c r="M39" s="791" t="s">
        <v>407</v>
      </c>
      <c r="N39" s="790" t="s">
        <v>355</v>
      </c>
      <c r="O39" s="792">
        <v>0</v>
      </c>
      <c r="P39" s="792">
        <v>0</v>
      </c>
      <c r="Q39" s="792">
        <v>0</v>
      </c>
      <c r="R39" s="792">
        <v>0</v>
      </c>
      <c r="S39" s="792">
        <v>0</v>
      </c>
      <c r="T39" s="792">
        <v>0</v>
      </c>
      <c r="U39" s="761"/>
    </row>
    <row r="40" spans="1:21" ht="0.2" customHeight="1">
      <c r="A40" s="768">
        <v>2</v>
      </c>
      <c r="B40" s="779"/>
      <c r="C40" s="779"/>
      <c r="D40" s="779"/>
      <c r="E40" s="779"/>
      <c r="F40" s="779"/>
      <c r="G40" s="779"/>
      <c r="H40" s="779"/>
      <c r="I40" s="779"/>
      <c r="J40" s="793" t="s">
        <v>872</v>
      </c>
      <c r="K40" s="779"/>
      <c r="L40" s="790"/>
      <c r="M40" s="791"/>
      <c r="N40" s="790"/>
      <c r="O40" s="792"/>
      <c r="P40" s="792"/>
      <c r="Q40" s="792"/>
      <c r="R40" s="792"/>
      <c r="S40" s="792"/>
      <c r="T40" s="792"/>
      <c r="U40" s="794"/>
    </row>
    <row r="41" spans="1:21" ht="11.25">
      <c r="A41" s="768">
        <v>2</v>
      </c>
      <c r="B41" s="779"/>
      <c r="C41" s="779"/>
      <c r="D41" s="779"/>
      <c r="E41" s="779"/>
      <c r="F41" s="779"/>
      <c r="G41" s="779"/>
      <c r="H41" s="779"/>
      <c r="I41" s="779"/>
      <c r="J41" s="779"/>
      <c r="K41" s="779"/>
      <c r="L41" s="790">
        <v>3</v>
      </c>
      <c r="M41" s="791" t="s">
        <v>409</v>
      </c>
      <c r="N41" s="790" t="s">
        <v>355</v>
      </c>
      <c r="O41" s="792">
        <v>0</v>
      </c>
      <c r="P41" s="792">
        <v>0</v>
      </c>
      <c r="Q41" s="792">
        <v>0</v>
      </c>
      <c r="R41" s="792">
        <v>0</v>
      </c>
      <c r="S41" s="792">
        <v>0</v>
      </c>
      <c r="T41" s="792">
        <v>0</v>
      </c>
      <c r="U41" s="761"/>
    </row>
    <row r="42" spans="1:21" ht="0.2" customHeight="1">
      <c r="A42" s="768">
        <v>2</v>
      </c>
      <c r="B42" s="779"/>
      <c r="C42" s="779"/>
      <c r="D42" s="779"/>
      <c r="E42" s="779"/>
      <c r="F42" s="779"/>
      <c r="G42" s="779"/>
      <c r="H42" s="779"/>
      <c r="I42" s="779"/>
      <c r="J42" s="793" t="s">
        <v>873</v>
      </c>
      <c r="K42" s="779"/>
      <c r="L42" s="790"/>
      <c r="M42" s="791"/>
      <c r="N42" s="790"/>
      <c r="O42" s="792"/>
      <c r="P42" s="792"/>
      <c r="Q42" s="792"/>
      <c r="R42" s="792"/>
      <c r="S42" s="792"/>
      <c r="T42" s="792"/>
      <c r="U42" s="794"/>
    </row>
    <row r="43" spans="1:21" ht="11.25">
      <c r="A43" s="768">
        <v>2</v>
      </c>
      <c r="B43" s="779"/>
      <c r="C43" s="779"/>
      <c r="D43" s="779"/>
      <c r="E43" s="779"/>
      <c r="F43" s="779"/>
      <c r="G43" s="779"/>
      <c r="H43" s="779"/>
      <c r="I43" s="779"/>
      <c r="J43" s="779"/>
      <c r="K43" s="779"/>
      <c r="L43" s="790">
        <v>4</v>
      </c>
      <c r="M43" s="791" t="s">
        <v>410</v>
      </c>
      <c r="N43" s="790" t="s">
        <v>355</v>
      </c>
      <c r="O43" s="792">
        <v>0</v>
      </c>
      <c r="P43" s="792">
        <v>0</v>
      </c>
      <c r="Q43" s="792">
        <v>0</v>
      </c>
      <c r="R43" s="792">
        <v>0</v>
      </c>
      <c r="S43" s="792">
        <v>0</v>
      </c>
      <c r="T43" s="792">
        <v>0</v>
      </c>
      <c r="U43" s="761"/>
    </row>
    <row r="44" spans="1:21" ht="0.2" customHeight="1">
      <c r="A44" s="768">
        <v>2</v>
      </c>
      <c r="B44" s="779"/>
      <c r="C44" s="779"/>
      <c r="D44" s="779"/>
      <c r="E44" s="779"/>
      <c r="F44" s="779"/>
      <c r="G44" s="779"/>
      <c r="H44" s="779"/>
      <c r="I44" s="779"/>
      <c r="J44" s="793" t="s">
        <v>874</v>
      </c>
      <c r="K44" s="779"/>
      <c r="L44" s="790"/>
      <c r="M44" s="791"/>
      <c r="N44" s="790"/>
      <c r="O44" s="792"/>
      <c r="P44" s="792"/>
      <c r="Q44" s="792"/>
      <c r="R44" s="792"/>
      <c r="S44" s="792"/>
      <c r="T44" s="792"/>
      <c r="U44" s="794"/>
    </row>
    <row r="45" spans="1:21" ht="11.25">
      <c r="A45" s="768">
        <v>2</v>
      </c>
      <c r="B45" s="779"/>
      <c r="C45" s="779"/>
      <c r="D45" s="779"/>
      <c r="E45" s="779"/>
      <c r="F45" s="779"/>
      <c r="G45" s="779"/>
      <c r="H45" s="779"/>
      <c r="I45" s="779"/>
      <c r="J45" s="779"/>
      <c r="K45" s="779"/>
      <c r="L45" s="790">
        <v>5</v>
      </c>
      <c r="M45" s="791" t="s">
        <v>1077</v>
      </c>
      <c r="N45" s="790" t="s">
        <v>355</v>
      </c>
      <c r="O45" s="792">
        <v>0</v>
      </c>
      <c r="P45" s="792">
        <v>0</v>
      </c>
      <c r="Q45" s="792">
        <v>0</v>
      </c>
      <c r="R45" s="792">
        <v>0</v>
      </c>
      <c r="S45" s="792">
        <v>0</v>
      </c>
      <c r="T45" s="792">
        <v>0</v>
      </c>
      <c r="U45" s="761"/>
    </row>
    <row r="46" spans="1:21" ht="0.2" customHeight="1">
      <c r="A46" s="768">
        <v>2</v>
      </c>
      <c r="B46" s="779"/>
      <c r="C46" s="779"/>
      <c r="D46" s="779"/>
      <c r="E46" s="779"/>
      <c r="F46" s="779"/>
      <c r="G46" s="779"/>
      <c r="H46" s="779"/>
      <c r="I46" s="779"/>
      <c r="J46" s="793" t="s">
        <v>1102</v>
      </c>
      <c r="K46" s="779"/>
      <c r="L46" s="790"/>
      <c r="M46" s="791"/>
      <c r="N46" s="790"/>
      <c r="O46" s="792"/>
      <c r="P46" s="792"/>
      <c r="Q46" s="792"/>
      <c r="R46" s="792"/>
      <c r="S46" s="792"/>
      <c r="T46" s="792"/>
      <c r="U46" s="794"/>
    </row>
    <row r="47" spans="1:21" s="96" customFormat="1" ht="11.25">
      <c r="A47" s="768">
        <v>2</v>
      </c>
      <c r="B47" s="782"/>
      <c r="C47" s="782"/>
      <c r="D47" s="782"/>
      <c r="E47" s="782"/>
      <c r="F47" s="782"/>
      <c r="G47" s="782"/>
      <c r="H47" s="782"/>
      <c r="I47" s="782"/>
      <c r="J47" s="782"/>
      <c r="K47" s="782"/>
      <c r="L47" s="790">
        <v>6</v>
      </c>
      <c r="M47" s="791" t="s">
        <v>411</v>
      </c>
      <c r="N47" s="790" t="s">
        <v>355</v>
      </c>
      <c r="O47" s="802"/>
      <c r="P47" s="802"/>
      <c r="Q47" s="802"/>
      <c r="R47" s="802"/>
      <c r="S47" s="802"/>
      <c r="T47" s="802"/>
      <c r="U47" s="761"/>
    </row>
    <row r="48" spans="1:21" s="96" customFormat="1" ht="11.25">
      <c r="A48" s="768">
        <v>2</v>
      </c>
      <c r="B48" s="782"/>
      <c r="C48" s="782"/>
      <c r="D48" s="782"/>
      <c r="E48" s="782"/>
      <c r="F48" s="782"/>
      <c r="G48" s="782"/>
      <c r="H48" s="782"/>
      <c r="I48" s="782"/>
      <c r="J48" s="782"/>
      <c r="K48" s="782"/>
      <c r="L48" s="790">
        <v>7</v>
      </c>
      <c r="M48" s="791" t="s">
        <v>412</v>
      </c>
      <c r="N48" s="790" t="s">
        <v>355</v>
      </c>
      <c r="O48" s="802"/>
      <c r="P48" s="802"/>
      <c r="Q48" s="802"/>
      <c r="R48" s="802"/>
      <c r="S48" s="802"/>
      <c r="T48" s="802"/>
      <c r="U48" s="761"/>
    </row>
    <row r="49" spans="1:21" s="96" customFormat="1" ht="11.25">
      <c r="A49" s="768">
        <v>2</v>
      </c>
      <c r="B49" s="782"/>
      <c r="C49" s="782"/>
      <c r="D49" s="782"/>
      <c r="E49" s="782"/>
      <c r="F49" s="782"/>
      <c r="G49" s="782"/>
      <c r="H49" s="782"/>
      <c r="I49" s="782"/>
      <c r="J49" s="782"/>
      <c r="K49" s="782"/>
      <c r="L49" s="790">
        <v>8</v>
      </c>
      <c r="M49" s="791" t="s">
        <v>413</v>
      </c>
      <c r="N49" s="790" t="s">
        <v>355</v>
      </c>
      <c r="O49" s="802"/>
      <c r="P49" s="802"/>
      <c r="Q49" s="802"/>
      <c r="R49" s="802"/>
      <c r="S49" s="802"/>
      <c r="T49" s="802"/>
      <c r="U49" s="761"/>
    </row>
    <row r="50" spans="1:21" ht="11.25">
      <c r="A50" s="718" t="s">
        <v>102</v>
      </c>
      <c r="B50" s="779" t="s">
        <v>1004</v>
      </c>
      <c r="C50" s="779"/>
      <c r="D50" s="779"/>
      <c r="E50" s="779"/>
      <c r="F50" s="779"/>
      <c r="G50" s="779"/>
      <c r="H50" s="779"/>
      <c r="I50" s="779"/>
      <c r="J50" s="779"/>
      <c r="K50" s="779"/>
      <c r="L50" s="787" t="s">
        <v>2452</v>
      </c>
      <c r="M50" s="610"/>
      <c r="N50" s="610"/>
      <c r="O50" s="788">
        <v>0</v>
      </c>
      <c r="P50" s="788">
        <v>0</v>
      </c>
      <c r="Q50" s="788">
        <v>0</v>
      </c>
      <c r="R50" s="788">
        <v>0</v>
      </c>
      <c r="S50" s="788">
        <v>0</v>
      </c>
      <c r="T50" s="788">
        <v>0</v>
      </c>
      <c r="U50" s="789"/>
    </row>
    <row r="51" spans="1:21" ht="11.25">
      <c r="A51" s="768">
        <v>3</v>
      </c>
      <c r="B51" s="779"/>
      <c r="C51" s="779"/>
      <c r="D51" s="779"/>
      <c r="E51" s="779"/>
      <c r="F51" s="779"/>
      <c r="G51" s="779"/>
      <c r="H51" s="779"/>
      <c r="I51" s="779"/>
      <c r="J51" s="779"/>
      <c r="K51" s="779"/>
      <c r="L51" s="790">
        <v>1</v>
      </c>
      <c r="M51" s="791" t="s">
        <v>405</v>
      </c>
      <c r="N51" s="790" t="s">
        <v>355</v>
      </c>
      <c r="O51" s="792">
        <v>0</v>
      </c>
      <c r="P51" s="792">
        <v>0</v>
      </c>
      <c r="Q51" s="792">
        <v>0</v>
      </c>
      <c r="R51" s="792">
        <v>0</v>
      </c>
      <c r="S51" s="792">
        <v>0</v>
      </c>
      <c r="T51" s="792">
        <v>0</v>
      </c>
      <c r="U51" s="761"/>
    </row>
    <row r="52" spans="1:21" ht="0.2" customHeight="1">
      <c r="A52" s="768">
        <v>3</v>
      </c>
      <c r="B52" s="779"/>
      <c r="C52" s="779"/>
      <c r="D52" s="779"/>
      <c r="E52" s="779"/>
      <c r="F52" s="779"/>
      <c r="G52" s="779"/>
      <c r="H52" s="779"/>
      <c r="I52" s="779"/>
      <c r="J52" s="793" t="s">
        <v>871</v>
      </c>
      <c r="K52" s="779"/>
      <c r="L52" s="790"/>
      <c r="M52" s="791"/>
      <c r="N52" s="790"/>
      <c r="O52" s="792"/>
      <c r="P52" s="792"/>
      <c r="Q52" s="792"/>
      <c r="R52" s="792"/>
      <c r="S52" s="792"/>
      <c r="T52" s="792"/>
      <c r="U52" s="794"/>
    </row>
    <row r="53" spans="1:21" ht="11.25">
      <c r="A53" s="768">
        <v>3</v>
      </c>
      <c r="B53" s="779"/>
      <c r="C53" s="779"/>
      <c r="D53" s="779"/>
      <c r="E53" s="779"/>
      <c r="F53" s="779"/>
      <c r="G53" s="779"/>
      <c r="H53" s="779"/>
      <c r="I53" s="779"/>
      <c r="J53" s="779"/>
      <c r="K53" s="779"/>
      <c r="L53" s="790">
        <v>2</v>
      </c>
      <c r="M53" s="791" t="s">
        <v>407</v>
      </c>
      <c r="N53" s="790" t="s">
        <v>355</v>
      </c>
      <c r="O53" s="792">
        <v>0</v>
      </c>
      <c r="P53" s="792">
        <v>0</v>
      </c>
      <c r="Q53" s="792">
        <v>0</v>
      </c>
      <c r="R53" s="792">
        <v>0</v>
      </c>
      <c r="S53" s="792">
        <v>0</v>
      </c>
      <c r="T53" s="792">
        <v>0</v>
      </c>
      <c r="U53" s="761"/>
    </row>
    <row r="54" spans="1:21" ht="0.2" customHeight="1">
      <c r="A54" s="768">
        <v>3</v>
      </c>
      <c r="B54" s="779"/>
      <c r="C54" s="779"/>
      <c r="D54" s="779"/>
      <c r="E54" s="779"/>
      <c r="F54" s="779"/>
      <c r="G54" s="779"/>
      <c r="H54" s="779"/>
      <c r="I54" s="779"/>
      <c r="J54" s="793" t="s">
        <v>872</v>
      </c>
      <c r="K54" s="779"/>
      <c r="L54" s="790"/>
      <c r="M54" s="791"/>
      <c r="N54" s="790"/>
      <c r="O54" s="792"/>
      <c r="P54" s="792"/>
      <c r="Q54" s="792"/>
      <c r="R54" s="792"/>
      <c r="S54" s="792"/>
      <c r="T54" s="792"/>
      <c r="U54" s="794"/>
    </row>
    <row r="55" spans="1:21" ht="11.25">
      <c r="A55" s="768">
        <v>3</v>
      </c>
      <c r="B55" s="779"/>
      <c r="C55" s="779"/>
      <c r="D55" s="779"/>
      <c r="E55" s="779"/>
      <c r="F55" s="779"/>
      <c r="G55" s="779"/>
      <c r="H55" s="779"/>
      <c r="I55" s="779"/>
      <c r="J55" s="779"/>
      <c r="K55" s="779"/>
      <c r="L55" s="790">
        <v>3</v>
      </c>
      <c r="M55" s="791" t="s">
        <v>409</v>
      </c>
      <c r="N55" s="790" t="s">
        <v>355</v>
      </c>
      <c r="O55" s="792">
        <v>0</v>
      </c>
      <c r="P55" s="792">
        <v>0</v>
      </c>
      <c r="Q55" s="792">
        <v>0</v>
      </c>
      <c r="R55" s="792">
        <v>0</v>
      </c>
      <c r="S55" s="792">
        <v>0</v>
      </c>
      <c r="T55" s="792">
        <v>0</v>
      </c>
      <c r="U55" s="761"/>
    </row>
    <row r="56" spans="1:21" ht="0.2" customHeight="1">
      <c r="A56" s="768">
        <v>3</v>
      </c>
      <c r="B56" s="779"/>
      <c r="C56" s="779"/>
      <c r="D56" s="779"/>
      <c r="E56" s="779"/>
      <c r="F56" s="779"/>
      <c r="G56" s="779"/>
      <c r="H56" s="779"/>
      <c r="I56" s="779"/>
      <c r="J56" s="793" t="s">
        <v>873</v>
      </c>
      <c r="K56" s="779"/>
      <c r="L56" s="790"/>
      <c r="M56" s="791"/>
      <c r="N56" s="790"/>
      <c r="O56" s="792"/>
      <c r="P56" s="792"/>
      <c r="Q56" s="792"/>
      <c r="R56" s="792"/>
      <c r="S56" s="792"/>
      <c r="T56" s="792"/>
      <c r="U56" s="794"/>
    </row>
    <row r="57" spans="1:21" ht="11.25">
      <c r="A57" s="768">
        <v>3</v>
      </c>
      <c r="B57" s="779"/>
      <c r="C57" s="779"/>
      <c r="D57" s="779"/>
      <c r="E57" s="779"/>
      <c r="F57" s="779"/>
      <c r="G57" s="779"/>
      <c r="H57" s="779"/>
      <c r="I57" s="779"/>
      <c r="J57" s="779"/>
      <c r="K57" s="779"/>
      <c r="L57" s="790">
        <v>4</v>
      </c>
      <c r="M57" s="791" t="s">
        <v>410</v>
      </c>
      <c r="N57" s="790" t="s">
        <v>355</v>
      </c>
      <c r="O57" s="792">
        <v>0</v>
      </c>
      <c r="P57" s="792">
        <v>0</v>
      </c>
      <c r="Q57" s="792">
        <v>0</v>
      </c>
      <c r="R57" s="792">
        <v>0</v>
      </c>
      <c r="S57" s="792">
        <v>0</v>
      </c>
      <c r="T57" s="792">
        <v>0</v>
      </c>
      <c r="U57" s="761"/>
    </row>
    <row r="58" spans="1:21" ht="0.2" customHeight="1">
      <c r="A58" s="768">
        <v>3</v>
      </c>
      <c r="B58" s="779"/>
      <c r="C58" s="779"/>
      <c r="D58" s="779"/>
      <c r="E58" s="779"/>
      <c r="F58" s="779"/>
      <c r="G58" s="779"/>
      <c r="H58" s="779"/>
      <c r="I58" s="779"/>
      <c r="J58" s="793" t="s">
        <v>874</v>
      </c>
      <c r="K58" s="779"/>
      <c r="L58" s="790"/>
      <c r="M58" s="791"/>
      <c r="N58" s="790"/>
      <c r="O58" s="792"/>
      <c r="P58" s="792"/>
      <c r="Q58" s="792"/>
      <c r="R58" s="792"/>
      <c r="S58" s="792"/>
      <c r="T58" s="792"/>
      <c r="U58" s="794"/>
    </row>
    <row r="59" spans="1:21" ht="11.25">
      <c r="A59" s="768">
        <v>3</v>
      </c>
      <c r="B59" s="779"/>
      <c r="C59" s="779"/>
      <c r="D59" s="779"/>
      <c r="E59" s="779"/>
      <c r="F59" s="779"/>
      <c r="G59" s="779"/>
      <c r="H59" s="779"/>
      <c r="I59" s="779"/>
      <c r="J59" s="779"/>
      <c r="K59" s="779"/>
      <c r="L59" s="790">
        <v>5</v>
      </c>
      <c r="M59" s="791" t="s">
        <v>1077</v>
      </c>
      <c r="N59" s="790" t="s">
        <v>355</v>
      </c>
      <c r="O59" s="792">
        <v>0</v>
      </c>
      <c r="P59" s="792">
        <v>0</v>
      </c>
      <c r="Q59" s="792">
        <v>0</v>
      </c>
      <c r="R59" s="792">
        <v>0</v>
      </c>
      <c r="S59" s="792">
        <v>0</v>
      </c>
      <c r="T59" s="792">
        <v>0</v>
      </c>
      <c r="U59" s="761"/>
    </row>
    <row r="60" spans="1:21" ht="0.2" customHeight="1">
      <c r="A60" s="768">
        <v>3</v>
      </c>
      <c r="B60" s="779"/>
      <c r="C60" s="779"/>
      <c r="D60" s="779"/>
      <c r="E60" s="779"/>
      <c r="F60" s="779"/>
      <c r="G60" s="779"/>
      <c r="H60" s="779"/>
      <c r="I60" s="779"/>
      <c r="J60" s="793" t="s">
        <v>1102</v>
      </c>
      <c r="K60" s="779"/>
      <c r="L60" s="790"/>
      <c r="M60" s="791"/>
      <c r="N60" s="790"/>
      <c r="O60" s="792"/>
      <c r="P60" s="792"/>
      <c r="Q60" s="792"/>
      <c r="R60" s="792"/>
      <c r="S60" s="792"/>
      <c r="T60" s="792"/>
      <c r="U60" s="794"/>
    </row>
    <row r="61" spans="1:21" s="96" customFormat="1" ht="11.25">
      <c r="A61" s="768">
        <v>3</v>
      </c>
      <c r="B61" s="782"/>
      <c r="C61" s="782"/>
      <c r="D61" s="782"/>
      <c r="E61" s="782"/>
      <c r="F61" s="782"/>
      <c r="G61" s="782"/>
      <c r="H61" s="782"/>
      <c r="I61" s="782"/>
      <c r="J61" s="782"/>
      <c r="K61" s="782"/>
      <c r="L61" s="790">
        <v>6</v>
      </c>
      <c r="M61" s="791" t="s">
        <v>411</v>
      </c>
      <c r="N61" s="790" t="s">
        <v>355</v>
      </c>
      <c r="O61" s="802"/>
      <c r="P61" s="802"/>
      <c r="Q61" s="802"/>
      <c r="R61" s="802"/>
      <c r="S61" s="802"/>
      <c r="T61" s="802"/>
      <c r="U61" s="761"/>
    </row>
    <row r="62" spans="1:21" s="96" customFormat="1" ht="11.25">
      <c r="A62" s="768">
        <v>3</v>
      </c>
      <c r="B62" s="782"/>
      <c r="C62" s="782"/>
      <c r="D62" s="782"/>
      <c r="E62" s="782"/>
      <c r="F62" s="782"/>
      <c r="G62" s="782"/>
      <c r="H62" s="782"/>
      <c r="I62" s="782"/>
      <c r="J62" s="782"/>
      <c r="K62" s="782"/>
      <c r="L62" s="790">
        <v>7</v>
      </c>
      <c r="M62" s="791" t="s">
        <v>412</v>
      </c>
      <c r="N62" s="790" t="s">
        <v>355</v>
      </c>
      <c r="O62" s="802"/>
      <c r="P62" s="802"/>
      <c r="Q62" s="802"/>
      <c r="R62" s="802"/>
      <c r="S62" s="802"/>
      <c r="T62" s="802"/>
      <c r="U62" s="761"/>
    </row>
    <row r="63" spans="1:21" s="96" customFormat="1" ht="11.25">
      <c r="A63" s="768">
        <v>3</v>
      </c>
      <c r="B63" s="782"/>
      <c r="C63" s="782"/>
      <c r="D63" s="782"/>
      <c r="E63" s="782"/>
      <c r="F63" s="782"/>
      <c r="G63" s="782"/>
      <c r="H63" s="782"/>
      <c r="I63" s="782"/>
      <c r="J63" s="782"/>
      <c r="K63" s="782"/>
      <c r="L63" s="790">
        <v>8</v>
      </c>
      <c r="M63" s="791" t="s">
        <v>413</v>
      </c>
      <c r="N63" s="790" t="s">
        <v>355</v>
      </c>
      <c r="O63" s="802"/>
      <c r="P63" s="802"/>
      <c r="Q63" s="802"/>
      <c r="R63" s="802"/>
      <c r="S63" s="802"/>
      <c r="T63" s="802"/>
      <c r="U63" s="761"/>
    </row>
    <row r="64" spans="1:21" ht="11.25">
      <c r="A64" s="718" t="s">
        <v>103</v>
      </c>
      <c r="B64" s="779" t="s">
        <v>1004</v>
      </c>
      <c r="C64" s="779"/>
      <c r="D64" s="779"/>
      <c r="E64" s="779"/>
      <c r="F64" s="779"/>
      <c r="G64" s="779"/>
      <c r="H64" s="779"/>
      <c r="I64" s="779"/>
      <c r="J64" s="779"/>
      <c r="K64" s="779"/>
      <c r="L64" s="787" t="s">
        <v>2454</v>
      </c>
      <c r="M64" s="610"/>
      <c r="N64" s="610"/>
      <c r="O64" s="788">
        <v>0</v>
      </c>
      <c r="P64" s="788">
        <v>0</v>
      </c>
      <c r="Q64" s="788">
        <v>0</v>
      </c>
      <c r="R64" s="788">
        <v>0</v>
      </c>
      <c r="S64" s="788">
        <v>0</v>
      </c>
      <c r="T64" s="788">
        <v>0</v>
      </c>
      <c r="U64" s="789"/>
    </row>
    <row r="65" spans="1:21" ht="11.25">
      <c r="A65" s="768">
        <v>4</v>
      </c>
      <c r="B65" s="779"/>
      <c r="C65" s="779"/>
      <c r="D65" s="779"/>
      <c r="E65" s="779"/>
      <c r="F65" s="779"/>
      <c r="G65" s="779"/>
      <c r="H65" s="779"/>
      <c r="I65" s="779"/>
      <c r="J65" s="779"/>
      <c r="K65" s="779"/>
      <c r="L65" s="790">
        <v>1</v>
      </c>
      <c r="M65" s="791" t="s">
        <v>405</v>
      </c>
      <c r="N65" s="790" t="s">
        <v>355</v>
      </c>
      <c r="O65" s="792">
        <v>0</v>
      </c>
      <c r="P65" s="792">
        <v>0</v>
      </c>
      <c r="Q65" s="792">
        <v>0</v>
      </c>
      <c r="R65" s="792">
        <v>0</v>
      </c>
      <c r="S65" s="792">
        <v>0</v>
      </c>
      <c r="T65" s="792">
        <v>0</v>
      </c>
      <c r="U65" s="761"/>
    </row>
    <row r="66" spans="1:21" ht="0.2" customHeight="1">
      <c r="A66" s="768">
        <v>4</v>
      </c>
      <c r="B66" s="779"/>
      <c r="C66" s="779"/>
      <c r="D66" s="779"/>
      <c r="E66" s="779"/>
      <c r="F66" s="779"/>
      <c r="G66" s="779"/>
      <c r="H66" s="779"/>
      <c r="I66" s="779"/>
      <c r="J66" s="793" t="s">
        <v>871</v>
      </c>
      <c r="K66" s="779"/>
      <c r="L66" s="790"/>
      <c r="M66" s="791"/>
      <c r="N66" s="790"/>
      <c r="O66" s="792"/>
      <c r="P66" s="792"/>
      <c r="Q66" s="792"/>
      <c r="R66" s="792"/>
      <c r="S66" s="792"/>
      <c r="T66" s="792"/>
      <c r="U66" s="794"/>
    </row>
    <row r="67" spans="1:21" ht="11.25">
      <c r="A67" s="768">
        <v>4</v>
      </c>
      <c r="B67" s="779"/>
      <c r="C67" s="779"/>
      <c r="D67" s="779"/>
      <c r="E67" s="779"/>
      <c r="F67" s="779"/>
      <c r="G67" s="779"/>
      <c r="H67" s="779"/>
      <c r="I67" s="779"/>
      <c r="J67" s="779"/>
      <c r="K67" s="779"/>
      <c r="L67" s="790">
        <v>2</v>
      </c>
      <c r="M67" s="791" t="s">
        <v>407</v>
      </c>
      <c r="N67" s="790" t="s">
        <v>355</v>
      </c>
      <c r="O67" s="792">
        <v>0</v>
      </c>
      <c r="P67" s="792">
        <v>0</v>
      </c>
      <c r="Q67" s="792">
        <v>0</v>
      </c>
      <c r="R67" s="792">
        <v>0</v>
      </c>
      <c r="S67" s="792">
        <v>0</v>
      </c>
      <c r="T67" s="792">
        <v>0</v>
      </c>
      <c r="U67" s="761"/>
    </row>
    <row r="68" spans="1:21" ht="0.2" customHeight="1">
      <c r="A68" s="768">
        <v>4</v>
      </c>
      <c r="B68" s="779"/>
      <c r="C68" s="779"/>
      <c r="D68" s="779"/>
      <c r="E68" s="779"/>
      <c r="F68" s="779"/>
      <c r="G68" s="779"/>
      <c r="H68" s="779"/>
      <c r="I68" s="779"/>
      <c r="J68" s="793" t="s">
        <v>872</v>
      </c>
      <c r="K68" s="779"/>
      <c r="L68" s="790"/>
      <c r="M68" s="791"/>
      <c r="N68" s="790"/>
      <c r="O68" s="792"/>
      <c r="P68" s="792"/>
      <c r="Q68" s="792"/>
      <c r="R68" s="792"/>
      <c r="S68" s="792"/>
      <c r="T68" s="792"/>
      <c r="U68" s="794"/>
    </row>
    <row r="69" spans="1:21" ht="11.25">
      <c r="A69" s="768">
        <v>4</v>
      </c>
      <c r="B69" s="779"/>
      <c r="C69" s="779"/>
      <c r="D69" s="779"/>
      <c r="E69" s="779"/>
      <c r="F69" s="779"/>
      <c r="G69" s="779"/>
      <c r="H69" s="779"/>
      <c r="I69" s="779"/>
      <c r="J69" s="779"/>
      <c r="K69" s="779"/>
      <c r="L69" s="790">
        <v>3</v>
      </c>
      <c r="M69" s="791" t="s">
        <v>409</v>
      </c>
      <c r="N69" s="790" t="s">
        <v>355</v>
      </c>
      <c r="O69" s="792">
        <v>0</v>
      </c>
      <c r="P69" s="792">
        <v>0</v>
      </c>
      <c r="Q69" s="792">
        <v>0</v>
      </c>
      <c r="R69" s="792">
        <v>0</v>
      </c>
      <c r="S69" s="792">
        <v>0</v>
      </c>
      <c r="T69" s="792">
        <v>0</v>
      </c>
      <c r="U69" s="761"/>
    </row>
    <row r="70" spans="1:21" ht="0.2" customHeight="1">
      <c r="A70" s="768">
        <v>4</v>
      </c>
      <c r="B70" s="779"/>
      <c r="C70" s="779"/>
      <c r="D70" s="779"/>
      <c r="E70" s="779"/>
      <c r="F70" s="779"/>
      <c r="G70" s="779"/>
      <c r="H70" s="779"/>
      <c r="I70" s="779"/>
      <c r="J70" s="793" t="s">
        <v>873</v>
      </c>
      <c r="K70" s="779"/>
      <c r="L70" s="790"/>
      <c r="M70" s="791"/>
      <c r="N70" s="790"/>
      <c r="O70" s="792"/>
      <c r="P70" s="792"/>
      <c r="Q70" s="792"/>
      <c r="R70" s="792"/>
      <c r="S70" s="792"/>
      <c r="T70" s="792"/>
      <c r="U70" s="794"/>
    </row>
    <row r="71" spans="1:21" ht="11.25">
      <c r="A71" s="768">
        <v>4</v>
      </c>
      <c r="B71" s="779"/>
      <c r="C71" s="779"/>
      <c r="D71" s="779"/>
      <c r="E71" s="779"/>
      <c r="F71" s="779"/>
      <c r="G71" s="779"/>
      <c r="H71" s="779"/>
      <c r="I71" s="779"/>
      <c r="J71" s="779"/>
      <c r="K71" s="779"/>
      <c r="L71" s="790">
        <v>4</v>
      </c>
      <c r="M71" s="791" t="s">
        <v>410</v>
      </c>
      <c r="N71" s="790" t="s">
        <v>355</v>
      </c>
      <c r="O71" s="792">
        <v>0</v>
      </c>
      <c r="P71" s="792">
        <v>0</v>
      </c>
      <c r="Q71" s="792">
        <v>0</v>
      </c>
      <c r="R71" s="792">
        <v>0</v>
      </c>
      <c r="S71" s="792">
        <v>0</v>
      </c>
      <c r="T71" s="792">
        <v>0</v>
      </c>
      <c r="U71" s="761"/>
    </row>
    <row r="72" spans="1:21" ht="0.2" customHeight="1">
      <c r="A72" s="768">
        <v>4</v>
      </c>
      <c r="B72" s="779"/>
      <c r="C72" s="779"/>
      <c r="D72" s="779"/>
      <c r="E72" s="779"/>
      <c r="F72" s="779"/>
      <c r="G72" s="779"/>
      <c r="H72" s="779"/>
      <c r="I72" s="779"/>
      <c r="J72" s="793" t="s">
        <v>874</v>
      </c>
      <c r="K72" s="779"/>
      <c r="L72" s="790"/>
      <c r="M72" s="791"/>
      <c r="N72" s="790"/>
      <c r="O72" s="792"/>
      <c r="P72" s="792"/>
      <c r="Q72" s="792"/>
      <c r="R72" s="792"/>
      <c r="S72" s="792"/>
      <c r="T72" s="792"/>
      <c r="U72" s="794"/>
    </row>
    <row r="73" spans="1:21" ht="11.25">
      <c r="A73" s="768">
        <v>4</v>
      </c>
      <c r="B73" s="779"/>
      <c r="C73" s="779"/>
      <c r="D73" s="779"/>
      <c r="E73" s="779"/>
      <c r="F73" s="779"/>
      <c r="G73" s="779"/>
      <c r="H73" s="779"/>
      <c r="I73" s="779"/>
      <c r="J73" s="779"/>
      <c r="K73" s="779"/>
      <c r="L73" s="790">
        <v>5</v>
      </c>
      <c r="M73" s="791" t="s">
        <v>1077</v>
      </c>
      <c r="N73" s="790" t="s">
        <v>355</v>
      </c>
      <c r="O73" s="792">
        <v>0</v>
      </c>
      <c r="P73" s="792">
        <v>0</v>
      </c>
      <c r="Q73" s="792">
        <v>0</v>
      </c>
      <c r="R73" s="792">
        <v>0</v>
      </c>
      <c r="S73" s="792">
        <v>0</v>
      </c>
      <c r="T73" s="792">
        <v>0</v>
      </c>
      <c r="U73" s="761"/>
    </row>
    <row r="74" spans="1:21" ht="0.2" customHeight="1">
      <c r="A74" s="768">
        <v>4</v>
      </c>
      <c r="B74" s="779"/>
      <c r="C74" s="779"/>
      <c r="D74" s="779"/>
      <c r="E74" s="779"/>
      <c r="F74" s="779"/>
      <c r="G74" s="779"/>
      <c r="H74" s="779"/>
      <c r="I74" s="779"/>
      <c r="J74" s="793" t="s">
        <v>1102</v>
      </c>
      <c r="K74" s="779"/>
      <c r="L74" s="790"/>
      <c r="M74" s="791"/>
      <c r="N74" s="790"/>
      <c r="O74" s="792"/>
      <c r="P74" s="792"/>
      <c r="Q74" s="792"/>
      <c r="R74" s="792"/>
      <c r="S74" s="792"/>
      <c r="T74" s="792"/>
      <c r="U74" s="794"/>
    </row>
    <row r="75" spans="1:21" s="96" customFormat="1" ht="11.25">
      <c r="A75" s="768">
        <v>4</v>
      </c>
      <c r="B75" s="782"/>
      <c r="C75" s="782"/>
      <c r="D75" s="782"/>
      <c r="E75" s="782"/>
      <c r="F75" s="782"/>
      <c r="G75" s="782"/>
      <c r="H75" s="782"/>
      <c r="I75" s="782"/>
      <c r="J75" s="782"/>
      <c r="K75" s="782"/>
      <c r="L75" s="790">
        <v>6</v>
      </c>
      <c r="M75" s="791" t="s">
        <v>411</v>
      </c>
      <c r="N75" s="790" t="s">
        <v>355</v>
      </c>
      <c r="O75" s="802"/>
      <c r="P75" s="802"/>
      <c r="Q75" s="802"/>
      <c r="R75" s="802"/>
      <c r="S75" s="802"/>
      <c r="T75" s="802"/>
      <c r="U75" s="761"/>
    </row>
    <row r="76" spans="1:21" s="96" customFormat="1" ht="11.25">
      <c r="A76" s="768">
        <v>4</v>
      </c>
      <c r="B76" s="782"/>
      <c r="C76" s="782"/>
      <c r="D76" s="782"/>
      <c r="E76" s="782"/>
      <c r="F76" s="782"/>
      <c r="G76" s="782"/>
      <c r="H76" s="782"/>
      <c r="I76" s="782"/>
      <c r="J76" s="782"/>
      <c r="K76" s="782"/>
      <c r="L76" s="790">
        <v>7</v>
      </c>
      <c r="M76" s="791" t="s">
        <v>412</v>
      </c>
      <c r="N76" s="790" t="s">
        <v>355</v>
      </c>
      <c r="O76" s="802"/>
      <c r="P76" s="802"/>
      <c r="Q76" s="802"/>
      <c r="R76" s="802"/>
      <c r="S76" s="802"/>
      <c r="T76" s="802"/>
      <c r="U76" s="761"/>
    </row>
    <row r="77" spans="1:21" s="96" customFormat="1" ht="11.25">
      <c r="A77" s="768">
        <v>4</v>
      </c>
      <c r="B77" s="782"/>
      <c r="C77" s="782"/>
      <c r="D77" s="782"/>
      <c r="E77" s="782"/>
      <c r="F77" s="782"/>
      <c r="G77" s="782"/>
      <c r="H77" s="782"/>
      <c r="I77" s="782"/>
      <c r="J77" s="782"/>
      <c r="K77" s="782"/>
      <c r="L77" s="790">
        <v>8</v>
      </c>
      <c r="M77" s="791" t="s">
        <v>413</v>
      </c>
      <c r="N77" s="790" t="s">
        <v>355</v>
      </c>
      <c r="O77" s="802"/>
      <c r="P77" s="802"/>
      <c r="Q77" s="802"/>
      <c r="R77" s="802"/>
      <c r="S77" s="802"/>
      <c r="T77" s="802"/>
      <c r="U77" s="761"/>
    </row>
    <row r="78" spans="1:21" ht="11.25">
      <c r="A78" s="718" t="s">
        <v>119</v>
      </c>
      <c r="B78" s="779" t="s">
        <v>1004</v>
      </c>
      <c r="C78" s="779"/>
      <c r="D78" s="779"/>
      <c r="E78" s="779"/>
      <c r="F78" s="779"/>
      <c r="G78" s="779"/>
      <c r="H78" s="779"/>
      <c r="I78" s="779"/>
      <c r="J78" s="779"/>
      <c r="K78" s="779"/>
      <c r="L78" s="787" t="s">
        <v>2456</v>
      </c>
      <c r="M78" s="610"/>
      <c r="N78" s="610"/>
      <c r="O78" s="788">
        <v>0</v>
      </c>
      <c r="P78" s="788">
        <v>0</v>
      </c>
      <c r="Q78" s="788">
        <v>0</v>
      </c>
      <c r="R78" s="788">
        <v>0</v>
      </c>
      <c r="S78" s="788">
        <v>0</v>
      </c>
      <c r="T78" s="788">
        <v>0</v>
      </c>
      <c r="U78" s="789"/>
    </row>
    <row r="79" spans="1:21" ht="11.25">
      <c r="A79" s="768">
        <v>5</v>
      </c>
      <c r="B79" s="779"/>
      <c r="C79" s="779"/>
      <c r="D79" s="779"/>
      <c r="E79" s="779"/>
      <c r="F79" s="779"/>
      <c r="G79" s="779"/>
      <c r="H79" s="779"/>
      <c r="I79" s="779"/>
      <c r="J79" s="779"/>
      <c r="K79" s="779"/>
      <c r="L79" s="790">
        <v>1</v>
      </c>
      <c r="M79" s="791" t="s">
        <v>405</v>
      </c>
      <c r="N79" s="790" t="s">
        <v>355</v>
      </c>
      <c r="O79" s="792">
        <v>0</v>
      </c>
      <c r="P79" s="792">
        <v>0</v>
      </c>
      <c r="Q79" s="792">
        <v>0</v>
      </c>
      <c r="R79" s="792">
        <v>0</v>
      </c>
      <c r="S79" s="792">
        <v>0</v>
      </c>
      <c r="T79" s="792">
        <v>0</v>
      </c>
      <c r="U79" s="761"/>
    </row>
    <row r="80" spans="1:21" ht="0.2" customHeight="1">
      <c r="A80" s="768">
        <v>5</v>
      </c>
      <c r="B80" s="779"/>
      <c r="C80" s="779"/>
      <c r="D80" s="779"/>
      <c r="E80" s="779"/>
      <c r="F80" s="779"/>
      <c r="G80" s="779"/>
      <c r="H80" s="779"/>
      <c r="I80" s="779"/>
      <c r="J80" s="793" t="s">
        <v>871</v>
      </c>
      <c r="K80" s="779"/>
      <c r="L80" s="790"/>
      <c r="M80" s="791"/>
      <c r="N80" s="790"/>
      <c r="O80" s="792"/>
      <c r="P80" s="792"/>
      <c r="Q80" s="792"/>
      <c r="R80" s="792"/>
      <c r="S80" s="792"/>
      <c r="T80" s="792"/>
      <c r="U80" s="794"/>
    </row>
    <row r="81" spans="1:21" ht="11.25">
      <c r="A81" s="768">
        <v>5</v>
      </c>
      <c r="B81" s="779"/>
      <c r="C81" s="779"/>
      <c r="D81" s="779"/>
      <c r="E81" s="779"/>
      <c r="F81" s="779"/>
      <c r="G81" s="779"/>
      <c r="H81" s="779"/>
      <c r="I81" s="779"/>
      <c r="J81" s="779"/>
      <c r="K81" s="779"/>
      <c r="L81" s="790">
        <v>2</v>
      </c>
      <c r="M81" s="791" t="s">
        <v>407</v>
      </c>
      <c r="N81" s="790" t="s">
        <v>355</v>
      </c>
      <c r="O81" s="792">
        <v>0</v>
      </c>
      <c r="P81" s="792">
        <v>0</v>
      </c>
      <c r="Q81" s="792">
        <v>0</v>
      </c>
      <c r="R81" s="792">
        <v>0</v>
      </c>
      <c r="S81" s="792">
        <v>0</v>
      </c>
      <c r="T81" s="792">
        <v>0</v>
      </c>
      <c r="U81" s="761"/>
    </row>
    <row r="82" spans="1:21" ht="0.2" customHeight="1">
      <c r="A82" s="768">
        <v>5</v>
      </c>
      <c r="B82" s="779"/>
      <c r="C82" s="779"/>
      <c r="D82" s="779"/>
      <c r="E82" s="779"/>
      <c r="F82" s="779"/>
      <c r="G82" s="779"/>
      <c r="H82" s="779"/>
      <c r="I82" s="779"/>
      <c r="J82" s="793" t="s">
        <v>872</v>
      </c>
      <c r="K82" s="779"/>
      <c r="L82" s="790"/>
      <c r="M82" s="791"/>
      <c r="N82" s="790"/>
      <c r="O82" s="792"/>
      <c r="P82" s="792"/>
      <c r="Q82" s="792"/>
      <c r="R82" s="792"/>
      <c r="S82" s="792"/>
      <c r="T82" s="792"/>
      <c r="U82" s="794"/>
    </row>
    <row r="83" spans="1:21" ht="11.25">
      <c r="A83" s="768">
        <v>5</v>
      </c>
      <c r="B83" s="779"/>
      <c r="C83" s="779"/>
      <c r="D83" s="779"/>
      <c r="E83" s="779"/>
      <c r="F83" s="779"/>
      <c r="G83" s="779"/>
      <c r="H83" s="779"/>
      <c r="I83" s="779"/>
      <c r="J83" s="779"/>
      <c r="K83" s="779"/>
      <c r="L83" s="790">
        <v>3</v>
      </c>
      <c r="M83" s="791" t="s">
        <v>409</v>
      </c>
      <c r="N83" s="790" t="s">
        <v>355</v>
      </c>
      <c r="O83" s="792">
        <v>0</v>
      </c>
      <c r="P83" s="792">
        <v>0</v>
      </c>
      <c r="Q83" s="792">
        <v>0</v>
      </c>
      <c r="R83" s="792">
        <v>0</v>
      </c>
      <c r="S83" s="792">
        <v>0</v>
      </c>
      <c r="T83" s="792">
        <v>0</v>
      </c>
      <c r="U83" s="761"/>
    </row>
    <row r="84" spans="1:21" ht="0.2" customHeight="1">
      <c r="A84" s="768">
        <v>5</v>
      </c>
      <c r="B84" s="779"/>
      <c r="C84" s="779"/>
      <c r="D84" s="779"/>
      <c r="E84" s="779"/>
      <c r="F84" s="779"/>
      <c r="G84" s="779"/>
      <c r="H84" s="779"/>
      <c r="I84" s="779"/>
      <c r="J84" s="793" t="s">
        <v>873</v>
      </c>
      <c r="K84" s="779"/>
      <c r="L84" s="790"/>
      <c r="M84" s="791"/>
      <c r="N84" s="790"/>
      <c r="O84" s="792"/>
      <c r="P84" s="792"/>
      <c r="Q84" s="792"/>
      <c r="R84" s="792"/>
      <c r="S84" s="792"/>
      <c r="T84" s="792"/>
      <c r="U84" s="794"/>
    </row>
    <row r="85" spans="1:21" ht="11.25">
      <c r="A85" s="768">
        <v>5</v>
      </c>
      <c r="B85" s="779"/>
      <c r="C85" s="779"/>
      <c r="D85" s="779"/>
      <c r="E85" s="779"/>
      <c r="F85" s="779"/>
      <c r="G85" s="779"/>
      <c r="H85" s="779"/>
      <c r="I85" s="779"/>
      <c r="J85" s="779"/>
      <c r="K85" s="779"/>
      <c r="L85" s="790">
        <v>4</v>
      </c>
      <c r="M85" s="791" t="s">
        <v>410</v>
      </c>
      <c r="N85" s="790" t="s">
        <v>355</v>
      </c>
      <c r="O85" s="792">
        <v>0</v>
      </c>
      <c r="P85" s="792">
        <v>0</v>
      </c>
      <c r="Q85" s="792">
        <v>0</v>
      </c>
      <c r="R85" s="792">
        <v>0</v>
      </c>
      <c r="S85" s="792">
        <v>0</v>
      </c>
      <c r="T85" s="792">
        <v>0</v>
      </c>
      <c r="U85" s="761"/>
    </row>
    <row r="86" spans="1:21" ht="0.2" customHeight="1">
      <c r="A86" s="768">
        <v>5</v>
      </c>
      <c r="B86" s="779"/>
      <c r="C86" s="779"/>
      <c r="D86" s="779"/>
      <c r="E86" s="779"/>
      <c r="F86" s="779"/>
      <c r="G86" s="779"/>
      <c r="H86" s="779"/>
      <c r="I86" s="779"/>
      <c r="J86" s="793" t="s">
        <v>874</v>
      </c>
      <c r="K86" s="779"/>
      <c r="L86" s="790"/>
      <c r="M86" s="791"/>
      <c r="N86" s="790"/>
      <c r="O86" s="792"/>
      <c r="P86" s="792"/>
      <c r="Q86" s="792"/>
      <c r="R86" s="792"/>
      <c r="S86" s="792"/>
      <c r="T86" s="792"/>
      <c r="U86" s="794"/>
    </row>
    <row r="87" spans="1:21" ht="11.25">
      <c r="A87" s="768">
        <v>5</v>
      </c>
      <c r="B87" s="779"/>
      <c r="C87" s="779"/>
      <c r="D87" s="779"/>
      <c r="E87" s="779"/>
      <c r="F87" s="779"/>
      <c r="G87" s="779"/>
      <c r="H87" s="779"/>
      <c r="I87" s="779"/>
      <c r="J87" s="779"/>
      <c r="K87" s="779"/>
      <c r="L87" s="790">
        <v>5</v>
      </c>
      <c r="M87" s="791" t="s">
        <v>1077</v>
      </c>
      <c r="N87" s="790" t="s">
        <v>355</v>
      </c>
      <c r="O87" s="792">
        <v>0</v>
      </c>
      <c r="P87" s="792">
        <v>0</v>
      </c>
      <c r="Q87" s="792">
        <v>0</v>
      </c>
      <c r="R87" s="792">
        <v>0</v>
      </c>
      <c r="S87" s="792">
        <v>0</v>
      </c>
      <c r="T87" s="792">
        <v>0</v>
      </c>
      <c r="U87" s="761"/>
    </row>
    <row r="88" spans="1:21" ht="0.2" customHeight="1">
      <c r="A88" s="768">
        <v>5</v>
      </c>
      <c r="B88" s="779"/>
      <c r="C88" s="779"/>
      <c r="D88" s="779"/>
      <c r="E88" s="779"/>
      <c r="F88" s="779"/>
      <c r="G88" s="779"/>
      <c r="H88" s="779"/>
      <c r="I88" s="779"/>
      <c r="J88" s="793" t="s">
        <v>1102</v>
      </c>
      <c r="K88" s="779"/>
      <c r="L88" s="790"/>
      <c r="M88" s="791"/>
      <c r="N88" s="790"/>
      <c r="O88" s="792"/>
      <c r="P88" s="792"/>
      <c r="Q88" s="792"/>
      <c r="R88" s="792"/>
      <c r="S88" s="792"/>
      <c r="T88" s="792"/>
      <c r="U88" s="794"/>
    </row>
    <row r="89" spans="1:21" s="96" customFormat="1" ht="11.25">
      <c r="A89" s="768">
        <v>5</v>
      </c>
      <c r="B89" s="782"/>
      <c r="C89" s="782"/>
      <c r="D89" s="782"/>
      <c r="E89" s="782"/>
      <c r="F89" s="782"/>
      <c r="G89" s="782"/>
      <c r="H89" s="782"/>
      <c r="I89" s="782"/>
      <c r="J89" s="782"/>
      <c r="K89" s="782"/>
      <c r="L89" s="790">
        <v>6</v>
      </c>
      <c r="M89" s="791" t="s">
        <v>411</v>
      </c>
      <c r="N89" s="790" t="s">
        <v>355</v>
      </c>
      <c r="O89" s="802"/>
      <c r="P89" s="802"/>
      <c r="Q89" s="802"/>
      <c r="R89" s="802"/>
      <c r="S89" s="802"/>
      <c r="T89" s="802"/>
      <c r="U89" s="761"/>
    </row>
    <row r="90" spans="1:21" s="96" customFormat="1" ht="11.25">
      <c r="A90" s="768">
        <v>5</v>
      </c>
      <c r="B90" s="782"/>
      <c r="C90" s="782"/>
      <c r="D90" s="782"/>
      <c r="E90" s="782"/>
      <c r="F90" s="782"/>
      <c r="G90" s="782"/>
      <c r="H90" s="782"/>
      <c r="I90" s="782"/>
      <c r="J90" s="782"/>
      <c r="K90" s="782"/>
      <c r="L90" s="790">
        <v>7</v>
      </c>
      <c r="M90" s="791" t="s">
        <v>412</v>
      </c>
      <c r="N90" s="790" t="s">
        <v>355</v>
      </c>
      <c r="O90" s="802"/>
      <c r="P90" s="802"/>
      <c r="Q90" s="802"/>
      <c r="R90" s="802"/>
      <c r="S90" s="802"/>
      <c r="T90" s="802"/>
      <c r="U90" s="761"/>
    </row>
    <row r="91" spans="1:21" s="96" customFormat="1" ht="11.25">
      <c r="A91" s="768">
        <v>5</v>
      </c>
      <c r="B91" s="782"/>
      <c r="C91" s="782"/>
      <c r="D91" s="782"/>
      <c r="E91" s="782"/>
      <c r="F91" s="782"/>
      <c r="G91" s="782"/>
      <c r="H91" s="782"/>
      <c r="I91" s="782"/>
      <c r="J91" s="782"/>
      <c r="K91" s="782"/>
      <c r="L91" s="790">
        <v>8</v>
      </c>
      <c r="M91" s="791" t="s">
        <v>413</v>
      </c>
      <c r="N91" s="790" t="s">
        <v>355</v>
      </c>
      <c r="O91" s="802"/>
      <c r="P91" s="802"/>
      <c r="Q91" s="802"/>
      <c r="R91" s="802"/>
      <c r="S91" s="802"/>
      <c r="T91" s="802"/>
      <c r="U91" s="761"/>
    </row>
    <row r="92" spans="1:21" ht="11.25">
      <c r="A92" s="718" t="s">
        <v>123</v>
      </c>
      <c r="B92" s="779" t="s">
        <v>1004</v>
      </c>
      <c r="C92" s="779"/>
      <c r="D92" s="779"/>
      <c r="E92" s="779"/>
      <c r="F92" s="779"/>
      <c r="G92" s="779"/>
      <c r="H92" s="779"/>
      <c r="I92" s="779"/>
      <c r="J92" s="779"/>
      <c r="K92" s="779"/>
      <c r="L92" s="787" t="s">
        <v>2458</v>
      </c>
      <c r="M92" s="610"/>
      <c r="N92" s="610"/>
      <c r="O92" s="788">
        <v>0</v>
      </c>
      <c r="P92" s="788">
        <v>0</v>
      </c>
      <c r="Q92" s="788">
        <v>0</v>
      </c>
      <c r="R92" s="788">
        <v>0</v>
      </c>
      <c r="S92" s="788">
        <v>0</v>
      </c>
      <c r="T92" s="788">
        <v>0</v>
      </c>
      <c r="U92" s="789"/>
    </row>
    <row r="93" spans="1:21" ht="11.25">
      <c r="A93" s="768">
        <v>6</v>
      </c>
      <c r="B93" s="779"/>
      <c r="C93" s="779"/>
      <c r="D93" s="779"/>
      <c r="E93" s="779"/>
      <c r="F93" s="779"/>
      <c r="G93" s="779"/>
      <c r="H93" s="779"/>
      <c r="I93" s="779"/>
      <c r="J93" s="779"/>
      <c r="K93" s="779"/>
      <c r="L93" s="790">
        <v>1</v>
      </c>
      <c r="M93" s="791" t="s">
        <v>405</v>
      </c>
      <c r="N93" s="790" t="s">
        <v>355</v>
      </c>
      <c r="O93" s="792">
        <v>0</v>
      </c>
      <c r="P93" s="792">
        <v>0</v>
      </c>
      <c r="Q93" s="792">
        <v>0</v>
      </c>
      <c r="R93" s="792">
        <v>0</v>
      </c>
      <c r="S93" s="792">
        <v>0</v>
      </c>
      <c r="T93" s="792">
        <v>0</v>
      </c>
      <c r="U93" s="761"/>
    </row>
    <row r="94" spans="1:21" ht="0.2" customHeight="1">
      <c r="A94" s="768">
        <v>6</v>
      </c>
      <c r="B94" s="779"/>
      <c r="C94" s="779"/>
      <c r="D94" s="779"/>
      <c r="E94" s="779"/>
      <c r="F94" s="779"/>
      <c r="G94" s="779"/>
      <c r="H94" s="779"/>
      <c r="I94" s="779"/>
      <c r="J94" s="793" t="s">
        <v>871</v>
      </c>
      <c r="K94" s="779"/>
      <c r="L94" s="790"/>
      <c r="M94" s="791"/>
      <c r="N94" s="790"/>
      <c r="O94" s="792"/>
      <c r="P94" s="792"/>
      <c r="Q94" s="792"/>
      <c r="R94" s="792"/>
      <c r="S94" s="792"/>
      <c r="T94" s="792"/>
      <c r="U94" s="794"/>
    </row>
    <row r="95" spans="1:21" ht="11.25">
      <c r="A95" s="768">
        <v>6</v>
      </c>
      <c r="B95" s="779"/>
      <c r="C95" s="779"/>
      <c r="D95" s="779"/>
      <c r="E95" s="779"/>
      <c r="F95" s="779"/>
      <c r="G95" s="779"/>
      <c r="H95" s="779"/>
      <c r="I95" s="779"/>
      <c r="J95" s="779"/>
      <c r="K95" s="779"/>
      <c r="L95" s="790">
        <v>2</v>
      </c>
      <c r="M95" s="791" t="s">
        <v>407</v>
      </c>
      <c r="N95" s="790" t="s">
        <v>355</v>
      </c>
      <c r="O95" s="792">
        <v>0</v>
      </c>
      <c r="P95" s="792">
        <v>0</v>
      </c>
      <c r="Q95" s="792">
        <v>0</v>
      </c>
      <c r="R95" s="792">
        <v>0</v>
      </c>
      <c r="S95" s="792">
        <v>0</v>
      </c>
      <c r="T95" s="792">
        <v>0</v>
      </c>
      <c r="U95" s="761"/>
    </row>
    <row r="96" spans="1:21" ht="0.2" customHeight="1">
      <c r="A96" s="768">
        <v>6</v>
      </c>
      <c r="B96" s="779"/>
      <c r="C96" s="779"/>
      <c r="D96" s="779"/>
      <c r="E96" s="779"/>
      <c r="F96" s="779"/>
      <c r="G96" s="779"/>
      <c r="H96" s="779"/>
      <c r="I96" s="779"/>
      <c r="J96" s="793" t="s">
        <v>872</v>
      </c>
      <c r="K96" s="779"/>
      <c r="L96" s="790"/>
      <c r="M96" s="791"/>
      <c r="N96" s="790"/>
      <c r="O96" s="792"/>
      <c r="P96" s="792"/>
      <c r="Q96" s="792"/>
      <c r="R96" s="792"/>
      <c r="S96" s="792"/>
      <c r="T96" s="792"/>
      <c r="U96" s="794"/>
    </row>
    <row r="97" spans="1:21" ht="11.25">
      <c r="A97" s="768">
        <v>6</v>
      </c>
      <c r="B97" s="779"/>
      <c r="C97" s="779"/>
      <c r="D97" s="779"/>
      <c r="E97" s="779"/>
      <c r="F97" s="779"/>
      <c r="G97" s="779"/>
      <c r="H97" s="779"/>
      <c r="I97" s="779"/>
      <c r="J97" s="779"/>
      <c r="K97" s="779"/>
      <c r="L97" s="790">
        <v>3</v>
      </c>
      <c r="M97" s="791" t="s">
        <v>409</v>
      </c>
      <c r="N97" s="790" t="s">
        <v>355</v>
      </c>
      <c r="O97" s="792">
        <v>0</v>
      </c>
      <c r="P97" s="792">
        <v>0</v>
      </c>
      <c r="Q97" s="792">
        <v>0</v>
      </c>
      <c r="R97" s="792">
        <v>0</v>
      </c>
      <c r="S97" s="792">
        <v>0</v>
      </c>
      <c r="T97" s="792">
        <v>0</v>
      </c>
      <c r="U97" s="761"/>
    </row>
    <row r="98" spans="1:21" ht="0.2" customHeight="1">
      <c r="A98" s="768">
        <v>6</v>
      </c>
      <c r="B98" s="779"/>
      <c r="C98" s="779"/>
      <c r="D98" s="779"/>
      <c r="E98" s="779"/>
      <c r="F98" s="779"/>
      <c r="G98" s="779"/>
      <c r="H98" s="779"/>
      <c r="I98" s="779"/>
      <c r="J98" s="793" t="s">
        <v>873</v>
      </c>
      <c r="K98" s="779"/>
      <c r="L98" s="790"/>
      <c r="M98" s="791"/>
      <c r="N98" s="790"/>
      <c r="O98" s="792"/>
      <c r="P98" s="792"/>
      <c r="Q98" s="792"/>
      <c r="R98" s="792"/>
      <c r="S98" s="792"/>
      <c r="T98" s="792"/>
      <c r="U98" s="794"/>
    </row>
    <row r="99" spans="1:21" ht="11.25">
      <c r="A99" s="768">
        <v>6</v>
      </c>
      <c r="B99" s="779"/>
      <c r="C99" s="779"/>
      <c r="D99" s="779"/>
      <c r="E99" s="779"/>
      <c r="F99" s="779"/>
      <c r="G99" s="779"/>
      <c r="H99" s="779"/>
      <c r="I99" s="779"/>
      <c r="J99" s="779"/>
      <c r="K99" s="779"/>
      <c r="L99" s="790">
        <v>4</v>
      </c>
      <c r="M99" s="791" t="s">
        <v>410</v>
      </c>
      <c r="N99" s="790" t="s">
        <v>355</v>
      </c>
      <c r="O99" s="792">
        <v>0</v>
      </c>
      <c r="P99" s="792">
        <v>0</v>
      </c>
      <c r="Q99" s="792">
        <v>0</v>
      </c>
      <c r="R99" s="792">
        <v>0</v>
      </c>
      <c r="S99" s="792">
        <v>0</v>
      </c>
      <c r="T99" s="792">
        <v>0</v>
      </c>
      <c r="U99" s="761"/>
    </row>
    <row r="100" spans="1:21" ht="0.2" customHeight="1">
      <c r="A100" s="768">
        <v>6</v>
      </c>
      <c r="B100" s="779"/>
      <c r="C100" s="779"/>
      <c r="D100" s="779"/>
      <c r="E100" s="779"/>
      <c r="F100" s="779"/>
      <c r="G100" s="779"/>
      <c r="H100" s="779"/>
      <c r="I100" s="779"/>
      <c r="J100" s="793" t="s">
        <v>874</v>
      </c>
      <c r="K100" s="779"/>
      <c r="L100" s="790"/>
      <c r="M100" s="791"/>
      <c r="N100" s="790"/>
      <c r="O100" s="792"/>
      <c r="P100" s="792"/>
      <c r="Q100" s="792"/>
      <c r="R100" s="792"/>
      <c r="S100" s="792"/>
      <c r="T100" s="792"/>
      <c r="U100" s="794"/>
    </row>
    <row r="101" spans="1:21" ht="11.25">
      <c r="A101" s="768">
        <v>6</v>
      </c>
      <c r="B101" s="779"/>
      <c r="C101" s="779"/>
      <c r="D101" s="779"/>
      <c r="E101" s="779"/>
      <c r="F101" s="779"/>
      <c r="G101" s="779"/>
      <c r="H101" s="779"/>
      <c r="I101" s="779"/>
      <c r="J101" s="779"/>
      <c r="K101" s="779"/>
      <c r="L101" s="790">
        <v>5</v>
      </c>
      <c r="M101" s="791" t="s">
        <v>1077</v>
      </c>
      <c r="N101" s="790" t="s">
        <v>355</v>
      </c>
      <c r="O101" s="792">
        <v>0</v>
      </c>
      <c r="P101" s="792">
        <v>0</v>
      </c>
      <c r="Q101" s="792">
        <v>0</v>
      </c>
      <c r="R101" s="792">
        <v>0</v>
      </c>
      <c r="S101" s="792">
        <v>0</v>
      </c>
      <c r="T101" s="792">
        <v>0</v>
      </c>
      <c r="U101" s="761"/>
    </row>
    <row r="102" spans="1:21" ht="0.2" customHeight="1">
      <c r="A102" s="768">
        <v>6</v>
      </c>
      <c r="B102" s="779"/>
      <c r="C102" s="779"/>
      <c r="D102" s="779"/>
      <c r="E102" s="779"/>
      <c r="F102" s="779"/>
      <c r="G102" s="779"/>
      <c r="H102" s="779"/>
      <c r="I102" s="779"/>
      <c r="J102" s="793" t="s">
        <v>1102</v>
      </c>
      <c r="K102" s="779"/>
      <c r="L102" s="790"/>
      <c r="M102" s="791"/>
      <c r="N102" s="790"/>
      <c r="O102" s="792"/>
      <c r="P102" s="792"/>
      <c r="Q102" s="792"/>
      <c r="R102" s="792"/>
      <c r="S102" s="792"/>
      <c r="T102" s="792"/>
      <c r="U102" s="794"/>
    </row>
    <row r="103" spans="1:21" s="96" customFormat="1" ht="11.25">
      <c r="A103" s="768">
        <v>6</v>
      </c>
      <c r="B103" s="782"/>
      <c r="C103" s="782"/>
      <c r="D103" s="782"/>
      <c r="E103" s="782"/>
      <c r="F103" s="782"/>
      <c r="G103" s="782"/>
      <c r="H103" s="782"/>
      <c r="I103" s="782"/>
      <c r="J103" s="782"/>
      <c r="K103" s="782"/>
      <c r="L103" s="790">
        <v>6</v>
      </c>
      <c r="M103" s="791" t="s">
        <v>411</v>
      </c>
      <c r="N103" s="790" t="s">
        <v>355</v>
      </c>
      <c r="O103" s="802"/>
      <c r="P103" s="802"/>
      <c r="Q103" s="802"/>
      <c r="R103" s="802"/>
      <c r="S103" s="802"/>
      <c r="T103" s="802"/>
      <c r="U103" s="761"/>
    </row>
    <row r="104" spans="1:21" s="96" customFormat="1" ht="11.25">
      <c r="A104" s="768">
        <v>6</v>
      </c>
      <c r="B104" s="782"/>
      <c r="C104" s="782"/>
      <c r="D104" s="782"/>
      <c r="E104" s="782"/>
      <c r="F104" s="782"/>
      <c r="G104" s="782"/>
      <c r="H104" s="782"/>
      <c r="I104" s="782"/>
      <c r="J104" s="782"/>
      <c r="K104" s="782"/>
      <c r="L104" s="790">
        <v>7</v>
      </c>
      <c r="M104" s="791" t="s">
        <v>412</v>
      </c>
      <c r="N104" s="790" t="s">
        <v>355</v>
      </c>
      <c r="O104" s="802"/>
      <c r="P104" s="802"/>
      <c r="Q104" s="802"/>
      <c r="R104" s="802"/>
      <c r="S104" s="802"/>
      <c r="T104" s="802"/>
      <c r="U104" s="761"/>
    </row>
    <row r="105" spans="1:21" s="96" customFormat="1" ht="11.25">
      <c r="A105" s="768">
        <v>6</v>
      </c>
      <c r="B105" s="782"/>
      <c r="C105" s="782"/>
      <c r="D105" s="782"/>
      <c r="E105" s="782"/>
      <c r="F105" s="782"/>
      <c r="G105" s="782"/>
      <c r="H105" s="782"/>
      <c r="I105" s="782"/>
      <c r="J105" s="782"/>
      <c r="K105" s="782"/>
      <c r="L105" s="790">
        <v>8</v>
      </c>
      <c r="M105" s="791" t="s">
        <v>413</v>
      </c>
      <c r="N105" s="790" t="s">
        <v>355</v>
      </c>
      <c r="O105" s="802"/>
      <c r="P105" s="802"/>
      <c r="Q105" s="802"/>
      <c r="R105" s="802"/>
      <c r="S105" s="802"/>
      <c r="T105" s="802"/>
      <c r="U105" s="761"/>
    </row>
    <row r="106" spans="1:21" ht="11.25">
      <c r="A106" s="718" t="s">
        <v>124</v>
      </c>
      <c r="B106" s="779" t="s">
        <v>1004</v>
      </c>
      <c r="C106" s="779"/>
      <c r="D106" s="779"/>
      <c r="E106" s="779"/>
      <c r="F106" s="779"/>
      <c r="G106" s="779"/>
      <c r="H106" s="779"/>
      <c r="I106" s="779"/>
      <c r="J106" s="779"/>
      <c r="K106" s="779"/>
      <c r="L106" s="787" t="s">
        <v>2460</v>
      </c>
      <c r="M106" s="610"/>
      <c r="N106" s="610"/>
      <c r="O106" s="788">
        <v>0</v>
      </c>
      <c r="P106" s="788">
        <v>0</v>
      </c>
      <c r="Q106" s="788">
        <v>0</v>
      </c>
      <c r="R106" s="788">
        <v>0</v>
      </c>
      <c r="S106" s="788">
        <v>0</v>
      </c>
      <c r="T106" s="788">
        <v>0</v>
      </c>
      <c r="U106" s="789"/>
    </row>
    <row r="107" spans="1:21" ht="11.25">
      <c r="A107" s="768">
        <v>7</v>
      </c>
      <c r="B107" s="779"/>
      <c r="C107" s="779"/>
      <c r="D107" s="779"/>
      <c r="E107" s="779"/>
      <c r="F107" s="779"/>
      <c r="G107" s="779"/>
      <c r="H107" s="779"/>
      <c r="I107" s="779"/>
      <c r="J107" s="779"/>
      <c r="K107" s="779"/>
      <c r="L107" s="790">
        <v>1</v>
      </c>
      <c r="M107" s="791" t="s">
        <v>405</v>
      </c>
      <c r="N107" s="790" t="s">
        <v>355</v>
      </c>
      <c r="O107" s="792">
        <v>0</v>
      </c>
      <c r="P107" s="792">
        <v>0</v>
      </c>
      <c r="Q107" s="792">
        <v>0</v>
      </c>
      <c r="R107" s="792">
        <v>0</v>
      </c>
      <c r="S107" s="792">
        <v>0</v>
      </c>
      <c r="T107" s="792">
        <v>0</v>
      </c>
      <c r="U107" s="761"/>
    </row>
    <row r="108" spans="1:21" ht="0.2" customHeight="1">
      <c r="A108" s="768">
        <v>7</v>
      </c>
      <c r="B108" s="779"/>
      <c r="C108" s="779"/>
      <c r="D108" s="779"/>
      <c r="E108" s="779"/>
      <c r="F108" s="779"/>
      <c r="G108" s="779"/>
      <c r="H108" s="779"/>
      <c r="I108" s="779"/>
      <c r="J108" s="793" t="s">
        <v>871</v>
      </c>
      <c r="K108" s="779"/>
      <c r="L108" s="790"/>
      <c r="M108" s="791"/>
      <c r="N108" s="790"/>
      <c r="O108" s="792"/>
      <c r="P108" s="792"/>
      <c r="Q108" s="792"/>
      <c r="R108" s="792"/>
      <c r="S108" s="792"/>
      <c r="T108" s="792"/>
      <c r="U108" s="794"/>
    </row>
    <row r="109" spans="1:21" ht="11.25">
      <c r="A109" s="768">
        <v>7</v>
      </c>
      <c r="B109" s="779"/>
      <c r="C109" s="779"/>
      <c r="D109" s="779"/>
      <c r="E109" s="779"/>
      <c r="F109" s="779"/>
      <c r="G109" s="779"/>
      <c r="H109" s="779"/>
      <c r="I109" s="779"/>
      <c r="J109" s="779"/>
      <c r="K109" s="779"/>
      <c r="L109" s="790">
        <v>2</v>
      </c>
      <c r="M109" s="791" t="s">
        <v>407</v>
      </c>
      <c r="N109" s="790" t="s">
        <v>355</v>
      </c>
      <c r="O109" s="792">
        <v>0</v>
      </c>
      <c r="P109" s="792">
        <v>0</v>
      </c>
      <c r="Q109" s="792">
        <v>0</v>
      </c>
      <c r="R109" s="792">
        <v>0</v>
      </c>
      <c r="S109" s="792">
        <v>0</v>
      </c>
      <c r="T109" s="792">
        <v>0</v>
      </c>
      <c r="U109" s="761"/>
    </row>
    <row r="110" spans="1:21" ht="0.2" customHeight="1">
      <c r="A110" s="768">
        <v>7</v>
      </c>
      <c r="B110" s="779"/>
      <c r="C110" s="779"/>
      <c r="D110" s="779"/>
      <c r="E110" s="779"/>
      <c r="F110" s="779"/>
      <c r="G110" s="779"/>
      <c r="H110" s="779"/>
      <c r="I110" s="779"/>
      <c r="J110" s="793" t="s">
        <v>872</v>
      </c>
      <c r="K110" s="779"/>
      <c r="L110" s="790"/>
      <c r="M110" s="791"/>
      <c r="N110" s="790"/>
      <c r="O110" s="792"/>
      <c r="P110" s="792"/>
      <c r="Q110" s="792"/>
      <c r="R110" s="792"/>
      <c r="S110" s="792"/>
      <c r="T110" s="792"/>
      <c r="U110" s="794"/>
    </row>
    <row r="111" spans="1:21" ht="11.25">
      <c r="A111" s="768">
        <v>7</v>
      </c>
      <c r="B111" s="779"/>
      <c r="C111" s="779"/>
      <c r="D111" s="779"/>
      <c r="E111" s="779"/>
      <c r="F111" s="779"/>
      <c r="G111" s="779"/>
      <c r="H111" s="779"/>
      <c r="I111" s="779"/>
      <c r="J111" s="779"/>
      <c r="K111" s="779"/>
      <c r="L111" s="790">
        <v>3</v>
      </c>
      <c r="M111" s="791" t="s">
        <v>409</v>
      </c>
      <c r="N111" s="790" t="s">
        <v>355</v>
      </c>
      <c r="O111" s="792">
        <v>0</v>
      </c>
      <c r="P111" s="792">
        <v>0</v>
      </c>
      <c r="Q111" s="792">
        <v>0</v>
      </c>
      <c r="R111" s="792">
        <v>0</v>
      </c>
      <c r="S111" s="792">
        <v>0</v>
      </c>
      <c r="T111" s="792">
        <v>0</v>
      </c>
      <c r="U111" s="761"/>
    </row>
    <row r="112" spans="1:21" ht="0.2" customHeight="1">
      <c r="A112" s="768">
        <v>7</v>
      </c>
      <c r="B112" s="779"/>
      <c r="C112" s="779"/>
      <c r="D112" s="779"/>
      <c r="E112" s="779"/>
      <c r="F112" s="779"/>
      <c r="G112" s="779"/>
      <c r="H112" s="779"/>
      <c r="I112" s="779"/>
      <c r="J112" s="793" t="s">
        <v>873</v>
      </c>
      <c r="K112" s="779"/>
      <c r="L112" s="790"/>
      <c r="M112" s="791"/>
      <c r="N112" s="790"/>
      <c r="O112" s="792"/>
      <c r="P112" s="792"/>
      <c r="Q112" s="792"/>
      <c r="R112" s="792"/>
      <c r="S112" s="792"/>
      <c r="T112" s="792"/>
      <c r="U112" s="794"/>
    </row>
    <row r="113" spans="1:21" ht="11.25">
      <c r="A113" s="768">
        <v>7</v>
      </c>
      <c r="B113" s="779"/>
      <c r="C113" s="779"/>
      <c r="D113" s="779"/>
      <c r="E113" s="779"/>
      <c r="F113" s="779"/>
      <c r="G113" s="779"/>
      <c r="H113" s="779"/>
      <c r="I113" s="779"/>
      <c r="J113" s="779"/>
      <c r="K113" s="779"/>
      <c r="L113" s="790">
        <v>4</v>
      </c>
      <c r="M113" s="791" t="s">
        <v>410</v>
      </c>
      <c r="N113" s="790" t="s">
        <v>355</v>
      </c>
      <c r="O113" s="792">
        <v>0</v>
      </c>
      <c r="P113" s="792">
        <v>0</v>
      </c>
      <c r="Q113" s="792">
        <v>0</v>
      </c>
      <c r="R113" s="792">
        <v>0</v>
      </c>
      <c r="S113" s="792">
        <v>0</v>
      </c>
      <c r="T113" s="792">
        <v>0</v>
      </c>
      <c r="U113" s="761"/>
    </row>
    <row r="114" spans="1:21" ht="0.2" customHeight="1">
      <c r="A114" s="768">
        <v>7</v>
      </c>
      <c r="B114" s="779"/>
      <c r="C114" s="779"/>
      <c r="D114" s="779"/>
      <c r="E114" s="779"/>
      <c r="F114" s="779"/>
      <c r="G114" s="779"/>
      <c r="H114" s="779"/>
      <c r="I114" s="779"/>
      <c r="J114" s="793" t="s">
        <v>874</v>
      </c>
      <c r="K114" s="779"/>
      <c r="L114" s="790"/>
      <c r="M114" s="791"/>
      <c r="N114" s="790"/>
      <c r="O114" s="792"/>
      <c r="P114" s="792"/>
      <c r="Q114" s="792"/>
      <c r="R114" s="792"/>
      <c r="S114" s="792"/>
      <c r="T114" s="792"/>
      <c r="U114" s="794"/>
    </row>
    <row r="115" spans="1:21" ht="11.25">
      <c r="A115" s="768">
        <v>7</v>
      </c>
      <c r="B115" s="779"/>
      <c r="C115" s="779"/>
      <c r="D115" s="779"/>
      <c r="E115" s="779"/>
      <c r="F115" s="779"/>
      <c r="G115" s="779"/>
      <c r="H115" s="779"/>
      <c r="I115" s="779"/>
      <c r="J115" s="779"/>
      <c r="K115" s="779"/>
      <c r="L115" s="790">
        <v>5</v>
      </c>
      <c r="M115" s="791" t="s">
        <v>1077</v>
      </c>
      <c r="N115" s="790" t="s">
        <v>355</v>
      </c>
      <c r="O115" s="792">
        <v>0</v>
      </c>
      <c r="P115" s="792">
        <v>0</v>
      </c>
      <c r="Q115" s="792">
        <v>0</v>
      </c>
      <c r="R115" s="792">
        <v>0</v>
      </c>
      <c r="S115" s="792">
        <v>0</v>
      </c>
      <c r="T115" s="792">
        <v>0</v>
      </c>
      <c r="U115" s="761"/>
    </row>
    <row r="116" spans="1:21" ht="0.2" customHeight="1">
      <c r="A116" s="768">
        <v>7</v>
      </c>
      <c r="B116" s="779"/>
      <c r="C116" s="779"/>
      <c r="D116" s="779"/>
      <c r="E116" s="779"/>
      <c r="F116" s="779"/>
      <c r="G116" s="779"/>
      <c r="H116" s="779"/>
      <c r="I116" s="779"/>
      <c r="J116" s="793" t="s">
        <v>1102</v>
      </c>
      <c r="K116" s="779"/>
      <c r="L116" s="790"/>
      <c r="M116" s="791"/>
      <c r="N116" s="790"/>
      <c r="O116" s="792"/>
      <c r="P116" s="792"/>
      <c r="Q116" s="792"/>
      <c r="R116" s="792"/>
      <c r="S116" s="792"/>
      <c r="T116" s="792"/>
      <c r="U116" s="794"/>
    </row>
    <row r="117" spans="1:21" s="96" customFormat="1" ht="11.25">
      <c r="A117" s="768">
        <v>7</v>
      </c>
      <c r="B117" s="782"/>
      <c r="C117" s="782"/>
      <c r="D117" s="782"/>
      <c r="E117" s="782"/>
      <c r="F117" s="782"/>
      <c r="G117" s="782"/>
      <c r="H117" s="782"/>
      <c r="I117" s="782"/>
      <c r="J117" s="782"/>
      <c r="K117" s="782"/>
      <c r="L117" s="790">
        <v>6</v>
      </c>
      <c r="M117" s="791" t="s">
        <v>411</v>
      </c>
      <c r="N117" s="790" t="s">
        <v>355</v>
      </c>
      <c r="O117" s="802"/>
      <c r="P117" s="802"/>
      <c r="Q117" s="802"/>
      <c r="R117" s="802"/>
      <c r="S117" s="802"/>
      <c r="T117" s="802"/>
      <c r="U117" s="761"/>
    </row>
    <row r="118" spans="1:21" s="96" customFormat="1" ht="11.25">
      <c r="A118" s="768">
        <v>7</v>
      </c>
      <c r="B118" s="782"/>
      <c r="C118" s="782"/>
      <c r="D118" s="782"/>
      <c r="E118" s="782"/>
      <c r="F118" s="782"/>
      <c r="G118" s="782"/>
      <c r="H118" s="782"/>
      <c r="I118" s="782"/>
      <c r="J118" s="782"/>
      <c r="K118" s="782"/>
      <c r="L118" s="790">
        <v>7</v>
      </c>
      <c r="M118" s="791" t="s">
        <v>412</v>
      </c>
      <c r="N118" s="790" t="s">
        <v>355</v>
      </c>
      <c r="O118" s="802"/>
      <c r="P118" s="802"/>
      <c r="Q118" s="802"/>
      <c r="R118" s="802"/>
      <c r="S118" s="802"/>
      <c r="T118" s="802"/>
      <c r="U118" s="761"/>
    </row>
    <row r="119" spans="1:21" s="96" customFormat="1" ht="11.25">
      <c r="A119" s="768">
        <v>7</v>
      </c>
      <c r="B119" s="782"/>
      <c r="C119" s="782"/>
      <c r="D119" s="782"/>
      <c r="E119" s="782"/>
      <c r="F119" s="782"/>
      <c r="G119" s="782"/>
      <c r="H119" s="782"/>
      <c r="I119" s="782"/>
      <c r="J119" s="782"/>
      <c r="K119" s="782"/>
      <c r="L119" s="790">
        <v>8</v>
      </c>
      <c r="M119" s="791" t="s">
        <v>413</v>
      </c>
      <c r="N119" s="790" t="s">
        <v>355</v>
      </c>
      <c r="O119" s="802"/>
      <c r="P119" s="802"/>
      <c r="Q119" s="802"/>
      <c r="R119" s="802"/>
      <c r="S119" s="802"/>
      <c r="T119" s="802"/>
      <c r="U119" s="761"/>
    </row>
    <row r="120" spans="1:21" ht="11.25">
      <c r="A120" s="779"/>
      <c r="B120" s="779"/>
      <c r="C120" s="779"/>
      <c r="D120" s="779"/>
      <c r="E120" s="779"/>
      <c r="F120" s="779"/>
      <c r="G120" s="779"/>
      <c r="H120" s="779"/>
      <c r="I120" s="779"/>
      <c r="J120" s="779"/>
      <c r="K120" s="779"/>
      <c r="L120" s="803"/>
      <c r="M120" s="804"/>
      <c r="N120" s="804"/>
      <c r="O120" s="804"/>
      <c r="P120" s="804"/>
      <c r="Q120" s="804"/>
      <c r="R120" s="804"/>
      <c r="S120" s="804"/>
      <c r="T120" s="804"/>
      <c r="U120" s="804"/>
    </row>
    <row r="121" spans="1:21" s="85" customFormat="1" ht="15" customHeight="1">
      <c r="A121" s="618"/>
      <c r="B121" s="618"/>
      <c r="C121" s="618"/>
      <c r="D121" s="618"/>
      <c r="E121" s="618"/>
      <c r="F121" s="618"/>
      <c r="G121" s="618"/>
      <c r="H121" s="618"/>
      <c r="I121" s="618"/>
      <c r="J121" s="618"/>
      <c r="K121" s="618"/>
      <c r="L121" s="763" t="s">
        <v>1274</v>
      </c>
      <c r="M121" s="763"/>
      <c r="N121" s="763"/>
      <c r="O121" s="763"/>
      <c r="P121" s="763"/>
      <c r="Q121" s="763"/>
      <c r="R121" s="763"/>
      <c r="S121" s="764"/>
      <c r="T121" s="764"/>
      <c r="U121" s="764"/>
    </row>
    <row r="122" spans="1:21" s="85" customFormat="1" ht="33.75" customHeight="1">
      <c r="A122" s="618"/>
      <c r="B122" s="618"/>
      <c r="C122" s="618"/>
      <c r="D122" s="618"/>
      <c r="E122" s="618"/>
      <c r="F122" s="618"/>
      <c r="G122" s="618"/>
      <c r="H122" s="618"/>
      <c r="I122" s="618"/>
      <c r="J122" s="618"/>
      <c r="K122" s="579"/>
      <c r="L122" s="778" t="s">
        <v>2416</v>
      </c>
      <c r="M122" s="765"/>
      <c r="N122" s="765"/>
      <c r="O122" s="765"/>
      <c r="P122" s="765"/>
      <c r="Q122" s="765"/>
      <c r="R122" s="765"/>
      <c r="S122" s="766"/>
      <c r="T122" s="766"/>
      <c r="U122" s="766"/>
    </row>
    <row r="123" spans="1:21" s="85" customFormat="1" ht="45.75" customHeight="1">
      <c r="A123" s="618"/>
      <c r="B123" s="618"/>
      <c r="C123" s="618"/>
      <c r="D123" s="618"/>
      <c r="E123" s="618"/>
      <c r="F123" s="618"/>
      <c r="G123" s="618"/>
      <c r="H123" s="618"/>
      <c r="I123" s="618"/>
      <c r="J123" s="618"/>
      <c r="K123" s="579" t="s">
        <v>2474</v>
      </c>
      <c r="L123" s="778" t="s">
        <v>2420</v>
      </c>
      <c r="M123" s="765"/>
      <c r="N123" s="765"/>
      <c r="O123" s="765"/>
      <c r="P123" s="765"/>
      <c r="Q123" s="765"/>
      <c r="R123" s="765"/>
      <c r="S123" s="766"/>
      <c r="T123" s="766"/>
      <c r="U123" s="766"/>
    </row>
    <row r="124" spans="1:21">
      <c r="A124" s="779"/>
      <c r="B124" s="779"/>
      <c r="C124" s="779"/>
      <c r="D124" s="779"/>
      <c r="E124" s="779"/>
      <c r="F124" s="779"/>
      <c r="G124" s="779"/>
      <c r="H124" s="779"/>
      <c r="I124" s="779"/>
      <c r="J124" s="779"/>
      <c r="K124" s="779"/>
      <c r="L124" s="779"/>
      <c r="M124" s="779"/>
      <c r="N124" s="779"/>
      <c r="O124" s="779"/>
      <c r="P124" s="779"/>
      <c r="Q124" s="779"/>
      <c r="R124" s="779"/>
      <c r="S124" s="779"/>
      <c r="T124" s="779"/>
      <c r="U124" s="779"/>
    </row>
    <row r="125" spans="1:21">
      <c r="A125" s="779"/>
      <c r="B125" s="779"/>
      <c r="C125" s="779"/>
      <c r="D125" s="779"/>
      <c r="E125" s="779"/>
      <c r="F125" s="779"/>
      <c r="G125" s="779"/>
      <c r="H125" s="779"/>
      <c r="I125" s="779"/>
      <c r="J125" s="779"/>
      <c r="K125" s="779"/>
      <c r="L125" s="779"/>
      <c r="M125" s="779"/>
      <c r="N125" s="779"/>
      <c r="O125" s="779"/>
      <c r="P125" s="779"/>
      <c r="Q125" s="779"/>
      <c r="R125" s="779"/>
      <c r="S125" s="779"/>
      <c r="T125" s="779"/>
      <c r="U125" s="779"/>
    </row>
    <row r="126" spans="1:21">
      <c r="A126" s="779"/>
      <c r="B126" s="779"/>
      <c r="C126" s="779"/>
      <c r="D126" s="779"/>
      <c r="E126" s="779"/>
      <c r="F126" s="779"/>
      <c r="G126" s="779"/>
      <c r="H126" s="779"/>
      <c r="I126" s="779"/>
      <c r="J126" s="779"/>
      <c r="K126" s="779"/>
      <c r="L126" s="779"/>
      <c r="M126" s="779"/>
      <c r="N126" s="779"/>
      <c r="O126" s="779"/>
      <c r="P126" s="779"/>
      <c r="Q126" s="779"/>
      <c r="R126" s="779"/>
      <c r="S126" s="779"/>
      <c r="T126" s="779"/>
      <c r="U126" s="779"/>
    </row>
    <row r="127" spans="1:21">
      <c r="A127" s="779"/>
      <c r="B127" s="779"/>
      <c r="C127" s="779"/>
      <c r="D127" s="779"/>
      <c r="E127" s="779"/>
      <c r="F127" s="779"/>
      <c r="G127" s="779"/>
      <c r="H127" s="779"/>
      <c r="I127" s="779"/>
      <c r="J127" s="779"/>
      <c r="K127" s="779"/>
      <c r="L127" s="779"/>
      <c r="M127" s="779"/>
      <c r="N127" s="779"/>
      <c r="O127" s="779"/>
      <c r="P127" s="779"/>
      <c r="Q127" s="779"/>
      <c r="R127" s="779"/>
      <c r="S127" s="779"/>
      <c r="T127" s="779"/>
      <c r="U127" s="779"/>
    </row>
    <row r="128" spans="1:21">
      <c r="A128" s="779"/>
      <c r="B128" s="779"/>
      <c r="C128" s="779"/>
      <c r="D128" s="779"/>
      <c r="E128" s="779"/>
      <c r="F128" s="779"/>
      <c r="G128" s="779"/>
      <c r="H128" s="779"/>
      <c r="I128" s="779"/>
      <c r="J128" s="779"/>
      <c r="K128" s="779"/>
      <c r="L128" s="779"/>
      <c r="M128" s="779"/>
      <c r="N128" s="779"/>
      <c r="O128" s="779"/>
      <c r="P128" s="779"/>
      <c r="Q128" s="779"/>
      <c r="R128" s="779"/>
      <c r="S128" s="779"/>
      <c r="T128" s="779"/>
      <c r="U128" s="779"/>
    </row>
    <row r="129" spans="1:21">
      <c r="A129" s="779"/>
      <c r="B129" s="779"/>
      <c r="C129" s="779"/>
      <c r="D129" s="779"/>
      <c r="E129" s="779"/>
      <c r="F129" s="779"/>
      <c r="G129" s="779"/>
      <c r="H129" s="779"/>
      <c r="I129" s="779"/>
      <c r="J129" s="779"/>
      <c r="K129" s="779"/>
      <c r="L129" s="779"/>
      <c r="M129" s="805"/>
      <c r="N129" s="779"/>
      <c r="O129" s="779"/>
      <c r="P129" s="779"/>
      <c r="Q129" s="779"/>
      <c r="R129" s="779"/>
      <c r="S129" s="779"/>
      <c r="T129" s="779"/>
      <c r="U129" s="779"/>
    </row>
    <row r="130" spans="1:21">
      <c r="A130" s="779"/>
      <c r="B130" s="779"/>
      <c r="C130" s="779"/>
      <c r="D130" s="779"/>
      <c r="E130" s="779"/>
      <c r="F130" s="779"/>
      <c r="G130" s="779"/>
      <c r="H130" s="779"/>
      <c r="I130" s="779"/>
      <c r="J130" s="779"/>
      <c r="K130" s="779"/>
      <c r="L130" s="779"/>
      <c r="M130" s="806"/>
      <c r="N130" s="779"/>
      <c r="O130" s="779"/>
      <c r="P130" s="779"/>
      <c r="Q130" s="779"/>
      <c r="R130" s="779"/>
      <c r="S130" s="779"/>
      <c r="T130" s="779"/>
      <c r="U130" s="779"/>
    </row>
    <row r="131" spans="1:21">
      <c r="A131" s="779"/>
      <c r="B131" s="779"/>
      <c r="C131" s="779"/>
      <c r="D131" s="779"/>
      <c r="E131" s="779"/>
      <c r="F131" s="779"/>
      <c r="G131" s="779"/>
      <c r="H131" s="779"/>
      <c r="I131" s="779"/>
      <c r="J131" s="779"/>
      <c r="K131" s="779"/>
      <c r="L131" s="779"/>
      <c r="M131" s="806"/>
      <c r="N131" s="779"/>
      <c r="O131" s="779"/>
      <c r="P131" s="779"/>
      <c r="Q131" s="779"/>
      <c r="R131" s="779"/>
      <c r="S131" s="779"/>
      <c r="T131" s="779"/>
      <c r="U131" s="779"/>
    </row>
    <row r="132" spans="1:21">
      <c r="A132" s="779"/>
      <c r="B132" s="779"/>
      <c r="C132" s="779"/>
      <c r="D132" s="779"/>
      <c r="E132" s="779"/>
      <c r="F132" s="779"/>
      <c r="G132" s="779"/>
      <c r="H132" s="779"/>
      <c r="I132" s="779"/>
      <c r="J132" s="779"/>
      <c r="K132" s="779"/>
      <c r="L132" s="779"/>
      <c r="M132" s="806"/>
      <c r="N132" s="779"/>
      <c r="O132" s="779"/>
      <c r="P132" s="779"/>
      <c r="Q132" s="779"/>
      <c r="R132" s="779"/>
      <c r="S132" s="779"/>
      <c r="T132" s="779"/>
      <c r="U132" s="779"/>
    </row>
    <row r="133" spans="1:21">
      <c r="A133" s="779"/>
      <c r="B133" s="779"/>
      <c r="C133" s="779"/>
      <c r="D133" s="779"/>
      <c r="E133" s="779"/>
      <c r="F133" s="779"/>
      <c r="G133" s="779"/>
      <c r="H133" s="779"/>
      <c r="I133" s="779"/>
      <c r="J133" s="779"/>
      <c r="K133" s="779"/>
      <c r="L133" s="779"/>
      <c r="M133" s="806"/>
      <c r="N133" s="779"/>
      <c r="O133" s="779"/>
      <c r="P133" s="779"/>
      <c r="Q133" s="779"/>
      <c r="R133" s="779"/>
      <c r="S133" s="779"/>
      <c r="T133" s="779"/>
      <c r="U133" s="779"/>
    </row>
    <row r="134" spans="1:21">
      <c r="A134" s="779"/>
      <c r="B134" s="779"/>
      <c r="C134" s="779"/>
      <c r="D134" s="779"/>
      <c r="E134" s="779"/>
      <c r="F134" s="779"/>
      <c r="G134" s="779"/>
      <c r="H134" s="779"/>
      <c r="I134" s="779"/>
      <c r="J134" s="779"/>
      <c r="K134" s="779"/>
      <c r="L134" s="779"/>
      <c r="M134" s="806"/>
      <c r="N134" s="779"/>
      <c r="O134" s="779"/>
      <c r="P134" s="779"/>
      <c r="Q134" s="779"/>
      <c r="R134" s="779"/>
      <c r="S134" s="779"/>
      <c r="T134" s="779"/>
      <c r="U134" s="779"/>
    </row>
    <row r="135" spans="1:21">
      <c r="A135" s="779"/>
      <c r="B135" s="779"/>
      <c r="C135" s="779"/>
      <c r="D135" s="779"/>
      <c r="E135" s="779"/>
      <c r="F135" s="779"/>
      <c r="G135" s="779"/>
      <c r="H135" s="779"/>
      <c r="I135" s="779"/>
      <c r="J135" s="779"/>
      <c r="K135" s="779"/>
      <c r="L135" s="779"/>
      <c r="M135" s="806"/>
      <c r="N135" s="779"/>
      <c r="O135" s="779"/>
      <c r="P135" s="779"/>
      <c r="Q135" s="779"/>
      <c r="R135" s="779"/>
      <c r="S135" s="779"/>
      <c r="T135" s="779"/>
      <c r="U135" s="779"/>
    </row>
    <row r="136" spans="1:21">
      <c r="A136" s="779"/>
      <c r="B136" s="779"/>
      <c r="C136" s="779"/>
      <c r="D136" s="779"/>
      <c r="E136" s="779"/>
      <c r="F136" s="779"/>
      <c r="G136" s="779"/>
      <c r="H136" s="779"/>
      <c r="I136" s="779"/>
      <c r="J136" s="779"/>
      <c r="K136" s="779"/>
      <c r="L136" s="779"/>
      <c r="M136" s="806"/>
      <c r="N136" s="779"/>
      <c r="O136" s="779"/>
      <c r="P136" s="779"/>
      <c r="Q136" s="779"/>
      <c r="R136" s="779"/>
      <c r="S136" s="779"/>
      <c r="T136" s="779"/>
      <c r="U136" s="779"/>
    </row>
    <row r="137" spans="1:21">
      <c r="A137" s="779"/>
      <c r="B137" s="779"/>
      <c r="C137" s="779"/>
      <c r="D137" s="779"/>
      <c r="E137" s="779"/>
      <c r="F137" s="779"/>
      <c r="G137" s="779"/>
      <c r="H137" s="779"/>
      <c r="I137" s="779"/>
      <c r="J137" s="779"/>
      <c r="K137" s="779"/>
      <c r="L137" s="779"/>
      <c r="M137" s="806"/>
      <c r="N137" s="779"/>
      <c r="O137" s="779"/>
      <c r="P137" s="779"/>
      <c r="Q137" s="779"/>
      <c r="R137" s="779"/>
      <c r="S137" s="779"/>
      <c r="T137" s="779"/>
      <c r="U137" s="779"/>
    </row>
    <row r="138" spans="1:21">
      <c r="A138" s="779"/>
      <c r="B138" s="779"/>
      <c r="C138" s="779"/>
      <c r="D138" s="779"/>
      <c r="E138" s="779"/>
      <c r="F138" s="779"/>
      <c r="G138" s="779"/>
      <c r="H138" s="779"/>
      <c r="I138" s="779"/>
      <c r="J138" s="779"/>
      <c r="K138" s="779"/>
      <c r="L138" s="779"/>
      <c r="M138" s="806"/>
      <c r="N138" s="779"/>
      <c r="O138" s="779"/>
      <c r="P138" s="779"/>
      <c r="Q138" s="779"/>
      <c r="R138" s="779"/>
      <c r="S138" s="779"/>
      <c r="T138" s="779"/>
      <c r="U138" s="779"/>
    </row>
  </sheetData>
  <sheetProtection formatColumns="0" formatRows="0" autoFilter="0"/>
  <mergeCells count="9">
    <mergeCell ref="U14:U15"/>
    <mergeCell ref="L121:U121"/>
    <mergeCell ref="L122:U122"/>
    <mergeCell ref="J19:J21"/>
    <mergeCell ref="J36:J38"/>
    <mergeCell ref="L14:L15"/>
    <mergeCell ref="M14:M15"/>
    <mergeCell ref="N14:N15"/>
    <mergeCell ref="L123:U123"/>
  </mergeCells>
  <dataValidations count="2">
    <dataValidation type="textLength" operator="lessThanOrEqual" allowBlank="1" showInputMessage="1" showErrorMessage="1" errorTitle="Ошибка" error="Допускается ввод не более 900 символов!" sqref="U17 U22 U24 U26 U28 U30:U32 U34 U39 U41 U43 U45 U47:U49 U51 U53 U55 U57 U59 U61:U63 U65 U67 U69 U71 U73 U75:U77 U79 U81 U83 U85 U87 U89:U91 U93 U95 U97 U99 U101 U103:U105 U107 U109 U111 U113 U117:U119 U115 U19:U21 U36:U38">
      <formula1>900</formula1>
    </dataValidation>
    <dataValidation type="decimal" allowBlank="1" showErrorMessage="1" errorTitle="Ошибка" error="Допускается ввод только неотрицательных чисел!" sqref="O30:T32 O47:T49 O61:T63 O75:T77 O89:T91 O103:T105 O117:T119 O19:T20 O36:T37">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4"/>
    <col min="28" max="16384" width="9.140625" style="1"/>
  </cols>
  <sheetData>
    <row r="1" spans="1:27" s="128" customFormat="1" ht="30" customHeight="1">
      <c r="A1" s="127" t="s">
        <v>114</v>
      </c>
      <c r="M1" s="129"/>
      <c r="N1" s="129"/>
      <c r="O1" s="129"/>
      <c r="P1" s="129"/>
      <c r="AA1" s="130"/>
    </row>
    <row r="2" spans="1:27">
      <c r="A2" s="131" t="s">
        <v>830</v>
      </c>
    </row>
    <row r="3" spans="1:27" s="49" customFormat="1" ht="15" customHeight="1">
      <c r="C3" s="271"/>
      <c r="D3" s="500" t="s">
        <v>17</v>
      </c>
      <c r="E3" s="1"/>
      <c r="F3" s="1"/>
      <c r="G3" s="121" t="str">
        <f>"Тариф " &amp; D3</f>
        <v>Тариф 1</v>
      </c>
      <c r="H3" s="248" t="s">
        <v>821</v>
      </c>
      <c r="I3" s="132" t="s">
        <v>268</v>
      </c>
      <c r="J3" s="49" t="str">
        <f>G3 &amp; " (" &amp;H3&amp; ") - " &amp;H5 &amp; IF(H9="",""," (" &amp; H9 &amp; ")")</f>
        <v xml:space="preserve">Тариф 1 (Водоснабжение) - </v>
      </c>
      <c r="K3" s="49">
        <f>H8</f>
        <v>0</v>
      </c>
      <c r="L3" s="240">
        <f>H5</f>
        <v>0</v>
      </c>
      <c r="M3" s="49">
        <f>H9</f>
        <v>0</v>
      </c>
      <c r="N3" s="49">
        <f>H6</f>
        <v>0</v>
      </c>
    </row>
    <row r="4" spans="1:27" s="49" customFormat="1" ht="15" customHeight="1">
      <c r="C4" s="271"/>
      <c r="D4" s="500"/>
      <c r="E4" s="1"/>
      <c r="F4" s="1"/>
      <c r="G4" s="53" t="s">
        <v>1012</v>
      </c>
      <c r="H4" s="122"/>
      <c r="I4" s="50"/>
    </row>
    <row r="5" spans="1:27" s="49" customFormat="1" ht="15" customHeight="1">
      <c r="C5" s="271"/>
      <c r="D5" s="500"/>
      <c r="E5" s="1"/>
      <c r="F5" s="1"/>
      <c r="G5" s="53" t="s">
        <v>248</v>
      </c>
      <c r="H5" s="124"/>
      <c r="I5" s="50"/>
    </row>
    <row r="6" spans="1:27" s="49" customFormat="1" ht="15" customHeight="1">
      <c r="C6" s="271"/>
      <c r="D6" s="500"/>
      <c r="E6" s="1"/>
      <c r="F6" s="1"/>
      <c r="G6" s="53" t="s">
        <v>249</v>
      </c>
      <c r="H6" s="124"/>
      <c r="I6" s="50"/>
    </row>
    <row r="7" spans="1:27" s="49" customFormat="1" ht="15" customHeight="1">
      <c r="C7" s="271"/>
      <c r="D7" s="500"/>
      <c r="E7" s="1"/>
      <c r="F7" s="1"/>
      <c r="G7" s="53" t="s">
        <v>250</v>
      </c>
      <c r="H7" s="122"/>
      <c r="I7" s="120"/>
    </row>
    <row r="8" spans="1:27" s="49" customFormat="1" ht="15" customHeight="1">
      <c r="C8" s="271"/>
      <c r="D8" s="500"/>
      <c r="E8" s="1"/>
      <c r="F8" s="1"/>
      <c r="G8" s="51" t="str">
        <f>IF(H3="Водоотведение","Вид сточных вод","Вид воды")</f>
        <v>Вид воды</v>
      </c>
      <c r="H8" s="124"/>
      <c r="I8" s="50"/>
    </row>
    <row r="9" spans="1:27" s="49" customFormat="1" ht="15" customHeight="1">
      <c r="C9" s="271"/>
      <c r="D9" s="500"/>
      <c r="E9" s="1"/>
      <c r="F9" s="1"/>
      <c r="G9" s="51" t="s">
        <v>829</v>
      </c>
      <c r="H9" s="434"/>
      <c r="I9" s="50"/>
    </row>
    <row r="10" spans="1:27" s="49" customFormat="1" ht="15" customHeight="1">
      <c r="B10" s="49" t="b">
        <f t="shared" ref="B10:B15" si="0">org_declaration="Заявление организации"</f>
        <v>1</v>
      </c>
      <c r="C10" s="271"/>
      <c r="D10" s="500"/>
      <c r="E10" s="1"/>
      <c r="F10" s="1"/>
      <c r="G10" s="53" t="s">
        <v>251</v>
      </c>
      <c r="H10" s="317"/>
      <c r="I10" s="50"/>
    </row>
    <row r="11" spans="1:27" s="49" customFormat="1" ht="15" customHeight="1">
      <c r="B11" s="49" t="b">
        <f t="shared" si="0"/>
        <v>1</v>
      </c>
      <c r="C11" s="271"/>
      <c r="D11" s="500"/>
      <c r="E11" s="1"/>
      <c r="F11" s="1"/>
      <c r="G11" s="53" t="s">
        <v>252</v>
      </c>
      <c r="H11" s="441"/>
      <c r="I11" s="50"/>
    </row>
    <row r="12" spans="1:27" s="49" customFormat="1" ht="15" customHeight="1">
      <c r="B12" s="49" t="b">
        <f t="shared" si="0"/>
        <v>1</v>
      </c>
      <c r="C12" s="271"/>
      <c r="D12" s="500"/>
      <c r="E12" s="1"/>
      <c r="F12" s="1"/>
      <c r="G12" s="53" t="s">
        <v>967</v>
      </c>
      <c r="H12" s="317"/>
      <c r="I12" s="50"/>
    </row>
    <row r="13" spans="1:27" s="49" customFormat="1" ht="15" customHeight="1">
      <c r="B13" s="49" t="b">
        <f t="shared" si="0"/>
        <v>1</v>
      </c>
      <c r="C13" s="271"/>
      <c r="D13" s="500"/>
      <c r="E13" s="1"/>
      <c r="F13" s="1"/>
      <c r="G13" s="53" t="s">
        <v>253</v>
      </c>
      <c r="H13" s="442"/>
      <c r="I13" s="50"/>
    </row>
    <row r="14" spans="1:27" s="49" customFormat="1" ht="25.5" customHeight="1">
      <c r="B14" s="49" t="b">
        <f t="shared" si="0"/>
        <v>1</v>
      </c>
      <c r="C14" s="271"/>
      <c r="D14" s="500"/>
      <c r="E14" s="1"/>
      <c r="F14" s="1"/>
      <c r="G14" s="5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434"/>
      <c r="I14" s="50"/>
    </row>
    <row r="15" spans="1:27" s="49" customFormat="1" ht="15" customHeight="1">
      <c r="B15" s="49" t="b">
        <f t="shared" si="0"/>
        <v>1</v>
      </c>
      <c r="C15" s="271"/>
      <c r="D15" s="500"/>
      <c r="E15" s="1"/>
      <c r="F15" s="1"/>
      <c r="G15" s="53" t="s">
        <v>255</v>
      </c>
      <c r="H15" s="272"/>
      <c r="I15" s="50"/>
    </row>
    <row r="16" spans="1:27">
      <c r="A16" s="131" t="s">
        <v>1256</v>
      </c>
    </row>
    <row r="17" spans="1:10" s="49" customFormat="1" ht="15.95" customHeight="1">
      <c r="C17" s="271"/>
      <c r="D17" s="132" t="s">
        <v>268</v>
      </c>
      <c r="E17" s="498" t="s">
        <v>212</v>
      </c>
      <c r="F17" s="498"/>
      <c r="G17" s="498"/>
      <c r="H17" s="443"/>
      <c r="I17" s="50"/>
      <c r="J17" s="52"/>
    </row>
    <row r="18" spans="1:10">
      <c r="A18" s="131" t="s">
        <v>1264</v>
      </c>
    </row>
    <row r="19" spans="1:10">
      <c r="A19" s="131" t="s">
        <v>1265</v>
      </c>
    </row>
    <row r="20" spans="1:10">
      <c r="A20" s="131" t="s">
        <v>1266</v>
      </c>
    </row>
    <row r="21" spans="1:10" s="49" customFormat="1" ht="15.95" customHeight="1">
      <c r="C21" s="271"/>
      <c r="D21" s="132" t="s">
        <v>268</v>
      </c>
      <c r="E21" s="499" t="s">
        <v>215</v>
      </c>
      <c r="F21" s="498" t="s">
        <v>216</v>
      </c>
      <c r="G21" s="498"/>
      <c r="H21" s="286"/>
      <c r="I21" s="50"/>
    </row>
    <row r="22" spans="1:10" s="49" customFormat="1" ht="15.95" customHeight="1">
      <c r="C22" s="271"/>
      <c r="E22" s="499"/>
      <c r="F22" s="498" t="s">
        <v>217</v>
      </c>
      <c r="G22" s="498"/>
      <c r="H22" s="270"/>
      <c r="I22" s="50"/>
    </row>
    <row r="23" spans="1:10" s="49" customFormat="1" ht="15.95" customHeight="1">
      <c r="C23" s="271"/>
      <c r="E23" s="499"/>
      <c r="F23" s="498" t="s">
        <v>218</v>
      </c>
      <c r="G23" s="498"/>
      <c r="H23" s="286"/>
      <c r="I23" s="50"/>
    </row>
    <row r="24" spans="1:10" s="49" customFormat="1" ht="15.95" customHeight="1">
      <c r="C24" s="271"/>
      <c r="E24" s="499"/>
      <c r="F24" s="498" t="s">
        <v>219</v>
      </c>
      <c r="G24" s="498"/>
      <c r="H24" s="126"/>
      <c r="I24" s="50"/>
    </row>
    <row r="25" spans="1:10" s="49" customFormat="1" ht="15.95" customHeight="1">
      <c r="C25" s="271"/>
      <c r="E25" s="499"/>
      <c r="F25" s="498" t="s">
        <v>220</v>
      </c>
      <c r="G25" s="498"/>
      <c r="H25" s="443"/>
      <c r="I25" s="50"/>
      <c r="J25" s="52"/>
    </row>
    <row r="26" spans="1:10">
      <c r="A26" s="131" t="s">
        <v>1267</v>
      </c>
    </row>
    <row r="27" spans="1:10">
      <c r="A27" s="131" t="s">
        <v>1268</v>
      </c>
    </row>
    <row r="28" spans="1:10" s="49" customFormat="1" ht="15.95" customHeight="1">
      <c r="C28" s="271"/>
      <c r="D28" s="132" t="s">
        <v>268</v>
      </c>
      <c r="E28" s="499" t="s">
        <v>215</v>
      </c>
      <c r="F28" s="498" t="s">
        <v>216</v>
      </c>
      <c r="G28" s="498"/>
      <c r="H28" s="286"/>
      <c r="I28" s="50"/>
    </row>
    <row r="29" spans="1:10" s="49" customFormat="1" ht="15.95" customHeight="1">
      <c r="C29" s="271"/>
      <c r="E29" s="499"/>
      <c r="F29" s="498" t="s">
        <v>217</v>
      </c>
      <c r="G29" s="498"/>
      <c r="H29" s="270"/>
      <c r="I29" s="50"/>
    </row>
    <row r="30" spans="1:10" s="49" customFormat="1" ht="15.95" customHeight="1">
      <c r="C30" s="271"/>
      <c r="E30" s="499"/>
      <c r="F30" s="498" t="s">
        <v>218</v>
      </c>
      <c r="G30" s="498"/>
      <c r="H30" s="286"/>
      <c r="I30" s="50"/>
    </row>
    <row r="31" spans="1:10" s="49" customFormat="1" ht="15.95" customHeight="1">
      <c r="C31" s="271"/>
      <c r="E31" s="499"/>
      <c r="F31" s="498" t="s">
        <v>219</v>
      </c>
      <c r="G31" s="498"/>
      <c r="H31" s="126"/>
      <c r="I31" s="50"/>
    </row>
    <row r="32" spans="1:10" s="49" customFormat="1" ht="15.95" customHeight="1">
      <c r="C32" s="271"/>
      <c r="E32" s="499"/>
      <c r="F32" s="498" t="s">
        <v>223</v>
      </c>
      <c r="G32" s="498"/>
      <c r="H32" s="126"/>
      <c r="I32" s="50"/>
    </row>
    <row r="33" spans="1:27" s="49" customFormat="1" ht="15.95" customHeight="1">
      <c r="C33" s="271"/>
      <c r="E33" s="499"/>
      <c r="F33" s="498" t="s">
        <v>224</v>
      </c>
      <c r="G33" s="498"/>
      <c r="H33" s="126"/>
      <c r="I33" s="50"/>
    </row>
    <row r="34" spans="1:27">
      <c r="A34" s="131" t="s">
        <v>1269</v>
      </c>
    </row>
    <row r="35" spans="1:27" s="49" customFormat="1" ht="15.95" customHeight="1">
      <c r="C35" s="271"/>
      <c r="D35" s="132" t="s">
        <v>268</v>
      </c>
      <c r="E35" s="499" t="s">
        <v>215</v>
      </c>
      <c r="F35" s="498" t="s">
        <v>216</v>
      </c>
      <c r="G35" s="498"/>
      <c r="H35" s="286"/>
      <c r="I35" s="50"/>
    </row>
    <row r="36" spans="1:27" s="49" customFormat="1" ht="15.95" customHeight="1">
      <c r="C36" s="271"/>
      <c r="E36" s="499"/>
      <c r="F36" s="498" t="s">
        <v>217</v>
      </c>
      <c r="G36" s="498"/>
      <c r="H36" s="463"/>
      <c r="I36" s="50"/>
    </row>
    <row r="37" spans="1:27" s="49" customFormat="1" ht="15.95" customHeight="1">
      <c r="C37" s="271"/>
      <c r="E37" s="499"/>
      <c r="F37" s="498" t="s">
        <v>218</v>
      </c>
      <c r="G37" s="498"/>
      <c r="H37" s="286"/>
      <c r="I37" s="50"/>
    </row>
    <row r="38" spans="1:27" s="49" customFormat="1" ht="15.95" customHeight="1">
      <c r="C38" s="271"/>
      <c r="E38" s="499"/>
      <c r="F38" s="498" t="s">
        <v>219</v>
      </c>
      <c r="G38" s="498"/>
      <c r="H38" s="126"/>
      <c r="I38" s="50"/>
    </row>
    <row r="39" spans="1:27" s="49" customFormat="1" ht="15.95" customHeight="1">
      <c r="C39" s="271"/>
      <c r="E39" s="499"/>
      <c r="F39" s="498" t="s">
        <v>225</v>
      </c>
      <c r="G39" s="498"/>
      <c r="H39" s="126"/>
      <c r="I39" s="50"/>
    </row>
    <row r="40" spans="1:27" s="49" customFormat="1" ht="15.95" customHeight="1">
      <c r="C40" s="271"/>
      <c r="E40" s="499"/>
      <c r="F40" s="498" t="s">
        <v>938</v>
      </c>
      <c r="G40" s="498"/>
      <c r="H40" s="126"/>
      <c r="I40" s="50"/>
    </row>
    <row r="41" spans="1:27">
      <c r="A41" s="131" t="s">
        <v>1270</v>
      </c>
    </row>
    <row r="42" spans="1:27" ht="14.25">
      <c r="A42" s="265"/>
      <c r="G42" s="464"/>
      <c r="H42" s="465"/>
      <c r="I42" s="132" t="s">
        <v>268</v>
      </c>
    </row>
    <row r="43" spans="1:27">
      <c r="A43" s="265"/>
    </row>
    <row r="44" spans="1:27" s="128" customFormat="1" ht="30" customHeight="1">
      <c r="A44" s="127" t="s">
        <v>832</v>
      </c>
      <c r="M44" s="129"/>
      <c r="N44" s="129"/>
      <c r="O44" s="129"/>
      <c r="P44" s="129"/>
      <c r="AA44" s="130"/>
    </row>
    <row r="45" spans="1:27">
      <c r="A45" s="131" t="s">
        <v>833</v>
      </c>
    </row>
    <row r="46" spans="1:27" s="54" customFormat="1" ht="15" customHeight="1">
      <c r="A46" s="143" t="s">
        <v>17</v>
      </c>
      <c r="D46" s="55"/>
      <c r="E46" s="58"/>
      <c r="F46" s="58"/>
      <c r="G46" s="58"/>
      <c r="H46" s="58"/>
      <c r="I46" s="58"/>
      <c r="J46" s="58"/>
      <c r="K46" s="58"/>
      <c r="L46" s="142" t="str">
        <f>INDEX('Общие сведения'!$J$110:$J$201,MATCH($A46,'Общие сведения'!$D$110:$D$201,0))</f>
        <v>Тариф 1 (Водоснабжение) - тариф на питьевую воду (Новоспасское городское поселние)</v>
      </c>
      <c r="M46" s="136"/>
      <c r="N46" s="136"/>
      <c r="O46" s="136"/>
      <c r="P46" s="136"/>
    </row>
    <row r="47" spans="1:27" s="54" customFormat="1" ht="12.75" outlineLevel="1">
      <c r="A47" s="143" t="str">
        <f>A46</f>
        <v>1</v>
      </c>
      <c r="D47" s="59"/>
      <c r="E47" s="60"/>
      <c r="F47" s="60"/>
      <c r="G47" s="60"/>
      <c r="H47" s="60"/>
      <c r="I47" s="60"/>
      <c r="J47" s="60"/>
      <c r="K47" s="60"/>
      <c r="L47" s="61" t="s">
        <v>17</v>
      </c>
      <c r="M47" s="62"/>
      <c r="N47" s="62"/>
      <c r="O47" s="141"/>
      <c r="P47" s="161"/>
    </row>
    <row r="48" spans="1:27" s="54" customFormat="1" ht="15" customHeight="1" outlineLevel="1">
      <c r="A48" s="143" t="str">
        <f>A46</f>
        <v>1</v>
      </c>
      <c r="D48" s="55"/>
      <c r="E48" s="56"/>
      <c r="F48" s="56"/>
      <c r="G48" s="56"/>
      <c r="H48" s="56"/>
      <c r="I48" s="56"/>
      <c r="J48" s="56"/>
      <c r="K48" s="56"/>
      <c r="L48" s="137"/>
      <c r="M48" s="251" t="s">
        <v>269</v>
      </c>
      <c r="N48" s="138"/>
      <c r="O48" s="138"/>
      <c r="P48" s="139"/>
    </row>
    <row r="49" spans="1:27">
      <c r="A49" s="131" t="s">
        <v>834</v>
      </c>
    </row>
    <row r="50" spans="1:27" s="54" customFormat="1" ht="14.25" outlineLevel="1">
      <c r="A50" s="143" t="str">
        <f ca="1">OFFSET(A50,-1,0)</f>
        <v>et_List01_mo</v>
      </c>
      <c r="D50" s="59"/>
      <c r="E50" s="60"/>
      <c r="F50" s="60"/>
      <c r="G50" s="60"/>
      <c r="H50" s="60"/>
      <c r="I50" s="60"/>
      <c r="J50" s="60"/>
      <c r="K50" s="132" t="s">
        <v>268</v>
      </c>
      <c r="L50" s="61" t="s">
        <v>17</v>
      </c>
      <c r="M50" s="62"/>
      <c r="N50" s="62"/>
      <c r="O50" s="141"/>
      <c r="P50" s="161"/>
    </row>
    <row r="52" spans="1:27" s="128" customFormat="1" ht="30" customHeight="1">
      <c r="A52" s="127" t="s">
        <v>838</v>
      </c>
      <c r="M52" s="129"/>
      <c r="N52" s="129"/>
      <c r="O52" s="129"/>
      <c r="P52" s="129"/>
      <c r="AA52" s="130"/>
    </row>
    <row r="53" spans="1:27">
      <c r="A53" s="131" t="s">
        <v>839</v>
      </c>
    </row>
    <row r="54" spans="1:27" s="64" customFormat="1" ht="15" customHeight="1">
      <c r="A54" s="64" t="s">
        <v>17</v>
      </c>
      <c r="L54" s="146" t="str">
        <f>INDEX('Общие сведения'!$J$110:$J$201,MATCH($A54,'Общие сведения'!$D$110:$D$201,0))</f>
        <v>Тариф 1 (Водоснабжение) - тариф на питьевую воду (Новоспасское городское поселние)</v>
      </c>
      <c r="M54" s="142"/>
      <c r="N54" s="136"/>
      <c r="O54" s="136"/>
      <c r="P54" s="136"/>
      <c r="Q54" s="136"/>
      <c r="R54" s="136"/>
      <c r="S54" s="136"/>
    </row>
    <row r="55" spans="1:27" s="64" customFormat="1" ht="15" customHeight="1" outlineLevel="1">
      <c r="A55" s="466" t="str">
        <f t="shared" ref="A55:A61" si="1">A54</f>
        <v>1</v>
      </c>
      <c r="L55" s="147">
        <v>1</v>
      </c>
      <c r="M55" s="145" t="s">
        <v>273</v>
      </c>
      <c r="N55" s="65" t="s">
        <v>274</v>
      </c>
      <c r="O55" s="152"/>
      <c r="P55" s="151"/>
      <c r="Q55" s="151"/>
      <c r="R55" s="151"/>
      <c r="S55" s="154"/>
    </row>
    <row r="56" spans="1:27" s="64" customFormat="1" ht="15" customHeight="1" outlineLevel="1">
      <c r="A56" s="466" t="str">
        <f t="shared" si="1"/>
        <v>1</v>
      </c>
      <c r="L56" s="147">
        <v>2</v>
      </c>
      <c r="M56" s="145" t="s">
        <v>275</v>
      </c>
      <c r="N56" s="65" t="s">
        <v>274</v>
      </c>
      <c r="O56" s="152"/>
      <c r="P56" s="151"/>
      <c r="Q56" s="151"/>
      <c r="R56" s="151"/>
      <c r="S56" s="154"/>
    </row>
    <row r="57" spans="1:27" s="64" customFormat="1" ht="15" customHeight="1" outlineLevel="1">
      <c r="A57" s="466" t="str">
        <f t="shared" si="1"/>
        <v>1</v>
      </c>
      <c r="L57" s="147">
        <v>3</v>
      </c>
      <c r="M57" s="145" t="s">
        <v>276</v>
      </c>
      <c r="N57" s="65" t="s">
        <v>274</v>
      </c>
      <c r="O57" s="152"/>
      <c r="P57" s="151"/>
      <c r="Q57" s="151"/>
      <c r="R57" s="151"/>
      <c r="S57" s="154"/>
    </row>
    <row r="58" spans="1:27" s="64" customFormat="1" ht="15" customHeight="1" outlineLevel="1">
      <c r="A58" s="466" t="str">
        <f t="shared" si="1"/>
        <v>1</v>
      </c>
      <c r="L58" s="147">
        <v>4</v>
      </c>
      <c r="M58" s="145" t="s">
        <v>277</v>
      </c>
      <c r="N58" s="65" t="s">
        <v>274</v>
      </c>
      <c r="O58" s="152"/>
      <c r="P58" s="151"/>
      <c r="Q58" s="151"/>
      <c r="R58" s="151"/>
      <c r="S58" s="154"/>
    </row>
    <row r="59" spans="1:27" s="64" customFormat="1" ht="15" customHeight="1" outlineLevel="1">
      <c r="A59" s="466" t="str">
        <f t="shared" si="1"/>
        <v>1</v>
      </c>
      <c r="L59" s="147">
        <v>5</v>
      </c>
      <c r="M59" s="145" t="s">
        <v>278</v>
      </c>
      <c r="N59" s="65" t="s">
        <v>279</v>
      </c>
      <c r="O59" s="153"/>
      <c r="P59" s="149"/>
      <c r="Q59" s="149"/>
      <c r="R59" s="149"/>
      <c r="S59" s="154"/>
    </row>
    <row r="60" spans="1:27" s="64" customFormat="1" ht="15" customHeight="1" outlineLevel="1">
      <c r="A60" s="466" t="str">
        <f t="shared" si="1"/>
        <v>1</v>
      </c>
      <c r="L60" s="137"/>
      <c r="M60" s="318" t="s">
        <v>356</v>
      </c>
      <c r="N60" s="138"/>
      <c r="O60" s="138"/>
      <c r="P60" s="138"/>
      <c r="Q60" s="138"/>
      <c r="R60" s="138"/>
      <c r="S60" s="150"/>
    </row>
    <row r="61" spans="1:27" s="64" customFormat="1" ht="15" customHeight="1" outlineLevel="1">
      <c r="A61" s="466" t="str">
        <f t="shared" si="1"/>
        <v>1</v>
      </c>
      <c r="L61" s="147"/>
      <c r="M61" s="145" t="s">
        <v>1002</v>
      </c>
      <c r="N61" s="65"/>
      <c r="O61" s="501"/>
      <c r="P61" s="502"/>
      <c r="Q61" s="502"/>
      <c r="R61" s="502"/>
      <c r="S61" s="503"/>
    </row>
    <row r="62" spans="1:27">
      <c r="A62" s="131" t="s">
        <v>840</v>
      </c>
    </row>
    <row r="63" spans="1:27" s="64" customFormat="1" ht="15" customHeight="1">
      <c r="A63" s="64" t="s">
        <v>17</v>
      </c>
      <c r="L63" s="146" t="str">
        <f>INDEX('Общие сведения'!$J$110:$J$201,MATCH($A63,'Общие сведения'!$D$110:$D$201,0))</f>
        <v>Тариф 1 (Водоснабжение) - тариф на питьевую воду (Новоспасское городское поселние)</v>
      </c>
      <c r="M63" s="142"/>
      <c r="N63" s="136"/>
      <c r="O63" s="136"/>
      <c r="P63" s="136"/>
      <c r="Q63" s="136"/>
      <c r="R63" s="136"/>
      <c r="S63" s="136"/>
    </row>
    <row r="64" spans="1:27" s="64" customFormat="1" ht="15" customHeight="1" outlineLevel="1">
      <c r="A64" s="466" t="str">
        <f>A63</f>
        <v>1</v>
      </c>
      <c r="L64" s="147">
        <v>1</v>
      </c>
      <c r="M64" s="145" t="s">
        <v>280</v>
      </c>
      <c r="N64" s="65" t="s">
        <v>274</v>
      </c>
      <c r="O64" s="152"/>
      <c r="P64" s="151"/>
      <c r="Q64" s="151"/>
      <c r="R64" s="151"/>
      <c r="S64" s="154"/>
    </row>
    <row r="65" spans="1:27" s="64" customFormat="1" ht="15" customHeight="1" outlineLevel="1">
      <c r="A65" s="466" t="str">
        <f>A64</f>
        <v>1</v>
      </c>
      <c r="L65" s="147">
        <v>2</v>
      </c>
      <c r="M65" s="145" t="s">
        <v>281</v>
      </c>
      <c r="N65" s="65" t="s">
        <v>274</v>
      </c>
      <c r="O65" s="152"/>
      <c r="P65" s="151"/>
      <c r="Q65" s="151"/>
      <c r="R65" s="151"/>
      <c r="S65" s="154"/>
    </row>
    <row r="66" spans="1:27" s="64" customFormat="1" ht="15" customHeight="1" outlineLevel="1">
      <c r="A66" s="466" t="str">
        <f>A65</f>
        <v>1</v>
      </c>
      <c r="L66" s="147">
        <v>3</v>
      </c>
      <c r="M66" s="145" t="s">
        <v>282</v>
      </c>
      <c r="N66" s="65" t="s">
        <v>279</v>
      </c>
      <c r="O66" s="153"/>
      <c r="P66" s="149"/>
      <c r="Q66" s="149"/>
      <c r="R66" s="149"/>
      <c r="S66" s="154"/>
    </row>
    <row r="67" spans="1:27" s="64" customFormat="1" ht="15" customHeight="1" outlineLevel="1">
      <c r="A67" s="466" t="str">
        <f>A66</f>
        <v>1</v>
      </c>
      <c r="L67" s="137"/>
      <c r="M67" s="318" t="s">
        <v>356</v>
      </c>
      <c r="N67" s="138"/>
      <c r="O67" s="138"/>
      <c r="P67" s="138"/>
      <c r="Q67" s="138"/>
      <c r="R67" s="138"/>
      <c r="S67" s="150"/>
    </row>
    <row r="68" spans="1:27" s="64" customFormat="1" ht="15" customHeight="1">
      <c r="A68" s="466" t="str">
        <f>A67</f>
        <v>1</v>
      </c>
      <c r="L68" s="147"/>
      <c r="M68" s="145" t="s">
        <v>1002</v>
      </c>
      <c r="N68" s="65"/>
      <c r="O68" s="501"/>
      <c r="P68" s="502"/>
      <c r="Q68" s="502"/>
      <c r="R68" s="502"/>
      <c r="S68" s="503"/>
    </row>
    <row r="69" spans="1:27">
      <c r="A69" s="131" t="s">
        <v>842</v>
      </c>
    </row>
    <row r="70" spans="1:27" s="67" customFormat="1" ht="14.25">
      <c r="K70" s="132" t="s">
        <v>268</v>
      </c>
      <c r="L70" s="148">
        <v>1</v>
      </c>
      <c r="M70" s="155"/>
      <c r="N70" s="156"/>
      <c r="O70" s="508"/>
      <c r="P70" s="508"/>
      <c r="Q70" s="508"/>
      <c r="R70" s="154"/>
      <c r="S70" s="154"/>
      <c r="T70" s="66"/>
    </row>
    <row r="71" spans="1:27">
      <c r="A71" s="131" t="s">
        <v>1005</v>
      </c>
    </row>
    <row r="72" spans="1:27" s="64" customFormat="1" ht="15" customHeight="1" outlineLevel="1">
      <c r="A72" s="64" t="str">
        <f ca="1">OFFSET(B72,-1,-1)</f>
        <v>et_List02_1</v>
      </c>
      <c r="K72" s="132" t="s">
        <v>268</v>
      </c>
      <c r="L72" s="147">
        <v>1</v>
      </c>
      <c r="M72" s="155"/>
      <c r="N72" s="155"/>
      <c r="O72" s="153"/>
      <c r="P72" s="149"/>
      <c r="Q72" s="149"/>
      <c r="R72" s="149"/>
      <c r="S72" s="154"/>
    </row>
    <row r="73" spans="1:27" s="67" customFormat="1" ht="14.25">
      <c r="K73" s="132"/>
      <c r="L73" s="172"/>
      <c r="M73" s="173"/>
      <c r="N73" s="174"/>
      <c r="O73" s="175"/>
      <c r="P73" s="175"/>
      <c r="Q73" s="175"/>
      <c r="R73" s="173"/>
      <c r="S73" s="173"/>
      <c r="T73" s="66"/>
    </row>
    <row r="74" spans="1:27" s="128" customFormat="1" ht="30" customHeight="1">
      <c r="A74" s="127" t="s">
        <v>901</v>
      </c>
      <c r="M74" s="129"/>
      <c r="N74" s="129"/>
      <c r="O74" s="129"/>
      <c r="P74" s="129"/>
      <c r="AA74" s="130"/>
    </row>
    <row r="75" spans="1:27">
      <c r="A75" s="131" t="s">
        <v>937</v>
      </c>
    </row>
    <row r="76" spans="1:27" s="87" customFormat="1">
      <c r="A76" s="64" t="s">
        <v>17</v>
      </c>
      <c r="L76" s="146" t="str">
        <f>INDEX('Общие сведения'!$J$110:$J$201,MATCH($A76,'Общие сведения'!$D$110:$D$201,0))</f>
        <v>Тариф 1 (Водоснабжение) - тариф на питьевую воду (Новоспасское городское поселние)</v>
      </c>
      <c r="M76" s="142"/>
      <c r="N76" s="136"/>
      <c r="O76" s="136"/>
      <c r="P76" s="136"/>
      <c r="Q76" s="136"/>
      <c r="R76" s="136"/>
      <c r="S76" s="136"/>
      <c r="T76" s="136"/>
      <c r="U76" s="136"/>
      <c r="V76" s="136"/>
      <c r="W76" s="136"/>
      <c r="X76" s="136"/>
    </row>
    <row r="77" spans="1:27" s="69" customFormat="1" outlineLevel="1">
      <c r="A77" s="467" t="str">
        <f>A76</f>
        <v>1</v>
      </c>
      <c r="B77" s="69" t="s">
        <v>1001</v>
      </c>
      <c r="L77" s="262"/>
      <c r="M77" s="263" t="s">
        <v>150</v>
      </c>
      <c r="N77" s="264"/>
      <c r="O77" s="264"/>
      <c r="P77" s="264"/>
      <c r="Q77" s="264"/>
      <c r="R77" s="264"/>
      <c r="S77" s="315">
        <f>(1-S78/100)*(1+S79/100)*(1+S81/100)</f>
        <v>1</v>
      </c>
      <c r="T77" s="315">
        <f>(1-T78/100)*(1+T79/100)*(1+T81/100)</f>
        <v>1</v>
      </c>
      <c r="U77" s="315">
        <f>(1-U78/100)*(1+U79/100)*(1+U81/100)</f>
        <v>1</v>
      </c>
      <c r="V77" s="264"/>
      <c r="W77" s="264"/>
      <c r="X77" s="264"/>
    </row>
    <row r="78" spans="1:27" s="69" customFormat="1" outlineLevel="1">
      <c r="A78" s="467" t="str">
        <f t="shared" ref="A78:A93" si="2">A77</f>
        <v>1</v>
      </c>
      <c r="B78" s="69" t="s">
        <v>998</v>
      </c>
      <c r="G78" s="69" t="b">
        <v>0</v>
      </c>
      <c r="L78" s="71">
        <v>1</v>
      </c>
      <c r="M78" s="72" t="s">
        <v>292</v>
      </c>
      <c r="N78" s="74" t="s">
        <v>142</v>
      </c>
      <c r="O78" s="274"/>
      <c r="P78" s="274"/>
      <c r="Q78" s="274"/>
      <c r="R78" s="287"/>
      <c r="S78" s="274"/>
      <c r="T78" s="274"/>
      <c r="U78" s="274"/>
      <c r="V78" s="283">
        <f>IF(S78&lt;&gt;0,U78/S78,0)</f>
        <v>0</v>
      </c>
      <c r="W78" s="279">
        <f>U78-T78</f>
        <v>0</v>
      </c>
      <c r="X78" s="287"/>
    </row>
    <row r="79" spans="1:27" s="69" customFormat="1" outlineLevel="1">
      <c r="A79" s="467" t="str">
        <f t="shared" si="2"/>
        <v>1</v>
      </c>
      <c r="B79" s="69" t="s">
        <v>999</v>
      </c>
      <c r="L79" s="71">
        <v>2</v>
      </c>
      <c r="M79" s="73" t="s">
        <v>151</v>
      </c>
      <c r="N79" s="74" t="s">
        <v>142</v>
      </c>
      <c r="O79" s="274"/>
      <c r="P79" s="274"/>
      <c r="Q79" s="274"/>
      <c r="R79" s="287"/>
      <c r="S79" s="274"/>
      <c r="T79" s="274"/>
      <c r="U79" s="274"/>
      <c r="V79" s="283">
        <f>IF(S79&lt;&gt;0,U79/S79,0)</f>
        <v>0</v>
      </c>
      <c r="W79" s="279">
        <f>U79-T79</f>
        <v>0</v>
      </c>
      <c r="X79" s="287"/>
    </row>
    <row r="80" spans="1:27" s="69" customFormat="1" outlineLevel="1">
      <c r="A80" s="467" t="str">
        <f t="shared" si="2"/>
        <v>1</v>
      </c>
      <c r="L80" s="71">
        <v>3</v>
      </c>
      <c r="M80" s="75" t="s">
        <v>293</v>
      </c>
      <c r="N80" s="74" t="s">
        <v>142</v>
      </c>
      <c r="O80" s="274"/>
      <c r="P80" s="274"/>
      <c r="Q80" s="274"/>
      <c r="R80" s="287"/>
      <c r="S80" s="274"/>
      <c r="T80" s="274"/>
      <c r="U80" s="274"/>
      <c r="V80" s="283">
        <f>IF(S80&lt;&gt;0,U80/S80,0)</f>
        <v>0</v>
      </c>
      <c r="W80" s="279">
        <f>U80-T80</f>
        <v>0</v>
      </c>
      <c r="X80" s="287"/>
    </row>
    <row r="81" spans="1:27" s="69" customFormat="1" outlineLevel="1">
      <c r="A81" s="467" t="str">
        <f t="shared" si="2"/>
        <v>1</v>
      </c>
      <c r="B81" s="69" t="s">
        <v>1000</v>
      </c>
      <c r="G81" s="69" t="b">
        <v>0</v>
      </c>
      <c r="L81" s="71">
        <v>4</v>
      </c>
      <c r="M81" s="73" t="s">
        <v>294</v>
      </c>
      <c r="N81" s="74" t="s">
        <v>142</v>
      </c>
      <c r="O81" s="446"/>
      <c r="P81" s="447"/>
      <c r="Q81" s="448"/>
      <c r="R81" s="449"/>
      <c r="S81" s="446"/>
      <c r="T81" s="447"/>
      <c r="U81" s="447"/>
      <c r="V81" s="283">
        <f>IF(S81&lt;&gt;0,U81/S81,0)</f>
        <v>0</v>
      </c>
      <c r="W81" s="279">
        <f>U81-T81</f>
        <v>0</v>
      </c>
      <c r="X81" s="449"/>
    </row>
    <row r="82" spans="1:27" s="69" customFormat="1" outlineLevel="1">
      <c r="A82" s="467" t="str">
        <f t="shared" si="2"/>
        <v>1</v>
      </c>
      <c r="L82" s="262"/>
      <c r="M82" s="263" t="s">
        <v>295</v>
      </c>
      <c r="N82" s="264"/>
      <c r="O82" s="275"/>
      <c r="P82" s="275"/>
      <c r="Q82" s="275"/>
      <c r="R82" s="264"/>
      <c r="S82" s="275"/>
      <c r="T82" s="275"/>
      <c r="U82" s="275"/>
      <c r="V82" s="284"/>
      <c r="W82" s="275"/>
      <c r="X82" s="264"/>
    </row>
    <row r="83" spans="1:27" s="69" customFormat="1" outlineLevel="1">
      <c r="A83" s="467" t="str">
        <f t="shared" si="2"/>
        <v>1</v>
      </c>
      <c r="B83" s="69" t="s">
        <v>1003</v>
      </c>
      <c r="L83" s="71">
        <v>1</v>
      </c>
      <c r="M83" s="73" t="s">
        <v>296</v>
      </c>
      <c r="N83" s="74" t="s">
        <v>142</v>
      </c>
      <c r="O83" s="276"/>
      <c r="P83" s="274"/>
      <c r="Q83" s="274"/>
      <c r="R83" s="287"/>
      <c r="S83" s="276"/>
      <c r="T83" s="274"/>
      <c r="U83" s="274"/>
      <c r="V83" s="283">
        <f>IF(S83&lt;&gt;0,U83/S83,0)</f>
        <v>0</v>
      </c>
      <c r="W83" s="279">
        <f>U83-T83</f>
        <v>0</v>
      </c>
      <c r="X83" s="287"/>
    </row>
    <row r="84" spans="1:27" s="69" customFormat="1" outlineLevel="1">
      <c r="A84" s="467" t="str">
        <f t="shared" si="2"/>
        <v>1</v>
      </c>
      <c r="L84" s="71">
        <v>2</v>
      </c>
      <c r="M84" s="73" t="s">
        <v>297</v>
      </c>
      <c r="N84" s="74" t="s">
        <v>142</v>
      </c>
      <c r="O84" s="276"/>
      <c r="P84" s="274"/>
      <c r="Q84" s="276"/>
      <c r="R84" s="287"/>
      <c r="S84" s="276"/>
      <c r="T84" s="276"/>
      <c r="U84" s="276"/>
      <c r="V84" s="283">
        <f t="shared" ref="V84:V93" si="3">IF(S84&lt;&gt;0,U84/S84,0)</f>
        <v>0</v>
      </c>
      <c r="W84" s="279">
        <f t="shared" ref="W84:W93" si="4">U84-T84</f>
        <v>0</v>
      </c>
      <c r="X84" s="287"/>
    </row>
    <row r="85" spans="1:27" s="69" customFormat="1" outlineLevel="1">
      <c r="A85" s="467" t="str">
        <f t="shared" si="2"/>
        <v>1</v>
      </c>
      <c r="L85" s="71">
        <v>3</v>
      </c>
      <c r="M85" s="76" t="s">
        <v>298</v>
      </c>
      <c r="N85" s="77"/>
      <c r="O85" s="277"/>
      <c r="P85" s="280"/>
      <c r="Q85" s="282"/>
      <c r="R85" s="266"/>
      <c r="S85" s="277"/>
      <c r="T85" s="280"/>
      <c r="U85" s="280"/>
      <c r="V85" s="285"/>
      <c r="W85" s="280"/>
      <c r="X85" s="266"/>
    </row>
    <row r="86" spans="1:27" s="69" customFormat="1" ht="22.5" outlineLevel="1">
      <c r="A86" s="467" t="str">
        <f t="shared" si="2"/>
        <v>1</v>
      </c>
      <c r="L86" s="159" t="s">
        <v>843</v>
      </c>
      <c r="M86" s="160" t="s">
        <v>299</v>
      </c>
      <c r="N86" s="77" t="s">
        <v>300</v>
      </c>
      <c r="O86" s="274"/>
      <c r="P86" s="276"/>
      <c r="Q86" s="281"/>
      <c r="R86" s="287"/>
      <c r="S86" s="274"/>
      <c r="T86" s="276"/>
      <c r="U86" s="276"/>
      <c r="V86" s="283">
        <f t="shared" si="3"/>
        <v>0</v>
      </c>
      <c r="W86" s="279">
        <f t="shared" si="4"/>
        <v>0</v>
      </c>
      <c r="X86" s="287"/>
    </row>
    <row r="87" spans="1:27" s="69" customFormat="1" ht="22.5" outlineLevel="1">
      <c r="A87" s="467" t="str">
        <f t="shared" si="2"/>
        <v>1</v>
      </c>
      <c r="L87" s="159" t="s">
        <v>844</v>
      </c>
      <c r="M87" s="160" t="s">
        <v>301</v>
      </c>
      <c r="N87" s="77" t="s">
        <v>300</v>
      </c>
      <c r="O87" s="274"/>
      <c r="P87" s="276"/>
      <c r="Q87" s="281"/>
      <c r="R87" s="287"/>
      <c r="S87" s="274"/>
      <c r="T87" s="276"/>
      <c r="U87" s="276"/>
      <c r="V87" s="283">
        <f t="shared" si="3"/>
        <v>0</v>
      </c>
      <c r="W87" s="279">
        <f t="shared" si="4"/>
        <v>0</v>
      </c>
      <c r="X87" s="287"/>
    </row>
    <row r="88" spans="1:27" s="69" customFormat="1" outlineLevel="1">
      <c r="A88" s="467" t="str">
        <f t="shared" si="2"/>
        <v>1</v>
      </c>
      <c r="L88" s="159" t="s">
        <v>845</v>
      </c>
      <c r="M88" s="160" t="s">
        <v>302</v>
      </c>
      <c r="N88" s="77" t="s">
        <v>300</v>
      </c>
      <c r="O88" s="274"/>
      <c r="P88" s="276"/>
      <c r="Q88" s="281"/>
      <c r="R88" s="287"/>
      <c r="S88" s="274"/>
      <c r="T88" s="276"/>
      <c r="U88" s="276"/>
      <c r="V88" s="283">
        <f t="shared" si="3"/>
        <v>0</v>
      </c>
      <c r="W88" s="279">
        <f t="shared" si="4"/>
        <v>0</v>
      </c>
      <c r="X88" s="287"/>
    </row>
    <row r="89" spans="1:27" s="69" customFormat="1" ht="22.5" outlineLevel="1">
      <c r="A89" s="467" t="str">
        <f t="shared" si="2"/>
        <v>1</v>
      </c>
      <c r="L89" s="159" t="s">
        <v>846</v>
      </c>
      <c r="M89" s="160" t="s">
        <v>303</v>
      </c>
      <c r="N89" s="77" t="s">
        <v>300</v>
      </c>
      <c r="O89" s="274"/>
      <c r="P89" s="276"/>
      <c r="Q89" s="281"/>
      <c r="R89" s="287"/>
      <c r="S89" s="274"/>
      <c r="T89" s="276"/>
      <c r="U89" s="276"/>
      <c r="V89" s="283">
        <f t="shared" si="3"/>
        <v>0</v>
      </c>
      <c r="W89" s="279">
        <f t="shared" si="4"/>
        <v>0</v>
      </c>
      <c r="X89" s="287"/>
    </row>
    <row r="90" spans="1:27" s="69" customFormat="1" outlineLevel="1">
      <c r="A90" s="467" t="str">
        <f t="shared" si="2"/>
        <v>1</v>
      </c>
      <c r="L90" s="71">
        <v>4</v>
      </c>
      <c r="M90" s="78" t="s">
        <v>304</v>
      </c>
      <c r="N90" s="74" t="s">
        <v>142</v>
      </c>
      <c r="O90" s="274"/>
      <c r="P90" s="276"/>
      <c r="Q90" s="281"/>
      <c r="R90" s="287"/>
      <c r="S90" s="274"/>
      <c r="T90" s="276"/>
      <c r="U90" s="276"/>
      <c r="V90" s="283">
        <f t="shared" si="3"/>
        <v>0</v>
      </c>
      <c r="W90" s="279">
        <f t="shared" si="4"/>
        <v>0</v>
      </c>
      <c r="X90" s="287"/>
    </row>
    <row r="91" spans="1:27" s="69" customFormat="1" outlineLevel="1">
      <c r="A91" s="467" t="str">
        <f t="shared" si="2"/>
        <v>1</v>
      </c>
      <c r="L91" s="71">
        <v>5</v>
      </c>
      <c r="M91" s="78" t="s">
        <v>305</v>
      </c>
      <c r="N91" s="74" t="s">
        <v>142</v>
      </c>
      <c r="O91" s="274"/>
      <c r="P91" s="276"/>
      <c r="Q91" s="281"/>
      <c r="R91" s="287"/>
      <c r="S91" s="274"/>
      <c r="T91" s="276"/>
      <c r="U91" s="276"/>
      <c r="V91" s="283">
        <f t="shared" si="3"/>
        <v>0</v>
      </c>
      <c r="W91" s="279">
        <f t="shared" si="4"/>
        <v>0</v>
      </c>
      <c r="X91" s="287"/>
    </row>
    <row r="92" spans="1:27" s="79" customFormat="1" outlineLevel="1">
      <c r="A92" s="467" t="str">
        <f t="shared" si="2"/>
        <v>1</v>
      </c>
      <c r="L92" s="80" t="s">
        <v>123</v>
      </c>
      <c r="M92" s="76" t="s">
        <v>306</v>
      </c>
      <c r="N92" s="74"/>
      <c r="O92" s="278"/>
      <c r="P92" s="278"/>
      <c r="Q92" s="278"/>
      <c r="R92" s="288"/>
      <c r="S92" s="278"/>
      <c r="T92" s="278"/>
      <c r="U92" s="278"/>
      <c r="V92" s="283">
        <f t="shared" si="3"/>
        <v>0</v>
      </c>
      <c r="W92" s="279">
        <f t="shared" si="4"/>
        <v>0</v>
      </c>
      <c r="X92" s="288"/>
    </row>
    <row r="93" spans="1:27" s="79" customFormat="1" outlineLevel="1">
      <c r="A93" s="467" t="str">
        <f t="shared" si="2"/>
        <v>1</v>
      </c>
      <c r="L93" s="80" t="s">
        <v>124</v>
      </c>
      <c r="M93" s="75" t="s">
        <v>307</v>
      </c>
      <c r="N93" s="74"/>
      <c r="O93" s="278"/>
      <c r="P93" s="278"/>
      <c r="Q93" s="278"/>
      <c r="R93" s="288"/>
      <c r="S93" s="278"/>
      <c r="T93" s="278"/>
      <c r="U93" s="278"/>
      <c r="V93" s="283">
        <f t="shared" si="3"/>
        <v>0</v>
      </c>
      <c r="W93" s="279">
        <f t="shared" si="4"/>
        <v>0</v>
      </c>
      <c r="X93" s="288"/>
    </row>
    <row r="94" spans="1:27">
      <c r="A94" s="265"/>
    </row>
    <row r="95" spans="1:27" s="128" customFormat="1" ht="30" customHeight="1">
      <c r="A95" s="127" t="s">
        <v>847</v>
      </c>
      <c r="M95" s="129"/>
      <c r="N95" s="129"/>
      <c r="O95" s="129"/>
      <c r="P95" s="129"/>
      <c r="AA95" s="130"/>
    </row>
    <row r="96" spans="1:27">
      <c r="A96" s="131" t="s">
        <v>848</v>
      </c>
      <c r="Z96" s="4"/>
      <c r="AA96" s="1"/>
    </row>
    <row r="97" spans="1:21" s="85" customFormat="1" ht="15" customHeight="1">
      <c r="A97" s="85" t="s">
        <v>17</v>
      </c>
      <c r="L97" s="146" t="str">
        <f>INDEX('Общие сведения'!$J$110:$J$201,MATCH($A97,'Общие сведения'!$D$110:$D$201,0))</f>
        <v>Тариф 1 (Водоснабжение) - тариф на питьевую воду (Новоспасское городское поселние)</v>
      </c>
      <c r="M97" s="142"/>
      <c r="N97" s="142"/>
      <c r="O97" s="142"/>
      <c r="P97" s="142"/>
      <c r="Q97" s="142"/>
      <c r="R97" s="142"/>
      <c r="S97" s="142"/>
      <c r="T97" s="142"/>
      <c r="U97" s="142"/>
    </row>
    <row r="98" spans="1:21" s="85" customFormat="1" outlineLevel="1">
      <c r="A98" s="162" t="str">
        <f t="shared" ref="A98:A134" si="5">A97</f>
        <v>1</v>
      </c>
      <c r="L98" s="325" t="s">
        <v>17</v>
      </c>
      <c r="M98" s="327" t="s">
        <v>313</v>
      </c>
      <c r="N98" s="135"/>
      <c r="O98" s="450" t="str">
        <f>INDEX('Общие сведения'!$K$110:$K$201,MATCH($A98,'Общие сведения'!$D$110:$D$201,0))</f>
        <v>питьевая вода</v>
      </c>
      <c r="P98" s="451"/>
      <c r="Q98" s="451"/>
      <c r="R98" s="451"/>
      <c r="S98" s="451"/>
      <c r="T98" s="452"/>
      <c r="U98" s="371"/>
    </row>
    <row r="99" spans="1:21" s="85" customFormat="1" outlineLevel="1">
      <c r="A99" s="162" t="str">
        <f t="shared" si="5"/>
        <v>1</v>
      </c>
      <c r="L99" s="325" t="s">
        <v>101</v>
      </c>
      <c r="M99" s="326" t="s">
        <v>310</v>
      </c>
      <c r="N99" s="135" t="s">
        <v>311</v>
      </c>
      <c r="O99" s="364"/>
      <c r="P99" s="364"/>
      <c r="Q99" s="364"/>
      <c r="R99" s="364"/>
      <c r="S99" s="364"/>
      <c r="T99" s="364"/>
      <c r="U99" s="371"/>
    </row>
    <row r="100" spans="1:21" s="85" customFormat="1" outlineLevel="1">
      <c r="A100" s="162" t="str">
        <f t="shared" si="5"/>
        <v>1</v>
      </c>
      <c r="L100" s="325" t="s">
        <v>102</v>
      </c>
      <c r="M100" s="326" t="s">
        <v>312</v>
      </c>
      <c r="N100" s="135" t="s">
        <v>311</v>
      </c>
      <c r="O100" s="364"/>
      <c r="P100" s="364"/>
      <c r="Q100" s="364"/>
      <c r="R100" s="364"/>
      <c r="S100" s="364"/>
      <c r="T100" s="364"/>
      <c r="U100" s="371"/>
    </row>
    <row r="101" spans="1:21" s="85" customFormat="1" outlineLevel="1">
      <c r="A101" s="162" t="str">
        <f t="shared" si="5"/>
        <v>1</v>
      </c>
      <c r="L101" s="325">
        <v>4</v>
      </c>
      <c r="M101" s="328" t="s">
        <v>954</v>
      </c>
      <c r="N101" s="133" t="s">
        <v>314</v>
      </c>
      <c r="O101" s="319">
        <f t="shared" ref="O101:T101" si="6">O110+O105-O108</f>
        <v>0</v>
      </c>
      <c r="P101" s="319">
        <f t="shared" si="6"/>
        <v>0</v>
      </c>
      <c r="Q101" s="319">
        <f>Q110+Q105-Q108</f>
        <v>0</v>
      </c>
      <c r="R101" s="319">
        <f t="shared" si="6"/>
        <v>0</v>
      </c>
      <c r="S101" s="319">
        <f t="shared" si="6"/>
        <v>0</v>
      </c>
      <c r="T101" s="319">
        <f t="shared" si="6"/>
        <v>0</v>
      </c>
      <c r="U101" s="371"/>
    </row>
    <row r="102" spans="1:21" s="85" customFormat="1" outlineLevel="1">
      <c r="A102" s="162" t="str">
        <f t="shared" si="5"/>
        <v>1</v>
      </c>
      <c r="L102" s="325" t="s">
        <v>145</v>
      </c>
      <c r="M102" s="160" t="s">
        <v>315</v>
      </c>
      <c r="N102" s="133" t="s">
        <v>314</v>
      </c>
      <c r="O102" s="278"/>
      <c r="P102" s="278"/>
      <c r="Q102" s="278"/>
      <c r="R102" s="278"/>
      <c r="S102" s="278"/>
      <c r="T102" s="278"/>
      <c r="U102" s="372"/>
    </row>
    <row r="103" spans="1:21" s="85" customFormat="1" outlineLevel="1">
      <c r="A103" s="162" t="str">
        <f t="shared" si="5"/>
        <v>1</v>
      </c>
      <c r="L103" s="325" t="s">
        <v>376</v>
      </c>
      <c r="M103" s="160" t="s">
        <v>316</v>
      </c>
      <c r="N103" s="133" t="s">
        <v>314</v>
      </c>
      <c r="O103" s="278"/>
      <c r="P103" s="278"/>
      <c r="Q103" s="278"/>
      <c r="R103" s="278"/>
      <c r="S103" s="278"/>
      <c r="T103" s="278"/>
      <c r="U103" s="372"/>
    </row>
    <row r="104" spans="1:21" s="85" customFormat="1" ht="22.5" outlineLevel="1">
      <c r="A104" s="162" t="str">
        <f t="shared" si="5"/>
        <v>1</v>
      </c>
      <c r="L104" s="325" t="s">
        <v>377</v>
      </c>
      <c r="M104" s="328" t="s">
        <v>950</v>
      </c>
      <c r="N104" s="133" t="s">
        <v>314</v>
      </c>
      <c r="O104" s="278"/>
      <c r="P104" s="278"/>
      <c r="Q104" s="278"/>
      <c r="R104" s="278"/>
      <c r="S104" s="278"/>
      <c r="T104" s="278"/>
      <c r="U104" s="372"/>
    </row>
    <row r="105" spans="1:21" s="85" customFormat="1" outlineLevel="1">
      <c r="A105" s="162" t="str">
        <f t="shared" si="5"/>
        <v>1</v>
      </c>
      <c r="L105" s="325" t="s">
        <v>119</v>
      </c>
      <c r="M105" s="328" t="s">
        <v>317</v>
      </c>
      <c r="N105" s="133" t="s">
        <v>314</v>
      </c>
      <c r="O105" s="319">
        <f t="shared" ref="O105:T105" si="7">SUM(O106:O107)</f>
        <v>0</v>
      </c>
      <c r="P105" s="319">
        <f t="shared" si="7"/>
        <v>0</v>
      </c>
      <c r="Q105" s="319">
        <f t="shared" si="7"/>
        <v>0</v>
      </c>
      <c r="R105" s="319">
        <f t="shared" si="7"/>
        <v>0</v>
      </c>
      <c r="S105" s="319">
        <f t="shared" si="7"/>
        <v>0</v>
      </c>
      <c r="T105" s="319">
        <f t="shared" si="7"/>
        <v>0</v>
      </c>
      <c r="U105" s="372"/>
    </row>
    <row r="106" spans="1:21" s="85" customFormat="1" outlineLevel="1">
      <c r="A106" s="162" t="str">
        <f t="shared" si="5"/>
        <v>1</v>
      </c>
      <c r="L106" s="325" t="s">
        <v>121</v>
      </c>
      <c r="M106" s="160" t="s">
        <v>914</v>
      </c>
      <c r="N106" s="133" t="s">
        <v>314</v>
      </c>
      <c r="O106" s="278"/>
      <c r="P106" s="278"/>
      <c r="Q106" s="278"/>
      <c r="R106" s="278"/>
      <c r="S106" s="278"/>
      <c r="T106" s="278"/>
      <c r="U106" s="372"/>
    </row>
    <row r="107" spans="1:21" s="85" customFormat="1" outlineLevel="1">
      <c r="A107" s="162" t="str">
        <f t="shared" si="5"/>
        <v>1</v>
      </c>
      <c r="L107" s="325" t="s">
        <v>122</v>
      </c>
      <c r="M107" s="160" t="s">
        <v>318</v>
      </c>
      <c r="N107" s="133" t="s">
        <v>314</v>
      </c>
      <c r="O107" s="278"/>
      <c r="P107" s="278"/>
      <c r="Q107" s="278"/>
      <c r="R107" s="278"/>
      <c r="S107" s="278"/>
      <c r="T107" s="278"/>
      <c r="U107" s="372"/>
    </row>
    <row r="108" spans="1:21" s="85" customFormat="1" outlineLevel="1">
      <c r="A108" s="162" t="str">
        <f t="shared" si="5"/>
        <v>1</v>
      </c>
      <c r="L108" s="325" t="s">
        <v>123</v>
      </c>
      <c r="M108" s="327" t="s">
        <v>319</v>
      </c>
      <c r="N108" s="133" t="s">
        <v>314</v>
      </c>
      <c r="O108" s="364"/>
      <c r="P108" s="364"/>
      <c r="Q108" s="364"/>
      <c r="R108" s="364"/>
      <c r="S108" s="364"/>
      <c r="T108" s="364"/>
      <c r="U108" s="372"/>
    </row>
    <row r="109" spans="1:21" s="85" customFormat="1" outlineLevel="1">
      <c r="A109" s="162" t="str">
        <f t="shared" si="5"/>
        <v>1</v>
      </c>
      <c r="L109" s="325" t="s">
        <v>124</v>
      </c>
      <c r="M109" s="327" t="s">
        <v>320</v>
      </c>
      <c r="N109" s="133" t="s">
        <v>314</v>
      </c>
      <c r="O109" s="278"/>
      <c r="P109" s="278"/>
      <c r="Q109" s="278"/>
      <c r="R109" s="278"/>
      <c r="S109" s="278"/>
      <c r="T109" s="278"/>
      <c r="U109" s="372"/>
    </row>
    <row r="110" spans="1:21" s="85" customFormat="1" outlineLevel="1">
      <c r="A110" s="162" t="str">
        <f t="shared" si="5"/>
        <v>1</v>
      </c>
      <c r="L110" s="325" t="s">
        <v>125</v>
      </c>
      <c r="M110" s="328" t="s">
        <v>321</v>
      </c>
      <c r="N110" s="133" t="s">
        <v>314</v>
      </c>
      <c r="O110" s="319">
        <f t="shared" ref="O110:T110" si="8">O116+O114</f>
        <v>0</v>
      </c>
      <c r="P110" s="319">
        <f t="shared" si="8"/>
        <v>0</v>
      </c>
      <c r="Q110" s="319">
        <f t="shared" si="8"/>
        <v>0</v>
      </c>
      <c r="R110" s="319">
        <f t="shared" si="8"/>
        <v>0</v>
      </c>
      <c r="S110" s="319">
        <f t="shared" si="8"/>
        <v>0</v>
      </c>
      <c r="T110" s="319">
        <f t="shared" si="8"/>
        <v>0</v>
      </c>
      <c r="U110" s="372"/>
    </row>
    <row r="111" spans="1:21" s="85" customFormat="1" outlineLevel="1">
      <c r="A111" s="162" t="str">
        <f t="shared" si="5"/>
        <v>1</v>
      </c>
      <c r="L111" s="325" t="s">
        <v>146</v>
      </c>
      <c r="M111" s="160" t="s">
        <v>322</v>
      </c>
      <c r="N111" s="133" t="s">
        <v>314</v>
      </c>
      <c r="O111" s="278"/>
      <c r="P111" s="278"/>
      <c r="Q111" s="278"/>
      <c r="R111" s="278"/>
      <c r="S111" s="278"/>
      <c r="T111" s="278"/>
      <c r="U111" s="372"/>
    </row>
    <row r="112" spans="1:21" s="85" customFormat="1" outlineLevel="1">
      <c r="A112" s="162" t="str">
        <f t="shared" si="5"/>
        <v>1</v>
      </c>
      <c r="L112" s="325" t="s">
        <v>187</v>
      </c>
      <c r="M112" s="160" t="s">
        <v>323</v>
      </c>
      <c r="N112" s="133" t="s">
        <v>314</v>
      </c>
      <c r="O112" s="278"/>
      <c r="P112" s="278"/>
      <c r="Q112" s="278"/>
      <c r="R112" s="278"/>
      <c r="S112" s="278"/>
      <c r="T112" s="278"/>
      <c r="U112" s="372"/>
    </row>
    <row r="113" spans="1:21" s="85" customFormat="1" ht="22.5" outlineLevel="1">
      <c r="A113" s="162" t="str">
        <f t="shared" si="5"/>
        <v>1</v>
      </c>
      <c r="L113" s="325" t="s">
        <v>393</v>
      </c>
      <c r="M113" s="160" t="s">
        <v>951</v>
      </c>
      <c r="N113" s="133" t="s">
        <v>314</v>
      </c>
      <c r="O113" s="278"/>
      <c r="P113" s="278"/>
      <c r="Q113" s="278"/>
      <c r="R113" s="278"/>
      <c r="S113" s="278"/>
      <c r="T113" s="278"/>
      <c r="U113" s="372"/>
    </row>
    <row r="114" spans="1:21" s="85" customFormat="1" outlineLevel="1">
      <c r="A114" s="162" t="str">
        <f t="shared" si="5"/>
        <v>1</v>
      </c>
      <c r="L114" s="325" t="s">
        <v>126</v>
      </c>
      <c r="M114" s="327" t="s">
        <v>968</v>
      </c>
      <c r="N114" s="133" t="s">
        <v>314</v>
      </c>
      <c r="O114" s="278"/>
      <c r="P114" s="278"/>
      <c r="Q114" s="278"/>
      <c r="R114" s="278"/>
      <c r="S114" s="278"/>
      <c r="T114" s="278"/>
      <c r="U114" s="372"/>
    </row>
    <row r="115" spans="1:21" s="85" customFormat="1" outlineLevel="1">
      <c r="A115" s="162" t="str">
        <f t="shared" si="5"/>
        <v>1</v>
      </c>
      <c r="L115" s="325" t="s">
        <v>1046</v>
      </c>
      <c r="M115" s="329" t="s">
        <v>325</v>
      </c>
      <c r="N115" s="157" t="s">
        <v>142</v>
      </c>
      <c r="O115" s="365">
        <f t="shared" ref="O115:T115" si="9">IF(O110=0,0,O114/O110*100)</f>
        <v>0</v>
      </c>
      <c r="P115" s="365">
        <f t="shared" si="9"/>
        <v>0</v>
      </c>
      <c r="Q115" s="365">
        <f t="shared" si="9"/>
        <v>0</v>
      </c>
      <c r="R115" s="365">
        <f t="shared" si="9"/>
        <v>0</v>
      </c>
      <c r="S115" s="365">
        <f t="shared" si="9"/>
        <v>0</v>
      </c>
      <c r="T115" s="365">
        <f t="shared" si="9"/>
        <v>0</v>
      </c>
      <c r="U115" s="372"/>
    </row>
    <row r="116" spans="1:21" s="85" customFormat="1" outlineLevel="1">
      <c r="A116" s="162" t="str">
        <f t="shared" si="5"/>
        <v>1</v>
      </c>
      <c r="L116" s="325" t="s">
        <v>127</v>
      </c>
      <c r="M116" s="327" t="s">
        <v>326</v>
      </c>
      <c r="N116" s="133" t="s">
        <v>314</v>
      </c>
      <c r="O116" s="319">
        <f t="shared" ref="O116:T116" si="10">O117+O121+O124+O134</f>
        <v>0</v>
      </c>
      <c r="P116" s="319">
        <f t="shared" si="10"/>
        <v>0</v>
      </c>
      <c r="Q116" s="319">
        <f t="shared" si="10"/>
        <v>0</v>
      </c>
      <c r="R116" s="319">
        <f t="shared" si="10"/>
        <v>0</v>
      </c>
      <c r="S116" s="319">
        <f t="shared" si="10"/>
        <v>0</v>
      </c>
      <c r="T116" s="319">
        <f t="shared" si="10"/>
        <v>0</v>
      </c>
      <c r="U116" s="372"/>
    </row>
    <row r="117" spans="1:21" s="85" customFormat="1" outlineLevel="1">
      <c r="A117" s="162" t="str">
        <f t="shared" si="5"/>
        <v>1</v>
      </c>
      <c r="L117" s="325" t="s">
        <v>1006</v>
      </c>
      <c r="M117" s="160" t="s">
        <v>327</v>
      </c>
      <c r="N117" s="133" t="s">
        <v>314</v>
      </c>
      <c r="O117" s="319">
        <f t="shared" ref="O117:T117" si="11">SUM(O118:O120)</f>
        <v>0</v>
      </c>
      <c r="P117" s="319">
        <f t="shared" si="11"/>
        <v>0</v>
      </c>
      <c r="Q117" s="319">
        <f t="shared" si="11"/>
        <v>0</v>
      </c>
      <c r="R117" s="319">
        <f t="shared" si="11"/>
        <v>0</v>
      </c>
      <c r="S117" s="319">
        <f t="shared" si="11"/>
        <v>0</v>
      </c>
      <c r="T117" s="319">
        <f t="shared" si="11"/>
        <v>0</v>
      </c>
      <c r="U117" s="372"/>
    </row>
    <row r="118" spans="1:21" s="85" customFormat="1" outlineLevel="1">
      <c r="A118" s="162" t="str">
        <f t="shared" si="5"/>
        <v>1</v>
      </c>
      <c r="L118" s="325" t="s">
        <v>1047</v>
      </c>
      <c r="M118" s="330" t="s">
        <v>328</v>
      </c>
      <c r="N118" s="133" t="s">
        <v>314</v>
      </c>
      <c r="O118" s="278"/>
      <c r="P118" s="278"/>
      <c r="Q118" s="278"/>
      <c r="R118" s="278"/>
      <c r="S118" s="278"/>
      <c r="T118" s="278"/>
      <c r="U118" s="372"/>
    </row>
    <row r="119" spans="1:21" s="85" customFormat="1" outlineLevel="1">
      <c r="A119" s="162" t="str">
        <f t="shared" si="5"/>
        <v>1</v>
      </c>
      <c r="L119" s="325" t="s">
        <v>1048</v>
      </c>
      <c r="M119" s="330" t="s">
        <v>329</v>
      </c>
      <c r="N119" s="133" t="s">
        <v>314</v>
      </c>
      <c r="O119" s="278"/>
      <c r="P119" s="278"/>
      <c r="Q119" s="278"/>
      <c r="R119" s="278"/>
      <c r="S119" s="278"/>
      <c r="T119" s="278"/>
      <c r="U119" s="372"/>
    </row>
    <row r="120" spans="1:21" s="85" customFormat="1" outlineLevel="1">
      <c r="A120" s="162" t="str">
        <f t="shared" si="5"/>
        <v>1</v>
      </c>
      <c r="L120" s="325" t="s">
        <v>1049</v>
      </c>
      <c r="M120" s="330" t="s">
        <v>330</v>
      </c>
      <c r="N120" s="133" t="s">
        <v>314</v>
      </c>
      <c r="O120" s="278"/>
      <c r="P120" s="278"/>
      <c r="Q120" s="278"/>
      <c r="R120" s="278"/>
      <c r="S120" s="278"/>
      <c r="T120" s="278"/>
      <c r="U120" s="372"/>
    </row>
    <row r="121" spans="1:21" s="85" customFormat="1" outlineLevel="1">
      <c r="A121" s="162" t="str">
        <f t="shared" si="5"/>
        <v>1</v>
      </c>
      <c r="B121" s="85" t="s">
        <v>948</v>
      </c>
      <c r="L121" s="325" t="s">
        <v>1050</v>
      </c>
      <c r="M121" s="160" t="s">
        <v>331</v>
      </c>
      <c r="N121" s="133" t="s">
        <v>314</v>
      </c>
      <c r="O121" s="319">
        <f t="shared" ref="O121:T121" si="12">SUM(O122:O123)</f>
        <v>0</v>
      </c>
      <c r="P121" s="319">
        <f t="shared" si="12"/>
        <v>0</v>
      </c>
      <c r="Q121" s="319">
        <f t="shared" si="12"/>
        <v>0</v>
      </c>
      <c r="R121" s="319">
        <f t="shared" si="12"/>
        <v>0</v>
      </c>
      <c r="S121" s="319">
        <f t="shared" si="12"/>
        <v>0</v>
      </c>
      <c r="T121" s="319">
        <f t="shared" si="12"/>
        <v>0</v>
      </c>
      <c r="U121" s="372"/>
    </row>
    <row r="122" spans="1:21" s="85" customFormat="1" outlineLevel="1">
      <c r="A122" s="162" t="str">
        <f t="shared" si="5"/>
        <v>1</v>
      </c>
      <c r="L122" s="325" t="s">
        <v>1051</v>
      </c>
      <c r="M122" s="330" t="s">
        <v>332</v>
      </c>
      <c r="N122" s="133" t="s">
        <v>314</v>
      </c>
      <c r="O122" s="278"/>
      <c r="P122" s="278"/>
      <c r="Q122" s="278"/>
      <c r="R122" s="278"/>
      <c r="S122" s="278"/>
      <c r="T122" s="278"/>
      <c r="U122" s="372"/>
    </row>
    <row r="123" spans="1:21" s="85" customFormat="1" outlineLevel="1">
      <c r="A123" s="162" t="str">
        <f t="shared" si="5"/>
        <v>1</v>
      </c>
      <c r="L123" s="325" t="s">
        <v>1052</v>
      </c>
      <c r="M123" s="330" t="s">
        <v>333</v>
      </c>
      <c r="N123" s="133" t="s">
        <v>314</v>
      </c>
      <c r="O123" s="278"/>
      <c r="P123" s="278"/>
      <c r="Q123" s="278"/>
      <c r="R123" s="278"/>
      <c r="S123" s="278"/>
      <c r="T123" s="278"/>
      <c r="U123" s="372"/>
    </row>
    <row r="124" spans="1:21" s="85" customFormat="1" outlineLevel="1">
      <c r="A124" s="162" t="str">
        <f t="shared" si="5"/>
        <v>1</v>
      </c>
      <c r="B124" s="85" t="s">
        <v>948</v>
      </c>
      <c r="L124" s="325" t="s">
        <v>1053</v>
      </c>
      <c r="M124" s="160" t="s">
        <v>969</v>
      </c>
      <c r="N124" s="133" t="s">
        <v>314</v>
      </c>
      <c r="O124" s="319">
        <f t="shared" ref="O124:T124" si="13">O125+O128+O131</f>
        <v>0</v>
      </c>
      <c r="P124" s="319">
        <f t="shared" si="13"/>
        <v>0</v>
      </c>
      <c r="Q124" s="319">
        <f t="shared" si="13"/>
        <v>0</v>
      </c>
      <c r="R124" s="319">
        <f t="shared" si="13"/>
        <v>0</v>
      </c>
      <c r="S124" s="319">
        <f t="shared" si="13"/>
        <v>0</v>
      </c>
      <c r="T124" s="319">
        <f t="shared" si="13"/>
        <v>0</v>
      </c>
      <c r="U124" s="372"/>
    </row>
    <row r="125" spans="1:21" s="85" customFormat="1" outlineLevel="1">
      <c r="A125" s="162" t="str">
        <f t="shared" si="5"/>
        <v>1</v>
      </c>
      <c r="L125" s="325" t="s">
        <v>1054</v>
      </c>
      <c r="M125" s="330" t="s">
        <v>334</v>
      </c>
      <c r="N125" s="133" t="s">
        <v>314</v>
      </c>
      <c r="O125" s="319">
        <f t="shared" ref="O125:T125" si="14">SUM(O126:O127)</f>
        <v>0</v>
      </c>
      <c r="P125" s="319">
        <f t="shared" si="14"/>
        <v>0</v>
      </c>
      <c r="Q125" s="319">
        <f t="shared" si="14"/>
        <v>0</v>
      </c>
      <c r="R125" s="319">
        <f t="shared" si="14"/>
        <v>0</v>
      </c>
      <c r="S125" s="319">
        <f t="shared" si="14"/>
        <v>0</v>
      </c>
      <c r="T125" s="319">
        <f t="shared" si="14"/>
        <v>0</v>
      </c>
      <c r="U125" s="372"/>
    </row>
    <row r="126" spans="1:21" s="85" customFormat="1" outlineLevel="1">
      <c r="A126" s="162" t="str">
        <f t="shared" si="5"/>
        <v>1</v>
      </c>
      <c r="L126" s="325" t="s">
        <v>1055</v>
      </c>
      <c r="M126" s="331" t="s">
        <v>332</v>
      </c>
      <c r="N126" s="133" t="s">
        <v>314</v>
      </c>
      <c r="O126" s="278"/>
      <c r="P126" s="278"/>
      <c r="Q126" s="278"/>
      <c r="R126" s="278"/>
      <c r="S126" s="278"/>
      <c r="T126" s="278"/>
      <c r="U126" s="372"/>
    </row>
    <row r="127" spans="1:21" s="85" customFormat="1" outlineLevel="1">
      <c r="A127" s="162" t="str">
        <f t="shared" si="5"/>
        <v>1</v>
      </c>
      <c r="L127" s="325" t="s">
        <v>1056</v>
      </c>
      <c r="M127" s="331" t="s">
        <v>333</v>
      </c>
      <c r="N127" s="133" t="s">
        <v>314</v>
      </c>
      <c r="O127" s="278"/>
      <c r="P127" s="278"/>
      <c r="Q127" s="278"/>
      <c r="R127" s="278"/>
      <c r="S127" s="278"/>
      <c r="T127" s="278"/>
      <c r="U127" s="372"/>
    </row>
    <row r="128" spans="1:21" s="85" customFormat="1" outlineLevel="1">
      <c r="A128" s="162" t="str">
        <f t="shared" si="5"/>
        <v>1</v>
      </c>
      <c r="B128" s="85" t="s">
        <v>949</v>
      </c>
      <c r="L128" s="325" t="s">
        <v>1057</v>
      </c>
      <c r="M128" s="330" t="s">
        <v>335</v>
      </c>
      <c r="N128" s="133" t="s">
        <v>314</v>
      </c>
      <c r="O128" s="319">
        <f t="shared" ref="O128:T128" si="15">SUM(O129:O130)</f>
        <v>0</v>
      </c>
      <c r="P128" s="319">
        <f t="shared" si="15"/>
        <v>0</v>
      </c>
      <c r="Q128" s="319">
        <f t="shared" si="15"/>
        <v>0</v>
      </c>
      <c r="R128" s="319">
        <f t="shared" si="15"/>
        <v>0</v>
      </c>
      <c r="S128" s="319">
        <f t="shared" si="15"/>
        <v>0</v>
      </c>
      <c r="T128" s="319">
        <f t="shared" si="15"/>
        <v>0</v>
      </c>
      <c r="U128" s="372"/>
    </row>
    <row r="129" spans="1:21" s="85" customFormat="1" outlineLevel="1">
      <c r="A129" s="162" t="str">
        <f t="shared" si="5"/>
        <v>1</v>
      </c>
      <c r="L129" s="325" t="s">
        <v>1058</v>
      </c>
      <c r="M129" s="331" t="s">
        <v>332</v>
      </c>
      <c r="N129" s="133" t="s">
        <v>314</v>
      </c>
      <c r="O129" s="278"/>
      <c r="P129" s="278"/>
      <c r="Q129" s="278"/>
      <c r="R129" s="278"/>
      <c r="S129" s="278"/>
      <c r="T129" s="278"/>
      <c r="U129" s="372"/>
    </row>
    <row r="130" spans="1:21" s="85" customFormat="1" outlineLevel="1">
      <c r="A130" s="162" t="str">
        <f t="shared" si="5"/>
        <v>1</v>
      </c>
      <c r="L130" s="325" t="s">
        <v>1059</v>
      </c>
      <c r="M130" s="331" t="s">
        <v>333</v>
      </c>
      <c r="N130" s="133" t="s">
        <v>314</v>
      </c>
      <c r="O130" s="278"/>
      <c r="P130" s="278"/>
      <c r="Q130" s="278"/>
      <c r="R130" s="278"/>
      <c r="S130" s="278"/>
      <c r="T130" s="278"/>
      <c r="U130" s="372"/>
    </row>
    <row r="131" spans="1:21" s="85" customFormat="1" outlineLevel="1">
      <c r="A131" s="162" t="str">
        <f t="shared" si="5"/>
        <v>1</v>
      </c>
      <c r="L131" s="325" t="s">
        <v>1060</v>
      </c>
      <c r="M131" s="330" t="s">
        <v>336</v>
      </c>
      <c r="N131" s="133" t="s">
        <v>314</v>
      </c>
      <c r="O131" s="319">
        <f t="shared" ref="O131:T131" si="16">SUM(O132:O133)</f>
        <v>0</v>
      </c>
      <c r="P131" s="319">
        <f t="shared" si="16"/>
        <v>0</v>
      </c>
      <c r="Q131" s="319">
        <f t="shared" si="16"/>
        <v>0</v>
      </c>
      <c r="R131" s="319">
        <f t="shared" si="16"/>
        <v>0</v>
      </c>
      <c r="S131" s="319">
        <f t="shared" si="16"/>
        <v>0</v>
      </c>
      <c r="T131" s="319">
        <f t="shared" si="16"/>
        <v>0</v>
      </c>
      <c r="U131" s="372"/>
    </row>
    <row r="132" spans="1:21" s="85" customFormat="1" outlineLevel="1">
      <c r="A132" s="162" t="str">
        <f t="shared" si="5"/>
        <v>1</v>
      </c>
      <c r="L132" s="325" t="s">
        <v>1061</v>
      </c>
      <c r="M132" s="331" t="s">
        <v>332</v>
      </c>
      <c r="N132" s="133" t="s">
        <v>314</v>
      </c>
      <c r="O132" s="278"/>
      <c r="P132" s="278"/>
      <c r="Q132" s="278"/>
      <c r="R132" s="278"/>
      <c r="S132" s="278"/>
      <c r="T132" s="278"/>
      <c r="U132" s="372"/>
    </row>
    <row r="133" spans="1:21" s="85" customFormat="1" outlineLevel="1">
      <c r="A133" s="162" t="str">
        <f t="shared" si="5"/>
        <v>1</v>
      </c>
      <c r="L133" s="325" t="s">
        <v>1062</v>
      </c>
      <c r="M133" s="331" t="s">
        <v>333</v>
      </c>
      <c r="N133" s="133" t="s">
        <v>314</v>
      </c>
      <c r="O133" s="278"/>
      <c r="P133" s="278"/>
      <c r="Q133" s="278"/>
      <c r="R133" s="278"/>
      <c r="S133" s="278"/>
      <c r="T133" s="278"/>
      <c r="U133" s="371"/>
    </row>
    <row r="134" spans="1:21" s="85" customFormat="1" ht="22.5" outlineLevel="1">
      <c r="A134" s="162" t="str">
        <f t="shared" si="5"/>
        <v>1</v>
      </c>
      <c r="L134" s="325" t="s">
        <v>1063</v>
      </c>
      <c r="M134" s="332" t="s">
        <v>939</v>
      </c>
      <c r="N134" s="133" t="s">
        <v>314</v>
      </c>
      <c r="O134" s="364"/>
      <c r="P134" s="364"/>
      <c r="Q134" s="364"/>
      <c r="R134" s="364"/>
      <c r="S134" s="364"/>
      <c r="T134" s="364"/>
      <c r="U134" s="371"/>
    </row>
    <row r="135" spans="1:21" s="165" customFormat="1">
      <c r="A135" s="164" t="s">
        <v>849</v>
      </c>
      <c r="M135" s="3"/>
      <c r="N135" s="3"/>
      <c r="T135" s="4"/>
    </row>
    <row r="136" spans="1:21" s="85" customFormat="1" ht="15" customHeight="1">
      <c r="A136" s="85" t="s">
        <v>17</v>
      </c>
      <c r="L136" s="146" t="str">
        <f>INDEX('Общие сведения'!$J$110:$J$201,MATCH($A136,'Общие сведения'!$D$110:$D$201,0))</f>
        <v>Тариф 1 (Водоснабжение) - тариф на питьевую воду (Новоспасское городское поселние)</v>
      </c>
      <c r="M136" s="142"/>
      <c r="N136" s="142"/>
      <c r="O136" s="142"/>
      <c r="P136" s="142"/>
      <c r="Q136" s="142"/>
      <c r="R136" s="142"/>
      <c r="S136" s="142"/>
      <c r="T136" s="142"/>
      <c r="U136" s="142"/>
    </row>
    <row r="137" spans="1:21" s="85" customFormat="1" outlineLevel="1">
      <c r="A137" s="162" t="str">
        <f>A139</f>
        <v>1</v>
      </c>
      <c r="L137" s="333" t="s">
        <v>17</v>
      </c>
      <c r="M137" s="334" t="s">
        <v>313</v>
      </c>
      <c r="N137" s="166"/>
      <c r="O137" s="450" t="str">
        <f>INDEX('Общие сведения'!$K$110:$K$201,MATCH($A137,'Общие сведения'!$D$110:$D$201,0))</f>
        <v>питьевая вода</v>
      </c>
      <c r="P137" s="451"/>
      <c r="Q137" s="451"/>
      <c r="R137" s="451"/>
      <c r="S137" s="451"/>
      <c r="T137" s="452"/>
      <c r="U137" s="371"/>
    </row>
    <row r="138" spans="1:21" s="85" customFormat="1" outlineLevel="1">
      <c r="A138" s="162" t="str">
        <f>A136</f>
        <v>1</v>
      </c>
      <c r="L138" s="333" t="s">
        <v>101</v>
      </c>
      <c r="M138" s="334" t="s">
        <v>310</v>
      </c>
      <c r="N138" s="135" t="s">
        <v>311</v>
      </c>
      <c r="O138" s="364"/>
      <c r="P138" s="364"/>
      <c r="Q138" s="364"/>
      <c r="R138" s="364"/>
      <c r="S138" s="364"/>
      <c r="T138" s="364"/>
      <c r="U138" s="371"/>
    </row>
    <row r="139" spans="1:21" s="85" customFormat="1" outlineLevel="1">
      <c r="A139" s="162" t="str">
        <f t="shared" ref="A139:A151" si="17">A138</f>
        <v>1</v>
      </c>
      <c r="L139" s="333" t="s">
        <v>102</v>
      </c>
      <c r="M139" s="334" t="s">
        <v>312</v>
      </c>
      <c r="N139" s="135" t="s">
        <v>311</v>
      </c>
      <c r="O139" s="364"/>
      <c r="P139" s="364"/>
      <c r="Q139" s="364"/>
      <c r="R139" s="364"/>
      <c r="S139" s="364"/>
      <c r="T139" s="364"/>
      <c r="U139" s="371"/>
    </row>
    <row r="140" spans="1:21" s="85" customFormat="1" outlineLevel="1">
      <c r="A140" s="162" t="str">
        <f>A137</f>
        <v>1</v>
      </c>
      <c r="B140" s="85" t="s">
        <v>948</v>
      </c>
      <c r="L140" s="333">
        <v>4</v>
      </c>
      <c r="M140" s="335" t="s">
        <v>339</v>
      </c>
      <c r="N140" s="133" t="s">
        <v>314</v>
      </c>
      <c r="O140" s="366">
        <f t="shared" ref="O140:T140" si="18">O144+O145+O148+O151</f>
        <v>0</v>
      </c>
      <c r="P140" s="366">
        <f t="shared" si="18"/>
        <v>0</v>
      </c>
      <c r="Q140" s="366">
        <f t="shared" si="18"/>
        <v>0</v>
      </c>
      <c r="R140" s="366">
        <f t="shared" si="18"/>
        <v>0</v>
      </c>
      <c r="S140" s="366">
        <f t="shared" si="18"/>
        <v>0</v>
      </c>
      <c r="T140" s="366">
        <f t="shared" si="18"/>
        <v>0</v>
      </c>
      <c r="U140" s="371"/>
    </row>
    <row r="141" spans="1:21" s="85" customFormat="1" outlineLevel="1">
      <c r="A141" s="162" t="str">
        <f t="shared" si="17"/>
        <v>1</v>
      </c>
      <c r="L141" s="333" t="s">
        <v>145</v>
      </c>
      <c r="M141" s="336" t="s">
        <v>337</v>
      </c>
      <c r="N141" s="133" t="s">
        <v>314</v>
      </c>
      <c r="O141" s="364"/>
      <c r="P141" s="364"/>
      <c r="Q141" s="364"/>
      <c r="R141" s="364"/>
      <c r="S141" s="364"/>
      <c r="T141" s="364"/>
      <c r="U141" s="371"/>
    </row>
    <row r="142" spans="1:21" s="85" customFormat="1" outlineLevel="1">
      <c r="A142" s="162" t="str">
        <f t="shared" si="17"/>
        <v>1</v>
      </c>
      <c r="L142" s="333" t="s">
        <v>376</v>
      </c>
      <c r="M142" s="336" t="s">
        <v>338</v>
      </c>
      <c r="N142" s="133" t="s">
        <v>314</v>
      </c>
      <c r="O142" s="364"/>
      <c r="P142" s="364"/>
      <c r="Q142" s="364"/>
      <c r="R142" s="364"/>
      <c r="S142" s="364"/>
      <c r="T142" s="364"/>
      <c r="U142" s="371"/>
    </row>
    <row r="143" spans="1:21" s="85" customFormat="1" ht="22.5" outlineLevel="1">
      <c r="A143" s="162" t="str">
        <f t="shared" si="17"/>
        <v>1</v>
      </c>
      <c r="L143" s="333" t="s">
        <v>377</v>
      </c>
      <c r="M143" s="336" t="s">
        <v>324</v>
      </c>
      <c r="N143" s="133" t="s">
        <v>314</v>
      </c>
      <c r="O143" s="364"/>
      <c r="P143" s="364"/>
      <c r="Q143" s="364"/>
      <c r="R143" s="364"/>
      <c r="S143" s="364"/>
      <c r="T143" s="364"/>
      <c r="U143" s="371"/>
    </row>
    <row r="144" spans="1:21" s="85" customFormat="1" outlineLevel="1">
      <c r="A144" s="162" t="str">
        <f t="shared" si="17"/>
        <v>1</v>
      </c>
      <c r="L144" s="333" t="s">
        <v>119</v>
      </c>
      <c r="M144" s="334" t="s">
        <v>968</v>
      </c>
      <c r="N144" s="133" t="s">
        <v>314</v>
      </c>
      <c r="O144" s="364"/>
      <c r="P144" s="364"/>
      <c r="Q144" s="364"/>
      <c r="R144" s="364"/>
      <c r="S144" s="364"/>
      <c r="T144" s="364"/>
      <c r="U144" s="371"/>
    </row>
    <row r="145" spans="1:21" s="85" customFormat="1" outlineLevel="1">
      <c r="A145" s="162" t="str">
        <f t="shared" si="17"/>
        <v>1</v>
      </c>
      <c r="L145" s="333" t="s">
        <v>123</v>
      </c>
      <c r="M145" s="335" t="s">
        <v>327</v>
      </c>
      <c r="N145" s="133" t="s">
        <v>314</v>
      </c>
      <c r="O145" s="366">
        <f t="shared" ref="O145:T145" si="19">O146+O147</f>
        <v>0</v>
      </c>
      <c r="P145" s="366">
        <f t="shared" si="19"/>
        <v>0</v>
      </c>
      <c r="Q145" s="366">
        <f t="shared" si="19"/>
        <v>0</v>
      </c>
      <c r="R145" s="366">
        <f t="shared" si="19"/>
        <v>0</v>
      </c>
      <c r="S145" s="366">
        <f t="shared" si="19"/>
        <v>0</v>
      </c>
      <c r="T145" s="366">
        <f t="shared" si="19"/>
        <v>0</v>
      </c>
      <c r="U145" s="371"/>
    </row>
    <row r="146" spans="1:21" s="85" customFormat="1" outlineLevel="1">
      <c r="A146" s="162" t="str">
        <f t="shared" si="17"/>
        <v>1</v>
      </c>
      <c r="L146" s="333" t="s">
        <v>183</v>
      </c>
      <c r="M146" s="336" t="s">
        <v>328</v>
      </c>
      <c r="N146" s="133" t="s">
        <v>314</v>
      </c>
      <c r="O146" s="364"/>
      <c r="P146" s="364"/>
      <c r="Q146" s="364"/>
      <c r="R146" s="364"/>
      <c r="S146" s="364"/>
      <c r="T146" s="364"/>
      <c r="U146" s="371"/>
    </row>
    <row r="147" spans="1:21" s="85" customFormat="1" outlineLevel="1">
      <c r="A147" s="162" t="str">
        <f t="shared" si="17"/>
        <v>1</v>
      </c>
      <c r="L147" s="333" t="s">
        <v>184</v>
      </c>
      <c r="M147" s="336" t="s">
        <v>329</v>
      </c>
      <c r="N147" s="133" t="s">
        <v>314</v>
      </c>
      <c r="O147" s="364"/>
      <c r="P147" s="364"/>
      <c r="Q147" s="364"/>
      <c r="R147" s="364"/>
      <c r="S147" s="364"/>
      <c r="T147" s="364"/>
      <c r="U147" s="371"/>
    </row>
    <row r="148" spans="1:21" s="85" customFormat="1" outlineLevel="1">
      <c r="A148" s="162" t="str">
        <f t="shared" si="17"/>
        <v>1</v>
      </c>
      <c r="L148" s="333" t="s">
        <v>124</v>
      </c>
      <c r="M148" s="335" t="s">
        <v>331</v>
      </c>
      <c r="N148" s="133" t="s">
        <v>314</v>
      </c>
      <c r="O148" s="366">
        <f t="shared" ref="O148:T148" si="20">O149+O150</f>
        <v>0</v>
      </c>
      <c r="P148" s="366">
        <f t="shared" si="20"/>
        <v>0</v>
      </c>
      <c r="Q148" s="366">
        <f t="shared" si="20"/>
        <v>0</v>
      </c>
      <c r="R148" s="366">
        <f t="shared" si="20"/>
        <v>0</v>
      </c>
      <c r="S148" s="366">
        <f t="shared" si="20"/>
        <v>0</v>
      </c>
      <c r="T148" s="366">
        <f t="shared" si="20"/>
        <v>0</v>
      </c>
      <c r="U148" s="371"/>
    </row>
    <row r="149" spans="1:21" s="85" customFormat="1" outlineLevel="1">
      <c r="A149" s="162" t="str">
        <f t="shared" si="17"/>
        <v>1</v>
      </c>
      <c r="L149" s="333" t="s">
        <v>185</v>
      </c>
      <c r="M149" s="336" t="s">
        <v>332</v>
      </c>
      <c r="N149" s="133" t="s">
        <v>314</v>
      </c>
      <c r="O149" s="364"/>
      <c r="P149" s="364"/>
      <c r="Q149" s="364"/>
      <c r="R149" s="364"/>
      <c r="S149" s="364"/>
      <c r="T149" s="364"/>
      <c r="U149" s="371"/>
    </row>
    <row r="150" spans="1:21" s="85" customFormat="1" outlineLevel="1">
      <c r="A150" s="162" t="str">
        <f t="shared" si="17"/>
        <v>1</v>
      </c>
      <c r="L150" s="333" t="s">
        <v>186</v>
      </c>
      <c r="M150" s="336" t="s">
        <v>333</v>
      </c>
      <c r="N150" s="133" t="s">
        <v>314</v>
      </c>
      <c r="O150" s="364"/>
      <c r="P150" s="364"/>
      <c r="Q150" s="364"/>
      <c r="R150" s="364"/>
      <c r="S150" s="364"/>
      <c r="T150" s="364"/>
      <c r="U150" s="371"/>
    </row>
    <row r="151" spans="1:21" s="85" customFormat="1" outlineLevel="1">
      <c r="A151" s="162" t="str">
        <f t="shared" si="17"/>
        <v>1</v>
      </c>
      <c r="L151" s="333" t="s">
        <v>125</v>
      </c>
      <c r="M151" s="337" t="s">
        <v>939</v>
      </c>
      <c r="N151" s="133" t="s">
        <v>314</v>
      </c>
      <c r="O151" s="364"/>
      <c r="P151" s="364"/>
      <c r="Q151" s="364"/>
      <c r="R151" s="364"/>
      <c r="S151" s="364"/>
      <c r="T151" s="364"/>
      <c r="U151" s="371"/>
    </row>
    <row r="152" spans="1:21" s="165" customFormat="1">
      <c r="A152" s="164" t="s">
        <v>850</v>
      </c>
      <c r="M152" s="3"/>
      <c r="N152" s="3"/>
      <c r="O152" s="367"/>
      <c r="P152" s="367"/>
      <c r="Q152" s="367"/>
      <c r="R152" s="367"/>
      <c r="S152" s="367"/>
      <c r="T152" s="368"/>
    </row>
    <row r="153" spans="1:21" s="85" customFormat="1" ht="15" customHeight="1">
      <c r="A153" s="85" t="s">
        <v>17</v>
      </c>
      <c r="L153" s="146" t="str">
        <f>INDEX('Общие сведения'!$J$110:$J$201,MATCH($A153,'Общие сведения'!$D$110:$D$201,0))</f>
        <v>Тариф 1 (Водоснабжение) - тариф на питьевую воду (Новоспасское городское поселние)</v>
      </c>
      <c r="M153" s="142"/>
      <c r="N153" s="142"/>
      <c r="O153" s="369"/>
      <c r="P153" s="369"/>
      <c r="Q153" s="369"/>
      <c r="R153" s="369"/>
      <c r="S153" s="369"/>
      <c r="T153" s="369"/>
      <c r="U153" s="142"/>
    </row>
    <row r="154" spans="1:21" s="85" customFormat="1" outlineLevel="1">
      <c r="A154" s="162" t="str">
        <f>A156</f>
        <v>1</v>
      </c>
      <c r="L154" s="333" t="s">
        <v>17</v>
      </c>
      <c r="M154" s="339" t="s">
        <v>340</v>
      </c>
      <c r="N154" s="163"/>
      <c r="O154" s="450" t="str">
        <f>INDEX('Общие сведения'!$K$110:$K$201,MATCH($A154,'Общие сведения'!$D$110:$D$201,0))</f>
        <v>питьевая вода</v>
      </c>
      <c r="P154" s="451"/>
      <c r="Q154" s="451"/>
      <c r="R154" s="451"/>
      <c r="S154" s="451"/>
      <c r="T154" s="452"/>
      <c r="U154" s="371"/>
    </row>
    <row r="155" spans="1:21" s="85" customFormat="1" outlineLevel="1">
      <c r="A155" s="162" t="str">
        <f>A153</f>
        <v>1</v>
      </c>
      <c r="L155" s="333" t="s">
        <v>101</v>
      </c>
      <c r="M155" s="338" t="s">
        <v>310</v>
      </c>
      <c r="N155" s="135" t="s">
        <v>311</v>
      </c>
      <c r="O155" s="364"/>
      <c r="P155" s="364"/>
      <c r="Q155" s="364"/>
      <c r="R155" s="364"/>
      <c r="S155" s="364"/>
      <c r="T155" s="364"/>
      <c r="U155" s="371"/>
    </row>
    <row r="156" spans="1:21" s="85" customFormat="1" outlineLevel="1">
      <c r="A156" s="162" t="str">
        <f t="shared" ref="A156:A178" si="21">A155</f>
        <v>1</v>
      </c>
      <c r="L156" s="333" t="s">
        <v>102</v>
      </c>
      <c r="M156" s="338" t="s">
        <v>312</v>
      </c>
      <c r="N156" s="135" t="s">
        <v>311</v>
      </c>
      <c r="O156" s="364"/>
      <c r="P156" s="364"/>
      <c r="Q156" s="364"/>
      <c r="R156" s="364"/>
      <c r="S156" s="364"/>
      <c r="T156" s="364"/>
      <c r="U156" s="371"/>
    </row>
    <row r="157" spans="1:21" s="85" customFormat="1" outlineLevel="1">
      <c r="A157" s="162" t="str">
        <f>A154</f>
        <v>1</v>
      </c>
      <c r="L157" s="333" t="s">
        <v>103</v>
      </c>
      <c r="M157" s="339" t="s">
        <v>341</v>
      </c>
      <c r="N157" s="133" t="s">
        <v>314</v>
      </c>
      <c r="O157" s="370">
        <f t="shared" ref="O157:T157" si="22">O158+O159+O172</f>
        <v>0</v>
      </c>
      <c r="P157" s="370">
        <f t="shared" si="22"/>
        <v>0</v>
      </c>
      <c r="Q157" s="370">
        <f t="shared" si="22"/>
        <v>0</v>
      </c>
      <c r="R157" s="370">
        <f t="shared" si="22"/>
        <v>0</v>
      </c>
      <c r="S157" s="370">
        <f t="shared" si="22"/>
        <v>0</v>
      </c>
      <c r="T157" s="370">
        <f t="shared" si="22"/>
        <v>0</v>
      </c>
      <c r="U157" s="371"/>
    </row>
    <row r="158" spans="1:21" s="85" customFormat="1" outlineLevel="1">
      <c r="A158" s="162" t="str">
        <f t="shared" si="21"/>
        <v>1</v>
      </c>
      <c r="L158" s="333" t="s">
        <v>119</v>
      </c>
      <c r="M158" s="339" t="s">
        <v>342</v>
      </c>
      <c r="N158" s="133" t="s">
        <v>314</v>
      </c>
      <c r="O158" s="364"/>
      <c r="P158" s="364"/>
      <c r="Q158" s="364"/>
      <c r="R158" s="364"/>
      <c r="S158" s="364"/>
      <c r="T158" s="364"/>
      <c r="U158" s="371"/>
    </row>
    <row r="159" spans="1:21" s="85" customFormat="1" outlineLevel="1">
      <c r="A159" s="162" t="str">
        <f t="shared" si="21"/>
        <v>1</v>
      </c>
      <c r="B159" s="85" t="s">
        <v>948</v>
      </c>
      <c r="L159" s="333" t="s">
        <v>123</v>
      </c>
      <c r="M159" s="76" t="s">
        <v>343</v>
      </c>
      <c r="N159" s="133" t="s">
        <v>314</v>
      </c>
      <c r="O159" s="366">
        <f t="shared" ref="O159:T159" si="23">O160+O163+O166+O169</f>
        <v>0</v>
      </c>
      <c r="P159" s="366">
        <f t="shared" si="23"/>
        <v>0</v>
      </c>
      <c r="Q159" s="366">
        <f t="shared" si="23"/>
        <v>0</v>
      </c>
      <c r="R159" s="366">
        <f t="shared" si="23"/>
        <v>0</v>
      </c>
      <c r="S159" s="366">
        <f t="shared" si="23"/>
        <v>0</v>
      </c>
      <c r="T159" s="366">
        <f t="shared" si="23"/>
        <v>0</v>
      </c>
      <c r="U159" s="371"/>
    </row>
    <row r="160" spans="1:21" s="85" customFormat="1" outlineLevel="1">
      <c r="A160" s="162" t="str">
        <f t="shared" si="21"/>
        <v>1</v>
      </c>
      <c r="L160" s="333" t="s">
        <v>183</v>
      </c>
      <c r="M160" s="160" t="s">
        <v>334</v>
      </c>
      <c r="N160" s="133" t="s">
        <v>314</v>
      </c>
      <c r="O160" s="366">
        <f t="shared" ref="O160:T160" si="24">O161+O162</f>
        <v>0</v>
      </c>
      <c r="P160" s="366">
        <f t="shared" si="24"/>
        <v>0</v>
      </c>
      <c r="Q160" s="366">
        <f t="shared" si="24"/>
        <v>0</v>
      </c>
      <c r="R160" s="366">
        <f t="shared" si="24"/>
        <v>0</v>
      </c>
      <c r="S160" s="366">
        <f t="shared" si="24"/>
        <v>0</v>
      </c>
      <c r="T160" s="366">
        <f t="shared" si="24"/>
        <v>0</v>
      </c>
      <c r="U160" s="371"/>
    </row>
    <row r="161" spans="1:21" s="85" customFormat="1" outlineLevel="1">
      <c r="A161" s="162" t="str">
        <f t="shared" si="21"/>
        <v>1</v>
      </c>
      <c r="L161" s="333" t="s">
        <v>1064</v>
      </c>
      <c r="M161" s="340" t="s">
        <v>332</v>
      </c>
      <c r="N161" s="133" t="s">
        <v>314</v>
      </c>
      <c r="O161" s="364"/>
      <c r="P161" s="364"/>
      <c r="Q161" s="364"/>
      <c r="R161" s="364"/>
      <c r="S161" s="364"/>
      <c r="T161" s="364"/>
      <c r="U161" s="371"/>
    </row>
    <row r="162" spans="1:21" s="85" customFormat="1" outlineLevel="1">
      <c r="A162" s="162" t="str">
        <f t="shared" si="21"/>
        <v>1</v>
      </c>
      <c r="L162" s="333" t="s">
        <v>1065</v>
      </c>
      <c r="M162" s="340" t="s">
        <v>333</v>
      </c>
      <c r="N162" s="133" t="s">
        <v>314</v>
      </c>
      <c r="O162" s="364"/>
      <c r="P162" s="364"/>
      <c r="Q162" s="364"/>
      <c r="R162" s="364"/>
      <c r="S162" s="364"/>
      <c r="T162" s="364"/>
      <c r="U162" s="371"/>
    </row>
    <row r="163" spans="1:21" s="85" customFormat="1" outlineLevel="1">
      <c r="A163" s="162" t="str">
        <f t="shared" si="21"/>
        <v>1</v>
      </c>
      <c r="B163" s="85" t="s">
        <v>949</v>
      </c>
      <c r="L163" s="333" t="s">
        <v>184</v>
      </c>
      <c r="M163" s="160" t="s">
        <v>335</v>
      </c>
      <c r="N163" s="133" t="s">
        <v>314</v>
      </c>
      <c r="O163" s="366">
        <f t="shared" ref="O163:T163" si="25">O164+O165</f>
        <v>0</v>
      </c>
      <c r="P163" s="366">
        <f t="shared" si="25"/>
        <v>0</v>
      </c>
      <c r="Q163" s="366">
        <f t="shared" si="25"/>
        <v>0</v>
      </c>
      <c r="R163" s="366">
        <f t="shared" si="25"/>
        <v>0</v>
      </c>
      <c r="S163" s="366">
        <f t="shared" si="25"/>
        <v>0</v>
      </c>
      <c r="T163" s="366">
        <f t="shared" si="25"/>
        <v>0</v>
      </c>
      <c r="U163" s="371"/>
    </row>
    <row r="164" spans="1:21" s="85" customFormat="1" outlineLevel="1">
      <c r="A164" s="162" t="str">
        <f t="shared" si="21"/>
        <v>1</v>
      </c>
      <c r="L164" s="333" t="s">
        <v>1066</v>
      </c>
      <c r="M164" s="340" t="s">
        <v>332</v>
      </c>
      <c r="N164" s="133" t="s">
        <v>314</v>
      </c>
      <c r="O164" s="364"/>
      <c r="P164" s="364"/>
      <c r="Q164" s="364"/>
      <c r="R164" s="364"/>
      <c r="S164" s="364"/>
      <c r="T164" s="364"/>
      <c r="U164" s="371"/>
    </row>
    <row r="165" spans="1:21" s="85" customFormat="1" outlineLevel="1">
      <c r="A165" s="162" t="str">
        <f t="shared" si="21"/>
        <v>1</v>
      </c>
      <c r="L165" s="333" t="s">
        <v>1067</v>
      </c>
      <c r="M165" s="340" t="s">
        <v>333</v>
      </c>
      <c r="N165" s="133" t="s">
        <v>314</v>
      </c>
      <c r="O165" s="364"/>
      <c r="P165" s="364"/>
      <c r="Q165" s="364"/>
      <c r="R165" s="364"/>
      <c r="S165" s="364"/>
      <c r="T165" s="364"/>
      <c r="U165" s="371"/>
    </row>
    <row r="166" spans="1:21" s="85" customFormat="1" outlineLevel="1">
      <c r="A166" s="162" t="str">
        <f t="shared" si="21"/>
        <v>1</v>
      </c>
      <c r="L166" s="333" t="s">
        <v>385</v>
      </c>
      <c r="M166" s="160" t="s">
        <v>336</v>
      </c>
      <c r="N166" s="133" t="s">
        <v>314</v>
      </c>
      <c r="O166" s="366">
        <f t="shared" ref="O166:T166" si="26">O167+O168</f>
        <v>0</v>
      </c>
      <c r="P166" s="366">
        <f t="shared" si="26"/>
        <v>0</v>
      </c>
      <c r="Q166" s="366">
        <f t="shared" si="26"/>
        <v>0</v>
      </c>
      <c r="R166" s="366">
        <f t="shared" si="26"/>
        <v>0</v>
      </c>
      <c r="S166" s="366">
        <f t="shared" si="26"/>
        <v>0</v>
      </c>
      <c r="T166" s="366">
        <f t="shared" si="26"/>
        <v>0</v>
      </c>
      <c r="U166" s="371"/>
    </row>
    <row r="167" spans="1:21" s="85" customFormat="1" outlineLevel="1">
      <c r="A167" s="162" t="str">
        <f t="shared" si="21"/>
        <v>1</v>
      </c>
      <c r="L167" s="333" t="s">
        <v>1068</v>
      </c>
      <c r="M167" s="340" t="s">
        <v>332</v>
      </c>
      <c r="N167" s="133" t="s">
        <v>314</v>
      </c>
      <c r="O167" s="364"/>
      <c r="P167" s="364"/>
      <c r="Q167" s="364"/>
      <c r="R167" s="364"/>
      <c r="S167" s="364"/>
      <c r="T167" s="364"/>
      <c r="U167" s="371"/>
    </row>
    <row r="168" spans="1:21" s="85" customFormat="1" outlineLevel="1">
      <c r="A168" s="162" t="str">
        <f t="shared" si="21"/>
        <v>1</v>
      </c>
      <c r="L168" s="333" t="s">
        <v>1069</v>
      </c>
      <c r="M168" s="340" t="s">
        <v>333</v>
      </c>
      <c r="N168" s="133" t="s">
        <v>314</v>
      </c>
      <c r="O168" s="364"/>
      <c r="P168" s="364"/>
      <c r="Q168" s="364"/>
      <c r="R168" s="364"/>
      <c r="S168" s="364"/>
      <c r="T168" s="364"/>
      <c r="U168" s="371"/>
    </row>
    <row r="169" spans="1:21" s="85" customFormat="1" outlineLevel="1">
      <c r="A169" s="162" t="str">
        <f t="shared" si="21"/>
        <v>1</v>
      </c>
      <c r="L169" s="333" t="s">
        <v>386</v>
      </c>
      <c r="M169" s="160" t="s">
        <v>344</v>
      </c>
      <c r="N169" s="133" t="s">
        <v>314</v>
      </c>
      <c r="O169" s="366">
        <f t="shared" ref="O169:T169" si="27">O170+O171</f>
        <v>0</v>
      </c>
      <c r="P169" s="366">
        <f t="shared" si="27"/>
        <v>0</v>
      </c>
      <c r="Q169" s="366">
        <f t="shared" si="27"/>
        <v>0</v>
      </c>
      <c r="R169" s="366">
        <f t="shared" si="27"/>
        <v>0</v>
      </c>
      <c r="S169" s="366">
        <f t="shared" si="27"/>
        <v>0</v>
      </c>
      <c r="T169" s="366">
        <f t="shared" si="27"/>
        <v>0</v>
      </c>
      <c r="U169" s="371"/>
    </row>
    <row r="170" spans="1:21" s="85" customFormat="1" outlineLevel="1">
      <c r="A170" s="162" t="str">
        <f t="shared" si="21"/>
        <v>1</v>
      </c>
      <c r="L170" s="333" t="s">
        <v>1070</v>
      </c>
      <c r="M170" s="330" t="s">
        <v>332</v>
      </c>
      <c r="N170" s="133" t="s">
        <v>314</v>
      </c>
      <c r="O170" s="364"/>
      <c r="P170" s="364"/>
      <c r="Q170" s="364"/>
      <c r="R170" s="364"/>
      <c r="S170" s="364"/>
      <c r="T170" s="364"/>
      <c r="U170" s="371"/>
    </row>
    <row r="171" spans="1:21" s="85" customFormat="1" outlineLevel="1">
      <c r="A171" s="162" t="str">
        <f t="shared" si="21"/>
        <v>1</v>
      </c>
      <c r="L171" s="333" t="s">
        <v>1071</v>
      </c>
      <c r="M171" s="330" t="s">
        <v>333</v>
      </c>
      <c r="N171" s="133" t="s">
        <v>314</v>
      </c>
      <c r="O171" s="364"/>
      <c r="P171" s="364"/>
      <c r="Q171" s="364"/>
      <c r="R171" s="364"/>
      <c r="S171" s="364"/>
      <c r="T171" s="364"/>
      <c r="U171" s="371"/>
    </row>
    <row r="172" spans="1:21" s="85" customFormat="1" ht="22.5" outlineLevel="1">
      <c r="A172" s="162" t="str">
        <f>A170</f>
        <v>1</v>
      </c>
      <c r="L172" s="333" t="s">
        <v>387</v>
      </c>
      <c r="M172" s="341" t="s">
        <v>951</v>
      </c>
      <c r="N172" s="133" t="s">
        <v>314</v>
      </c>
      <c r="O172" s="364"/>
      <c r="P172" s="364"/>
      <c r="Q172" s="364"/>
      <c r="R172" s="364"/>
      <c r="S172" s="364"/>
      <c r="T172" s="364"/>
      <c r="U172" s="371"/>
    </row>
    <row r="173" spans="1:21" s="85" customFormat="1" outlineLevel="1">
      <c r="A173" s="162" t="str">
        <f>A171</f>
        <v>1</v>
      </c>
      <c r="L173" s="333" t="s">
        <v>124</v>
      </c>
      <c r="M173" s="339" t="s">
        <v>345</v>
      </c>
      <c r="N173" s="133" t="s">
        <v>314</v>
      </c>
      <c r="O173" s="364"/>
      <c r="P173" s="364"/>
      <c r="Q173" s="364"/>
      <c r="R173" s="364"/>
      <c r="S173" s="364"/>
      <c r="T173" s="364"/>
      <c r="U173" s="371"/>
    </row>
    <row r="174" spans="1:21" s="85" customFormat="1" outlineLevel="1">
      <c r="A174" s="162" t="str">
        <f t="shared" si="21"/>
        <v>1</v>
      </c>
      <c r="L174" s="333" t="s">
        <v>125</v>
      </c>
      <c r="M174" s="339" t="s">
        <v>346</v>
      </c>
      <c r="N174" s="133" t="s">
        <v>314</v>
      </c>
      <c r="O174" s="364"/>
      <c r="P174" s="364"/>
      <c r="Q174" s="364"/>
      <c r="R174" s="364"/>
      <c r="S174" s="364"/>
      <c r="T174" s="364"/>
      <c r="U174" s="371"/>
    </row>
    <row r="175" spans="1:21" s="85" customFormat="1" outlineLevel="1">
      <c r="A175" s="162" t="str">
        <f t="shared" si="21"/>
        <v>1</v>
      </c>
      <c r="L175" s="333" t="s">
        <v>126</v>
      </c>
      <c r="M175" s="339" t="s">
        <v>915</v>
      </c>
      <c r="N175" s="133" t="s">
        <v>314</v>
      </c>
      <c r="O175" s="364"/>
      <c r="P175" s="364"/>
      <c r="Q175" s="364"/>
      <c r="R175" s="364"/>
      <c r="S175" s="364"/>
      <c r="T175" s="364"/>
      <c r="U175" s="371"/>
    </row>
    <row r="176" spans="1:21" s="85" customFormat="1" outlineLevel="1">
      <c r="A176" s="162" t="str">
        <f t="shared" si="21"/>
        <v>1</v>
      </c>
      <c r="L176" s="333" t="s">
        <v>127</v>
      </c>
      <c r="M176" s="76" t="s">
        <v>347</v>
      </c>
      <c r="N176" s="133" t="s">
        <v>314</v>
      </c>
      <c r="O176" s="366">
        <f t="shared" ref="O176:T176" si="28">O177+O178</f>
        <v>0</v>
      </c>
      <c r="P176" s="366">
        <f t="shared" si="28"/>
        <v>0</v>
      </c>
      <c r="Q176" s="366">
        <f t="shared" si="28"/>
        <v>0</v>
      </c>
      <c r="R176" s="366">
        <f t="shared" si="28"/>
        <v>0</v>
      </c>
      <c r="S176" s="366">
        <f t="shared" si="28"/>
        <v>0</v>
      </c>
      <c r="T176" s="366">
        <f t="shared" si="28"/>
        <v>0</v>
      </c>
      <c r="U176" s="371"/>
    </row>
    <row r="177" spans="1:21" s="85" customFormat="1" outlineLevel="1">
      <c r="A177" s="162" t="str">
        <f t="shared" si="21"/>
        <v>1</v>
      </c>
      <c r="L177" s="333" t="s">
        <v>1006</v>
      </c>
      <c r="M177" s="160" t="s">
        <v>348</v>
      </c>
      <c r="N177" s="133" t="s">
        <v>314</v>
      </c>
      <c r="O177" s="364"/>
      <c r="P177" s="364"/>
      <c r="Q177" s="364"/>
      <c r="R177" s="364"/>
      <c r="S177" s="364"/>
      <c r="T177" s="364"/>
      <c r="U177" s="371"/>
    </row>
    <row r="178" spans="1:21" s="85" customFormat="1" outlineLevel="1">
      <c r="A178" s="162" t="str">
        <f t="shared" si="21"/>
        <v>1</v>
      </c>
      <c r="L178" s="333" t="s">
        <v>1050</v>
      </c>
      <c r="M178" s="160" t="s">
        <v>349</v>
      </c>
      <c r="N178" s="133" t="s">
        <v>314</v>
      </c>
      <c r="O178" s="364"/>
      <c r="P178" s="364"/>
      <c r="Q178" s="364"/>
      <c r="R178" s="364"/>
      <c r="S178" s="364"/>
      <c r="T178" s="364"/>
      <c r="U178" s="371"/>
    </row>
    <row r="179" spans="1:21" s="85" customFormat="1" outlineLevel="1">
      <c r="A179" s="162" t="str">
        <f>A177</f>
        <v>1</v>
      </c>
      <c r="L179" s="333" t="s">
        <v>128</v>
      </c>
      <c r="M179" s="342" t="s">
        <v>939</v>
      </c>
      <c r="N179" s="133" t="s">
        <v>314</v>
      </c>
      <c r="O179" s="364"/>
      <c r="P179" s="364"/>
      <c r="Q179" s="364"/>
      <c r="R179" s="364"/>
      <c r="S179" s="364"/>
      <c r="T179" s="364"/>
      <c r="U179" s="371"/>
    </row>
    <row r="180" spans="1:21" s="85" customFormat="1" outlineLevel="1">
      <c r="A180" s="162" t="str">
        <f>A178</f>
        <v>1</v>
      </c>
      <c r="L180" s="333" t="s">
        <v>129</v>
      </c>
      <c r="M180" s="339" t="s">
        <v>350</v>
      </c>
      <c r="N180" s="133" t="s">
        <v>314</v>
      </c>
      <c r="O180" s="364"/>
      <c r="P180" s="364"/>
      <c r="Q180" s="364"/>
      <c r="R180" s="364"/>
      <c r="S180" s="364"/>
      <c r="T180" s="364"/>
      <c r="U180" s="371"/>
    </row>
    <row r="181" spans="1:21" s="165" customFormat="1">
      <c r="A181" s="164" t="s">
        <v>851</v>
      </c>
      <c r="M181" s="3"/>
      <c r="N181" s="3"/>
      <c r="T181" s="4"/>
    </row>
    <row r="182" spans="1:21" s="85" customFormat="1" ht="15" customHeight="1">
      <c r="A182" s="85" t="s">
        <v>17</v>
      </c>
      <c r="L182" s="146" t="str">
        <f>INDEX('Общие сведения'!$J$110:$J$201,MATCH($A182,'Общие сведения'!$D$110:$D$201,0))</f>
        <v>Тариф 1 (Водоснабжение) - тариф на питьевую воду (Новоспасское городское поселние)</v>
      </c>
      <c r="M182" s="142"/>
      <c r="N182" s="142"/>
      <c r="O182" s="142"/>
      <c r="P182" s="142"/>
      <c r="Q182" s="142"/>
      <c r="R182" s="142"/>
      <c r="S182" s="142"/>
      <c r="T182" s="142"/>
      <c r="U182" s="142"/>
    </row>
    <row r="183" spans="1:21" s="85" customFormat="1" outlineLevel="1">
      <c r="A183" s="162" t="str">
        <f>A185</f>
        <v>1</v>
      </c>
      <c r="L183" s="333" t="s">
        <v>17</v>
      </c>
      <c r="M183" s="344" t="s">
        <v>340</v>
      </c>
      <c r="N183" s="163"/>
      <c r="O183" s="450" t="str">
        <f>INDEX('Общие сведения'!$K$110:$K$201,MATCH($A183,'Общие сведения'!$D$110:$D$201,0))</f>
        <v>питьевая вода</v>
      </c>
      <c r="P183" s="451"/>
      <c r="Q183" s="451"/>
      <c r="R183" s="451"/>
      <c r="S183" s="451"/>
      <c r="T183" s="452"/>
      <c r="U183" s="371"/>
    </row>
    <row r="184" spans="1:21" s="85" customFormat="1" outlineLevel="1">
      <c r="A184" s="162" t="str">
        <f>A182</f>
        <v>1</v>
      </c>
      <c r="L184" s="333" t="s">
        <v>101</v>
      </c>
      <c r="M184" s="343" t="s">
        <v>310</v>
      </c>
      <c r="N184" s="135" t="s">
        <v>311</v>
      </c>
      <c r="O184" s="364"/>
      <c r="P184" s="364"/>
      <c r="Q184" s="364"/>
      <c r="R184" s="364"/>
      <c r="S184" s="364"/>
      <c r="T184" s="364"/>
      <c r="U184" s="371"/>
    </row>
    <row r="185" spans="1:21" s="85" customFormat="1" outlineLevel="1">
      <c r="A185" s="162" t="str">
        <f t="shared" ref="A185:A194" si="29">A184</f>
        <v>1</v>
      </c>
      <c r="L185" s="333" t="s">
        <v>102</v>
      </c>
      <c r="M185" s="343" t="s">
        <v>312</v>
      </c>
      <c r="N185" s="135" t="s">
        <v>311</v>
      </c>
      <c r="O185" s="364"/>
      <c r="P185" s="364"/>
      <c r="Q185" s="364"/>
      <c r="R185" s="364"/>
      <c r="S185" s="364"/>
      <c r="T185" s="364"/>
      <c r="U185" s="371"/>
    </row>
    <row r="186" spans="1:21" s="85" customFormat="1" outlineLevel="1">
      <c r="A186" s="162" t="str">
        <f>A183</f>
        <v>1</v>
      </c>
      <c r="L186" s="333" t="s">
        <v>103</v>
      </c>
      <c r="M186" s="345" t="s">
        <v>351</v>
      </c>
      <c r="N186" s="133" t="s">
        <v>314</v>
      </c>
      <c r="O186" s="366">
        <f t="shared" ref="O186:T186" si="30">O187+O189+O188</f>
        <v>0</v>
      </c>
      <c r="P186" s="366">
        <f t="shared" si="30"/>
        <v>0</v>
      </c>
      <c r="Q186" s="366">
        <f t="shared" si="30"/>
        <v>0</v>
      </c>
      <c r="R186" s="366">
        <f t="shared" si="30"/>
        <v>0</v>
      </c>
      <c r="S186" s="366">
        <f t="shared" si="30"/>
        <v>0</v>
      </c>
      <c r="T186" s="366">
        <f t="shared" si="30"/>
        <v>0</v>
      </c>
      <c r="U186" s="371"/>
    </row>
    <row r="187" spans="1:21" s="85" customFormat="1" outlineLevel="1">
      <c r="A187" s="162" t="str">
        <f t="shared" si="29"/>
        <v>1</v>
      </c>
      <c r="L187" s="333" t="s">
        <v>145</v>
      </c>
      <c r="M187" s="346" t="s">
        <v>952</v>
      </c>
      <c r="N187" s="133" t="s">
        <v>314</v>
      </c>
      <c r="O187" s="278"/>
      <c r="P187" s="278"/>
      <c r="Q187" s="278"/>
      <c r="R187" s="278"/>
      <c r="S187" s="278"/>
      <c r="T187" s="278"/>
      <c r="U187" s="371"/>
    </row>
    <row r="188" spans="1:21" s="85" customFormat="1" outlineLevel="1">
      <c r="A188" s="162" t="str">
        <f>A186</f>
        <v>1</v>
      </c>
      <c r="L188" s="333" t="s">
        <v>376</v>
      </c>
      <c r="M188" s="346" t="s">
        <v>953</v>
      </c>
      <c r="N188" s="133" t="s">
        <v>314</v>
      </c>
      <c r="O188" s="278"/>
      <c r="P188" s="278"/>
      <c r="Q188" s="278"/>
      <c r="R188" s="278"/>
      <c r="S188" s="278"/>
      <c r="T188" s="278"/>
      <c r="U188" s="371"/>
    </row>
    <row r="189" spans="1:21" s="85" customFormat="1" ht="22.5" outlineLevel="1">
      <c r="A189" s="162" t="str">
        <f>A187</f>
        <v>1</v>
      </c>
      <c r="L189" s="333" t="s">
        <v>377</v>
      </c>
      <c r="M189" s="346" t="s">
        <v>939</v>
      </c>
      <c r="N189" s="133" t="s">
        <v>314</v>
      </c>
      <c r="O189" s="278"/>
      <c r="P189" s="278"/>
      <c r="Q189" s="278"/>
      <c r="R189" s="278"/>
      <c r="S189" s="278"/>
      <c r="T189" s="278"/>
      <c r="U189" s="371"/>
    </row>
    <row r="190" spans="1:21" s="85" customFormat="1" outlineLevel="1">
      <c r="A190" s="162" t="str">
        <f t="shared" si="29"/>
        <v>1</v>
      </c>
      <c r="B190" s="85" t="s">
        <v>948</v>
      </c>
      <c r="L190" s="333" t="s">
        <v>119</v>
      </c>
      <c r="M190" s="345" t="s">
        <v>352</v>
      </c>
      <c r="N190" s="133" t="s">
        <v>314</v>
      </c>
      <c r="O190" s="366">
        <f t="shared" ref="O190:T190" si="31">O191+O192+O195</f>
        <v>0</v>
      </c>
      <c r="P190" s="366">
        <f t="shared" si="31"/>
        <v>0</v>
      </c>
      <c r="Q190" s="366">
        <f t="shared" si="31"/>
        <v>0</v>
      </c>
      <c r="R190" s="366">
        <f t="shared" si="31"/>
        <v>0</v>
      </c>
      <c r="S190" s="366">
        <f t="shared" si="31"/>
        <v>0</v>
      </c>
      <c r="T190" s="366">
        <f t="shared" si="31"/>
        <v>0</v>
      </c>
      <c r="U190" s="371"/>
    </row>
    <row r="191" spans="1:21" s="85" customFormat="1" outlineLevel="1">
      <c r="A191" s="162" t="str">
        <f t="shared" si="29"/>
        <v>1</v>
      </c>
      <c r="L191" s="333" t="s">
        <v>121</v>
      </c>
      <c r="M191" s="346" t="s">
        <v>353</v>
      </c>
      <c r="N191" s="133" t="s">
        <v>314</v>
      </c>
      <c r="O191" s="278"/>
      <c r="P191" s="278"/>
      <c r="Q191" s="278"/>
      <c r="R191" s="278"/>
      <c r="S191" s="278"/>
      <c r="T191" s="278"/>
      <c r="U191" s="371"/>
    </row>
    <row r="192" spans="1:21" s="85" customFormat="1" outlineLevel="1">
      <c r="A192" s="162" t="str">
        <f t="shared" si="29"/>
        <v>1</v>
      </c>
      <c r="L192" s="333" t="s">
        <v>122</v>
      </c>
      <c r="M192" s="347" t="s">
        <v>354</v>
      </c>
      <c r="N192" s="133" t="s">
        <v>314</v>
      </c>
      <c r="O192" s="366">
        <f t="shared" ref="O192:T192" si="32">O193+O194</f>
        <v>0</v>
      </c>
      <c r="P192" s="366">
        <f t="shared" si="32"/>
        <v>0</v>
      </c>
      <c r="Q192" s="366">
        <f t="shared" si="32"/>
        <v>0</v>
      </c>
      <c r="R192" s="366">
        <f t="shared" si="32"/>
        <v>0</v>
      </c>
      <c r="S192" s="366">
        <f t="shared" si="32"/>
        <v>0</v>
      </c>
      <c r="T192" s="366">
        <f t="shared" si="32"/>
        <v>0</v>
      </c>
      <c r="U192" s="371"/>
    </row>
    <row r="193" spans="1:27" s="85" customFormat="1" outlineLevel="1">
      <c r="A193" s="162" t="str">
        <f t="shared" si="29"/>
        <v>1</v>
      </c>
      <c r="L193" s="333" t="s">
        <v>1072</v>
      </c>
      <c r="M193" s="348" t="s">
        <v>332</v>
      </c>
      <c r="N193" s="133" t="s">
        <v>314</v>
      </c>
      <c r="O193" s="278"/>
      <c r="P193" s="278"/>
      <c r="Q193" s="278"/>
      <c r="R193" s="278"/>
      <c r="S193" s="278"/>
      <c r="T193" s="278"/>
      <c r="U193" s="371"/>
    </row>
    <row r="194" spans="1:27" s="85" customFormat="1" outlineLevel="1">
      <c r="A194" s="162" t="str">
        <f t="shared" si="29"/>
        <v>1</v>
      </c>
      <c r="L194" s="333" t="s">
        <v>1073</v>
      </c>
      <c r="M194" s="348" t="s">
        <v>333</v>
      </c>
      <c r="N194" s="133" t="s">
        <v>314</v>
      </c>
      <c r="O194" s="278"/>
      <c r="P194" s="278"/>
      <c r="Q194" s="278"/>
      <c r="R194" s="278"/>
      <c r="S194" s="278"/>
      <c r="T194" s="278"/>
      <c r="U194" s="371"/>
    </row>
    <row r="195" spans="1:27" s="85" customFormat="1" ht="22.5" outlineLevel="1">
      <c r="A195" s="162" t="str">
        <f>A193</f>
        <v>1</v>
      </c>
      <c r="L195" s="333" t="s">
        <v>381</v>
      </c>
      <c r="M195" s="349" t="s">
        <v>951</v>
      </c>
      <c r="N195" s="133" t="s">
        <v>314</v>
      </c>
      <c r="O195" s="364"/>
      <c r="P195" s="364"/>
      <c r="Q195" s="364"/>
      <c r="R195" s="364"/>
      <c r="S195" s="364"/>
      <c r="T195" s="364"/>
      <c r="U195" s="371"/>
    </row>
    <row r="196" spans="1:27">
      <c r="O196" s="1"/>
      <c r="P196" s="1"/>
      <c r="T196" s="4"/>
      <c r="AA196" s="1"/>
    </row>
    <row r="197" spans="1:27" s="128" customFormat="1" ht="30" customHeight="1">
      <c r="A197" s="127" t="s">
        <v>854</v>
      </c>
      <c r="M197" s="129"/>
      <c r="N197" s="129"/>
      <c r="O197" s="129"/>
      <c r="P197" s="129"/>
      <c r="Z197" s="130"/>
    </row>
    <row r="198" spans="1:27">
      <c r="A198" s="131" t="s">
        <v>855</v>
      </c>
      <c r="AA198" s="1"/>
    </row>
    <row r="199" spans="1:27" s="87" customFormat="1" ht="15" customHeight="1">
      <c r="A199" s="85" t="s">
        <v>17</v>
      </c>
      <c r="L199" s="146" t="str">
        <f>INDEX('Общие сведения'!$J$110:$J$201,MATCH($A199,'Общие сведения'!$D$110:$D$201,0))</f>
        <v>Тариф 1 (Водоснабжение) - тариф на питьевую воду (Новоспасское городское поселние)</v>
      </c>
      <c r="M199" s="142"/>
      <c r="N199" s="136"/>
      <c r="O199" s="136"/>
      <c r="P199" s="136"/>
      <c r="Q199" s="136"/>
      <c r="R199" s="136"/>
      <c r="S199" s="136"/>
      <c r="T199" s="136"/>
      <c r="U199" s="136"/>
    </row>
    <row r="200" spans="1:27" s="89" customFormat="1" ht="15" customHeight="1" outlineLevel="1">
      <c r="A200" s="218" t="str">
        <f>A199</f>
        <v>1</v>
      </c>
      <c r="L200" s="88"/>
      <c r="M200" s="167" t="s">
        <v>853</v>
      </c>
      <c r="N200" s="157" t="s">
        <v>355</v>
      </c>
      <c r="O200" s="84">
        <f t="shared" ref="O200:T200" si="33">SUM(O201:O202)</f>
        <v>0</v>
      </c>
      <c r="P200" s="84">
        <f t="shared" si="33"/>
        <v>0</v>
      </c>
      <c r="Q200" s="84">
        <f t="shared" si="33"/>
        <v>0</v>
      </c>
      <c r="R200" s="84">
        <f t="shared" si="33"/>
        <v>0</v>
      </c>
      <c r="S200" s="84">
        <f t="shared" si="33"/>
        <v>0</v>
      </c>
      <c r="T200" s="84">
        <f t="shared" si="33"/>
        <v>0</v>
      </c>
      <c r="U200" s="171"/>
    </row>
    <row r="201" spans="1:27" s="89" customFormat="1" ht="0.2" customHeight="1" outlineLevel="1">
      <c r="A201" s="218" t="str">
        <f>A200</f>
        <v>1</v>
      </c>
      <c r="L201" s="88" t="s">
        <v>852</v>
      </c>
      <c r="M201" s="167"/>
      <c r="N201" s="157"/>
      <c r="O201" s="169"/>
      <c r="P201" s="169"/>
      <c r="Q201" s="169"/>
      <c r="R201" s="169"/>
      <c r="S201" s="169"/>
      <c r="T201" s="169"/>
      <c r="U201" s="170"/>
    </row>
    <row r="202" spans="1:27" s="86" customFormat="1" ht="15" customHeight="1" outlineLevel="1">
      <c r="A202" s="218" t="str">
        <f>A201</f>
        <v>1</v>
      </c>
      <c r="L202" s="137"/>
      <c r="M202" s="140" t="s">
        <v>356</v>
      </c>
      <c r="N202" s="138"/>
      <c r="O202" s="138"/>
      <c r="P202" s="138"/>
      <c r="Q202" s="138"/>
      <c r="R202" s="138"/>
      <c r="S202" s="138"/>
      <c r="T202" s="138"/>
      <c r="U202" s="150"/>
    </row>
    <row r="203" spans="1:27">
      <c r="A203" s="131" t="s">
        <v>856</v>
      </c>
      <c r="AA203" s="1"/>
    </row>
    <row r="204" spans="1:27" s="89" customFormat="1" ht="14.25" outlineLevel="1">
      <c r="A204" s="143" t="str">
        <f ca="1">OFFSET(A204,-1,0)</f>
        <v>et_List05_reagent</v>
      </c>
      <c r="K204" s="132" t="s">
        <v>268</v>
      </c>
      <c r="L204" s="88">
        <v>1</v>
      </c>
      <c r="M204" s="168"/>
      <c r="N204" s="157" t="s">
        <v>355</v>
      </c>
      <c r="O204" s="83"/>
      <c r="P204" s="83"/>
      <c r="Q204" s="83"/>
      <c r="R204" s="83"/>
      <c r="S204" s="83"/>
      <c r="T204" s="83"/>
      <c r="U204" s="171"/>
    </row>
    <row r="205" spans="1:27">
      <c r="AA205" s="1"/>
    </row>
    <row r="206" spans="1:27" s="128" customFormat="1" ht="30" customHeight="1">
      <c r="A206" s="127" t="s">
        <v>970</v>
      </c>
      <c r="M206" s="129"/>
      <c r="N206" s="129"/>
      <c r="O206" s="129"/>
      <c r="P206" s="129"/>
    </row>
    <row r="207" spans="1:27">
      <c r="A207" s="131" t="s">
        <v>865</v>
      </c>
      <c r="AA207" s="1"/>
    </row>
    <row r="208" spans="1:27" s="87" customFormat="1" ht="15" customHeight="1">
      <c r="A208" s="85" t="s">
        <v>17</v>
      </c>
      <c r="L208" s="146" t="str">
        <f>INDEX('Общие сведения'!$J$110:$J$201,MATCH($A208,'Общие сведения'!$D$110:$D$201,0))</f>
        <v>Тариф 1 (Водоснабжение) - тариф на питьевую воду (Новоспасское городское поселние)</v>
      </c>
      <c r="M208" s="142"/>
      <c r="N208" s="136"/>
      <c r="O208" s="136"/>
      <c r="P208" s="136"/>
      <c r="Q208" s="136"/>
      <c r="R208" s="136"/>
      <c r="S208" s="136"/>
      <c r="T208" s="136"/>
      <c r="U208" s="136"/>
    </row>
    <row r="209" spans="1:27" s="89" customFormat="1" ht="11.25" customHeight="1" outlineLevel="1">
      <c r="A209" s="375" t="str">
        <f t="shared" ref="A209:A220" si="34">A208</f>
        <v>1</v>
      </c>
      <c r="L209" s="88" t="s">
        <v>17</v>
      </c>
      <c r="M209" s="167" t="s">
        <v>853</v>
      </c>
      <c r="N209" s="134" t="s">
        <v>355</v>
      </c>
      <c r="O209" s="158">
        <f>SUMIF(N214:N220,N209,O214:O220)</f>
        <v>0</v>
      </c>
      <c r="P209" s="158">
        <f>SUMIF(N214:N220,N209,P214:P220)</f>
        <v>0</v>
      </c>
      <c r="Q209" s="158">
        <f>SUMIF(N214:N220,N209,Q214:Q220)</f>
        <v>0</v>
      </c>
      <c r="R209" s="158">
        <f>SUMIF(N214:N220,N209,R214:R220)</f>
        <v>0</v>
      </c>
      <c r="S209" s="158">
        <f>SUMIF(N214:N220,N209,S214:S220)</f>
        <v>0</v>
      </c>
      <c r="T209" s="158">
        <f>SUMIF(N214:N220,N209,T214:T220)</f>
        <v>0</v>
      </c>
      <c r="U209" s="171"/>
    </row>
    <row r="210" spans="1:27" s="89" customFormat="1" ht="11.25" customHeight="1" outlineLevel="1">
      <c r="A210" s="375" t="str">
        <f t="shared" si="34"/>
        <v>1</v>
      </c>
      <c r="L210" s="88" t="s">
        <v>101</v>
      </c>
      <c r="M210" s="167" t="s">
        <v>955</v>
      </c>
      <c r="N210" s="135" t="s">
        <v>1011</v>
      </c>
      <c r="O210" s="158">
        <f>SUMIF(N214:N220,N210,O214:O220)</f>
        <v>0</v>
      </c>
      <c r="P210" s="158">
        <f>SUMIF(N214:N220,N210,P214:P220)</f>
        <v>0</v>
      </c>
      <c r="Q210" s="158">
        <f>SUMIF(N214:N220,N210,Q214:Q220)</f>
        <v>0</v>
      </c>
      <c r="R210" s="158">
        <f>SUMIF(N214:N220,N210,R214:R220)</f>
        <v>0</v>
      </c>
      <c r="S210" s="158">
        <f>SUMIF(N214:N220,N210,S214:S220)</f>
        <v>0</v>
      </c>
      <c r="T210" s="158">
        <f>SUMIF(N214:N220,N210,T214:T220)</f>
        <v>0</v>
      </c>
      <c r="U210" s="171"/>
    </row>
    <row r="211" spans="1:27" s="89" customFormat="1" ht="11.25" customHeight="1" outlineLevel="1">
      <c r="A211" s="375" t="str">
        <f t="shared" si="34"/>
        <v>1</v>
      </c>
      <c r="L211" s="88" t="s">
        <v>102</v>
      </c>
      <c r="M211" s="167" t="s">
        <v>956</v>
      </c>
      <c r="N211" s="135" t="s">
        <v>1237</v>
      </c>
      <c r="O211" s="309"/>
      <c r="P211" s="309"/>
      <c r="Q211" s="309"/>
      <c r="R211" s="309"/>
      <c r="S211" s="309"/>
      <c r="T211" s="309"/>
      <c r="U211" s="171"/>
    </row>
    <row r="212" spans="1:27" s="89" customFormat="1" ht="11.25" customHeight="1" outlineLevel="1">
      <c r="A212" s="375" t="str">
        <f t="shared" si="34"/>
        <v>1</v>
      </c>
      <c r="L212" s="88" t="s">
        <v>103</v>
      </c>
      <c r="M212" s="167" t="s">
        <v>357</v>
      </c>
      <c r="N212" s="135" t="s">
        <v>450</v>
      </c>
      <c r="O212" s="158">
        <f>IF(O210=0,0,O209/O210)</f>
        <v>0</v>
      </c>
      <c r="P212" s="158">
        <f t="shared" ref="P212:T213" si="35">IF(P210=0,0,P209/P210)</f>
        <v>0</v>
      </c>
      <c r="Q212" s="158">
        <f t="shared" si="35"/>
        <v>0</v>
      </c>
      <c r="R212" s="158">
        <f t="shared" si="35"/>
        <v>0</v>
      </c>
      <c r="S212" s="158">
        <f t="shared" si="35"/>
        <v>0</v>
      </c>
      <c r="T212" s="158">
        <f t="shared" si="35"/>
        <v>0</v>
      </c>
      <c r="U212" s="171"/>
    </row>
    <row r="213" spans="1:27" s="89" customFormat="1" ht="11.25" customHeight="1" outlineLevel="1">
      <c r="A213" s="375" t="str">
        <f t="shared" si="34"/>
        <v>1</v>
      </c>
      <c r="L213" s="88" t="s">
        <v>119</v>
      </c>
      <c r="M213" s="167" t="s">
        <v>358</v>
      </c>
      <c r="N213" s="135" t="s">
        <v>449</v>
      </c>
      <c r="O213" s="319">
        <f>IF(O211=0,0,O210/O211)</f>
        <v>0</v>
      </c>
      <c r="P213" s="319">
        <f t="shared" si="35"/>
        <v>0</v>
      </c>
      <c r="Q213" s="319">
        <f t="shared" si="35"/>
        <v>0</v>
      </c>
      <c r="R213" s="319">
        <f t="shared" si="35"/>
        <v>0</v>
      </c>
      <c r="S213" s="319">
        <f t="shared" si="35"/>
        <v>0</v>
      </c>
      <c r="T213" s="319">
        <f t="shared" si="35"/>
        <v>0</v>
      </c>
      <c r="U213" s="171"/>
    </row>
    <row r="214" spans="1:27" s="89" customFormat="1" ht="12.95" customHeight="1" outlineLevel="1">
      <c r="A214" s="375" t="str">
        <f t="shared" si="34"/>
        <v>1</v>
      </c>
      <c r="J214" s="252" t="s">
        <v>857</v>
      </c>
      <c r="L214" s="260"/>
      <c r="M214" s="257" t="s">
        <v>946</v>
      </c>
      <c r="N214" s="258"/>
      <c r="O214" s="259"/>
      <c r="P214" s="259"/>
      <c r="Q214" s="259"/>
      <c r="R214" s="259"/>
      <c r="S214" s="259"/>
      <c r="T214" s="259"/>
      <c r="U214" s="261"/>
    </row>
    <row r="215" spans="1:27" s="89" customFormat="1" ht="11.25" customHeight="1" outlineLevel="1">
      <c r="A215" s="143" t="str">
        <f ca="1">OFFSET(A215,-1,0)</f>
        <v>1</v>
      </c>
      <c r="J215" s="504" t="s">
        <v>183</v>
      </c>
      <c r="K215" s="132" t="s">
        <v>268</v>
      </c>
      <c r="L215" s="88" t="str">
        <f>J215</f>
        <v>6.1</v>
      </c>
      <c r="M215" s="168" t="str">
        <f>"Без разбивки"</f>
        <v>Без разбивки</v>
      </c>
      <c r="N215" s="134" t="s">
        <v>355</v>
      </c>
      <c r="O215" s="83"/>
      <c r="P215" s="83"/>
      <c r="Q215" s="83"/>
      <c r="R215" s="83"/>
      <c r="S215" s="83"/>
      <c r="T215" s="83"/>
      <c r="U215" s="171"/>
    </row>
    <row r="216" spans="1:27" s="89" customFormat="1" ht="11.25" customHeight="1" outlineLevel="1">
      <c r="A216" s="143" t="str">
        <f ca="1">A215</f>
        <v>1</v>
      </c>
      <c r="J216" s="504"/>
      <c r="L216" s="134" t="str">
        <f>L215&amp;".1"</f>
        <v>6.1.1</v>
      </c>
      <c r="M216" s="177" t="s">
        <v>858</v>
      </c>
      <c r="N216" s="135" t="s">
        <v>450</v>
      </c>
      <c r="O216" s="158">
        <f t="shared" ref="O216:T216" si="36">IF(OR(AND(O215&lt;&gt;0,O217=0),AND(O215=0,O217&lt;&gt;0)),"Ошибка",IF(O217=0,0,O215/O217))</f>
        <v>0</v>
      </c>
      <c r="P216" s="158">
        <f t="shared" si="36"/>
        <v>0</v>
      </c>
      <c r="Q216" s="158">
        <f t="shared" si="36"/>
        <v>0</v>
      </c>
      <c r="R216" s="158">
        <f t="shared" si="36"/>
        <v>0</v>
      </c>
      <c r="S216" s="158">
        <f t="shared" si="36"/>
        <v>0</v>
      </c>
      <c r="T216" s="158">
        <f t="shared" si="36"/>
        <v>0</v>
      </c>
      <c r="U216" s="171"/>
    </row>
    <row r="217" spans="1:27" s="89" customFormat="1" ht="11.25" customHeight="1" outlineLevel="1">
      <c r="A217" s="143" t="str">
        <f ca="1">A216</f>
        <v>1</v>
      </c>
      <c r="J217" s="504"/>
      <c r="L217" s="134" t="str">
        <f>L215&amp;".2"</f>
        <v>6.1.2</v>
      </c>
      <c r="M217" s="177" t="s">
        <v>957</v>
      </c>
      <c r="N217" s="135" t="s">
        <v>1011</v>
      </c>
      <c r="O217" s="83"/>
      <c r="P217" s="83"/>
      <c r="Q217" s="83"/>
      <c r="R217" s="83"/>
      <c r="S217" s="83"/>
      <c r="T217" s="83"/>
      <c r="U217" s="171"/>
    </row>
    <row r="218" spans="1:27" s="86" customFormat="1" ht="15" customHeight="1" outlineLevel="1">
      <c r="A218" s="375" t="str">
        <f>A214</f>
        <v>1</v>
      </c>
      <c r="L218" s="137"/>
      <c r="M218" s="140" t="s">
        <v>356</v>
      </c>
      <c r="N218" s="138"/>
      <c r="O218" s="138"/>
      <c r="P218" s="138"/>
      <c r="Q218" s="138"/>
      <c r="R218" s="138"/>
      <c r="S218" s="138"/>
      <c r="T218" s="138"/>
      <c r="U218" s="150"/>
    </row>
    <row r="219" spans="1:27" s="89" customFormat="1" ht="12.95" customHeight="1" outlineLevel="1">
      <c r="A219" s="375" t="str">
        <f t="shared" si="34"/>
        <v>1</v>
      </c>
      <c r="J219" s="252" t="s">
        <v>931</v>
      </c>
      <c r="L219" s="260"/>
      <c r="M219" s="257" t="s">
        <v>947</v>
      </c>
      <c r="N219" s="258"/>
      <c r="O219" s="259"/>
      <c r="P219" s="259"/>
      <c r="Q219" s="259"/>
      <c r="R219" s="259"/>
      <c r="S219" s="259"/>
      <c r="T219" s="259"/>
      <c r="U219" s="261"/>
    </row>
    <row r="220" spans="1:27" s="86" customFormat="1" ht="15" customHeight="1" outlineLevel="1">
      <c r="A220" s="375" t="str">
        <f t="shared" si="34"/>
        <v>1</v>
      </c>
      <c r="L220" s="137"/>
      <c r="M220" s="140" t="s">
        <v>932</v>
      </c>
      <c r="N220" s="138"/>
      <c r="O220" s="138"/>
      <c r="P220" s="138"/>
      <c r="Q220" s="138"/>
      <c r="R220" s="138"/>
      <c r="S220" s="138"/>
      <c r="T220" s="138"/>
      <c r="U220" s="150"/>
    </row>
    <row r="221" spans="1:27">
      <c r="A221" s="131" t="s">
        <v>866</v>
      </c>
      <c r="AA221" s="1"/>
    </row>
    <row r="222" spans="1:27" s="89" customFormat="1" ht="11.25" customHeight="1" outlineLevel="1">
      <c r="A222" s="143" t="str">
        <f ca="1">OFFSET(A222,-1,0)</f>
        <v>et_List06_voltage</v>
      </c>
      <c r="J222" s="504"/>
      <c r="K222" s="132" t="s">
        <v>268</v>
      </c>
      <c r="L222" s="88">
        <f>J222</f>
        <v>0</v>
      </c>
      <c r="M222" s="168"/>
      <c r="N222" s="134" t="s">
        <v>355</v>
      </c>
      <c r="O222" s="83"/>
      <c r="P222" s="83"/>
      <c r="Q222" s="83"/>
      <c r="R222" s="83"/>
      <c r="S222" s="83"/>
      <c r="T222" s="83"/>
      <c r="U222" s="171"/>
    </row>
    <row r="223" spans="1:27" s="89" customFormat="1" ht="11.25" customHeight="1" outlineLevel="1">
      <c r="A223" s="143" t="str">
        <f ca="1">A222</f>
        <v>et_List06_voltage</v>
      </c>
      <c r="J223" s="504"/>
      <c r="L223" s="134" t="str">
        <f>L222&amp;".1"</f>
        <v>0.1</v>
      </c>
      <c r="M223" s="177" t="s">
        <v>858</v>
      </c>
      <c r="N223" s="135" t="s">
        <v>450</v>
      </c>
      <c r="O223" s="158">
        <f t="shared" ref="O223:T223" si="37">IF(OR(AND(O222&lt;&gt;0,O224=0),AND(O222=0,O224&lt;&gt;0)),"Ошибка",IF(O224=0,0,O222/O224))</f>
        <v>0</v>
      </c>
      <c r="P223" s="158">
        <f t="shared" si="37"/>
        <v>0</v>
      </c>
      <c r="Q223" s="158">
        <f t="shared" si="37"/>
        <v>0</v>
      </c>
      <c r="R223" s="158">
        <f t="shared" si="37"/>
        <v>0</v>
      </c>
      <c r="S223" s="158">
        <f t="shared" si="37"/>
        <v>0</v>
      </c>
      <c r="T223" s="158">
        <f t="shared" si="37"/>
        <v>0</v>
      </c>
      <c r="U223" s="171"/>
    </row>
    <row r="224" spans="1:27" s="89" customFormat="1" ht="11.25" customHeight="1" outlineLevel="1">
      <c r="A224" s="143" t="str">
        <f ca="1">A223</f>
        <v>et_List06_voltage</v>
      </c>
      <c r="J224" s="504"/>
      <c r="L224" s="134" t="str">
        <f>L222&amp;".2"</f>
        <v>0.2</v>
      </c>
      <c r="M224" s="177" t="s">
        <v>957</v>
      </c>
      <c r="N224" s="135" t="s">
        <v>1011</v>
      </c>
      <c r="O224" s="83"/>
      <c r="P224" s="83"/>
      <c r="Q224" s="83"/>
      <c r="R224" s="83"/>
      <c r="S224" s="83"/>
      <c r="T224" s="83"/>
      <c r="U224" s="171"/>
    </row>
    <row r="225" spans="1:27">
      <c r="A225" s="131" t="s">
        <v>936</v>
      </c>
      <c r="AA225" s="1"/>
    </row>
    <row r="226" spans="1:27" s="89" customFormat="1" ht="11.25" customHeight="1" outlineLevel="1">
      <c r="A226" s="143" t="str">
        <f ca="1">OFFSET(A226,-1,0)</f>
        <v>et_List06_voltage2</v>
      </c>
      <c r="J226" s="504"/>
      <c r="K226" s="132" t="s">
        <v>268</v>
      </c>
      <c r="L226" s="88">
        <f>J226</f>
        <v>0</v>
      </c>
      <c r="M226" s="168"/>
      <c r="N226" s="134" t="s">
        <v>355</v>
      </c>
      <c r="O226" s="158">
        <f>O227+O230</f>
        <v>0</v>
      </c>
      <c r="P226" s="158">
        <f>P227+P230</f>
        <v>0</v>
      </c>
      <c r="Q226" s="158">
        <f>Q227+Q230</f>
        <v>0</v>
      </c>
      <c r="R226" s="158">
        <f>R227+R230</f>
        <v>0</v>
      </c>
      <c r="S226" s="158">
        <f>S227+S230</f>
        <v>0</v>
      </c>
      <c r="T226" s="158">
        <f>T228*T229+T231*T232/1000*12</f>
        <v>0</v>
      </c>
      <c r="U226" s="171"/>
    </row>
    <row r="227" spans="1:27" s="89" customFormat="1" ht="11.25" customHeight="1" outlineLevel="1">
      <c r="A227" s="143" t="str">
        <f t="shared" ref="A227:A232" ca="1" si="38">OFFSET(A227,-1,0)</f>
        <v>et_List06_voltage2</v>
      </c>
      <c r="J227" s="504"/>
      <c r="L227" s="134" t="str">
        <f>L226&amp;".1"</f>
        <v>0.1</v>
      </c>
      <c r="M227" s="177" t="s">
        <v>1272</v>
      </c>
      <c r="N227" s="134" t="s">
        <v>1304</v>
      </c>
      <c r="O227" s="83"/>
      <c r="P227" s="83"/>
      <c r="Q227" s="83"/>
      <c r="R227" s="83"/>
      <c r="S227" s="83"/>
      <c r="T227" s="83"/>
      <c r="U227" s="171"/>
    </row>
    <row r="228" spans="1:27" s="89" customFormat="1" ht="11.25" customHeight="1" outlineLevel="1">
      <c r="A228" s="143" t="str">
        <f t="shared" ca="1" si="38"/>
        <v>et_List06_voltage2</v>
      </c>
      <c r="J228" s="504"/>
      <c r="L228" s="134" t="str">
        <f>L226&amp;".1.1"</f>
        <v>0.1.1</v>
      </c>
      <c r="M228" s="471" t="s">
        <v>858</v>
      </c>
      <c r="N228" s="135" t="s">
        <v>450</v>
      </c>
      <c r="O228" s="158">
        <f t="shared" ref="O228:T228" si="39">IF(OR(AND(O227&lt;&gt;0,O229=0),AND(O227=0,O229&lt;&gt;0)),"Ошибка",IF(O229=0,0,O227/O229))</f>
        <v>0</v>
      </c>
      <c r="P228" s="158">
        <f t="shared" si="39"/>
        <v>0</v>
      </c>
      <c r="Q228" s="158">
        <f t="shared" si="39"/>
        <v>0</v>
      </c>
      <c r="R228" s="158">
        <f t="shared" si="39"/>
        <v>0</v>
      </c>
      <c r="S228" s="158">
        <f t="shared" si="39"/>
        <v>0</v>
      </c>
      <c r="T228" s="158">
        <f t="shared" si="39"/>
        <v>0</v>
      </c>
      <c r="U228" s="171"/>
    </row>
    <row r="229" spans="1:27" s="89" customFormat="1" ht="11.25" customHeight="1" outlineLevel="1">
      <c r="A229" s="143" t="str">
        <f t="shared" ca="1" si="38"/>
        <v>et_List06_voltage2</v>
      </c>
      <c r="J229" s="504"/>
      <c r="L229" s="134" t="str">
        <f>L226&amp;".1.2"</f>
        <v>0.1.2</v>
      </c>
      <c r="M229" s="471" t="s">
        <v>957</v>
      </c>
      <c r="N229" s="135" t="s">
        <v>1011</v>
      </c>
      <c r="O229" s="83"/>
      <c r="P229" s="83"/>
      <c r="Q229" s="83"/>
      <c r="R229" s="83"/>
      <c r="S229" s="83"/>
      <c r="T229" s="83"/>
      <c r="U229" s="171"/>
    </row>
    <row r="230" spans="1:27" s="89" customFormat="1" ht="11.25" customHeight="1" outlineLevel="1">
      <c r="A230" s="143" t="str">
        <f t="shared" ca="1" si="38"/>
        <v>et_List06_voltage2</v>
      </c>
      <c r="J230" s="504"/>
      <c r="L230" s="134" t="str">
        <f>L226&amp;".2"</f>
        <v>0.2</v>
      </c>
      <c r="M230" s="177" t="s">
        <v>1273</v>
      </c>
      <c r="N230" s="134" t="s">
        <v>1304</v>
      </c>
      <c r="O230" s="83"/>
      <c r="P230" s="83"/>
      <c r="Q230" s="83"/>
      <c r="R230" s="83"/>
      <c r="S230" s="83"/>
      <c r="T230" s="83"/>
      <c r="U230" s="171"/>
    </row>
    <row r="231" spans="1:27" s="89" customFormat="1" ht="11.25" customHeight="1" outlineLevel="1">
      <c r="A231" s="143" t="str">
        <f t="shared" ca="1" si="38"/>
        <v>et_List06_voltage2</v>
      </c>
      <c r="J231" s="504"/>
      <c r="L231" s="134" t="str">
        <f>L226&amp;".2.1"</f>
        <v>0.2.1</v>
      </c>
      <c r="M231" s="471" t="s">
        <v>933</v>
      </c>
      <c r="N231" s="135" t="s">
        <v>935</v>
      </c>
      <c r="O231" s="158">
        <f t="shared" ref="O231:T231" si="40">IF(OR(AND(O230&lt;&gt;0,O232=0),AND(O230=0,O232&lt;&gt;0)),"Ошибка",IF(O232=0,0,O230/O232*1000/12))</f>
        <v>0</v>
      </c>
      <c r="P231" s="158">
        <f t="shared" si="40"/>
        <v>0</v>
      </c>
      <c r="Q231" s="158">
        <f t="shared" si="40"/>
        <v>0</v>
      </c>
      <c r="R231" s="158">
        <f t="shared" si="40"/>
        <v>0</v>
      </c>
      <c r="S231" s="158">
        <f t="shared" si="40"/>
        <v>0</v>
      </c>
      <c r="T231" s="158">
        <f t="shared" si="40"/>
        <v>0</v>
      </c>
      <c r="U231" s="171"/>
    </row>
    <row r="232" spans="1:27" s="89" customFormat="1" ht="11.25" customHeight="1" outlineLevel="1">
      <c r="A232" s="143" t="str">
        <f t="shared" ca="1" si="38"/>
        <v>et_List06_voltage2</v>
      </c>
      <c r="J232" s="504"/>
      <c r="L232" s="134" t="str">
        <f>L226&amp;".2.2"</f>
        <v>0.2.2</v>
      </c>
      <c r="M232" s="471" t="s">
        <v>958</v>
      </c>
      <c r="N232" s="135" t="s">
        <v>934</v>
      </c>
      <c r="O232" s="83"/>
      <c r="P232" s="83"/>
      <c r="Q232" s="83"/>
      <c r="R232" s="83"/>
      <c r="S232" s="83"/>
      <c r="T232" s="83"/>
      <c r="U232" s="171"/>
    </row>
    <row r="233" spans="1:27">
      <c r="AA233" s="1"/>
    </row>
    <row r="234" spans="1:27" s="128" customFormat="1" ht="30" customHeight="1">
      <c r="A234" s="127" t="s">
        <v>867</v>
      </c>
      <c r="M234" s="129"/>
      <c r="N234" s="129"/>
      <c r="O234" s="129"/>
      <c r="P234" s="129"/>
    </row>
    <row r="235" spans="1:27">
      <c r="A235" s="131" t="s">
        <v>868</v>
      </c>
      <c r="AA235" s="1"/>
    </row>
    <row r="236" spans="1:27" s="90" customFormat="1" ht="15" customHeight="1">
      <c r="A236" s="85" t="s">
        <v>17</v>
      </c>
      <c r="L236" s="195" t="str">
        <f>INDEX('Общие сведения'!$J$110:$J$201,MATCH($A236,'Общие сведения'!$D$110:$D$201,0))</f>
        <v>Тариф 1 (Водоснабжение) - тариф на питьевую воду (Новоспасское городское поселние)</v>
      </c>
      <c r="M236" s="142"/>
      <c r="N236" s="136"/>
      <c r="O236" s="136"/>
      <c r="P236" s="136"/>
      <c r="Q236" s="136"/>
      <c r="R236" s="136"/>
      <c r="S236" s="136"/>
      <c r="T236" s="136"/>
      <c r="U236" s="178"/>
    </row>
    <row r="237" spans="1:27" s="92" customFormat="1" ht="22.5" outlineLevel="1">
      <c r="A237" s="375" t="str">
        <f>A236</f>
        <v>1</v>
      </c>
      <c r="L237" s="179">
        <v>1</v>
      </c>
      <c r="M237" s="180" t="s">
        <v>360</v>
      </c>
      <c r="N237" s="134" t="s">
        <v>355</v>
      </c>
      <c r="O237" s="182">
        <f t="shared" ref="O237:T237" si="41">SUM(O238:O242)</f>
        <v>0</v>
      </c>
      <c r="P237" s="182">
        <f t="shared" si="41"/>
        <v>0</v>
      </c>
      <c r="Q237" s="182">
        <f t="shared" si="41"/>
        <v>0</v>
      </c>
      <c r="R237" s="182">
        <f t="shared" si="41"/>
        <v>0</v>
      </c>
      <c r="S237" s="182">
        <f t="shared" si="41"/>
        <v>0</v>
      </c>
      <c r="T237" s="182">
        <f t="shared" si="41"/>
        <v>0</v>
      </c>
      <c r="U237" s="171"/>
    </row>
    <row r="238" spans="1:27" s="90" customFormat="1" outlineLevel="1">
      <c r="A238" s="375" t="str">
        <f t="shared" ref="A238:A284" si="42">A237</f>
        <v>1</v>
      </c>
      <c r="L238" s="181" t="s">
        <v>154</v>
      </c>
      <c r="M238" s="183" t="s">
        <v>361</v>
      </c>
      <c r="N238" s="134" t="s">
        <v>355</v>
      </c>
      <c r="O238" s="184"/>
      <c r="P238" s="184"/>
      <c r="Q238" s="184"/>
      <c r="R238" s="184"/>
      <c r="S238" s="184"/>
      <c r="T238" s="184"/>
      <c r="U238" s="171"/>
    </row>
    <row r="239" spans="1:27" s="90" customFormat="1" outlineLevel="1">
      <c r="A239" s="375" t="str">
        <f t="shared" si="42"/>
        <v>1</v>
      </c>
      <c r="L239" s="181" t="s">
        <v>155</v>
      </c>
      <c r="M239" s="183" t="s">
        <v>362</v>
      </c>
      <c r="N239" s="134" t="s">
        <v>355</v>
      </c>
      <c r="O239" s="184"/>
      <c r="P239" s="184"/>
      <c r="Q239" s="184"/>
      <c r="R239" s="184"/>
      <c r="S239" s="184"/>
      <c r="T239" s="184"/>
      <c r="U239" s="171"/>
    </row>
    <row r="240" spans="1:27" s="90" customFormat="1" outlineLevel="1">
      <c r="A240" s="375" t="str">
        <f t="shared" si="42"/>
        <v>1</v>
      </c>
      <c r="L240" s="181" t="s">
        <v>363</v>
      </c>
      <c r="M240" s="183" t="s">
        <v>364</v>
      </c>
      <c r="N240" s="134" t="s">
        <v>355</v>
      </c>
      <c r="O240" s="184"/>
      <c r="P240" s="184"/>
      <c r="Q240" s="184"/>
      <c r="R240" s="184"/>
      <c r="S240" s="184"/>
      <c r="T240" s="184"/>
      <c r="U240" s="171"/>
    </row>
    <row r="241" spans="1:21" s="90" customFormat="1" outlineLevel="1">
      <c r="A241" s="375" t="str">
        <f t="shared" si="42"/>
        <v>1</v>
      </c>
      <c r="L241" s="181" t="s">
        <v>365</v>
      </c>
      <c r="M241" s="183" t="s">
        <v>366</v>
      </c>
      <c r="N241" s="134" t="s">
        <v>355</v>
      </c>
      <c r="O241" s="184"/>
      <c r="P241" s="184"/>
      <c r="Q241" s="184"/>
      <c r="R241" s="184"/>
      <c r="S241" s="184"/>
      <c r="T241" s="184"/>
      <c r="U241" s="171"/>
    </row>
    <row r="242" spans="1:21" s="90" customFormat="1" outlineLevel="1">
      <c r="A242" s="375" t="str">
        <f t="shared" si="42"/>
        <v>1</v>
      </c>
      <c r="L242" s="181" t="s">
        <v>367</v>
      </c>
      <c r="M242" s="183" t="s">
        <v>368</v>
      </c>
      <c r="N242" s="134" t="s">
        <v>355</v>
      </c>
      <c r="O242" s="184"/>
      <c r="P242" s="184"/>
      <c r="Q242" s="184"/>
      <c r="R242" s="184"/>
      <c r="S242" s="184"/>
      <c r="T242" s="184"/>
      <c r="U242" s="171"/>
    </row>
    <row r="243" spans="1:21" s="92" customFormat="1" outlineLevel="1">
      <c r="A243" s="375" t="str">
        <f t="shared" si="42"/>
        <v>1</v>
      </c>
      <c r="L243" s="179">
        <v>2</v>
      </c>
      <c r="M243" s="180" t="s">
        <v>369</v>
      </c>
      <c r="N243" s="134" t="s">
        <v>355</v>
      </c>
      <c r="O243" s="182">
        <f t="shared" ref="O243:T243" si="43">SUM(O244:O248)</f>
        <v>0</v>
      </c>
      <c r="P243" s="182">
        <f t="shared" si="43"/>
        <v>0</v>
      </c>
      <c r="Q243" s="182">
        <f t="shared" si="43"/>
        <v>0</v>
      </c>
      <c r="R243" s="182">
        <f t="shared" si="43"/>
        <v>0</v>
      </c>
      <c r="S243" s="182">
        <f t="shared" si="43"/>
        <v>0</v>
      </c>
      <c r="T243" s="182">
        <f t="shared" si="43"/>
        <v>0</v>
      </c>
      <c r="U243" s="171"/>
    </row>
    <row r="244" spans="1:21" s="90" customFormat="1" outlineLevel="1">
      <c r="A244" s="375" t="str">
        <f t="shared" si="42"/>
        <v>1</v>
      </c>
      <c r="L244" s="181" t="s">
        <v>16</v>
      </c>
      <c r="M244" s="183" t="s">
        <v>361</v>
      </c>
      <c r="N244" s="134" t="s">
        <v>355</v>
      </c>
      <c r="O244" s="184"/>
      <c r="P244" s="184"/>
      <c r="Q244" s="184"/>
      <c r="R244" s="184"/>
      <c r="S244" s="184"/>
      <c r="T244" s="184"/>
      <c r="U244" s="171"/>
    </row>
    <row r="245" spans="1:21" s="90" customFormat="1" outlineLevel="1">
      <c r="A245" s="375" t="str">
        <f t="shared" si="42"/>
        <v>1</v>
      </c>
      <c r="L245" s="181" t="s">
        <v>143</v>
      </c>
      <c r="M245" s="183" t="s">
        <v>362</v>
      </c>
      <c r="N245" s="134" t="s">
        <v>355</v>
      </c>
      <c r="O245" s="184"/>
      <c r="P245" s="184"/>
      <c r="Q245" s="184"/>
      <c r="R245" s="184"/>
      <c r="S245" s="184"/>
      <c r="T245" s="184"/>
      <c r="U245" s="171"/>
    </row>
    <row r="246" spans="1:21" s="90" customFormat="1" outlineLevel="1">
      <c r="A246" s="375" t="str">
        <f t="shared" si="42"/>
        <v>1</v>
      </c>
      <c r="L246" s="181" t="s">
        <v>156</v>
      </c>
      <c r="M246" s="183" t="s">
        <v>364</v>
      </c>
      <c r="N246" s="134" t="s">
        <v>355</v>
      </c>
      <c r="O246" s="184"/>
      <c r="P246" s="184"/>
      <c r="Q246" s="184"/>
      <c r="R246" s="184"/>
      <c r="S246" s="184"/>
      <c r="T246" s="184"/>
      <c r="U246" s="171"/>
    </row>
    <row r="247" spans="1:21" s="90" customFormat="1" outlineLevel="1">
      <c r="A247" s="375" t="str">
        <f t="shared" si="42"/>
        <v>1</v>
      </c>
      <c r="L247" s="181" t="s">
        <v>157</v>
      </c>
      <c r="M247" s="183" t="s">
        <v>366</v>
      </c>
      <c r="N247" s="134" t="s">
        <v>355</v>
      </c>
      <c r="O247" s="184"/>
      <c r="P247" s="184"/>
      <c r="Q247" s="184"/>
      <c r="R247" s="184"/>
      <c r="S247" s="184"/>
      <c r="T247" s="184"/>
      <c r="U247" s="171"/>
    </row>
    <row r="248" spans="1:21" s="90" customFormat="1" outlineLevel="1">
      <c r="A248" s="375" t="str">
        <f t="shared" si="42"/>
        <v>1</v>
      </c>
      <c r="L248" s="181" t="s">
        <v>370</v>
      </c>
      <c r="M248" s="183" t="s">
        <v>368</v>
      </c>
      <c r="N248" s="134" t="s">
        <v>355</v>
      </c>
      <c r="O248" s="184"/>
      <c r="P248" s="184"/>
      <c r="Q248" s="184"/>
      <c r="R248" s="184"/>
      <c r="S248" s="184"/>
      <c r="T248" s="184"/>
      <c r="U248" s="171"/>
    </row>
    <row r="249" spans="1:21" s="92" customFormat="1" outlineLevel="1">
      <c r="A249" s="375" t="str">
        <f t="shared" si="42"/>
        <v>1</v>
      </c>
      <c r="L249" s="179">
        <v>3</v>
      </c>
      <c r="M249" s="180" t="s">
        <v>371</v>
      </c>
      <c r="N249" s="134" t="s">
        <v>355</v>
      </c>
      <c r="O249" s="182">
        <f t="shared" ref="O249:T249" si="44">SUM(O250:O254)</f>
        <v>0</v>
      </c>
      <c r="P249" s="182">
        <f t="shared" si="44"/>
        <v>0</v>
      </c>
      <c r="Q249" s="182">
        <f t="shared" si="44"/>
        <v>0</v>
      </c>
      <c r="R249" s="182">
        <f t="shared" si="44"/>
        <v>0</v>
      </c>
      <c r="S249" s="182">
        <f t="shared" si="44"/>
        <v>0</v>
      </c>
      <c r="T249" s="182">
        <f t="shared" si="44"/>
        <v>0</v>
      </c>
      <c r="U249" s="171"/>
    </row>
    <row r="250" spans="1:21" s="90" customFormat="1" outlineLevel="1">
      <c r="A250" s="375" t="str">
        <f t="shared" si="42"/>
        <v>1</v>
      </c>
      <c r="L250" s="181" t="s">
        <v>158</v>
      </c>
      <c r="M250" s="183" t="s">
        <v>361</v>
      </c>
      <c r="N250" s="134" t="s">
        <v>355</v>
      </c>
      <c r="O250" s="184"/>
      <c r="P250" s="184"/>
      <c r="Q250" s="184"/>
      <c r="R250" s="184"/>
      <c r="S250" s="184"/>
      <c r="T250" s="184"/>
      <c r="U250" s="171"/>
    </row>
    <row r="251" spans="1:21" s="90" customFormat="1" outlineLevel="1">
      <c r="A251" s="375" t="str">
        <f t="shared" si="42"/>
        <v>1</v>
      </c>
      <c r="L251" s="181" t="s">
        <v>159</v>
      </c>
      <c r="M251" s="183" t="s">
        <v>362</v>
      </c>
      <c r="N251" s="134" t="s">
        <v>355</v>
      </c>
      <c r="O251" s="184"/>
      <c r="P251" s="184"/>
      <c r="Q251" s="184"/>
      <c r="R251" s="184"/>
      <c r="S251" s="184"/>
      <c r="T251" s="184"/>
      <c r="U251" s="171"/>
    </row>
    <row r="252" spans="1:21" s="90" customFormat="1" outlineLevel="1">
      <c r="A252" s="375" t="str">
        <f t="shared" si="42"/>
        <v>1</v>
      </c>
      <c r="L252" s="181" t="s">
        <v>372</v>
      </c>
      <c r="M252" s="183" t="s">
        <v>364</v>
      </c>
      <c r="N252" s="134" t="s">
        <v>355</v>
      </c>
      <c r="O252" s="184"/>
      <c r="P252" s="184"/>
      <c r="Q252" s="184"/>
      <c r="R252" s="184"/>
      <c r="S252" s="184"/>
      <c r="T252" s="184"/>
      <c r="U252" s="171"/>
    </row>
    <row r="253" spans="1:21" s="90" customFormat="1" outlineLevel="1">
      <c r="A253" s="375" t="str">
        <f t="shared" si="42"/>
        <v>1</v>
      </c>
      <c r="L253" s="181" t="s">
        <v>373</v>
      </c>
      <c r="M253" s="183" t="s">
        <v>366</v>
      </c>
      <c r="N253" s="134" t="s">
        <v>355</v>
      </c>
      <c r="O253" s="184"/>
      <c r="P253" s="184"/>
      <c r="Q253" s="184"/>
      <c r="R253" s="184"/>
      <c r="S253" s="184"/>
      <c r="T253" s="184"/>
      <c r="U253" s="171"/>
    </row>
    <row r="254" spans="1:21" s="90" customFormat="1" outlineLevel="1">
      <c r="A254" s="375" t="str">
        <f t="shared" si="42"/>
        <v>1</v>
      </c>
      <c r="L254" s="181" t="s">
        <v>374</v>
      </c>
      <c r="M254" s="183" t="s">
        <v>368</v>
      </c>
      <c r="N254" s="134" t="s">
        <v>355</v>
      </c>
      <c r="O254" s="184"/>
      <c r="P254" s="184"/>
      <c r="Q254" s="184"/>
      <c r="R254" s="184"/>
      <c r="S254" s="184"/>
      <c r="T254" s="184"/>
      <c r="U254" s="171"/>
    </row>
    <row r="255" spans="1:21" s="92" customFormat="1" ht="22.5" outlineLevel="1">
      <c r="A255" s="375" t="str">
        <f t="shared" si="42"/>
        <v>1</v>
      </c>
      <c r="L255" s="179">
        <v>4</v>
      </c>
      <c r="M255" s="180" t="s">
        <v>375</v>
      </c>
      <c r="N255" s="134" t="s">
        <v>355</v>
      </c>
      <c r="O255" s="182">
        <f t="shared" ref="O255:T255" si="45">SUM(O256:O260)</f>
        <v>0</v>
      </c>
      <c r="P255" s="182">
        <f t="shared" si="45"/>
        <v>0</v>
      </c>
      <c r="Q255" s="182">
        <f>SUM(Q256:Q260)</f>
        <v>0</v>
      </c>
      <c r="R255" s="182">
        <f t="shared" si="45"/>
        <v>0</v>
      </c>
      <c r="S255" s="182">
        <f t="shared" si="45"/>
        <v>0</v>
      </c>
      <c r="T255" s="182">
        <f t="shared" si="45"/>
        <v>0</v>
      </c>
      <c r="U255" s="171"/>
    </row>
    <row r="256" spans="1:21" s="90" customFormat="1" outlineLevel="1">
      <c r="A256" s="375" t="str">
        <f t="shared" si="42"/>
        <v>1</v>
      </c>
      <c r="L256" s="181" t="s">
        <v>145</v>
      </c>
      <c r="M256" s="183" t="s">
        <v>361</v>
      </c>
      <c r="N256" s="134" t="s">
        <v>355</v>
      </c>
      <c r="O256" s="184">
        <f t="shared" ref="O256:T260" si="46">O238+O244-O250</f>
        <v>0</v>
      </c>
      <c r="P256" s="184">
        <f t="shared" si="46"/>
        <v>0</v>
      </c>
      <c r="Q256" s="184">
        <f t="shared" si="46"/>
        <v>0</v>
      </c>
      <c r="R256" s="184">
        <f t="shared" si="46"/>
        <v>0</v>
      </c>
      <c r="S256" s="184">
        <f t="shared" si="46"/>
        <v>0</v>
      </c>
      <c r="T256" s="184">
        <f t="shared" si="46"/>
        <v>0</v>
      </c>
      <c r="U256" s="171"/>
    </row>
    <row r="257" spans="1:21" s="90" customFormat="1" outlineLevel="1">
      <c r="A257" s="375" t="str">
        <f t="shared" si="42"/>
        <v>1</v>
      </c>
      <c r="L257" s="181" t="s">
        <v>376</v>
      </c>
      <c r="M257" s="183" t="s">
        <v>362</v>
      </c>
      <c r="N257" s="134" t="s">
        <v>355</v>
      </c>
      <c r="O257" s="184">
        <f t="shared" si="46"/>
        <v>0</v>
      </c>
      <c r="P257" s="184">
        <f t="shared" si="46"/>
        <v>0</v>
      </c>
      <c r="Q257" s="184">
        <f t="shared" si="46"/>
        <v>0</v>
      </c>
      <c r="R257" s="184">
        <f t="shared" si="46"/>
        <v>0</v>
      </c>
      <c r="S257" s="184">
        <f t="shared" si="46"/>
        <v>0</v>
      </c>
      <c r="T257" s="184">
        <f t="shared" si="46"/>
        <v>0</v>
      </c>
      <c r="U257" s="171"/>
    </row>
    <row r="258" spans="1:21" s="90" customFormat="1" outlineLevel="1">
      <c r="A258" s="375" t="str">
        <f t="shared" si="42"/>
        <v>1</v>
      </c>
      <c r="L258" s="181" t="s">
        <v>377</v>
      </c>
      <c r="M258" s="183" t="s">
        <v>364</v>
      </c>
      <c r="N258" s="134" t="s">
        <v>355</v>
      </c>
      <c r="O258" s="184">
        <f t="shared" si="46"/>
        <v>0</v>
      </c>
      <c r="P258" s="184">
        <f t="shared" si="46"/>
        <v>0</v>
      </c>
      <c r="Q258" s="184">
        <f t="shared" si="46"/>
        <v>0</v>
      </c>
      <c r="R258" s="184">
        <f t="shared" si="46"/>
        <v>0</v>
      </c>
      <c r="S258" s="184">
        <f t="shared" si="46"/>
        <v>0</v>
      </c>
      <c r="T258" s="184">
        <f t="shared" si="46"/>
        <v>0</v>
      </c>
      <c r="U258" s="171"/>
    </row>
    <row r="259" spans="1:21" s="90" customFormat="1" outlineLevel="1">
      <c r="A259" s="375" t="str">
        <f t="shared" si="42"/>
        <v>1</v>
      </c>
      <c r="L259" s="181" t="s">
        <v>378</v>
      </c>
      <c r="M259" s="183" t="s">
        <v>366</v>
      </c>
      <c r="N259" s="134" t="s">
        <v>355</v>
      </c>
      <c r="O259" s="184">
        <f t="shared" si="46"/>
        <v>0</v>
      </c>
      <c r="P259" s="184">
        <f t="shared" si="46"/>
        <v>0</v>
      </c>
      <c r="Q259" s="184">
        <f t="shared" si="46"/>
        <v>0</v>
      </c>
      <c r="R259" s="184">
        <f t="shared" si="46"/>
        <v>0</v>
      </c>
      <c r="S259" s="184">
        <f t="shared" si="46"/>
        <v>0</v>
      </c>
      <c r="T259" s="184">
        <f t="shared" si="46"/>
        <v>0</v>
      </c>
      <c r="U259" s="171"/>
    </row>
    <row r="260" spans="1:21" s="90" customFormat="1" outlineLevel="1">
      <c r="A260" s="375" t="str">
        <f t="shared" si="42"/>
        <v>1</v>
      </c>
      <c r="L260" s="181" t="s">
        <v>379</v>
      </c>
      <c r="M260" s="183" t="s">
        <v>368</v>
      </c>
      <c r="N260" s="134" t="s">
        <v>355</v>
      </c>
      <c r="O260" s="184">
        <f t="shared" si="46"/>
        <v>0</v>
      </c>
      <c r="P260" s="184">
        <f t="shared" si="46"/>
        <v>0</v>
      </c>
      <c r="Q260" s="184">
        <f t="shared" si="46"/>
        <v>0</v>
      </c>
      <c r="R260" s="184">
        <f t="shared" si="46"/>
        <v>0</v>
      </c>
      <c r="S260" s="184">
        <f t="shared" si="46"/>
        <v>0</v>
      </c>
      <c r="T260" s="184">
        <f t="shared" si="46"/>
        <v>0</v>
      </c>
      <c r="U260" s="171"/>
    </row>
    <row r="261" spans="1:21" s="92" customFormat="1" outlineLevel="1">
      <c r="A261" s="375" t="str">
        <f t="shared" si="42"/>
        <v>1</v>
      </c>
      <c r="L261" s="179">
        <v>5</v>
      </c>
      <c r="M261" s="180" t="s">
        <v>380</v>
      </c>
      <c r="N261" s="134" t="s">
        <v>355</v>
      </c>
      <c r="O261" s="182">
        <f t="shared" ref="O261:T261" si="47">SUM(O262:O266)</f>
        <v>0</v>
      </c>
      <c r="P261" s="182">
        <f t="shared" si="47"/>
        <v>0</v>
      </c>
      <c r="Q261" s="182">
        <f t="shared" si="47"/>
        <v>0</v>
      </c>
      <c r="R261" s="182">
        <f t="shared" si="47"/>
        <v>0</v>
      </c>
      <c r="S261" s="182">
        <f t="shared" si="47"/>
        <v>0</v>
      </c>
      <c r="T261" s="182">
        <f t="shared" si="47"/>
        <v>0</v>
      </c>
      <c r="U261" s="171"/>
    </row>
    <row r="262" spans="1:21" s="90" customFormat="1" outlineLevel="1">
      <c r="A262" s="375" t="str">
        <f t="shared" si="42"/>
        <v>1</v>
      </c>
      <c r="L262" s="181" t="s">
        <v>121</v>
      </c>
      <c r="M262" s="183" t="s">
        <v>361</v>
      </c>
      <c r="N262" s="134" t="s">
        <v>355</v>
      </c>
      <c r="O262" s="184">
        <f>(O256+O238)/2</f>
        <v>0</v>
      </c>
      <c r="P262" s="184">
        <f t="shared" ref="P262:T266" si="48">(P256+P238)/2</f>
        <v>0</v>
      </c>
      <c r="Q262" s="184">
        <f>(Q256+Q238)/2</f>
        <v>0</v>
      </c>
      <c r="R262" s="184">
        <f t="shared" si="48"/>
        <v>0</v>
      </c>
      <c r="S262" s="184">
        <f t="shared" si="48"/>
        <v>0</v>
      </c>
      <c r="T262" s="184">
        <f t="shared" si="48"/>
        <v>0</v>
      </c>
      <c r="U262" s="171"/>
    </row>
    <row r="263" spans="1:21" s="90" customFormat="1" outlineLevel="1">
      <c r="A263" s="375" t="str">
        <f t="shared" si="42"/>
        <v>1</v>
      </c>
      <c r="L263" s="181" t="s">
        <v>122</v>
      </c>
      <c r="M263" s="183" t="s">
        <v>362</v>
      </c>
      <c r="N263" s="134" t="s">
        <v>355</v>
      </c>
      <c r="O263" s="184">
        <f>(O257+O239)/2</f>
        <v>0</v>
      </c>
      <c r="P263" s="184">
        <f t="shared" si="48"/>
        <v>0</v>
      </c>
      <c r="Q263" s="184">
        <f>(Q257+Q239)/2</f>
        <v>0</v>
      </c>
      <c r="R263" s="184">
        <f t="shared" si="48"/>
        <v>0</v>
      </c>
      <c r="S263" s="184">
        <f t="shared" si="48"/>
        <v>0</v>
      </c>
      <c r="T263" s="184">
        <f t="shared" si="48"/>
        <v>0</v>
      </c>
      <c r="U263" s="171"/>
    </row>
    <row r="264" spans="1:21" s="90" customFormat="1" outlineLevel="1">
      <c r="A264" s="375" t="str">
        <f t="shared" si="42"/>
        <v>1</v>
      </c>
      <c r="L264" s="181" t="s">
        <v>381</v>
      </c>
      <c r="M264" s="183" t="s">
        <v>364</v>
      </c>
      <c r="N264" s="134" t="s">
        <v>355</v>
      </c>
      <c r="O264" s="184">
        <f>(O258+O240)/2</f>
        <v>0</v>
      </c>
      <c r="P264" s="184">
        <f t="shared" si="48"/>
        <v>0</v>
      </c>
      <c r="Q264" s="184">
        <f>(Q258+Q240)/2</f>
        <v>0</v>
      </c>
      <c r="R264" s="184">
        <f t="shared" si="48"/>
        <v>0</v>
      </c>
      <c r="S264" s="184">
        <f t="shared" si="48"/>
        <v>0</v>
      </c>
      <c r="T264" s="184">
        <f t="shared" si="48"/>
        <v>0</v>
      </c>
      <c r="U264" s="171"/>
    </row>
    <row r="265" spans="1:21" s="90" customFormat="1" outlineLevel="1">
      <c r="A265" s="375" t="str">
        <f t="shared" si="42"/>
        <v>1</v>
      </c>
      <c r="L265" s="181" t="s">
        <v>382</v>
      </c>
      <c r="M265" s="183" t="s">
        <v>366</v>
      </c>
      <c r="N265" s="134" t="s">
        <v>355</v>
      </c>
      <c r="O265" s="184">
        <f>(O259+O241)/2</f>
        <v>0</v>
      </c>
      <c r="P265" s="184">
        <f t="shared" si="48"/>
        <v>0</v>
      </c>
      <c r="Q265" s="184">
        <f>(Q259+Q241)/2</f>
        <v>0</v>
      </c>
      <c r="R265" s="184">
        <f t="shared" si="48"/>
        <v>0</v>
      </c>
      <c r="S265" s="184">
        <f t="shared" si="48"/>
        <v>0</v>
      </c>
      <c r="T265" s="184">
        <f t="shared" si="48"/>
        <v>0</v>
      </c>
      <c r="U265" s="171"/>
    </row>
    <row r="266" spans="1:21" s="90" customFormat="1" outlineLevel="1">
      <c r="A266" s="375" t="str">
        <f t="shared" si="42"/>
        <v>1</v>
      </c>
      <c r="L266" s="181" t="s">
        <v>383</v>
      </c>
      <c r="M266" s="183" t="s">
        <v>368</v>
      </c>
      <c r="N266" s="134" t="s">
        <v>355</v>
      </c>
      <c r="O266" s="184">
        <f>(O260+O242)/2</f>
        <v>0</v>
      </c>
      <c r="P266" s="184">
        <f t="shared" si="48"/>
        <v>0</v>
      </c>
      <c r="Q266" s="184">
        <f>(Q260+Q242)/2</f>
        <v>0</v>
      </c>
      <c r="R266" s="184">
        <f t="shared" si="48"/>
        <v>0</v>
      </c>
      <c r="S266" s="184">
        <f t="shared" si="48"/>
        <v>0</v>
      </c>
      <c r="T266" s="184">
        <f t="shared" si="48"/>
        <v>0</v>
      </c>
      <c r="U266" s="171"/>
    </row>
    <row r="267" spans="1:21" s="92" customFormat="1" outlineLevel="1">
      <c r="A267" s="375" t="str">
        <f t="shared" si="42"/>
        <v>1</v>
      </c>
      <c r="L267" s="179">
        <v>6</v>
      </c>
      <c r="M267" s="180" t="s">
        <v>384</v>
      </c>
      <c r="N267" s="179"/>
      <c r="O267" s="185"/>
      <c r="P267" s="185"/>
      <c r="Q267" s="185"/>
      <c r="R267" s="185"/>
      <c r="S267" s="185"/>
      <c r="T267" s="185"/>
      <c r="U267" s="171"/>
    </row>
    <row r="268" spans="1:21" s="90" customFormat="1" outlineLevel="1">
      <c r="A268" s="375" t="str">
        <f t="shared" si="42"/>
        <v>1</v>
      </c>
      <c r="L268" s="181" t="s">
        <v>183</v>
      </c>
      <c r="M268" s="183" t="s">
        <v>361</v>
      </c>
      <c r="N268" s="181" t="s">
        <v>142</v>
      </c>
      <c r="O268" s="184">
        <f t="shared" ref="O268:T268" si="49">IF(O262=0,0,O274/O262*100)</f>
        <v>0</v>
      </c>
      <c r="P268" s="184">
        <f t="shared" si="49"/>
        <v>0</v>
      </c>
      <c r="Q268" s="184">
        <f t="shared" si="49"/>
        <v>0</v>
      </c>
      <c r="R268" s="184">
        <f t="shared" si="49"/>
        <v>0</v>
      </c>
      <c r="S268" s="184">
        <f t="shared" si="49"/>
        <v>0</v>
      </c>
      <c r="T268" s="184">
        <f t="shared" si="49"/>
        <v>0</v>
      </c>
      <c r="U268" s="171"/>
    </row>
    <row r="269" spans="1:21" s="90" customFormat="1" outlineLevel="1">
      <c r="A269" s="375" t="str">
        <f t="shared" si="42"/>
        <v>1</v>
      </c>
      <c r="L269" s="181" t="s">
        <v>184</v>
      </c>
      <c r="M269" s="183" t="s">
        <v>362</v>
      </c>
      <c r="N269" s="181" t="s">
        <v>142</v>
      </c>
      <c r="O269" s="184">
        <f t="shared" ref="O269:T269" si="50">IF(O263=0,0,O275/O263*100)</f>
        <v>0</v>
      </c>
      <c r="P269" s="184">
        <f t="shared" si="50"/>
        <v>0</v>
      </c>
      <c r="Q269" s="184">
        <f t="shared" si="50"/>
        <v>0</v>
      </c>
      <c r="R269" s="184">
        <f t="shared" si="50"/>
        <v>0</v>
      </c>
      <c r="S269" s="184">
        <f t="shared" si="50"/>
        <v>0</v>
      </c>
      <c r="T269" s="184">
        <f t="shared" si="50"/>
        <v>0</v>
      </c>
      <c r="U269" s="171"/>
    </row>
    <row r="270" spans="1:21" s="90" customFormat="1" outlineLevel="1">
      <c r="A270" s="375" t="str">
        <f t="shared" si="42"/>
        <v>1</v>
      </c>
      <c r="L270" s="181" t="s">
        <v>385</v>
      </c>
      <c r="M270" s="183" t="s">
        <v>364</v>
      </c>
      <c r="N270" s="181" t="s">
        <v>142</v>
      </c>
      <c r="O270" s="184">
        <f t="shared" ref="O270:T270" si="51">IF(O264=0,0,O276/O264*100)</f>
        <v>0</v>
      </c>
      <c r="P270" s="184">
        <f t="shared" si="51"/>
        <v>0</v>
      </c>
      <c r="Q270" s="184">
        <f t="shared" si="51"/>
        <v>0</v>
      </c>
      <c r="R270" s="184">
        <f t="shared" si="51"/>
        <v>0</v>
      </c>
      <c r="S270" s="184">
        <f t="shared" si="51"/>
        <v>0</v>
      </c>
      <c r="T270" s="184">
        <f t="shared" si="51"/>
        <v>0</v>
      </c>
      <c r="U270" s="171"/>
    </row>
    <row r="271" spans="1:21" s="90" customFormat="1" outlineLevel="1">
      <c r="A271" s="375" t="str">
        <f t="shared" si="42"/>
        <v>1</v>
      </c>
      <c r="L271" s="181" t="s">
        <v>386</v>
      </c>
      <c r="M271" s="183" t="s">
        <v>366</v>
      </c>
      <c r="N271" s="181" t="s">
        <v>142</v>
      </c>
      <c r="O271" s="184">
        <f t="shared" ref="O271:T271" si="52">IF(O265=0,0,O277/O265*100)</f>
        <v>0</v>
      </c>
      <c r="P271" s="184">
        <f t="shared" si="52"/>
        <v>0</v>
      </c>
      <c r="Q271" s="184">
        <f t="shared" si="52"/>
        <v>0</v>
      </c>
      <c r="R271" s="184">
        <f t="shared" si="52"/>
        <v>0</v>
      </c>
      <c r="S271" s="184">
        <f t="shared" si="52"/>
        <v>0</v>
      </c>
      <c r="T271" s="184">
        <f t="shared" si="52"/>
        <v>0</v>
      </c>
      <c r="U271" s="171"/>
    </row>
    <row r="272" spans="1:21" s="90" customFormat="1" outlineLevel="1">
      <c r="A272" s="375" t="str">
        <f t="shared" si="42"/>
        <v>1</v>
      </c>
      <c r="L272" s="181" t="s">
        <v>387</v>
      </c>
      <c r="M272" s="183" t="s">
        <v>368</v>
      </c>
      <c r="N272" s="181" t="s">
        <v>142</v>
      </c>
      <c r="O272" s="184">
        <f t="shared" ref="O272:T272" si="53">IF(O266=0,0,O278/O266*100)</f>
        <v>0</v>
      </c>
      <c r="P272" s="184">
        <f t="shared" si="53"/>
        <v>0</v>
      </c>
      <c r="Q272" s="184">
        <f t="shared" si="53"/>
        <v>0</v>
      </c>
      <c r="R272" s="184">
        <f t="shared" si="53"/>
        <v>0</v>
      </c>
      <c r="S272" s="184">
        <f t="shared" si="53"/>
        <v>0</v>
      </c>
      <c r="T272" s="184">
        <f t="shared" si="53"/>
        <v>0</v>
      </c>
      <c r="U272" s="171"/>
    </row>
    <row r="273" spans="1:27" s="92" customFormat="1" outlineLevel="1">
      <c r="A273" s="375" t="str">
        <f t="shared" si="42"/>
        <v>1</v>
      </c>
      <c r="L273" s="179">
        <v>7</v>
      </c>
      <c r="M273" s="180" t="s">
        <v>388</v>
      </c>
      <c r="N273" s="134" t="s">
        <v>355</v>
      </c>
      <c r="O273" s="182">
        <f t="shared" ref="O273:T273" si="54">SUM(O274:O278)</f>
        <v>0</v>
      </c>
      <c r="P273" s="182">
        <f t="shared" si="54"/>
        <v>0</v>
      </c>
      <c r="Q273" s="182">
        <f>SUM(Q274:Q278)</f>
        <v>0</v>
      </c>
      <c r="R273" s="182">
        <f t="shared" si="54"/>
        <v>0</v>
      </c>
      <c r="S273" s="182">
        <f t="shared" si="54"/>
        <v>0</v>
      </c>
      <c r="T273" s="182">
        <f t="shared" si="54"/>
        <v>0</v>
      </c>
      <c r="U273" s="171"/>
    </row>
    <row r="274" spans="1:27" s="90" customFormat="1" outlineLevel="1">
      <c r="A274" s="375" t="str">
        <f t="shared" si="42"/>
        <v>1</v>
      </c>
      <c r="L274" s="181" t="s">
        <v>185</v>
      </c>
      <c r="M274" s="183" t="s">
        <v>361</v>
      </c>
      <c r="N274" s="134" t="s">
        <v>355</v>
      </c>
      <c r="O274" s="184"/>
      <c r="P274" s="184"/>
      <c r="Q274" s="184"/>
      <c r="R274" s="184"/>
      <c r="S274" s="184"/>
      <c r="T274" s="184"/>
      <c r="U274" s="171"/>
    </row>
    <row r="275" spans="1:27" s="90" customFormat="1" outlineLevel="1">
      <c r="A275" s="375" t="str">
        <f t="shared" si="42"/>
        <v>1</v>
      </c>
      <c r="L275" s="181" t="s">
        <v>186</v>
      </c>
      <c r="M275" s="183" t="s">
        <v>362</v>
      </c>
      <c r="N275" s="134" t="s">
        <v>355</v>
      </c>
      <c r="O275" s="184"/>
      <c r="P275" s="184"/>
      <c r="Q275" s="184"/>
      <c r="R275" s="184"/>
      <c r="S275" s="184"/>
      <c r="T275" s="184"/>
      <c r="U275" s="171"/>
    </row>
    <row r="276" spans="1:27" s="90" customFormat="1" outlineLevel="1">
      <c r="A276" s="375" t="str">
        <f t="shared" si="42"/>
        <v>1</v>
      </c>
      <c r="L276" s="181" t="s">
        <v>389</v>
      </c>
      <c r="M276" s="183" t="s">
        <v>364</v>
      </c>
      <c r="N276" s="134" t="s">
        <v>355</v>
      </c>
      <c r="O276" s="184"/>
      <c r="P276" s="184"/>
      <c r="Q276" s="184"/>
      <c r="R276" s="184"/>
      <c r="S276" s="184"/>
      <c r="T276" s="184"/>
      <c r="U276" s="171"/>
    </row>
    <row r="277" spans="1:27" s="90" customFormat="1" outlineLevel="1">
      <c r="A277" s="375" t="str">
        <f t="shared" si="42"/>
        <v>1</v>
      </c>
      <c r="L277" s="181" t="s">
        <v>390</v>
      </c>
      <c r="M277" s="183" t="s">
        <v>366</v>
      </c>
      <c r="N277" s="134" t="s">
        <v>355</v>
      </c>
      <c r="O277" s="184"/>
      <c r="P277" s="184"/>
      <c r="Q277" s="184"/>
      <c r="R277" s="184"/>
      <c r="S277" s="184"/>
      <c r="T277" s="184"/>
      <c r="U277" s="171"/>
    </row>
    <row r="278" spans="1:27" s="90" customFormat="1" outlineLevel="1">
      <c r="A278" s="375" t="str">
        <f t="shared" si="42"/>
        <v>1</v>
      </c>
      <c r="L278" s="181" t="s">
        <v>391</v>
      </c>
      <c r="M278" s="183" t="s">
        <v>368</v>
      </c>
      <c r="N278" s="134" t="s">
        <v>355</v>
      </c>
      <c r="O278" s="184"/>
      <c r="P278" s="184"/>
      <c r="Q278" s="184"/>
      <c r="R278" s="184"/>
      <c r="S278" s="184"/>
      <c r="T278" s="184"/>
      <c r="U278" s="171"/>
    </row>
    <row r="279" spans="1:27" s="92" customFormat="1" outlineLevel="1">
      <c r="A279" s="375" t="str">
        <f t="shared" si="42"/>
        <v>1</v>
      </c>
      <c r="L279" s="179">
        <v>8</v>
      </c>
      <c r="M279" s="180" t="s">
        <v>392</v>
      </c>
      <c r="N279" s="134" t="s">
        <v>355</v>
      </c>
      <c r="O279" s="182">
        <f t="shared" ref="O279:T279" si="55">SUM(O280:O284)</f>
        <v>0</v>
      </c>
      <c r="P279" s="182">
        <f t="shared" si="55"/>
        <v>0</v>
      </c>
      <c r="Q279" s="182">
        <f>SUM(Q280:Q284)</f>
        <v>0</v>
      </c>
      <c r="R279" s="182">
        <f t="shared" si="55"/>
        <v>0</v>
      </c>
      <c r="S279" s="182">
        <f t="shared" si="55"/>
        <v>0</v>
      </c>
      <c r="T279" s="182">
        <f t="shared" si="55"/>
        <v>0</v>
      </c>
      <c r="U279" s="171"/>
    </row>
    <row r="280" spans="1:27" s="90" customFormat="1" outlineLevel="1">
      <c r="A280" s="375" t="str">
        <f t="shared" si="42"/>
        <v>1</v>
      </c>
      <c r="L280" s="181" t="s">
        <v>146</v>
      </c>
      <c r="M280" s="183" t="s">
        <v>361</v>
      </c>
      <c r="N280" s="134" t="s">
        <v>355</v>
      </c>
      <c r="O280" s="184"/>
      <c r="P280" s="184"/>
      <c r="Q280" s="184"/>
      <c r="R280" s="184"/>
      <c r="S280" s="184"/>
      <c r="T280" s="184"/>
      <c r="U280" s="171"/>
    </row>
    <row r="281" spans="1:27" s="90" customFormat="1" outlineLevel="1">
      <c r="A281" s="375" t="str">
        <f t="shared" si="42"/>
        <v>1</v>
      </c>
      <c r="L281" s="181" t="s">
        <v>187</v>
      </c>
      <c r="M281" s="183" t="s">
        <v>362</v>
      </c>
      <c r="N281" s="134" t="s">
        <v>355</v>
      </c>
      <c r="O281" s="184"/>
      <c r="P281" s="184"/>
      <c r="Q281" s="184"/>
      <c r="R281" s="184"/>
      <c r="S281" s="184"/>
      <c r="T281" s="184"/>
      <c r="U281" s="171"/>
    </row>
    <row r="282" spans="1:27" s="90" customFormat="1" outlineLevel="1">
      <c r="A282" s="375" t="str">
        <f t="shared" si="42"/>
        <v>1</v>
      </c>
      <c r="L282" s="181" t="s">
        <v>393</v>
      </c>
      <c r="M282" s="183" t="s">
        <v>364</v>
      </c>
      <c r="N282" s="134" t="s">
        <v>355</v>
      </c>
      <c r="O282" s="184"/>
      <c r="P282" s="184"/>
      <c r="Q282" s="184"/>
      <c r="R282" s="184"/>
      <c r="S282" s="184"/>
      <c r="T282" s="184"/>
      <c r="U282" s="171"/>
    </row>
    <row r="283" spans="1:27" s="90" customFormat="1" outlineLevel="1">
      <c r="A283" s="375" t="str">
        <f t="shared" si="42"/>
        <v>1</v>
      </c>
      <c r="L283" s="181" t="s">
        <v>394</v>
      </c>
      <c r="M283" s="183" t="s">
        <v>366</v>
      </c>
      <c r="N283" s="134" t="s">
        <v>355</v>
      </c>
      <c r="O283" s="184"/>
      <c r="P283" s="184"/>
      <c r="Q283" s="184"/>
      <c r="R283" s="184"/>
      <c r="S283" s="184"/>
      <c r="T283" s="184"/>
      <c r="U283" s="171"/>
    </row>
    <row r="284" spans="1:27" s="90" customFormat="1" outlineLevel="1">
      <c r="A284" s="375" t="str">
        <f t="shared" si="42"/>
        <v>1</v>
      </c>
      <c r="L284" s="181" t="s">
        <v>395</v>
      </c>
      <c r="M284" s="183" t="s">
        <v>368</v>
      </c>
      <c r="N284" s="134" t="s">
        <v>355</v>
      </c>
      <c r="O284" s="184"/>
      <c r="P284" s="184"/>
      <c r="Q284" s="184"/>
      <c r="R284" s="184"/>
      <c r="S284" s="184"/>
      <c r="T284" s="184"/>
      <c r="U284" s="171"/>
    </row>
    <row r="285" spans="1:27">
      <c r="AA285" s="1"/>
    </row>
    <row r="286" spans="1:27" s="128" customFormat="1" ht="30" customHeight="1">
      <c r="A286" s="127" t="s">
        <v>869</v>
      </c>
      <c r="M286" s="129"/>
      <c r="N286" s="129"/>
      <c r="O286" s="129"/>
      <c r="P286" s="129"/>
    </row>
    <row r="287" spans="1:27">
      <c r="A287" s="131" t="s">
        <v>870</v>
      </c>
      <c r="AA287" s="1"/>
    </row>
    <row r="288" spans="1:27" s="79" customFormat="1" ht="15" customHeight="1">
      <c r="A288" s="85" t="s">
        <v>17</v>
      </c>
      <c r="L288" s="195" t="str">
        <f>INDEX('Общие сведения'!$J$110:$J$201,MATCH($A288,'Общие сведения'!$D$110:$D$201,0))</f>
        <v>Тариф 1 (Водоснабжение) - тариф на питьевую воду (Новоспасское городское поселние)</v>
      </c>
      <c r="M288" s="142"/>
      <c r="N288" s="136"/>
      <c r="O288" s="136"/>
      <c r="P288" s="136"/>
      <c r="Q288" s="136"/>
      <c r="R288" s="136"/>
      <c r="S288" s="136"/>
      <c r="T288" s="136"/>
      <c r="U288" s="178"/>
    </row>
    <row r="289" spans="1:27" s="79" customFormat="1" outlineLevel="1">
      <c r="A289" s="375" t="str">
        <f t="shared" ref="A289:A295" si="56">A288</f>
        <v>1</v>
      </c>
      <c r="L289" s="186" t="s">
        <v>17</v>
      </c>
      <c r="M289" s="187" t="s">
        <v>396</v>
      </c>
      <c r="N289" s="176" t="s">
        <v>355</v>
      </c>
      <c r="O289" s="249">
        <f t="shared" ref="O289:T289" si="57">O290+O293+O294+O295</f>
        <v>0</v>
      </c>
      <c r="P289" s="249">
        <f t="shared" si="57"/>
        <v>0</v>
      </c>
      <c r="Q289" s="249">
        <f t="shared" si="57"/>
        <v>0</v>
      </c>
      <c r="R289" s="249">
        <f t="shared" si="57"/>
        <v>0</v>
      </c>
      <c r="S289" s="249">
        <f t="shared" si="57"/>
        <v>0</v>
      </c>
      <c r="T289" s="249">
        <f t="shared" si="57"/>
        <v>0</v>
      </c>
      <c r="U289" s="171"/>
    </row>
    <row r="290" spans="1:27" s="79" customFormat="1" outlineLevel="1">
      <c r="A290" s="375" t="str">
        <f t="shared" si="56"/>
        <v>1</v>
      </c>
      <c r="L290" s="189" t="s">
        <v>154</v>
      </c>
      <c r="M290" s="190" t="s">
        <v>12</v>
      </c>
      <c r="N290" s="134" t="s">
        <v>355</v>
      </c>
      <c r="O290" s="193">
        <f t="shared" ref="O290:T290" si="58">SUM(O291:O292)</f>
        <v>0</v>
      </c>
      <c r="P290" s="193">
        <f t="shared" si="58"/>
        <v>0</v>
      </c>
      <c r="Q290" s="193">
        <f t="shared" si="58"/>
        <v>0</v>
      </c>
      <c r="R290" s="193">
        <f t="shared" si="58"/>
        <v>0</v>
      </c>
      <c r="S290" s="193">
        <f t="shared" si="58"/>
        <v>0</v>
      </c>
      <c r="T290" s="193">
        <f t="shared" si="58"/>
        <v>0</v>
      </c>
      <c r="U290" s="171"/>
    </row>
    <row r="291" spans="1:27" s="79" customFormat="1" outlineLevel="1">
      <c r="A291" s="375" t="str">
        <f t="shared" si="56"/>
        <v>1</v>
      </c>
      <c r="L291" s="189" t="s">
        <v>397</v>
      </c>
      <c r="M291" s="192" t="s">
        <v>398</v>
      </c>
      <c r="N291" s="134" t="s">
        <v>355</v>
      </c>
      <c r="O291" s="193"/>
      <c r="P291" s="193"/>
      <c r="Q291" s="193"/>
      <c r="R291" s="193"/>
      <c r="S291" s="193"/>
      <c r="T291" s="193"/>
      <c r="U291" s="171"/>
    </row>
    <row r="292" spans="1:27" s="79" customFormat="1" outlineLevel="1">
      <c r="A292" s="375" t="str">
        <f t="shared" si="56"/>
        <v>1</v>
      </c>
      <c r="L292" s="189" t="s">
        <v>399</v>
      </c>
      <c r="M292" s="192" t="s">
        <v>400</v>
      </c>
      <c r="N292" s="134" t="s">
        <v>355</v>
      </c>
      <c r="O292" s="193"/>
      <c r="P292" s="193"/>
      <c r="Q292" s="193"/>
      <c r="R292" s="193"/>
      <c r="S292" s="193"/>
      <c r="T292" s="193"/>
      <c r="U292" s="171"/>
    </row>
    <row r="293" spans="1:27" s="79" customFormat="1" outlineLevel="1">
      <c r="A293" s="375" t="str">
        <f t="shared" si="56"/>
        <v>1</v>
      </c>
      <c r="L293" s="189" t="s">
        <v>155</v>
      </c>
      <c r="M293" s="194" t="s">
        <v>401</v>
      </c>
      <c r="N293" s="134" t="s">
        <v>355</v>
      </c>
      <c r="O293" s="193"/>
      <c r="P293" s="193"/>
      <c r="Q293" s="193"/>
      <c r="R293" s="193"/>
      <c r="S293" s="193"/>
      <c r="T293" s="193"/>
      <c r="U293" s="171"/>
    </row>
    <row r="294" spans="1:27" s="79" customFormat="1" outlineLevel="1">
      <c r="A294" s="375" t="str">
        <f t="shared" si="56"/>
        <v>1</v>
      </c>
      <c r="L294" s="189" t="s">
        <v>363</v>
      </c>
      <c r="M294" s="190" t="s">
        <v>402</v>
      </c>
      <c r="N294" s="134" t="s">
        <v>355</v>
      </c>
      <c r="O294" s="193"/>
      <c r="P294" s="193"/>
      <c r="Q294" s="193"/>
      <c r="R294" s="193"/>
      <c r="S294" s="193"/>
      <c r="T294" s="193"/>
      <c r="U294" s="171"/>
    </row>
    <row r="295" spans="1:27" s="79" customFormat="1" outlineLevel="1">
      <c r="A295" s="375" t="str">
        <f t="shared" si="56"/>
        <v>1</v>
      </c>
      <c r="L295" s="189" t="s">
        <v>365</v>
      </c>
      <c r="M295" s="190" t="s">
        <v>403</v>
      </c>
      <c r="N295" s="134" t="s">
        <v>355</v>
      </c>
      <c r="O295" s="193"/>
      <c r="P295" s="193"/>
      <c r="Q295" s="193"/>
      <c r="R295" s="193"/>
      <c r="S295" s="193"/>
      <c r="T295" s="193"/>
      <c r="U295" s="171"/>
    </row>
    <row r="296" spans="1:27">
      <c r="AA296" s="1"/>
    </row>
    <row r="297" spans="1:27" s="128" customFormat="1" ht="30" customHeight="1">
      <c r="A297" s="127" t="s">
        <v>876</v>
      </c>
      <c r="M297" s="129"/>
      <c r="N297" s="129"/>
      <c r="O297" s="129"/>
      <c r="P297" s="129"/>
    </row>
    <row r="298" spans="1:27">
      <c r="A298" s="131" t="s">
        <v>877</v>
      </c>
      <c r="AA298" s="1"/>
    </row>
    <row r="299" spans="1:27" s="95" customFormat="1">
      <c r="A299" s="85" t="s">
        <v>17</v>
      </c>
      <c r="B299" s="95" t="s">
        <v>1004</v>
      </c>
      <c r="L299" s="195" t="str">
        <f>INDEX('Общие сведения'!$J$110:$J$201,MATCH($A299,'Общие сведения'!$D$110:$D$201,0))</f>
        <v>Тариф 1 (Водоснабжение) - тариф на питьевую воду (Новоспасское городское поселние)</v>
      </c>
      <c r="M299" s="142"/>
      <c r="N299" s="142"/>
      <c r="O299" s="316">
        <f t="shared" ref="O299:T299" si="59">O300+O303+O306+O309+O312+O315+O316+O317</f>
        <v>0</v>
      </c>
      <c r="P299" s="316">
        <f t="shared" si="59"/>
        <v>0</v>
      </c>
      <c r="Q299" s="316">
        <f t="shared" si="59"/>
        <v>0</v>
      </c>
      <c r="R299" s="316">
        <f t="shared" si="59"/>
        <v>0</v>
      </c>
      <c r="S299" s="316">
        <f t="shared" si="59"/>
        <v>0</v>
      </c>
      <c r="T299" s="316">
        <f t="shared" si="59"/>
        <v>0</v>
      </c>
      <c r="U299" s="198"/>
    </row>
    <row r="300" spans="1:27" s="95" customFormat="1" outlineLevel="1">
      <c r="A300" s="375" t="str">
        <f t="shared" ref="A300:A317" si="60">A299</f>
        <v>1</v>
      </c>
      <c r="L300" s="179">
        <v>1</v>
      </c>
      <c r="M300" s="180" t="s">
        <v>405</v>
      </c>
      <c r="N300" s="179" t="s">
        <v>355</v>
      </c>
      <c r="O300" s="182">
        <f>SUMIF(N301:N302,N300,O301:O302)</f>
        <v>0</v>
      </c>
      <c r="P300" s="182">
        <f>SUMIF(N301:N302,N300,P301:P302)</f>
        <v>0</v>
      </c>
      <c r="Q300" s="182">
        <f>SUMIF(N301:N302,N300,Q301:Q302)</f>
        <v>0</v>
      </c>
      <c r="R300" s="182">
        <f>SUMIF(N301:N302,N300,R301:R302)</f>
        <v>0</v>
      </c>
      <c r="S300" s="182">
        <f>SUMIF(N301:N302,N300,S301:S302)</f>
        <v>0</v>
      </c>
      <c r="T300" s="182">
        <f>SUMIF(N301:N302,N300,T301:T302)</f>
        <v>0</v>
      </c>
      <c r="U300" s="171"/>
    </row>
    <row r="301" spans="1:27" s="95" customFormat="1" ht="0.2" customHeight="1" outlineLevel="1">
      <c r="A301" s="375" t="str">
        <f t="shared" si="60"/>
        <v>1</v>
      </c>
      <c r="J301" s="196" t="s">
        <v>871</v>
      </c>
      <c r="L301" s="179"/>
      <c r="M301" s="180"/>
      <c r="N301" s="179"/>
      <c r="O301" s="185"/>
      <c r="P301" s="185"/>
      <c r="Q301" s="185"/>
      <c r="R301" s="185"/>
      <c r="S301" s="185"/>
      <c r="T301" s="185"/>
      <c r="U301" s="199"/>
    </row>
    <row r="302" spans="1:27" s="95" customFormat="1" ht="15" customHeight="1" outlineLevel="1">
      <c r="A302" s="375" t="str">
        <f t="shared" si="60"/>
        <v>1</v>
      </c>
      <c r="J302" s="197"/>
      <c r="L302" s="211"/>
      <c r="M302" s="212" t="s">
        <v>875</v>
      </c>
      <c r="N302" s="212"/>
      <c r="O302" s="212"/>
      <c r="P302" s="212"/>
      <c r="Q302" s="212"/>
      <c r="R302" s="212"/>
      <c r="S302" s="212"/>
      <c r="T302" s="212"/>
      <c r="U302" s="213"/>
    </row>
    <row r="303" spans="1:27" s="95" customFormat="1" outlineLevel="1">
      <c r="A303" s="375" t="str">
        <f t="shared" si="60"/>
        <v>1</v>
      </c>
      <c r="L303" s="179">
        <v>2</v>
      </c>
      <c r="M303" s="180" t="s">
        <v>407</v>
      </c>
      <c r="N303" s="179" t="s">
        <v>355</v>
      </c>
      <c r="O303" s="182">
        <f>SUMIF(N304:N305,N303,O304:O305)</f>
        <v>0</v>
      </c>
      <c r="P303" s="182">
        <f>SUMIF(N304:N305,N303,P304:P305)</f>
        <v>0</v>
      </c>
      <c r="Q303" s="182">
        <f>SUMIF(N304:N305,N303,Q304:Q305)</f>
        <v>0</v>
      </c>
      <c r="R303" s="182">
        <f>SUMIF(N304:N305,N303,R304:R305)</f>
        <v>0</v>
      </c>
      <c r="S303" s="182">
        <f>SUMIF(N304:N305,N303,S304:S305)</f>
        <v>0</v>
      </c>
      <c r="T303" s="182">
        <f>SUMIF(N304:N305,N303,T304:T305)</f>
        <v>0</v>
      </c>
      <c r="U303" s="171"/>
    </row>
    <row r="304" spans="1:27" s="95" customFormat="1" ht="0.2" customHeight="1" outlineLevel="1">
      <c r="A304" s="375" t="str">
        <f t="shared" si="60"/>
        <v>1</v>
      </c>
      <c r="J304" s="196" t="s">
        <v>872</v>
      </c>
      <c r="L304" s="179"/>
      <c r="M304" s="180"/>
      <c r="N304" s="179"/>
      <c r="O304" s="185"/>
      <c r="P304" s="185"/>
      <c r="Q304" s="185"/>
      <c r="R304" s="185"/>
      <c r="S304" s="185"/>
      <c r="T304" s="185"/>
      <c r="U304" s="199"/>
    </row>
    <row r="305" spans="1:27" s="95" customFormat="1" ht="15" customHeight="1" outlineLevel="1">
      <c r="A305" s="375" t="str">
        <f t="shared" si="60"/>
        <v>1</v>
      </c>
      <c r="J305" s="197"/>
      <c r="L305" s="211"/>
      <c r="M305" s="212" t="s">
        <v>875</v>
      </c>
      <c r="N305" s="212"/>
      <c r="O305" s="212"/>
      <c r="P305" s="212"/>
      <c r="Q305" s="212"/>
      <c r="R305" s="212"/>
      <c r="S305" s="212"/>
      <c r="T305" s="212"/>
      <c r="U305" s="213"/>
    </row>
    <row r="306" spans="1:27" s="95" customFormat="1" outlineLevel="1">
      <c r="A306" s="375" t="str">
        <f t="shared" si="60"/>
        <v>1</v>
      </c>
      <c r="L306" s="179">
        <v>3</v>
      </c>
      <c r="M306" s="180" t="s">
        <v>409</v>
      </c>
      <c r="N306" s="179" t="s">
        <v>355</v>
      </c>
      <c r="O306" s="182">
        <f>SUMIF(N307:N308,N306,O307:O308)</f>
        <v>0</v>
      </c>
      <c r="P306" s="182">
        <f>SUMIF(N307:N308,N306,P307:P308)</f>
        <v>0</v>
      </c>
      <c r="Q306" s="182">
        <f>SUMIF(N307:N308,N306,Q307:Q308)</f>
        <v>0</v>
      </c>
      <c r="R306" s="182">
        <f>SUMIF(N307:N308,N306,R307:R308)</f>
        <v>0</v>
      </c>
      <c r="S306" s="182">
        <f>SUMIF(N307:N308,N306,S307:S308)</f>
        <v>0</v>
      </c>
      <c r="T306" s="182">
        <f>SUMIF(N307:N308,N306,T307:T308)</f>
        <v>0</v>
      </c>
      <c r="U306" s="171"/>
    </row>
    <row r="307" spans="1:27" s="95" customFormat="1" ht="0.2" customHeight="1" outlineLevel="1">
      <c r="A307" s="375" t="str">
        <f t="shared" si="60"/>
        <v>1</v>
      </c>
      <c r="J307" s="196" t="s">
        <v>873</v>
      </c>
      <c r="L307" s="179"/>
      <c r="M307" s="180"/>
      <c r="N307" s="179"/>
      <c r="O307" s="185"/>
      <c r="P307" s="185"/>
      <c r="Q307" s="185"/>
      <c r="R307" s="185"/>
      <c r="S307" s="185"/>
      <c r="T307" s="185"/>
      <c r="U307" s="199"/>
    </row>
    <row r="308" spans="1:27" s="95" customFormat="1" ht="15" customHeight="1" outlineLevel="1">
      <c r="A308" s="375" t="str">
        <f t="shared" si="60"/>
        <v>1</v>
      </c>
      <c r="J308" s="197"/>
      <c r="L308" s="211"/>
      <c r="M308" s="212" t="s">
        <v>875</v>
      </c>
      <c r="N308" s="212"/>
      <c r="O308" s="212"/>
      <c r="P308" s="212"/>
      <c r="Q308" s="212"/>
      <c r="R308" s="212"/>
      <c r="S308" s="212"/>
      <c r="T308" s="212"/>
      <c r="U308" s="213"/>
    </row>
    <row r="309" spans="1:27" s="95" customFormat="1" outlineLevel="1">
      <c r="A309" s="375" t="str">
        <f t="shared" si="60"/>
        <v>1</v>
      </c>
      <c r="L309" s="179">
        <v>4</v>
      </c>
      <c r="M309" s="180" t="s">
        <v>410</v>
      </c>
      <c r="N309" s="179" t="s">
        <v>355</v>
      </c>
      <c r="O309" s="182">
        <f>SUMIF(N310:N311,N309,O310:O311)</f>
        <v>0</v>
      </c>
      <c r="P309" s="182">
        <f>SUMIF(N310:N311,N309,P310:P311)</f>
        <v>0</v>
      </c>
      <c r="Q309" s="182">
        <f>SUMIF(N310:N311,N309,Q310:Q311)</f>
        <v>0</v>
      </c>
      <c r="R309" s="182">
        <f>SUMIF(N310:N311,N309,R310:R311)</f>
        <v>0</v>
      </c>
      <c r="S309" s="182">
        <f>SUMIF(N310:N311,N309,S310:S311)</f>
        <v>0</v>
      </c>
      <c r="T309" s="182">
        <f>SUMIF(N310:N311,N309,T310:T311)</f>
        <v>0</v>
      </c>
      <c r="U309" s="171"/>
    </row>
    <row r="310" spans="1:27" s="95" customFormat="1" ht="0.2" customHeight="1" outlineLevel="1">
      <c r="A310" s="375" t="str">
        <f t="shared" si="60"/>
        <v>1</v>
      </c>
      <c r="J310" s="196" t="s">
        <v>874</v>
      </c>
      <c r="L310" s="179"/>
      <c r="M310" s="180"/>
      <c r="N310" s="179"/>
      <c r="O310" s="185"/>
      <c r="P310" s="185"/>
      <c r="Q310" s="185"/>
      <c r="R310" s="185"/>
      <c r="S310" s="185"/>
      <c r="T310" s="185"/>
      <c r="U310" s="199"/>
    </row>
    <row r="311" spans="1:27" s="95" customFormat="1" ht="15" customHeight="1" outlineLevel="1">
      <c r="A311" s="375" t="str">
        <f t="shared" si="60"/>
        <v>1</v>
      </c>
      <c r="J311" s="197"/>
      <c r="L311" s="211"/>
      <c r="M311" s="212" t="s">
        <v>875</v>
      </c>
      <c r="N311" s="212"/>
      <c r="O311" s="212"/>
      <c r="P311" s="212"/>
      <c r="Q311" s="212"/>
      <c r="R311" s="212"/>
      <c r="S311" s="212"/>
      <c r="T311" s="212"/>
      <c r="U311" s="213"/>
    </row>
    <row r="312" spans="1:27" s="95" customFormat="1" outlineLevel="1">
      <c r="A312" s="375" t="str">
        <f t="shared" si="60"/>
        <v>1</v>
      </c>
      <c r="L312" s="179">
        <v>5</v>
      </c>
      <c r="M312" s="180" t="s">
        <v>1077</v>
      </c>
      <c r="N312" s="179" t="s">
        <v>355</v>
      </c>
      <c r="O312" s="182">
        <f>SUMIF(N313:N314,N312,O313:O314)</f>
        <v>0</v>
      </c>
      <c r="P312" s="182">
        <f>SUMIF(N313:N314,N312,P313:P314)</f>
        <v>0</v>
      </c>
      <c r="Q312" s="182">
        <f>SUMIF(N313:N314,N312,Q313:Q314)</f>
        <v>0</v>
      </c>
      <c r="R312" s="182">
        <f>SUMIF(N313:N314,N312,R313:R314)</f>
        <v>0</v>
      </c>
      <c r="S312" s="182">
        <f>SUMIF(N313:N314,N312,S313:S314)</f>
        <v>0</v>
      </c>
      <c r="T312" s="182">
        <f>SUMIF(N313:N314,N312,T313:T314)</f>
        <v>0</v>
      </c>
      <c r="U312" s="171"/>
    </row>
    <row r="313" spans="1:27" s="95" customFormat="1" ht="0.2" customHeight="1" outlineLevel="1">
      <c r="A313" s="375" t="str">
        <f t="shared" si="60"/>
        <v>1</v>
      </c>
      <c r="J313" s="196" t="s">
        <v>1102</v>
      </c>
      <c r="L313" s="179"/>
      <c r="M313" s="180"/>
      <c r="N313" s="179"/>
      <c r="O313" s="185"/>
      <c r="P313" s="185"/>
      <c r="Q313" s="185"/>
      <c r="R313" s="185"/>
      <c r="S313" s="185"/>
      <c r="T313" s="185"/>
      <c r="U313" s="199"/>
    </row>
    <row r="314" spans="1:27" s="95" customFormat="1" ht="15" customHeight="1" outlineLevel="1">
      <c r="A314" s="375" t="str">
        <f t="shared" si="60"/>
        <v>1</v>
      </c>
      <c r="J314" s="197"/>
      <c r="L314" s="211"/>
      <c r="M314" s="212" t="s">
        <v>875</v>
      </c>
      <c r="N314" s="212"/>
      <c r="O314" s="212"/>
      <c r="P314" s="212"/>
      <c r="Q314" s="212"/>
      <c r="R314" s="212"/>
      <c r="S314" s="212"/>
      <c r="T314" s="212"/>
      <c r="U314" s="213"/>
    </row>
    <row r="315" spans="1:27" s="96" customFormat="1" outlineLevel="1">
      <c r="A315" s="375" t="str">
        <f>A311</f>
        <v>1</v>
      </c>
      <c r="L315" s="179">
        <v>6</v>
      </c>
      <c r="M315" s="180" t="s">
        <v>411</v>
      </c>
      <c r="N315" s="179" t="s">
        <v>355</v>
      </c>
      <c r="O315" s="203"/>
      <c r="P315" s="203"/>
      <c r="Q315" s="203"/>
      <c r="R315" s="203"/>
      <c r="S315" s="203"/>
      <c r="T315" s="203"/>
      <c r="U315" s="171"/>
    </row>
    <row r="316" spans="1:27" s="96" customFormat="1" outlineLevel="1">
      <c r="A316" s="375" t="str">
        <f t="shared" si="60"/>
        <v>1</v>
      </c>
      <c r="L316" s="179">
        <v>7</v>
      </c>
      <c r="M316" s="180" t="s">
        <v>412</v>
      </c>
      <c r="N316" s="179" t="s">
        <v>355</v>
      </c>
      <c r="O316" s="203"/>
      <c r="P316" s="203"/>
      <c r="Q316" s="203"/>
      <c r="R316" s="203"/>
      <c r="S316" s="203"/>
      <c r="T316" s="203"/>
      <c r="U316" s="171"/>
    </row>
    <row r="317" spans="1:27" s="96" customFormat="1" outlineLevel="1">
      <c r="A317" s="375" t="str">
        <f t="shared" si="60"/>
        <v>1</v>
      </c>
      <c r="L317" s="179">
        <v>8</v>
      </c>
      <c r="M317" s="180" t="s">
        <v>413</v>
      </c>
      <c r="N317" s="179" t="s">
        <v>355</v>
      </c>
      <c r="O317" s="203"/>
      <c r="P317" s="203"/>
      <c r="Q317" s="203"/>
      <c r="R317" s="203"/>
      <c r="S317" s="203"/>
      <c r="T317" s="203"/>
      <c r="U317" s="171"/>
    </row>
    <row r="318" spans="1:27">
      <c r="A318" s="131" t="s">
        <v>878</v>
      </c>
      <c r="AA318" s="1"/>
    </row>
    <row r="319" spans="1:27" s="95" customFormat="1" ht="14.25" outlineLevel="1">
      <c r="A319" s="143" t="str">
        <f ca="1">OFFSET(A319,-1,0)</f>
        <v>et_List09_org1</v>
      </c>
      <c r="J319" s="505" t="s">
        <v>154</v>
      </c>
      <c r="K319" s="132" t="s">
        <v>268</v>
      </c>
      <c r="L319" s="200" t="str">
        <f>J319</f>
        <v>1.1</v>
      </c>
      <c r="M319" s="269"/>
      <c r="N319" s="179" t="s">
        <v>355</v>
      </c>
      <c r="O319" s="184"/>
      <c r="P319" s="184"/>
      <c r="Q319" s="184"/>
      <c r="R319" s="184"/>
      <c r="S319" s="184"/>
      <c r="T319" s="184"/>
      <c r="U319" s="171"/>
    </row>
    <row r="320" spans="1:27" s="95" customFormat="1" outlineLevel="1">
      <c r="A320" s="375" t="str">
        <f ca="1">A319</f>
        <v>et_List09_org1</v>
      </c>
      <c r="J320" s="505"/>
      <c r="L320" s="201" t="str">
        <f>L319&amp;".1"</f>
        <v>1.1.1</v>
      </c>
      <c r="M320" s="202" t="s">
        <v>959</v>
      </c>
      <c r="N320" s="181" t="s">
        <v>314</v>
      </c>
      <c r="O320" s="184"/>
      <c r="P320" s="184"/>
      <c r="Q320" s="184"/>
      <c r="R320" s="184"/>
      <c r="S320" s="184"/>
      <c r="T320" s="184"/>
      <c r="U320" s="171"/>
    </row>
    <row r="321" spans="1:27" s="95" customFormat="1" outlineLevel="1">
      <c r="A321" s="375" t="str">
        <f ca="1">A320</f>
        <v>et_List09_org1</v>
      </c>
      <c r="J321" s="505"/>
      <c r="L321" s="201" t="str">
        <f>L319&amp;".2"</f>
        <v>1.1.2</v>
      </c>
      <c r="M321" s="202" t="s">
        <v>404</v>
      </c>
      <c r="N321" s="181" t="s">
        <v>486</v>
      </c>
      <c r="O321" s="158">
        <f t="shared" ref="O321:T321" si="61">IF(OR(AND(O319&lt;&gt;0,O320=0),AND(O319=0,O320&lt;&gt;0)),"Ошибка",IF(O320=0,0,O319/O320))</f>
        <v>0</v>
      </c>
      <c r="P321" s="158">
        <f t="shared" si="61"/>
        <v>0</v>
      </c>
      <c r="Q321" s="158">
        <f t="shared" si="61"/>
        <v>0</v>
      </c>
      <c r="R321" s="158">
        <f t="shared" si="61"/>
        <v>0</v>
      </c>
      <c r="S321" s="158">
        <f t="shared" si="61"/>
        <v>0</v>
      </c>
      <c r="T321" s="158">
        <f t="shared" si="61"/>
        <v>0</v>
      </c>
      <c r="U321" s="171"/>
    </row>
    <row r="322" spans="1:27">
      <c r="A322" s="131" t="s">
        <v>879</v>
      </c>
      <c r="AA322" s="1"/>
    </row>
    <row r="323" spans="1:27" s="95" customFormat="1" ht="14.25" outlineLevel="1">
      <c r="A323" s="143" t="str">
        <f ca="1">OFFSET(A323,-1,0)</f>
        <v>et_List09_org2</v>
      </c>
      <c r="J323" s="505" t="s">
        <v>16</v>
      </c>
      <c r="K323" s="132" t="s">
        <v>268</v>
      </c>
      <c r="L323" s="200" t="str">
        <f>J323</f>
        <v>2.1</v>
      </c>
      <c r="M323" s="269"/>
      <c r="N323" s="179" t="s">
        <v>355</v>
      </c>
      <c r="O323" s="184"/>
      <c r="P323" s="184"/>
      <c r="Q323" s="184"/>
      <c r="R323" s="184"/>
      <c r="S323" s="184"/>
      <c r="T323" s="184"/>
      <c r="U323" s="171"/>
    </row>
    <row r="324" spans="1:27" s="95" customFormat="1" outlineLevel="1">
      <c r="A324" s="375" t="str">
        <f ca="1">A323</f>
        <v>et_List09_org2</v>
      </c>
      <c r="J324" s="505"/>
      <c r="L324" s="201" t="str">
        <f>L323&amp;".1"</f>
        <v>2.1.1</v>
      </c>
      <c r="M324" s="202" t="s">
        <v>960</v>
      </c>
      <c r="N324" s="181" t="s">
        <v>314</v>
      </c>
      <c r="O324" s="184"/>
      <c r="P324" s="184"/>
      <c r="Q324" s="184"/>
      <c r="R324" s="184"/>
      <c r="S324" s="184"/>
      <c r="T324" s="184"/>
      <c r="U324" s="171"/>
    </row>
    <row r="325" spans="1:27" s="95" customFormat="1" outlineLevel="1">
      <c r="A325" s="375" t="str">
        <f ca="1">A324</f>
        <v>et_List09_org2</v>
      </c>
      <c r="J325" s="505"/>
      <c r="L325" s="201" t="str">
        <f>L323&amp;".2"</f>
        <v>2.1.2</v>
      </c>
      <c r="M325" s="202" t="s">
        <v>406</v>
      </c>
      <c r="N325" s="181" t="s">
        <v>486</v>
      </c>
      <c r="O325" s="158">
        <f t="shared" ref="O325:T325" si="62">IF(OR(AND(O323&lt;&gt;0,O324=0),AND(O323=0,O324&lt;&gt;0)),"Ошибка",IF(O324=0,0,O323/O324))</f>
        <v>0</v>
      </c>
      <c r="P325" s="158">
        <f t="shared" si="62"/>
        <v>0</v>
      </c>
      <c r="Q325" s="158">
        <f t="shared" si="62"/>
        <v>0</v>
      </c>
      <c r="R325" s="158">
        <f t="shared" si="62"/>
        <v>0</v>
      </c>
      <c r="S325" s="158">
        <f t="shared" si="62"/>
        <v>0</v>
      </c>
      <c r="T325" s="158">
        <f t="shared" si="62"/>
        <v>0</v>
      </c>
      <c r="U325" s="171"/>
    </row>
    <row r="326" spans="1:27">
      <c r="A326" s="131" t="s">
        <v>880</v>
      </c>
      <c r="AA326" s="1"/>
    </row>
    <row r="327" spans="1:27" s="95" customFormat="1" ht="14.25" outlineLevel="1">
      <c r="A327" s="143" t="str">
        <f ca="1">OFFSET(A327,-1,0)</f>
        <v>et_List09_org3</v>
      </c>
      <c r="J327" s="505" t="s">
        <v>158</v>
      </c>
      <c r="K327" s="132" t="s">
        <v>268</v>
      </c>
      <c r="L327" s="200" t="str">
        <f>J327</f>
        <v>3.1</v>
      </c>
      <c r="M327" s="269"/>
      <c r="N327" s="179" t="s">
        <v>355</v>
      </c>
      <c r="O327" s="184"/>
      <c r="P327" s="184"/>
      <c r="Q327" s="184"/>
      <c r="R327" s="184"/>
      <c r="S327" s="184"/>
      <c r="T327" s="184"/>
      <c r="U327" s="171"/>
    </row>
    <row r="328" spans="1:27" s="95" customFormat="1" outlineLevel="1">
      <c r="A328" s="375" t="str">
        <f ca="1">A327</f>
        <v>et_List09_org3</v>
      </c>
      <c r="J328" s="505"/>
      <c r="L328" s="201" t="str">
        <f>L327&amp;".1"</f>
        <v>3.1.1</v>
      </c>
      <c r="M328" s="202" t="s">
        <v>961</v>
      </c>
      <c r="N328" s="181" t="s">
        <v>314</v>
      </c>
      <c r="O328" s="184"/>
      <c r="P328" s="184"/>
      <c r="Q328" s="184"/>
      <c r="R328" s="184"/>
      <c r="S328" s="184"/>
      <c r="T328" s="184"/>
      <c r="U328" s="171"/>
    </row>
    <row r="329" spans="1:27" s="95" customFormat="1" outlineLevel="1">
      <c r="A329" s="375" t="str">
        <f ca="1">A328</f>
        <v>et_List09_org3</v>
      </c>
      <c r="J329" s="505"/>
      <c r="L329" s="201" t="str">
        <f>L327&amp;".2"</f>
        <v>3.1.2</v>
      </c>
      <c r="M329" s="202" t="s">
        <v>408</v>
      </c>
      <c r="N329" s="181" t="s">
        <v>486</v>
      </c>
      <c r="O329" s="158">
        <f t="shared" ref="O329:T329" si="63">IF(OR(AND(O327&lt;&gt;0,O328=0),AND(O327=0,O328&lt;&gt;0)),"Ошибка",IF(O328=0,0,O327/O328))</f>
        <v>0</v>
      </c>
      <c r="P329" s="158">
        <f t="shared" si="63"/>
        <v>0</v>
      </c>
      <c r="Q329" s="158">
        <f t="shared" si="63"/>
        <v>0</v>
      </c>
      <c r="R329" s="158">
        <f t="shared" si="63"/>
        <v>0</v>
      </c>
      <c r="S329" s="158">
        <f t="shared" si="63"/>
        <v>0</v>
      </c>
      <c r="T329" s="158">
        <f t="shared" si="63"/>
        <v>0</v>
      </c>
      <c r="U329" s="171"/>
    </row>
    <row r="330" spans="1:27">
      <c r="A330" s="131" t="s">
        <v>881</v>
      </c>
      <c r="AA330" s="1"/>
    </row>
    <row r="331" spans="1:27" s="95" customFormat="1" ht="14.25" outlineLevel="1">
      <c r="A331" s="143" t="str">
        <f ca="1">OFFSET(A331,-1,0)</f>
        <v>et_List09_org4</v>
      </c>
      <c r="J331" s="505" t="s">
        <v>145</v>
      </c>
      <c r="K331" s="132" t="s">
        <v>268</v>
      </c>
      <c r="L331" s="200" t="str">
        <f>J331</f>
        <v>4.1</v>
      </c>
      <c r="M331" s="269"/>
      <c r="N331" s="179" t="s">
        <v>355</v>
      </c>
      <c r="O331" s="184"/>
      <c r="P331" s="184"/>
      <c r="Q331" s="184"/>
      <c r="R331" s="184"/>
      <c r="S331" s="184"/>
      <c r="T331" s="184"/>
      <c r="U331" s="171"/>
    </row>
    <row r="332" spans="1:27" s="95" customFormat="1" outlineLevel="1">
      <c r="A332" s="375" t="str">
        <f ca="1">A331</f>
        <v>et_List09_org4</v>
      </c>
      <c r="J332" s="505"/>
      <c r="L332" s="201" t="str">
        <f>L331&amp;".1"</f>
        <v>4.1.1</v>
      </c>
      <c r="M332" s="202" t="s">
        <v>962</v>
      </c>
      <c r="N332" s="181" t="s">
        <v>314</v>
      </c>
      <c r="O332" s="184"/>
      <c r="P332" s="184"/>
      <c r="Q332" s="184"/>
      <c r="R332" s="184"/>
      <c r="S332" s="184"/>
      <c r="T332" s="184"/>
      <c r="U332" s="171"/>
    </row>
    <row r="333" spans="1:27" s="95" customFormat="1" outlineLevel="1">
      <c r="A333" s="375" t="str">
        <f ca="1">A332</f>
        <v>et_List09_org4</v>
      </c>
      <c r="J333" s="505"/>
      <c r="L333" s="201" t="str">
        <f>L331&amp;".2"</f>
        <v>4.1.2</v>
      </c>
      <c r="M333" s="202" t="s">
        <v>916</v>
      </c>
      <c r="N333" s="181" t="s">
        <v>486</v>
      </c>
      <c r="O333" s="158">
        <f t="shared" ref="O333:T333" si="64">IF(OR(AND(O331&lt;&gt;0,O332=0),AND(O331=0,O332&lt;&gt;0)),"Ошибка",IF(O332=0,0,O331/O332))</f>
        <v>0</v>
      </c>
      <c r="P333" s="158">
        <f t="shared" si="64"/>
        <v>0</v>
      </c>
      <c r="Q333" s="158">
        <f t="shared" si="64"/>
        <v>0</v>
      </c>
      <c r="R333" s="158">
        <f t="shared" si="64"/>
        <v>0</v>
      </c>
      <c r="S333" s="158">
        <f t="shared" si="64"/>
        <v>0</v>
      </c>
      <c r="T333" s="158">
        <f t="shared" si="64"/>
        <v>0</v>
      </c>
      <c r="U333" s="171"/>
    </row>
    <row r="334" spans="1:27">
      <c r="A334" s="131" t="s">
        <v>1228</v>
      </c>
      <c r="AA334" s="1"/>
    </row>
    <row r="335" spans="1:27" s="95" customFormat="1" ht="14.25" outlineLevel="1">
      <c r="A335" s="143" t="str">
        <f ca="1">OFFSET(A335,-1,0)</f>
        <v>et_List09_org5</v>
      </c>
      <c r="J335" s="505" t="s">
        <v>121</v>
      </c>
      <c r="K335" s="132" t="s">
        <v>268</v>
      </c>
      <c r="L335" s="200" t="str">
        <f>J335</f>
        <v>5.1</v>
      </c>
      <c r="M335" s="269"/>
      <c r="N335" s="179" t="s">
        <v>355</v>
      </c>
      <c r="O335" s="184"/>
      <c r="P335" s="184"/>
      <c r="Q335" s="184"/>
      <c r="R335" s="184"/>
      <c r="S335" s="184"/>
      <c r="T335" s="184"/>
      <c r="U335" s="171"/>
    </row>
    <row r="336" spans="1:27" s="95" customFormat="1" outlineLevel="1">
      <c r="A336" s="375" t="str">
        <f ca="1">A335</f>
        <v>et_List09_org5</v>
      </c>
      <c r="J336" s="505"/>
      <c r="L336" s="201" t="str">
        <f>L335&amp;".1"</f>
        <v>5.1.1</v>
      </c>
      <c r="M336" s="202" t="s">
        <v>1229</v>
      </c>
      <c r="N336" s="181" t="s">
        <v>314</v>
      </c>
      <c r="O336" s="184"/>
      <c r="P336" s="184"/>
      <c r="Q336" s="184"/>
      <c r="R336" s="184"/>
      <c r="S336" s="184"/>
      <c r="T336" s="184"/>
      <c r="U336" s="171"/>
    </row>
    <row r="337" spans="1:27" s="95" customFormat="1" outlineLevel="1">
      <c r="A337" s="375" t="str">
        <f ca="1">A336</f>
        <v>et_List09_org5</v>
      </c>
      <c r="J337" s="505"/>
      <c r="L337" s="201" t="str">
        <f>L335&amp;".2"</f>
        <v>5.1.2</v>
      </c>
      <c r="M337" s="202" t="s">
        <v>1236</v>
      </c>
      <c r="N337" s="181" t="s">
        <v>486</v>
      </c>
      <c r="O337" s="158">
        <f t="shared" ref="O337:T337" si="65">IF(OR(AND(O335&lt;&gt;0,O336=0),AND(O335=0,O336&lt;&gt;0)),"Ошибка",IF(O336=0,0,O335/O336))</f>
        <v>0</v>
      </c>
      <c r="P337" s="158">
        <f t="shared" si="65"/>
        <v>0</v>
      </c>
      <c r="Q337" s="158">
        <f t="shared" si="65"/>
        <v>0</v>
      </c>
      <c r="R337" s="158">
        <f t="shared" si="65"/>
        <v>0</v>
      </c>
      <c r="S337" s="158">
        <f t="shared" si="65"/>
        <v>0</v>
      </c>
      <c r="T337" s="158">
        <f t="shared" si="65"/>
        <v>0</v>
      </c>
      <c r="U337" s="171"/>
    </row>
    <row r="338" spans="1:27">
      <c r="AA338" s="1"/>
    </row>
    <row r="339" spans="1:27" s="128" customFormat="1" ht="30" customHeight="1">
      <c r="A339" s="127" t="s">
        <v>884</v>
      </c>
      <c r="M339" s="129"/>
      <c r="N339" s="129"/>
      <c r="O339" s="129"/>
      <c r="P339" s="129"/>
    </row>
    <row r="340" spans="1:27">
      <c r="A340" s="131" t="s">
        <v>882</v>
      </c>
      <c r="AA340" s="1"/>
    </row>
    <row r="341" spans="1:27" s="79" customFormat="1" ht="15" customHeight="1">
      <c r="A341" s="85" t="s">
        <v>17</v>
      </c>
      <c r="L341" s="195" t="str">
        <f>INDEX('Общие сведения'!$J$110:$J$201,MATCH($A341,'Общие сведения'!$D$110:$D$201,0))</f>
        <v>Тариф 1 (Водоснабжение) - тариф на питьевую воду (Новоспасское городское поселние)</v>
      </c>
      <c r="M341" s="142"/>
      <c r="N341" s="142"/>
      <c r="O341" s="142"/>
      <c r="P341" s="142"/>
      <c r="Q341" s="142"/>
      <c r="R341" s="142"/>
      <c r="S341" s="142"/>
      <c r="T341" s="142"/>
      <c r="U341" s="142"/>
    </row>
    <row r="342" spans="1:27" s="79" customFormat="1" ht="22.5" outlineLevel="1">
      <c r="A342" s="375" t="str">
        <f t="shared" ref="A342:A353" si="66">A341</f>
        <v>1</v>
      </c>
      <c r="L342" s="214">
        <v>0</v>
      </c>
      <c r="M342" s="187" t="s">
        <v>414</v>
      </c>
      <c r="N342" s="188" t="s">
        <v>355</v>
      </c>
      <c r="O342" s="207">
        <f t="shared" ref="O342:T342" si="67">SUM(O343:O351)</f>
        <v>0</v>
      </c>
      <c r="P342" s="207">
        <f t="shared" si="67"/>
        <v>0</v>
      </c>
      <c r="Q342" s="207">
        <f t="shared" si="67"/>
        <v>0</v>
      </c>
      <c r="R342" s="207">
        <f t="shared" si="67"/>
        <v>0</v>
      </c>
      <c r="S342" s="207">
        <f t="shared" si="67"/>
        <v>0</v>
      </c>
      <c r="T342" s="207">
        <f t="shared" si="67"/>
        <v>0</v>
      </c>
      <c r="U342" s="171"/>
    </row>
    <row r="343" spans="1:27" s="79" customFormat="1" outlineLevel="1">
      <c r="A343" s="375" t="str">
        <f t="shared" si="66"/>
        <v>1</v>
      </c>
      <c r="L343" s="189" t="s">
        <v>17</v>
      </c>
      <c r="M343" s="215" t="s">
        <v>415</v>
      </c>
      <c r="N343" s="191" t="s">
        <v>355</v>
      </c>
      <c r="O343" s="208"/>
      <c r="P343" s="209"/>
      <c r="Q343" s="209"/>
      <c r="R343" s="209"/>
      <c r="S343" s="209"/>
      <c r="T343" s="209"/>
      <c r="U343" s="171"/>
    </row>
    <row r="344" spans="1:27" s="79" customFormat="1" outlineLevel="1">
      <c r="A344" s="375" t="str">
        <f t="shared" si="66"/>
        <v>1</v>
      </c>
      <c r="L344" s="189" t="s">
        <v>101</v>
      </c>
      <c r="M344" s="215" t="s">
        <v>416</v>
      </c>
      <c r="N344" s="191" t="s">
        <v>355</v>
      </c>
      <c r="O344" s="208"/>
      <c r="P344" s="209"/>
      <c r="Q344" s="209"/>
      <c r="R344" s="209"/>
      <c r="S344" s="209"/>
      <c r="T344" s="209"/>
      <c r="U344" s="171"/>
    </row>
    <row r="345" spans="1:27" s="79" customFormat="1" outlineLevel="1">
      <c r="A345" s="375" t="str">
        <f t="shared" si="66"/>
        <v>1</v>
      </c>
      <c r="L345" s="189" t="s">
        <v>102</v>
      </c>
      <c r="M345" s="215" t="s">
        <v>1242</v>
      </c>
      <c r="N345" s="191" t="s">
        <v>355</v>
      </c>
      <c r="O345" s="208"/>
      <c r="P345" s="209"/>
      <c r="Q345" s="209"/>
      <c r="R345" s="209"/>
      <c r="S345" s="209"/>
      <c r="T345" s="209"/>
      <c r="U345" s="171"/>
    </row>
    <row r="346" spans="1:27" s="93" customFormat="1" outlineLevel="1">
      <c r="A346" s="375" t="str">
        <f t="shared" si="66"/>
        <v>1</v>
      </c>
      <c r="L346" s="204">
        <v>4</v>
      </c>
      <c r="M346" s="215" t="s">
        <v>417</v>
      </c>
      <c r="N346" s="191" t="s">
        <v>355</v>
      </c>
      <c r="O346" s="210"/>
      <c r="P346" s="210"/>
      <c r="Q346" s="210"/>
      <c r="R346" s="210"/>
      <c r="S346" s="210"/>
      <c r="T346" s="210"/>
      <c r="U346" s="171"/>
    </row>
    <row r="347" spans="1:27" s="79" customFormat="1" outlineLevel="1">
      <c r="A347" s="375" t="str">
        <f t="shared" si="66"/>
        <v>1</v>
      </c>
      <c r="L347" s="189" t="s">
        <v>119</v>
      </c>
      <c r="M347" s="215" t="s">
        <v>418</v>
      </c>
      <c r="N347" s="191" t="s">
        <v>355</v>
      </c>
      <c r="O347" s="208"/>
      <c r="P347" s="208"/>
      <c r="Q347" s="208"/>
      <c r="R347" s="208"/>
      <c r="S347" s="208"/>
      <c r="T347" s="208"/>
      <c r="U347" s="171"/>
    </row>
    <row r="348" spans="1:27" s="79" customFormat="1" outlineLevel="1">
      <c r="A348" s="375" t="str">
        <f t="shared" si="66"/>
        <v>1</v>
      </c>
      <c r="L348" s="189" t="s">
        <v>123</v>
      </c>
      <c r="M348" s="215" t="s">
        <v>136</v>
      </c>
      <c r="N348" s="191" t="s">
        <v>355</v>
      </c>
      <c r="O348" s="208"/>
      <c r="P348" s="208"/>
      <c r="Q348" s="208"/>
      <c r="R348" s="208"/>
      <c r="S348" s="208"/>
      <c r="T348" s="208"/>
      <c r="U348" s="171"/>
    </row>
    <row r="349" spans="1:27" s="79" customFormat="1" outlineLevel="1">
      <c r="A349" s="375" t="str">
        <f t="shared" si="66"/>
        <v>1</v>
      </c>
      <c r="L349" s="189" t="s">
        <v>124</v>
      </c>
      <c r="M349" s="215" t="s">
        <v>135</v>
      </c>
      <c r="N349" s="191" t="s">
        <v>355</v>
      </c>
      <c r="O349" s="208"/>
      <c r="P349" s="208"/>
      <c r="Q349" s="208"/>
      <c r="R349" s="208"/>
      <c r="S349" s="208"/>
      <c r="T349" s="208"/>
      <c r="U349" s="171"/>
    </row>
    <row r="350" spans="1:27" s="79" customFormat="1" outlineLevel="1">
      <c r="A350" s="375" t="str">
        <f t="shared" si="66"/>
        <v>1</v>
      </c>
      <c r="L350" s="189" t="s">
        <v>125</v>
      </c>
      <c r="M350" s="215" t="s">
        <v>1243</v>
      </c>
      <c r="N350" s="191" t="s">
        <v>355</v>
      </c>
      <c r="O350" s="208"/>
      <c r="P350" s="208"/>
      <c r="Q350" s="208"/>
      <c r="R350" s="208"/>
      <c r="S350" s="208"/>
      <c r="T350" s="208"/>
      <c r="U350" s="171"/>
    </row>
    <row r="351" spans="1:27" s="93" customFormat="1" outlineLevel="1">
      <c r="A351" s="375" t="str">
        <f>A349</f>
        <v>1</v>
      </c>
      <c r="L351" s="204">
        <v>9</v>
      </c>
      <c r="M351" s="215" t="s">
        <v>419</v>
      </c>
      <c r="N351" s="191" t="s">
        <v>355</v>
      </c>
      <c r="O351" s="216">
        <f t="shared" ref="O351:T351" si="68">SUM(O352:O353)</f>
        <v>0</v>
      </c>
      <c r="P351" s="216">
        <f t="shared" si="68"/>
        <v>0</v>
      </c>
      <c r="Q351" s="216">
        <f t="shared" si="68"/>
        <v>0</v>
      </c>
      <c r="R351" s="216">
        <f t="shared" si="68"/>
        <v>0</v>
      </c>
      <c r="S351" s="216">
        <f t="shared" si="68"/>
        <v>0</v>
      </c>
      <c r="T351" s="216">
        <f t="shared" si="68"/>
        <v>0</v>
      </c>
      <c r="U351" s="171"/>
    </row>
    <row r="352" spans="1:27" s="93" customFormat="1" ht="0.2" customHeight="1" outlineLevel="1">
      <c r="A352" s="375" t="str">
        <f t="shared" si="66"/>
        <v>1</v>
      </c>
      <c r="L352" s="204" t="s">
        <v>1120</v>
      </c>
      <c r="M352" s="190"/>
      <c r="N352" s="191"/>
      <c r="O352" s="205"/>
      <c r="P352" s="205"/>
      <c r="Q352" s="205"/>
      <c r="R352" s="205"/>
      <c r="S352" s="205"/>
      <c r="T352" s="205"/>
      <c r="U352" s="206"/>
    </row>
    <row r="353" spans="1:27" s="79" customFormat="1" outlineLevel="1">
      <c r="A353" s="375" t="str">
        <f t="shared" si="66"/>
        <v>1</v>
      </c>
      <c r="L353" s="211"/>
      <c r="M353" s="212" t="s">
        <v>356</v>
      </c>
      <c r="N353" s="212"/>
      <c r="O353" s="212"/>
      <c r="P353" s="212"/>
      <c r="Q353" s="212"/>
      <c r="R353" s="212"/>
      <c r="S353" s="212"/>
      <c r="T353" s="212"/>
      <c r="U353" s="213"/>
    </row>
    <row r="354" spans="1:27">
      <c r="A354" s="131" t="s">
        <v>883</v>
      </c>
      <c r="AA354" s="1"/>
    </row>
    <row r="355" spans="1:27" s="79" customFormat="1" ht="14.25" outlineLevel="1">
      <c r="A355" s="218" t="str">
        <f>A354</f>
        <v>et_List10_nalog</v>
      </c>
      <c r="K355" s="132" t="s">
        <v>268</v>
      </c>
      <c r="L355" s="189" t="s">
        <v>17</v>
      </c>
      <c r="M355" s="217"/>
      <c r="N355" s="191" t="s">
        <v>355</v>
      </c>
      <c r="O355" s="208"/>
      <c r="P355" s="209"/>
      <c r="Q355" s="209"/>
      <c r="R355" s="209"/>
      <c r="S355" s="209"/>
      <c r="T355" s="209"/>
      <c r="U355" s="171"/>
    </row>
    <row r="356" spans="1:27">
      <c r="AA356" s="1"/>
    </row>
    <row r="357" spans="1:27" s="128" customFormat="1" ht="30" customHeight="1">
      <c r="A357" s="127" t="s">
        <v>887</v>
      </c>
      <c r="M357" s="129"/>
      <c r="N357" s="129"/>
      <c r="O357" s="129"/>
      <c r="P357" s="129"/>
      <c r="AA357" s="130"/>
    </row>
    <row r="358" spans="1:27">
      <c r="A358" s="131" t="s">
        <v>888</v>
      </c>
      <c r="AA358" s="1"/>
    </row>
    <row r="359" spans="1:27" s="79" customFormat="1" ht="15" customHeight="1">
      <c r="A359" s="85" t="s">
        <v>17</v>
      </c>
      <c r="B359" s="99" t="b">
        <f>'ИП + источники'!$N$14&lt;&gt;"да"</f>
        <v>1</v>
      </c>
      <c r="L359" s="233" t="str">
        <f>INDEX('Общие сведения'!$J$110:$J$201,MATCH($A359,'Общие сведения'!$D$110:$D$201,0))</f>
        <v>Тариф 1 (Водоснабжение) - тариф на питьевую воду (Новоспасское городское поселние)</v>
      </c>
      <c r="M359" s="234"/>
      <c r="N359" s="234"/>
      <c r="O359" s="234"/>
      <c r="P359" s="234"/>
      <c r="Q359" s="234"/>
      <c r="R359" s="234"/>
      <c r="S359" s="234"/>
      <c r="T359" s="234"/>
      <c r="U359" s="234"/>
      <c r="V359" s="234"/>
      <c r="W359" s="234"/>
    </row>
    <row r="360" spans="1:27" s="232" customFormat="1" ht="22.5" outlineLevel="1">
      <c r="A360" s="375" t="str">
        <f t="shared" ref="A360:A382" si="69">A359</f>
        <v>1</v>
      </c>
      <c r="B360" s="99" t="b">
        <f>'ИП + источники'!$N$14&lt;&gt;"да"</f>
        <v>1</v>
      </c>
      <c r="L360" s="230">
        <v>1</v>
      </c>
      <c r="M360" s="225" t="s">
        <v>423</v>
      </c>
      <c r="N360" s="231" t="s">
        <v>355</v>
      </c>
      <c r="O360" s="221">
        <f>O361+O366+O370+O374</f>
        <v>0</v>
      </c>
      <c r="P360" s="221">
        <f t="shared" ref="P360:V360" si="70">P361+P366+P370+P374</f>
        <v>0</v>
      </c>
      <c r="Q360" s="221">
        <f t="shared" si="70"/>
        <v>0</v>
      </c>
      <c r="R360" s="221">
        <f t="shared" si="70"/>
        <v>0</v>
      </c>
      <c r="S360" s="221">
        <f t="shared" si="70"/>
        <v>0</v>
      </c>
      <c r="T360" s="221">
        <f t="shared" si="70"/>
        <v>0</v>
      </c>
      <c r="U360" s="221">
        <f t="shared" si="70"/>
        <v>0</v>
      </c>
      <c r="V360" s="221">
        <f t="shared" si="70"/>
        <v>0</v>
      </c>
      <c r="W360" s="171"/>
    </row>
    <row r="361" spans="1:27" s="99" customFormat="1" outlineLevel="1">
      <c r="A361" s="375" t="str">
        <f t="shared" si="69"/>
        <v>1</v>
      </c>
      <c r="B361" s="99" t="b">
        <f>'ИП + источники'!$N$14&lt;&gt;"да"</f>
        <v>1</v>
      </c>
      <c r="L361" s="227" t="s">
        <v>154</v>
      </c>
      <c r="M361" s="228" t="s">
        <v>424</v>
      </c>
      <c r="N361" s="224" t="s">
        <v>355</v>
      </c>
      <c r="O361" s="222">
        <f>O362+O363+O364+O365</f>
        <v>0</v>
      </c>
      <c r="P361" s="222">
        <f t="shared" ref="P361:V361" si="71">P362+P363+P364+P365</f>
        <v>0</v>
      </c>
      <c r="Q361" s="222">
        <f t="shared" si="71"/>
        <v>0</v>
      </c>
      <c r="R361" s="222">
        <f t="shared" si="71"/>
        <v>0</v>
      </c>
      <c r="S361" s="222">
        <f t="shared" si="71"/>
        <v>0</v>
      </c>
      <c r="T361" s="222">
        <f t="shared" si="71"/>
        <v>0</v>
      </c>
      <c r="U361" s="222">
        <f t="shared" si="71"/>
        <v>0</v>
      </c>
      <c r="V361" s="222">
        <f t="shared" si="71"/>
        <v>0</v>
      </c>
      <c r="W361" s="171"/>
    </row>
    <row r="362" spans="1:27" s="99" customFormat="1" outlineLevel="1">
      <c r="A362" s="375" t="str">
        <f t="shared" si="69"/>
        <v>1</v>
      </c>
      <c r="B362" s="99" t="b">
        <f>'ИП + источники'!$N$14&lt;&gt;"да"</f>
        <v>1</v>
      </c>
      <c r="L362" s="227" t="s">
        <v>397</v>
      </c>
      <c r="M362" s="229" t="s">
        <v>425</v>
      </c>
      <c r="N362" s="224" t="s">
        <v>355</v>
      </c>
      <c r="O362" s="223"/>
      <c r="P362" s="223"/>
      <c r="Q362" s="223"/>
      <c r="R362" s="223"/>
      <c r="S362" s="223"/>
      <c r="T362" s="223"/>
      <c r="U362" s="223"/>
      <c r="V362" s="223"/>
      <c r="W362" s="171"/>
    </row>
    <row r="363" spans="1:27" s="99" customFormat="1" outlineLevel="1">
      <c r="A363" s="375" t="str">
        <f t="shared" si="69"/>
        <v>1</v>
      </c>
      <c r="B363" s="99" t="b">
        <f>'ИП + источники'!$N$14&lt;&gt;"да"</f>
        <v>1</v>
      </c>
      <c r="L363" s="227" t="s">
        <v>399</v>
      </c>
      <c r="M363" s="229" t="s">
        <v>917</v>
      </c>
      <c r="N363" s="224" t="s">
        <v>355</v>
      </c>
      <c r="O363" s="223"/>
      <c r="P363" s="223"/>
      <c r="Q363" s="223"/>
      <c r="R363" s="223"/>
      <c r="S363" s="223"/>
      <c r="T363" s="223"/>
      <c r="U363" s="223"/>
      <c r="V363" s="223"/>
      <c r="W363" s="171"/>
    </row>
    <row r="364" spans="1:27" s="99" customFormat="1" outlineLevel="1">
      <c r="A364" s="375" t="str">
        <f t="shared" si="69"/>
        <v>1</v>
      </c>
      <c r="B364" s="99" t="b">
        <f>'ИП + источники'!$N$14&lt;&gt;"да"</f>
        <v>1</v>
      </c>
      <c r="L364" s="227" t="s">
        <v>885</v>
      </c>
      <c r="M364" s="229" t="s">
        <v>426</v>
      </c>
      <c r="N364" s="224" t="s">
        <v>355</v>
      </c>
      <c r="O364" s="223"/>
      <c r="P364" s="223"/>
      <c r="Q364" s="223"/>
      <c r="R364" s="223"/>
      <c r="S364" s="223"/>
      <c r="T364" s="223"/>
      <c r="U364" s="223"/>
      <c r="V364" s="223"/>
      <c r="W364" s="171"/>
    </row>
    <row r="365" spans="1:27" s="99" customFormat="1" outlineLevel="1">
      <c r="A365" s="375" t="str">
        <f t="shared" si="69"/>
        <v>1</v>
      </c>
      <c r="B365" s="99" t="b">
        <f>'ИП + источники'!$N$14&lt;&gt;"да"</f>
        <v>1</v>
      </c>
      <c r="L365" s="227" t="s">
        <v>886</v>
      </c>
      <c r="M365" s="229" t="s">
        <v>427</v>
      </c>
      <c r="N365" s="224" t="s">
        <v>355</v>
      </c>
      <c r="O365" s="223"/>
      <c r="P365" s="223"/>
      <c r="Q365" s="223"/>
      <c r="R365" s="223"/>
      <c r="S365" s="223"/>
      <c r="T365" s="223"/>
      <c r="U365" s="223"/>
      <c r="V365" s="223"/>
      <c r="W365" s="171"/>
    </row>
    <row r="366" spans="1:27" s="99" customFormat="1" outlineLevel="1">
      <c r="A366" s="375" t="str">
        <f t="shared" si="69"/>
        <v>1</v>
      </c>
      <c r="B366" s="99" t="b">
        <f>'ИП + источники'!$N$14&lt;&gt;"да"</f>
        <v>1</v>
      </c>
      <c r="L366" s="227" t="s">
        <v>155</v>
      </c>
      <c r="M366" s="228" t="s">
        <v>428</v>
      </c>
      <c r="N366" s="224" t="s">
        <v>355</v>
      </c>
      <c r="O366" s="222">
        <f>O367+O368+O369</f>
        <v>0</v>
      </c>
      <c r="P366" s="222">
        <f t="shared" ref="P366:V366" si="72">P367+P368+P369</f>
        <v>0</v>
      </c>
      <c r="Q366" s="222">
        <f t="shared" si="72"/>
        <v>0</v>
      </c>
      <c r="R366" s="222">
        <f t="shared" si="72"/>
        <v>0</v>
      </c>
      <c r="S366" s="222">
        <f t="shared" si="72"/>
        <v>0</v>
      </c>
      <c r="T366" s="222">
        <f t="shared" si="72"/>
        <v>0</v>
      </c>
      <c r="U366" s="222">
        <f t="shared" si="72"/>
        <v>0</v>
      </c>
      <c r="V366" s="222">
        <f t="shared" si="72"/>
        <v>0</v>
      </c>
      <c r="W366" s="171"/>
    </row>
    <row r="367" spans="1:27" s="99" customFormat="1" outlineLevel="1">
      <c r="A367" s="375" t="str">
        <f t="shared" si="69"/>
        <v>1</v>
      </c>
      <c r="B367" s="99" t="b">
        <f>'ИП + источники'!$N$14&lt;&gt;"да"</f>
        <v>1</v>
      </c>
      <c r="L367" s="227" t="s">
        <v>454</v>
      </c>
      <c r="M367" s="229" t="s">
        <v>429</v>
      </c>
      <c r="N367" s="224" t="s">
        <v>355</v>
      </c>
      <c r="O367" s="223"/>
      <c r="P367" s="223"/>
      <c r="Q367" s="223"/>
      <c r="R367" s="223"/>
      <c r="S367" s="223"/>
      <c r="T367" s="223"/>
      <c r="U367" s="223"/>
      <c r="V367" s="223"/>
      <c r="W367" s="171"/>
    </row>
    <row r="368" spans="1:27" s="99" customFormat="1" outlineLevel="1">
      <c r="A368" s="375" t="str">
        <f t="shared" si="69"/>
        <v>1</v>
      </c>
      <c r="B368" s="99" t="b">
        <f>'ИП + источники'!$N$14&lt;&gt;"да"</f>
        <v>1</v>
      </c>
      <c r="L368" s="227" t="s">
        <v>457</v>
      </c>
      <c r="M368" s="229" t="s">
        <v>430</v>
      </c>
      <c r="N368" s="224" t="s">
        <v>355</v>
      </c>
      <c r="O368" s="223"/>
      <c r="P368" s="223"/>
      <c r="Q368" s="223"/>
      <c r="R368" s="223"/>
      <c r="S368" s="223"/>
      <c r="T368" s="223"/>
      <c r="U368" s="223"/>
      <c r="V368" s="223"/>
      <c r="W368" s="171"/>
    </row>
    <row r="369" spans="1:27" s="99" customFormat="1" outlineLevel="1">
      <c r="A369" s="375" t="str">
        <f t="shared" si="69"/>
        <v>1</v>
      </c>
      <c r="B369" s="99" t="b">
        <f>'ИП + источники'!$N$14&lt;&gt;"да"</f>
        <v>1</v>
      </c>
      <c r="L369" s="227" t="s">
        <v>458</v>
      </c>
      <c r="M369" s="229" t="s">
        <v>431</v>
      </c>
      <c r="N369" s="224" t="s">
        <v>355</v>
      </c>
      <c r="O369" s="223"/>
      <c r="P369" s="223"/>
      <c r="Q369" s="223"/>
      <c r="R369" s="223"/>
      <c r="S369" s="223"/>
      <c r="T369" s="223"/>
      <c r="U369" s="223"/>
      <c r="V369" s="223"/>
      <c r="W369" s="171"/>
    </row>
    <row r="370" spans="1:27" s="99" customFormat="1" outlineLevel="1">
      <c r="A370" s="375" t="str">
        <f t="shared" si="69"/>
        <v>1</v>
      </c>
      <c r="B370" s="99" t="b">
        <f>'ИП + источники'!$N$14&lt;&gt;"да"</f>
        <v>1</v>
      </c>
      <c r="L370" s="227" t="s">
        <v>363</v>
      </c>
      <c r="M370" s="228" t="s">
        <v>432</v>
      </c>
      <c r="N370" s="224" t="s">
        <v>355</v>
      </c>
      <c r="O370" s="222">
        <f>O371+O372+O373</f>
        <v>0</v>
      </c>
      <c r="P370" s="222">
        <f t="shared" ref="P370:V370" si="73">P371+P372+P373</f>
        <v>0</v>
      </c>
      <c r="Q370" s="222">
        <f t="shared" si="73"/>
        <v>0</v>
      </c>
      <c r="R370" s="222">
        <f t="shared" si="73"/>
        <v>0</v>
      </c>
      <c r="S370" s="222">
        <f t="shared" si="73"/>
        <v>0</v>
      </c>
      <c r="T370" s="222">
        <f t="shared" si="73"/>
        <v>0</v>
      </c>
      <c r="U370" s="222">
        <f t="shared" si="73"/>
        <v>0</v>
      </c>
      <c r="V370" s="222">
        <f t="shared" si="73"/>
        <v>0</v>
      </c>
      <c r="W370" s="171"/>
    </row>
    <row r="371" spans="1:27" s="99" customFormat="1" outlineLevel="1">
      <c r="A371" s="375" t="str">
        <f t="shared" si="69"/>
        <v>1</v>
      </c>
      <c r="B371" s="99" t="b">
        <f>'ИП + источники'!$N$14&lt;&gt;"да"</f>
        <v>1</v>
      </c>
      <c r="L371" s="227" t="s">
        <v>463</v>
      </c>
      <c r="M371" s="229" t="s">
        <v>433</v>
      </c>
      <c r="N371" s="224" t="s">
        <v>355</v>
      </c>
      <c r="O371" s="223"/>
      <c r="P371" s="223"/>
      <c r="Q371" s="223"/>
      <c r="R371" s="223"/>
      <c r="S371" s="223"/>
      <c r="T371" s="223"/>
      <c r="U371" s="223"/>
      <c r="V371" s="223"/>
      <c r="W371" s="171"/>
    </row>
    <row r="372" spans="1:27" s="99" customFormat="1" outlineLevel="1">
      <c r="A372" s="375" t="str">
        <f t="shared" si="69"/>
        <v>1</v>
      </c>
      <c r="B372" s="99" t="b">
        <f>'ИП + источники'!$N$14&lt;&gt;"да"</f>
        <v>1</v>
      </c>
      <c r="L372" s="227" t="s">
        <v>464</v>
      </c>
      <c r="M372" s="229" t="s">
        <v>434</v>
      </c>
      <c r="N372" s="224" t="s">
        <v>355</v>
      </c>
      <c r="O372" s="223"/>
      <c r="P372" s="223"/>
      <c r="Q372" s="223"/>
      <c r="R372" s="223"/>
      <c r="S372" s="223"/>
      <c r="T372" s="223"/>
      <c r="U372" s="223"/>
      <c r="V372" s="223"/>
      <c r="W372" s="171"/>
    </row>
    <row r="373" spans="1:27" s="99" customFormat="1" outlineLevel="1">
      <c r="A373" s="375" t="str">
        <f t="shared" si="69"/>
        <v>1</v>
      </c>
      <c r="B373" s="99" t="b">
        <f>'ИП + источники'!$N$14&lt;&gt;"да"</f>
        <v>1</v>
      </c>
      <c r="L373" s="227" t="s">
        <v>465</v>
      </c>
      <c r="M373" s="229" t="s">
        <v>435</v>
      </c>
      <c r="N373" s="224" t="s">
        <v>355</v>
      </c>
      <c r="O373" s="223"/>
      <c r="P373" s="223"/>
      <c r="Q373" s="223"/>
      <c r="R373" s="223"/>
      <c r="S373" s="223"/>
      <c r="T373" s="223"/>
      <c r="U373" s="223"/>
      <c r="V373" s="223"/>
      <c r="W373" s="171"/>
    </row>
    <row r="374" spans="1:27" s="99" customFormat="1" outlineLevel="1">
      <c r="A374" s="375" t="str">
        <f t="shared" si="69"/>
        <v>1</v>
      </c>
      <c r="B374" s="99" t="b">
        <f>'ИП + источники'!$N$14&lt;&gt;"да"</f>
        <v>1</v>
      </c>
      <c r="L374" s="227" t="s">
        <v>365</v>
      </c>
      <c r="M374" s="228" t="s">
        <v>436</v>
      </c>
      <c r="N374" s="224" t="s">
        <v>355</v>
      </c>
      <c r="O374" s="222">
        <f>O375+O376+O377+O378</f>
        <v>0</v>
      </c>
      <c r="P374" s="222">
        <f t="shared" ref="P374:V374" si="74">P375+P376+P377+P378</f>
        <v>0</v>
      </c>
      <c r="Q374" s="222">
        <f t="shared" si="74"/>
        <v>0</v>
      </c>
      <c r="R374" s="222">
        <f t="shared" si="74"/>
        <v>0</v>
      </c>
      <c r="S374" s="222">
        <f t="shared" si="74"/>
        <v>0</v>
      </c>
      <c r="T374" s="222">
        <f t="shared" si="74"/>
        <v>0</v>
      </c>
      <c r="U374" s="222">
        <f t="shared" si="74"/>
        <v>0</v>
      </c>
      <c r="V374" s="222">
        <f t="shared" si="74"/>
        <v>0</v>
      </c>
      <c r="W374" s="171"/>
    </row>
    <row r="375" spans="1:27" s="99" customFormat="1" outlineLevel="1">
      <c r="A375" s="375" t="str">
        <f t="shared" si="69"/>
        <v>1</v>
      </c>
      <c r="B375" s="99" t="b">
        <f>'ИП + источники'!$N$14&lt;&gt;"да"</f>
        <v>1</v>
      </c>
      <c r="L375" s="227" t="s">
        <v>467</v>
      </c>
      <c r="M375" s="229" t="s">
        <v>437</v>
      </c>
      <c r="N375" s="224" t="s">
        <v>355</v>
      </c>
      <c r="O375" s="223"/>
      <c r="P375" s="223"/>
      <c r="Q375" s="223"/>
      <c r="R375" s="223"/>
      <c r="S375" s="223"/>
      <c r="T375" s="223"/>
      <c r="U375" s="223"/>
      <c r="V375" s="223"/>
      <c r="W375" s="171"/>
    </row>
    <row r="376" spans="1:27" s="99" customFormat="1" ht="22.5" outlineLevel="1">
      <c r="A376" s="375" t="str">
        <f t="shared" si="69"/>
        <v>1</v>
      </c>
      <c r="B376" s="99" t="b">
        <f>'ИП + источники'!$N$14&lt;&gt;"да"</f>
        <v>1</v>
      </c>
      <c r="L376" s="227" t="s">
        <v>474</v>
      </c>
      <c r="M376" s="229" t="s">
        <v>963</v>
      </c>
      <c r="N376" s="224" t="s">
        <v>355</v>
      </c>
      <c r="O376" s="223"/>
      <c r="P376" s="223"/>
      <c r="Q376" s="223"/>
      <c r="R376" s="223"/>
      <c r="S376" s="223"/>
      <c r="T376" s="223"/>
      <c r="U376" s="223"/>
      <c r="V376" s="223"/>
      <c r="W376" s="171"/>
    </row>
    <row r="377" spans="1:27" s="99" customFormat="1" ht="22.5" outlineLevel="1">
      <c r="A377" s="375" t="str">
        <f t="shared" si="69"/>
        <v>1</v>
      </c>
      <c r="B377" s="99" t="b">
        <f>'ИП + источники'!$N$14&lt;&gt;"да"</f>
        <v>1</v>
      </c>
      <c r="L377" s="227" t="s">
        <v>475</v>
      </c>
      <c r="M377" s="229" t="s">
        <v>438</v>
      </c>
      <c r="N377" s="224" t="s">
        <v>355</v>
      </c>
      <c r="O377" s="223"/>
      <c r="P377" s="223"/>
      <c r="Q377" s="223"/>
      <c r="R377" s="223"/>
      <c r="S377" s="223"/>
      <c r="T377" s="223"/>
      <c r="U377" s="223"/>
      <c r="V377" s="223"/>
      <c r="W377" s="171"/>
    </row>
    <row r="378" spans="1:27" s="99" customFormat="1" outlineLevel="1">
      <c r="A378" s="375" t="str">
        <f t="shared" si="69"/>
        <v>1</v>
      </c>
      <c r="B378" s="99" t="b">
        <f>'ИП + источники'!$N$14&lt;&gt;"да"</f>
        <v>1</v>
      </c>
      <c r="L378" s="227" t="s">
        <v>476</v>
      </c>
      <c r="M378" s="229" t="s">
        <v>439</v>
      </c>
      <c r="N378" s="224" t="s">
        <v>355</v>
      </c>
      <c r="O378" s="223"/>
      <c r="P378" s="223"/>
      <c r="Q378" s="223"/>
      <c r="R378" s="223"/>
      <c r="S378" s="223"/>
      <c r="T378" s="223"/>
      <c r="U378" s="223"/>
      <c r="V378" s="223"/>
      <c r="W378" s="171"/>
    </row>
    <row r="379" spans="1:27" s="232" customFormat="1" ht="22.5" outlineLevel="1">
      <c r="A379" s="375" t="str">
        <f t="shared" si="69"/>
        <v>1</v>
      </c>
      <c r="B379" s="99" t="b">
        <f>'ИП + источники'!$N$14&lt;&gt;"да"</f>
        <v>1</v>
      </c>
      <c r="L379" s="230" t="s">
        <v>101</v>
      </c>
      <c r="M379" s="226" t="s">
        <v>440</v>
      </c>
      <c r="N379" s="231" t="s">
        <v>355</v>
      </c>
      <c r="O379" s="221">
        <f>O380+O381+O382</f>
        <v>0</v>
      </c>
      <c r="P379" s="221">
        <f t="shared" ref="P379:V379" si="75">P380+P381+P382</f>
        <v>0</v>
      </c>
      <c r="Q379" s="221">
        <f t="shared" si="75"/>
        <v>0</v>
      </c>
      <c r="R379" s="221">
        <f t="shared" si="75"/>
        <v>0</v>
      </c>
      <c r="S379" s="221">
        <f t="shared" si="75"/>
        <v>0</v>
      </c>
      <c r="T379" s="221">
        <f t="shared" si="75"/>
        <v>0</v>
      </c>
      <c r="U379" s="221">
        <f t="shared" si="75"/>
        <v>0</v>
      </c>
      <c r="V379" s="221">
        <f t="shared" si="75"/>
        <v>0</v>
      </c>
      <c r="W379" s="171"/>
    </row>
    <row r="380" spans="1:27" s="99" customFormat="1" outlineLevel="1">
      <c r="A380" s="375" t="str">
        <f t="shared" si="69"/>
        <v>1</v>
      </c>
      <c r="B380" s="99" t="b">
        <f>'ИП + источники'!$N$14&lt;&gt;"да"</f>
        <v>1</v>
      </c>
      <c r="L380" s="227" t="s">
        <v>16</v>
      </c>
      <c r="M380" s="228" t="s">
        <v>971</v>
      </c>
      <c r="N380" s="224" t="s">
        <v>355</v>
      </c>
      <c r="O380" s="223"/>
      <c r="P380" s="223"/>
      <c r="Q380" s="223"/>
      <c r="R380" s="223"/>
      <c r="S380" s="223"/>
      <c r="T380" s="223"/>
      <c r="U380" s="223"/>
      <c r="V380" s="223"/>
      <c r="W380" s="171"/>
    </row>
    <row r="381" spans="1:27" s="99" customFormat="1" outlineLevel="1">
      <c r="A381" s="375" t="str">
        <f t="shared" si="69"/>
        <v>1</v>
      </c>
      <c r="B381" s="99" t="b">
        <f>'ИП + источники'!$N$14&lt;&gt;"да"</f>
        <v>1</v>
      </c>
      <c r="L381" s="227" t="s">
        <v>143</v>
      </c>
      <c r="M381" s="228" t="s">
        <v>972</v>
      </c>
      <c r="N381" s="224" t="s">
        <v>355</v>
      </c>
      <c r="O381" s="223"/>
      <c r="P381" s="223"/>
      <c r="Q381" s="223"/>
      <c r="R381" s="223"/>
      <c r="S381" s="223"/>
      <c r="T381" s="223"/>
      <c r="U381" s="223"/>
      <c r="V381" s="223"/>
      <c r="W381" s="171"/>
    </row>
    <row r="382" spans="1:27" s="99" customFormat="1" outlineLevel="1">
      <c r="A382" s="375" t="str">
        <f t="shared" si="69"/>
        <v>1</v>
      </c>
      <c r="B382" s="99" t="b">
        <f>'ИП + источники'!$N$14&lt;&gt;"да"</f>
        <v>1</v>
      </c>
      <c r="L382" s="227" t="s">
        <v>156</v>
      </c>
      <c r="M382" s="228" t="s">
        <v>441</v>
      </c>
      <c r="N382" s="224" t="s">
        <v>355</v>
      </c>
      <c r="O382" s="223"/>
      <c r="P382" s="223"/>
      <c r="Q382" s="223"/>
      <c r="R382" s="223"/>
      <c r="S382" s="223"/>
      <c r="T382" s="223"/>
      <c r="U382" s="223"/>
      <c r="V382" s="223"/>
      <c r="W382" s="171"/>
    </row>
    <row r="383" spans="1:27">
      <c r="A383" s="375"/>
      <c r="AA383" s="1"/>
    </row>
    <row r="384" spans="1:27" s="128" customFormat="1" ht="30" customHeight="1">
      <c r="A384" s="127" t="s">
        <v>890</v>
      </c>
      <c r="M384" s="129"/>
      <c r="N384" s="129"/>
      <c r="O384" s="129"/>
      <c r="P384" s="129"/>
      <c r="AA384" s="130"/>
    </row>
    <row r="385" spans="1:27">
      <c r="A385" s="131" t="s">
        <v>891</v>
      </c>
    </row>
    <row r="386" spans="1:27" s="79" customFormat="1" ht="15" customHeight="1">
      <c r="A386" s="85" t="s">
        <v>17</v>
      </c>
      <c r="L386" s="233" t="str">
        <f>INDEX('Общие сведения'!$J$110:$J$201,MATCH($A386,'Общие сведения'!$D$110:$D$201,0))</f>
        <v>Тариф 1 (Водоснабжение) - тариф на питьевую воду (Новоспасское городское поселние)</v>
      </c>
      <c r="M386" s="234"/>
      <c r="N386" s="234"/>
      <c r="O386" s="268">
        <f t="shared" ref="O386:V386" si="76">O387+O388</f>
        <v>0</v>
      </c>
      <c r="P386" s="268">
        <f t="shared" si="76"/>
        <v>0</v>
      </c>
      <c r="Q386" s="268">
        <f t="shared" si="76"/>
        <v>0</v>
      </c>
      <c r="R386" s="268">
        <f t="shared" si="76"/>
        <v>0</v>
      </c>
      <c r="S386" s="268">
        <f t="shared" si="76"/>
        <v>0</v>
      </c>
      <c r="T386" s="268">
        <f t="shared" si="76"/>
        <v>0</v>
      </c>
      <c r="U386" s="268">
        <f t="shared" si="76"/>
        <v>0</v>
      </c>
      <c r="V386" s="268">
        <f t="shared" si="76"/>
        <v>0</v>
      </c>
    </row>
    <row r="387" spans="1:27" s="99" customFormat="1" ht="22.5" outlineLevel="1">
      <c r="A387" s="375" t="str">
        <f>A386</f>
        <v>1</v>
      </c>
      <c r="L387" s="235" t="s">
        <v>17</v>
      </c>
      <c r="M387" s="236" t="s">
        <v>964</v>
      </c>
      <c r="N387" s="235" t="s">
        <v>355</v>
      </c>
      <c r="O387" s="237">
        <f>SUMIFS('ИП + источники'!$R$17:$R$209,'ИП + источники'!$A$17:$A$209,$A387,'ИП + источники'!$L$17:$L$209,"1.4.2")</f>
        <v>0</v>
      </c>
      <c r="P387" s="238"/>
      <c r="Q387" s="238"/>
      <c r="R387" s="238"/>
      <c r="S387" s="238"/>
      <c r="T387" s="238"/>
      <c r="U387" s="238"/>
      <c r="V387" s="238">
        <f>O387-P387-Q387-R387-S387-T387-U387</f>
        <v>0</v>
      </c>
    </row>
    <row r="388" spans="1:27" s="99" customFormat="1" ht="22.5" outlineLevel="1">
      <c r="A388" s="375" t="str">
        <f>A387</f>
        <v>1</v>
      </c>
      <c r="L388" s="235" t="s">
        <v>101</v>
      </c>
      <c r="M388" s="236" t="s">
        <v>447</v>
      </c>
      <c r="N388" s="235" t="s">
        <v>355</v>
      </c>
      <c r="O388" s="237">
        <f>SUMIFS('ИП + источники'!$R$17:$R$209,'ИП + источники'!$A$17:$A$209,$A388,'ИП + источники'!$L$17:$L$209,"1.4.3")</f>
        <v>0</v>
      </c>
      <c r="P388" s="238"/>
      <c r="Q388" s="238"/>
      <c r="R388" s="238"/>
      <c r="S388" s="239"/>
      <c r="T388" s="239"/>
      <c r="U388" s="239"/>
      <c r="V388" s="238">
        <f>O388-P388-Q388-R388-S388-T388-U388</f>
        <v>0</v>
      </c>
    </row>
    <row r="390" spans="1:27" s="128" customFormat="1" ht="30" customHeight="1">
      <c r="A390" s="127" t="s">
        <v>893</v>
      </c>
      <c r="M390" s="129"/>
      <c r="N390" s="129"/>
      <c r="O390" s="129"/>
      <c r="P390" s="129"/>
      <c r="AA390" s="130"/>
    </row>
    <row r="391" spans="1:27">
      <c r="A391" s="131" t="s">
        <v>894</v>
      </c>
    </row>
    <row r="392" spans="1:27" s="389" customFormat="1" ht="15">
      <c r="A392" s="85" t="s">
        <v>17</v>
      </c>
      <c r="B392" s="242" t="str">
        <f>INDEX('Общие сведения'!$N$110:$N$201,MATCH($A392,'Общие сведения'!$D$110:$D$201,0))</f>
        <v>одноставочный</v>
      </c>
      <c r="L392" s="146" t="str">
        <f>INDEX('Общие сведения'!$J$110:$J$201,MATCH($A392,'Общие сведения'!$D$110:$D$201,0))</f>
        <v>Тариф 1 (Водоснабжение) - тариф на питьевую воду (Новоспасское городское поселние)</v>
      </c>
      <c r="M392" s="391"/>
      <c r="N392" s="391"/>
      <c r="O392" s="391"/>
      <c r="P392" s="391"/>
      <c r="Q392" s="391"/>
      <c r="R392" s="391"/>
      <c r="S392" s="391"/>
      <c r="T392" s="391"/>
      <c r="U392" s="391"/>
      <c r="V392" s="391"/>
      <c r="W392" s="391"/>
      <c r="X392" s="391"/>
      <c r="Y392" s="391"/>
    </row>
    <row r="393" spans="1:27" s="389" customFormat="1" ht="15" outlineLevel="1">
      <c r="A393" s="417" t="str">
        <f>A392</f>
        <v>1</v>
      </c>
      <c r="L393" s="392" t="s">
        <v>17</v>
      </c>
      <c r="M393" s="393" t="s">
        <v>453</v>
      </c>
      <c r="N393" s="390" t="s">
        <v>355</v>
      </c>
      <c r="O393" s="394">
        <f>O394+O398+O408+O409+O412+O413+O414</f>
        <v>6982.0659999999989</v>
      </c>
      <c r="P393" s="394">
        <f>P394+P398+P408+P409+P412+P413+P414</f>
        <v>9024.3690000000006</v>
      </c>
      <c r="Q393" s="394">
        <f>Q394+Q398+Q408+Q409+Q412+Q413+Q414</f>
        <v>7411.3259999999991</v>
      </c>
      <c r="R393" s="394">
        <f t="shared" ref="R393:R445" si="77">Q393-P393</f>
        <v>-1613.0430000000015</v>
      </c>
      <c r="S393" s="394">
        <f>S394+S398+S408+S409+S412+S413+S414</f>
        <v>7906.1020000000008</v>
      </c>
      <c r="T393" s="394">
        <f>T394+T398+T408+T409+T412+T413+T414</f>
        <v>10565.540789999999</v>
      </c>
      <c r="U393" s="394">
        <f>U394+U398+U408+U409+U412+U413+U414</f>
        <v>10248.766206</v>
      </c>
      <c r="V393" s="395">
        <f t="shared" ref="V393:V418" si="78">IF(S393=0,0,(U393-S393)/S393*100)</f>
        <v>29.631090087125102</v>
      </c>
      <c r="W393" s="371"/>
      <c r="X393" s="371"/>
      <c r="Y393" s="371"/>
    </row>
    <row r="394" spans="1:27" s="409" customFormat="1" ht="22.5" outlineLevel="1">
      <c r="A394" s="468" t="str">
        <f t="shared" ref="A394:A466" si="79">A393</f>
        <v>1</v>
      </c>
      <c r="L394" s="399" t="s">
        <v>154</v>
      </c>
      <c r="M394" s="444" t="s">
        <v>1127</v>
      </c>
      <c r="N394" s="445" t="s">
        <v>355</v>
      </c>
      <c r="O394" s="394">
        <f>SUM(O395:O397)</f>
        <v>0</v>
      </c>
      <c r="P394" s="394">
        <f>SUM(P395:P397)</f>
        <v>0</v>
      </c>
      <c r="Q394" s="394">
        <f>SUM(Q395:Q397)</f>
        <v>0</v>
      </c>
      <c r="R394" s="394">
        <f t="shared" si="77"/>
        <v>0</v>
      </c>
      <c r="S394" s="394">
        <f>SUM(S395:S397)</f>
        <v>0</v>
      </c>
      <c r="T394" s="394">
        <f>SUM(T395:T397)</f>
        <v>0</v>
      </c>
      <c r="U394" s="394">
        <f>SUM(U395:U397)</f>
        <v>0</v>
      </c>
      <c r="V394" s="394">
        <f t="shared" si="78"/>
        <v>0</v>
      </c>
      <c r="W394" s="408"/>
      <c r="X394" s="408"/>
      <c r="Y394" s="408"/>
    </row>
    <row r="395" spans="1:27" s="389" customFormat="1" ht="15" outlineLevel="1">
      <c r="A395" s="417" t="str">
        <f t="shared" si="79"/>
        <v>1</v>
      </c>
      <c r="L395" s="396" t="s">
        <v>397</v>
      </c>
      <c r="M395" s="416" t="s">
        <v>1128</v>
      </c>
      <c r="N395" s="390" t="s">
        <v>355</v>
      </c>
      <c r="O395" s="395">
        <f>SUMIFS(Реагенты!O$15:O$37,Реагенты!$A$15:$A$37,$A395,Реагенты!$M$15:$M$37,"Всего по тарифу")</f>
        <v>0</v>
      </c>
      <c r="P395" s="395">
        <f>SUMIFS(Реагенты!P$15:P$37,Реагенты!$A$15:$A$37,$A395,Реагенты!$M$15:$M$37,"Всего по тарифу")</f>
        <v>0</v>
      </c>
      <c r="Q395" s="395">
        <f>SUMIFS(Реагенты!Q$15:Q$37,Реагенты!$A$15:$A$37,$A395,Реагенты!$M$15:$M$37,"Всего по тарифу")</f>
        <v>0</v>
      </c>
      <c r="R395" s="395">
        <f t="shared" si="77"/>
        <v>0</v>
      </c>
      <c r="S395" s="395">
        <f>SUMIFS(Реагенты!R$15:R$37,Реагенты!$A$15:$A$37,$A395,Реагенты!$M$15:$M$37,"Всего по тарифу")</f>
        <v>0</v>
      </c>
      <c r="T395" s="395">
        <f>SUMIFS(Реагенты!S$15:S$37,Реагенты!$A$15:$A$37,$A395,Реагенты!$M$15:$M$37,"Всего по тарифу")</f>
        <v>0</v>
      </c>
      <c r="U395" s="395">
        <f>SUMIFS(Реагенты!T$15:T$37,Реагенты!$A$15:$A$37,$A395,Реагенты!$M$15:$M$37,"Всего по тарифу")</f>
        <v>0</v>
      </c>
      <c r="V395" s="395">
        <f t="shared" si="78"/>
        <v>0</v>
      </c>
      <c r="W395" s="371"/>
      <c r="X395" s="371"/>
      <c r="Y395" s="371"/>
    </row>
    <row r="396" spans="1:27" s="389" customFormat="1" ht="15" outlineLevel="1">
      <c r="A396" s="417" t="str">
        <f t="shared" si="79"/>
        <v>1</v>
      </c>
      <c r="L396" s="396" t="s">
        <v>399</v>
      </c>
      <c r="M396" s="416" t="s">
        <v>455</v>
      </c>
      <c r="N396" s="390" t="s">
        <v>355</v>
      </c>
      <c r="O396" s="398"/>
      <c r="P396" s="398"/>
      <c r="Q396" s="398"/>
      <c r="R396" s="395">
        <f t="shared" si="77"/>
        <v>0</v>
      </c>
      <c r="S396" s="398"/>
      <c r="T396" s="398"/>
      <c r="U396" s="398"/>
      <c r="V396" s="395">
        <f t="shared" si="78"/>
        <v>0</v>
      </c>
      <c r="W396" s="371"/>
      <c r="X396" s="371"/>
      <c r="Y396" s="371"/>
    </row>
    <row r="397" spans="1:27" s="389" customFormat="1" ht="15" outlineLevel="1">
      <c r="A397" s="417" t="str">
        <f t="shared" si="79"/>
        <v>1</v>
      </c>
      <c r="L397" s="396" t="s">
        <v>885</v>
      </c>
      <c r="M397" s="416" t="s">
        <v>456</v>
      </c>
      <c r="N397" s="390" t="s">
        <v>355</v>
      </c>
      <c r="O397" s="398"/>
      <c r="P397" s="398"/>
      <c r="Q397" s="398"/>
      <c r="R397" s="395">
        <f t="shared" si="77"/>
        <v>0</v>
      </c>
      <c r="S397" s="398"/>
      <c r="T397" s="398"/>
      <c r="U397" s="398"/>
      <c r="V397" s="395">
        <f t="shared" si="78"/>
        <v>0</v>
      </c>
      <c r="W397" s="371"/>
      <c r="X397" s="371"/>
      <c r="Y397" s="371"/>
    </row>
    <row r="398" spans="1:27" s="409" customFormat="1" ht="22.5" outlineLevel="1">
      <c r="A398" s="468" t="str">
        <f t="shared" si="79"/>
        <v>1</v>
      </c>
      <c r="L398" s="399" t="s">
        <v>155</v>
      </c>
      <c r="M398" s="444" t="s">
        <v>1129</v>
      </c>
      <c r="N398" s="445" t="s">
        <v>355</v>
      </c>
      <c r="O398" s="394">
        <f>SUM(O399:O407)</f>
        <v>4489.8099999999995</v>
      </c>
      <c r="P398" s="394">
        <f>SUM(P399:P407)</f>
        <v>5068.17</v>
      </c>
      <c r="Q398" s="394">
        <f>SUM(Q399:Q407)</f>
        <v>4919.07</v>
      </c>
      <c r="R398" s="394">
        <f t="shared" si="77"/>
        <v>-149.10000000000036</v>
      </c>
      <c r="S398" s="394">
        <f>SUM(S399:S407)</f>
        <v>5260.25</v>
      </c>
      <c r="T398" s="394">
        <f>SUM(T399:T407)</f>
        <v>5778.54</v>
      </c>
      <c r="U398" s="394">
        <f>SUM(U399:U407)</f>
        <v>5761.7400000000007</v>
      </c>
      <c r="V398" s="394">
        <f t="shared" si="78"/>
        <v>9.5335773014590686</v>
      </c>
      <c r="W398" s="408"/>
      <c r="X398" s="408"/>
      <c r="Y398" s="408"/>
    </row>
    <row r="399" spans="1:27" s="389" customFormat="1" ht="15" outlineLevel="1">
      <c r="A399" s="417" t="str">
        <f t="shared" si="79"/>
        <v>1</v>
      </c>
      <c r="L399" s="396" t="s">
        <v>454</v>
      </c>
      <c r="M399" s="416" t="s">
        <v>1130</v>
      </c>
      <c r="N399" s="390" t="s">
        <v>355</v>
      </c>
      <c r="O399" s="395">
        <f>SUMIFS(ЭЭ!O$15:O$93,ЭЭ!$A$15:$A$93,$A399,ЭЭ!$M$15:$M$93,"Всего по тарифу")</f>
        <v>4278.8999999999996</v>
      </c>
      <c r="P399" s="395">
        <f>SUMIFS(ЭЭ!P$15:P$93,ЭЭ!$A$15:$A$93,$A399,ЭЭ!$M$15:$M$93,"Всего по тарифу")</f>
        <v>4708.16</v>
      </c>
      <c r="Q399" s="395">
        <f>SUMIFS(ЭЭ!Q$15:Q$93,ЭЭ!$A$15:$A$93,$A399,ЭЭ!$M$15:$M$93,"Всего по тарифу")</f>
        <v>4708.16</v>
      </c>
      <c r="R399" s="395">
        <f t="shared" si="77"/>
        <v>0</v>
      </c>
      <c r="S399" s="395">
        <f>SUMIFS(ЭЭ!R$15:R$93,ЭЭ!$A$15:$A$93,$A399,ЭЭ!$M$15:$M$93,"Всего по тарифу")</f>
        <v>4989.6000000000004</v>
      </c>
      <c r="T399" s="395">
        <f>SUMIFS(ЭЭ!S$15:S$93,ЭЭ!$A$15:$A$93,$A399,ЭЭ!$M$15:$M$93,"Всего по тарифу")</f>
        <v>5398.4</v>
      </c>
      <c r="U399" s="395">
        <f>SUMIFS(ЭЭ!T$15:T$93,ЭЭ!$A$15:$A$93,$A399,ЭЭ!$M$15:$M$93,"Всего по тарифу")</f>
        <v>5381.6</v>
      </c>
      <c r="V399" s="395">
        <f t="shared" si="78"/>
        <v>7.8563411896745219</v>
      </c>
      <c r="W399" s="371"/>
      <c r="X399" s="371"/>
      <c r="Y399" s="371"/>
    </row>
    <row r="400" spans="1:27" s="389" customFormat="1" ht="15" outlineLevel="1">
      <c r="A400" s="417" t="str">
        <f t="shared" si="79"/>
        <v>1</v>
      </c>
      <c r="B400" s="389" t="s">
        <v>411</v>
      </c>
      <c r="L400" s="396" t="s">
        <v>457</v>
      </c>
      <c r="M400" s="416" t="s">
        <v>1131</v>
      </c>
      <c r="N400" s="390" t="s">
        <v>355</v>
      </c>
      <c r="O400" s="395">
        <f>SUMIFS(Покупка!O$15:O$120,Покупка!$A$15:$A$120,$A400,Покупка!$M$15:$M$120,$B400)</f>
        <v>0</v>
      </c>
      <c r="P400" s="395">
        <f>SUMIFS(Покупка!P$15:P$120,Покупка!$A$15:$A$120,$A400,Покупка!$M$15:$M$120,$B400)</f>
        <v>0</v>
      </c>
      <c r="Q400" s="395">
        <f>SUMIFS(Покупка!Q$15:Q$120,Покупка!$A$15:$A$120,$A400,Покупка!$M$15:$M$120,$B400)</f>
        <v>0</v>
      </c>
      <c r="R400" s="395">
        <f t="shared" si="77"/>
        <v>0</v>
      </c>
      <c r="S400" s="395">
        <f>SUMIFS(Покупка!R$15:R$120,Покупка!$A$15:$A$120,$A400,Покупка!$M$15:$M$120,$B400)</f>
        <v>0</v>
      </c>
      <c r="T400" s="395">
        <f>SUMIFS(Покупка!S$15:S$120,Покупка!$A$15:$A$120,$A400,Покупка!$M$15:$M$120,$B400)</f>
        <v>0</v>
      </c>
      <c r="U400" s="395">
        <f>SUMIFS(Покупка!T$15:T$120,Покупка!$A$15:$A$120,$A400,Покупка!$M$15:$M$120,$B400)</f>
        <v>0</v>
      </c>
      <c r="V400" s="395">
        <f t="shared" si="78"/>
        <v>0</v>
      </c>
      <c r="W400" s="371"/>
      <c r="X400" s="371"/>
      <c r="Y400" s="371"/>
    </row>
    <row r="401" spans="1:25" s="389" customFormat="1" ht="15" outlineLevel="1">
      <c r="A401" s="417" t="str">
        <f t="shared" si="79"/>
        <v>1</v>
      </c>
      <c r="B401" s="389" t="s">
        <v>412</v>
      </c>
      <c r="L401" s="396" t="s">
        <v>458</v>
      </c>
      <c r="M401" s="416" t="s">
        <v>1132</v>
      </c>
      <c r="N401" s="390" t="s">
        <v>355</v>
      </c>
      <c r="O401" s="395">
        <f>SUMIFS(Покупка!O$15:O$120,Покупка!$A$15:$A$120,$A401,Покупка!$M$15:$M$120,$B401)</f>
        <v>0</v>
      </c>
      <c r="P401" s="395">
        <f>SUMIFS(Покупка!P$15:P$120,Покупка!$A$15:$A$120,$A401,Покупка!$M$15:$M$120,$B401)</f>
        <v>0</v>
      </c>
      <c r="Q401" s="395">
        <f>SUMIFS(Покупка!Q$15:Q$120,Покупка!$A$15:$A$120,$A401,Покупка!$M$15:$M$120,$B401)</f>
        <v>0</v>
      </c>
      <c r="R401" s="395">
        <f t="shared" si="77"/>
        <v>0</v>
      </c>
      <c r="S401" s="395">
        <f>SUMIFS(Покупка!R$15:R$120,Покупка!$A$15:$A$120,$A401,Покупка!$M$15:$M$120,$B401)</f>
        <v>0</v>
      </c>
      <c r="T401" s="395">
        <f>SUMIFS(Покупка!S$15:S$120,Покупка!$A$15:$A$120,$A401,Покупка!$M$15:$M$120,$B401)</f>
        <v>0</v>
      </c>
      <c r="U401" s="395">
        <f>SUMIFS(Покупка!T$15:T$120,Покупка!$A$15:$A$120,$A401,Покупка!$M$15:$M$120,$B401)</f>
        <v>0</v>
      </c>
      <c r="V401" s="395">
        <f t="shared" si="78"/>
        <v>0</v>
      </c>
      <c r="W401" s="371"/>
      <c r="X401" s="371"/>
      <c r="Y401" s="371"/>
    </row>
    <row r="402" spans="1:25" s="389" customFormat="1" ht="15" outlineLevel="1">
      <c r="A402" s="417" t="str">
        <f t="shared" si="79"/>
        <v>1</v>
      </c>
      <c r="L402" s="396" t="s">
        <v>459</v>
      </c>
      <c r="M402" s="416" t="s">
        <v>1133</v>
      </c>
      <c r="N402" s="390" t="s">
        <v>355</v>
      </c>
      <c r="O402" s="398"/>
      <c r="P402" s="398"/>
      <c r="Q402" s="398"/>
      <c r="R402" s="395">
        <f t="shared" si="77"/>
        <v>0</v>
      </c>
      <c r="S402" s="398"/>
      <c r="T402" s="398"/>
      <c r="U402" s="398"/>
      <c r="V402" s="395">
        <f t="shared" si="78"/>
        <v>0</v>
      </c>
      <c r="W402" s="371"/>
      <c r="X402" s="371"/>
      <c r="Y402" s="371"/>
    </row>
    <row r="403" spans="1:25" s="389" customFormat="1" ht="15" outlineLevel="1">
      <c r="A403" s="417" t="str">
        <f t="shared" si="79"/>
        <v>1</v>
      </c>
      <c r="B403" s="389" t="s">
        <v>405</v>
      </c>
      <c r="L403" s="396" t="s">
        <v>460</v>
      </c>
      <c r="M403" s="416" t="s">
        <v>1134</v>
      </c>
      <c r="N403" s="390" t="s">
        <v>355</v>
      </c>
      <c r="O403" s="395">
        <f>SUMIFS(Покупка!O$15:O$120,Покупка!$A$15:$A$120,$A403,Покупка!$M$15:$M$120,$B403)</f>
        <v>210.91</v>
      </c>
      <c r="P403" s="395">
        <f>SUMIFS(Покупка!P$15:P$120,Покупка!$A$15:$A$120,$A403,Покупка!$M$15:$M$120,$B403)</f>
        <v>360.01</v>
      </c>
      <c r="Q403" s="395">
        <f>SUMIFS(Покупка!Q$15:Q$120,Покупка!$A$15:$A$120,$A403,Покупка!$M$15:$M$120,$B403)</f>
        <v>210.91</v>
      </c>
      <c r="R403" s="395">
        <f t="shared" si="77"/>
        <v>-149.1</v>
      </c>
      <c r="S403" s="395">
        <f>SUMIFS(Покупка!R$15:R$120,Покупка!$A$15:$A$120,$A403,Покупка!$M$15:$M$120,$B403)</f>
        <v>270.64999999999998</v>
      </c>
      <c r="T403" s="395">
        <f>SUMIFS(Покупка!S$15:S$120,Покупка!$A$15:$A$120,$A403,Покупка!$M$15:$M$120,$B403)</f>
        <v>380.14</v>
      </c>
      <c r="U403" s="395">
        <f>SUMIFS(Покупка!T$15:T$120,Покупка!$A$15:$A$120,$A403,Покупка!$M$15:$M$120,$B403)</f>
        <v>380.14</v>
      </c>
      <c r="V403" s="395">
        <f t="shared" si="78"/>
        <v>40.454461481618331</v>
      </c>
      <c r="W403" s="371"/>
      <c r="X403" s="371"/>
      <c r="Y403" s="371"/>
    </row>
    <row r="404" spans="1:25" s="389" customFormat="1" ht="15" outlineLevel="1">
      <c r="A404" s="417" t="str">
        <f t="shared" si="79"/>
        <v>1</v>
      </c>
      <c r="B404" s="389" t="s">
        <v>407</v>
      </c>
      <c r="L404" s="396" t="s">
        <v>1203</v>
      </c>
      <c r="M404" s="416" t="s">
        <v>1207</v>
      </c>
      <c r="N404" s="390" t="s">
        <v>355</v>
      </c>
      <c r="O404" s="395">
        <f>SUMIFS(Покупка!O$15:O$120,Покупка!$A$15:$A$120,$A404,Покупка!$M$15:$M$120,$B404)</f>
        <v>0</v>
      </c>
      <c r="P404" s="395">
        <f>SUMIFS(Покупка!P$15:P$120,Покупка!$A$15:$A$120,$A404,Покупка!$M$15:$M$120,$B404)</f>
        <v>0</v>
      </c>
      <c r="Q404" s="395">
        <f>SUMIFS(Покупка!Q$15:Q$120,Покупка!$A$15:$A$120,$A404,Покупка!$M$15:$M$120,$B404)</f>
        <v>0</v>
      </c>
      <c r="R404" s="395">
        <f>Q404-P404</f>
        <v>0</v>
      </c>
      <c r="S404" s="395">
        <f>SUMIFS(Покупка!R$15:R$120,Покупка!$A$15:$A$120,$A404,Покупка!$M$15:$M$120,$B404)</f>
        <v>0</v>
      </c>
      <c r="T404" s="395">
        <f>SUMIFS(Покупка!S$15:S$120,Покупка!$A$15:$A$120,$A404,Покупка!$M$15:$M$120,$B404)</f>
        <v>0</v>
      </c>
      <c r="U404" s="395">
        <f>SUMIFS(Покупка!T$15:T$120,Покупка!$A$15:$A$120,$A404,Покупка!$M$15:$M$120,$B404)</f>
        <v>0</v>
      </c>
      <c r="V404" s="395">
        <f t="shared" si="78"/>
        <v>0</v>
      </c>
      <c r="W404" s="371"/>
      <c r="X404" s="371"/>
      <c r="Y404" s="371"/>
    </row>
    <row r="405" spans="1:25" s="389" customFormat="1" ht="15" outlineLevel="1">
      <c r="A405" s="417" t="str">
        <f t="shared" si="79"/>
        <v>1</v>
      </c>
      <c r="B405" s="389" t="s">
        <v>409</v>
      </c>
      <c r="L405" s="396" t="s">
        <v>1204</v>
      </c>
      <c r="M405" s="416" t="s">
        <v>1208</v>
      </c>
      <c r="N405" s="390" t="s">
        <v>355</v>
      </c>
      <c r="O405" s="395">
        <f>SUMIFS(Покупка!O$15:O$120,Покупка!$A$15:$A$120,$A405,Покупка!$M$15:$M$120,$B405)</f>
        <v>0</v>
      </c>
      <c r="P405" s="395">
        <f>SUMIFS(Покупка!P$15:P$120,Покупка!$A$15:$A$120,$A405,Покупка!$M$15:$M$120,$B405)</f>
        <v>0</v>
      </c>
      <c r="Q405" s="395">
        <f>SUMIFS(Покупка!Q$15:Q$120,Покупка!$A$15:$A$120,$A405,Покупка!$M$15:$M$120,$B405)</f>
        <v>0</v>
      </c>
      <c r="R405" s="395">
        <f>Q405-P405</f>
        <v>0</v>
      </c>
      <c r="S405" s="395">
        <f>SUMIFS(Покупка!R$15:R$120,Покупка!$A$15:$A$120,$A405,Покупка!$M$15:$M$120,$B405)</f>
        <v>0</v>
      </c>
      <c r="T405" s="395">
        <f>SUMIFS(Покупка!S$15:S$120,Покупка!$A$15:$A$120,$A405,Покупка!$M$15:$M$120,$B405)</f>
        <v>0</v>
      </c>
      <c r="U405" s="395">
        <f>SUMIFS(Покупка!T$15:T$120,Покупка!$A$15:$A$120,$A405,Покупка!$M$15:$M$120,$B405)</f>
        <v>0</v>
      </c>
      <c r="V405" s="395">
        <f t="shared" si="78"/>
        <v>0</v>
      </c>
      <c r="W405" s="371"/>
      <c r="X405" s="371"/>
      <c r="Y405" s="371"/>
    </row>
    <row r="406" spans="1:25" s="389" customFormat="1" ht="15" outlineLevel="1">
      <c r="A406" s="417" t="str">
        <f t="shared" si="79"/>
        <v>1</v>
      </c>
      <c r="B406" s="389" t="s">
        <v>410</v>
      </c>
      <c r="L406" s="396" t="s">
        <v>1205</v>
      </c>
      <c r="M406" s="416" t="s">
        <v>1209</v>
      </c>
      <c r="N406" s="390" t="s">
        <v>355</v>
      </c>
      <c r="O406" s="395">
        <f>SUMIFS(Покупка!O$15:O$120,Покупка!$A$15:$A$120,$A406,Покупка!$M$15:$M$120,$B406)</f>
        <v>0</v>
      </c>
      <c r="P406" s="395">
        <f>SUMIFS(Покупка!P$15:P$120,Покупка!$A$15:$A$120,$A406,Покупка!$M$15:$M$120,$B406)</f>
        <v>0</v>
      </c>
      <c r="Q406" s="395">
        <f>SUMIFS(Покупка!Q$15:Q$120,Покупка!$A$15:$A$120,$A406,Покупка!$M$15:$M$120,$B406)</f>
        <v>0</v>
      </c>
      <c r="R406" s="395">
        <f>Q406-P406</f>
        <v>0</v>
      </c>
      <c r="S406" s="395">
        <f>SUMIFS(Покупка!R$15:R$120,Покупка!$A$15:$A$120,$A406,Покупка!$M$15:$M$120,$B406)</f>
        <v>0</v>
      </c>
      <c r="T406" s="395">
        <f>SUMIFS(Покупка!S$15:S$120,Покупка!$A$15:$A$120,$A406,Покупка!$M$15:$M$120,$B406)</f>
        <v>0</v>
      </c>
      <c r="U406" s="395">
        <f>SUMIFS(Покупка!T$15:T$120,Покупка!$A$15:$A$120,$A406,Покупка!$M$15:$M$120,$B406)</f>
        <v>0</v>
      </c>
      <c r="V406" s="395">
        <f t="shared" si="78"/>
        <v>0</v>
      </c>
      <c r="W406" s="371"/>
      <c r="X406" s="371"/>
      <c r="Y406" s="371"/>
    </row>
    <row r="407" spans="1:25" s="389" customFormat="1" ht="15" outlineLevel="1">
      <c r="A407" s="417" t="str">
        <f t="shared" si="79"/>
        <v>1</v>
      </c>
      <c r="B407" s="437" t="s">
        <v>1077</v>
      </c>
      <c r="L407" s="396" t="s">
        <v>1206</v>
      </c>
      <c r="M407" s="416" t="s">
        <v>1210</v>
      </c>
      <c r="N407" s="390" t="s">
        <v>355</v>
      </c>
      <c r="O407" s="395">
        <f>SUMIFS(Покупка!O$15:O$120,Покупка!$A$15:$A$120,$A407,Покупка!$M$15:$M$120,$B407)</f>
        <v>0</v>
      </c>
      <c r="P407" s="395">
        <f>SUMIFS(Покупка!P$15:P$120,Покупка!$A$15:$A$120,$A407,Покупка!$M$15:$M$120,$B407)</f>
        <v>0</v>
      </c>
      <c r="Q407" s="395">
        <f>SUMIFS(Покупка!Q$15:Q$120,Покупка!$A$15:$A$120,$A407,Покупка!$M$15:$M$120,$B407)</f>
        <v>0</v>
      </c>
      <c r="R407" s="395">
        <f>Q407-P407</f>
        <v>0</v>
      </c>
      <c r="S407" s="395">
        <f>SUMIFS(Покупка!R$15:R$120,Покупка!$A$15:$A$120,$A407,Покупка!$M$15:$M$120,$B407)</f>
        <v>0</v>
      </c>
      <c r="T407" s="395">
        <f>SUMIFS(Покупка!S$15:S$120,Покупка!$A$15:$A$120,$A407,Покупка!$M$15:$M$120,$B407)</f>
        <v>0</v>
      </c>
      <c r="U407" s="395">
        <f>SUMIFS(Покупка!T$15:T$120,Покупка!$A$15:$A$120,$A407,Покупка!$M$15:$M$120,$B407)</f>
        <v>0</v>
      </c>
      <c r="V407" s="395">
        <f t="shared" si="78"/>
        <v>0</v>
      </c>
      <c r="W407" s="371"/>
      <c r="X407" s="371"/>
      <c r="Y407" s="371"/>
    </row>
    <row r="408" spans="1:25" s="409" customFormat="1" ht="56.25" outlineLevel="1">
      <c r="A408" s="468" t="str">
        <f t="shared" si="79"/>
        <v>1</v>
      </c>
      <c r="L408" s="399" t="s">
        <v>363</v>
      </c>
      <c r="M408" s="444" t="s">
        <v>1135</v>
      </c>
      <c r="N408" s="445" t="s">
        <v>355</v>
      </c>
      <c r="O408" s="407"/>
      <c r="P408" s="407"/>
      <c r="Q408" s="407"/>
      <c r="R408" s="394">
        <f t="shared" si="77"/>
        <v>0</v>
      </c>
      <c r="S408" s="407"/>
      <c r="T408" s="407"/>
      <c r="U408" s="407"/>
      <c r="V408" s="394">
        <f t="shared" si="78"/>
        <v>0</v>
      </c>
      <c r="W408" s="408"/>
      <c r="X408" s="408"/>
      <c r="Y408" s="408"/>
    </row>
    <row r="409" spans="1:25" s="409" customFormat="1" ht="33.75" outlineLevel="1">
      <c r="A409" s="468" t="str">
        <f t="shared" si="79"/>
        <v>1</v>
      </c>
      <c r="L409" s="399" t="s">
        <v>365</v>
      </c>
      <c r="M409" s="444" t="s">
        <v>1136</v>
      </c>
      <c r="N409" s="445" t="s">
        <v>355</v>
      </c>
      <c r="O409" s="394">
        <f>O410+O411</f>
        <v>2492.2559999999999</v>
      </c>
      <c r="P409" s="394">
        <f>P410+P411</f>
        <v>3956.1990000000001</v>
      </c>
      <c r="Q409" s="394">
        <f>Q410+Q411</f>
        <v>2492.2559999999999</v>
      </c>
      <c r="R409" s="394">
        <f t="shared" si="77"/>
        <v>-1463.9430000000002</v>
      </c>
      <c r="S409" s="394">
        <f>S410+S411</f>
        <v>2645.8520000000003</v>
      </c>
      <c r="T409" s="394">
        <f>T410+T411</f>
        <v>4787.0007900000001</v>
      </c>
      <c r="U409" s="394">
        <f>U410+U411</f>
        <v>4487.0262060000005</v>
      </c>
      <c r="V409" s="394">
        <f t="shared" si="78"/>
        <v>69.58719558010047</v>
      </c>
      <c r="W409" s="408"/>
      <c r="X409" s="408"/>
      <c r="Y409" s="408"/>
    </row>
    <row r="410" spans="1:25" s="389" customFormat="1" ht="15" outlineLevel="1">
      <c r="A410" s="417" t="str">
        <f t="shared" si="79"/>
        <v>1</v>
      </c>
      <c r="B410" s="418" t="s">
        <v>1178</v>
      </c>
      <c r="L410" s="396" t="s">
        <v>467</v>
      </c>
      <c r="M410" s="416" t="s">
        <v>1137</v>
      </c>
      <c r="N410" s="390" t="s">
        <v>355</v>
      </c>
      <c r="O410" s="395">
        <f>SUMIFS(ФОТ!O$15:O$170,ФОТ!$A$15:$A$170,$A410,ФОТ!$B$15:$B$170,$B410)</f>
        <v>1917.12</v>
      </c>
      <c r="P410" s="395">
        <f>SUMIFS(ФОТ!P$15:P$170,ФОТ!$A$15:$A$170,$A410,ФОТ!$B$15:$B$170,$B410)</f>
        <v>3043.23</v>
      </c>
      <c r="Q410" s="395">
        <f>SUMIFS(ФОТ!Q$15:Q$170,ФОТ!$A$15:$A$170,$A410,ФОТ!$B$15:$B$170,$B410)</f>
        <v>1917.12</v>
      </c>
      <c r="R410" s="395">
        <f t="shared" si="77"/>
        <v>-1126.1100000000001</v>
      </c>
      <c r="S410" s="395">
        <f>SUMIFS(ФОТ!R$15:R$170,ФОТ!$A$15:$A$170,$A410,ФОТ!$B$15:$B$170,$B410)</f>
        <v>2032.14</v>
      </c>
      <c r="T410" s="395">
        <f>SUMIFS(ФОТ!S$15:S$170,ФОТ!$A$15:$A$170,$A410,ФОТ!$B$15:$B$170,$B410)</f>
        <v>3682.3083000000001</v>
      </c>
      <c r="U410" s="395">
        <f>SUMIFS(ФОТ!T$15:T$170,ФОТ!$A$15:$A$170,$A410,ФОТ!$B$15:$B$170,$B410)</f>
        <v>3451.5586200000002</v>
      </c>
      <c r="V410" s="395">
        <f t="shared" si="78"/>
        <v>69.848466148985793</v>
      </c>
      <c r="W410" s="371"/>
      <c r="X410" s="371"/>
      <c r="Y410" s="371"/>
    </row>
    <row r="411" spans="1:25" s="389" customFormat="1" ht="22.5" outlineLevel="1">
      <c r="A411" s="417" t="str">
        <f t="shared" si="79"/>
        <v>1</v>
      </c>
      <c r="B411" s="418" t="s">
        <v>1179</v>
      </c>
      <c r="L411" s="396" t="s">
        <v>474</v>
      </c>
      <c r="M411" s="416" t="s">
        <v>1138</v>
      </c>
      <c r="N411" s="390" t="s">
        <v>355</v>
      </c>
      <c r="O411" s="395">
        <f>SUMIFS(ФОТ!O$15:O$170,ФОТ!$A$15:$A$170,$A411,ФОТ!$B$15:$B$170,$B411)</f>
        <v>575.13599999999997</v>
      </c>
      <c r="P411" s="395">
        <f>SUMIFS(ФОТ!P$15:P$170,ФОТ!$A$15:$A$170,$A411,ФОТ!$B$15:$B$170,$B411)</f>
        <v>912.96899999999994</v>
      </c>
      <c r="Q411" s="395">
        <f>SUMIFS(ФОТ!Q$15:Q$170,ФОТ!$A$15:$A$170,$A411,ФОТ!$B$15:$B$170,$B411)</f>
        <v>575.13599999999997</v>
      </c>
      <c r="R411" s="395">
        <f t="shared" si="77"/>
        <v>-337.83299999999997</v>
      </c>
      <c r="S411" s="395">
        <f>SUMIFS(ФОТ!R$15:R$170,ФОТ!$A$15:$A$170,$A411,ФОТ!$B$15:$B$170,$B411)</f>
        <v>613.7120000000001</v>
      </c>
      <c r="T411" s="395">
        <f>SUMIFS(ФОТ!S$15:S$170,ФОТ!$A$15:$A$170,$A411,ФОТ!$B$15:$B$170,$B411)</f>
        <v>1104.6924900000001</v>
      </c>
      <c r="U411" s="395">
        <f>SUMIFS(ФОТ!T$15:T$170,ФОТ!$A$15:$A$170,$A411,ФОТ!$B$15:$B$170,$B411)</f>
        <v>1035.467586</v>
      </c>
      <c r="V411" s="395">
        <f t="shared" si="78"/>
        <v>68.722069309382874</v>
      </c>
      <c r="W411" s="371"/>
      <c r="X411" s="371"/>
      <c r="Y411" s="371"/>
    </row>
    <row r="412" spans="1:25" s="409" customFormat="1" ht="15" outlineLevel="1">
      <c r="A412" s="468" t="str">
        <f t="shared" si="79"/>
        <v>1</v>
      </c>
      <c r="L412" s="399" t="s">
        <v>367</v>
      </c>
      <c r="M412" s="444" t="s">
        <v>1139</v>
      </c>
      <c r="N412" s="445" t="s">
        <v>355</v>
      </c>
      <c r="O412" s="407"/>
      <c r="P412" s="407"/>
      <c r="Q412" s="407"/>
      <c r="R412" s="394">
        <f t="shared" si="77"/>
        <v>0</v>
      </c>
      <c r="S412" s="407"/>
      <c r="T412" s="407"/>
      <c r="U412" s="407"/>
      <c r="V412" s="394">
        <f t="shared" si="78"/>
        <v>0</v>
      </c>
      <c r="W412" s="408"/>
      <c r="X412" s="408"/>
      <c r="Y412" s="408"/>
    </row>
    <row r="413" spans="1:25" s="409" customFormat="1" ht="15" outlineLevel="1">
      <c r="A413" s="468" t="str">
        <f t="shared" si="79"/>
        <v>1</v>
      </c>
      <c r="L413" s="399" t="s">
        <v>1010</v>
      </c>
      <c r="M413" s="444" t="s">
        <v>1140</v>
      </c>
      <c r="N413" s="445" t="s">
        <v>355</v>
      </c>
      <c r="O413" s="407"/>
      <c r="P413" s="407"/>
      <c r="Q413" s="407"/>
      <c r="R413" s="394">
        <f t="shared" si="77"/>
        <v>0</v>
      </c>
      <c r="S413" s="407"/>
      <c r="T413" s="407"/>
      <c r="U413" s="407"/>
      <c r="V413" s="394">
        <f t="shared" si="78"/>
        <v>0</v>
      </c>
      <c r="W413" s="408"/>
      <c r="X413" s="408"/>
      <c r="Y413" s="408"/>
    </row>
    <row r="414" spans="1:25" s="409" customFormat="1" ht="15" outlineLevel="1">
      <c r="A414" s="468" t="str">
        <f t="shared" si="79"/>
        <v>1</v>
      </c>
      <c r="L414" s="399" t="s">
        <v>1141</v>
      </c>
      <c r="M414" s="444" t="s">
        <v>1142</v>
      </c>
      <c r="N414" s="445" t="s">
        <v>355</v>
      </c>
      <c r="O414" s="394">
        <f>SUM(O415:O419)</f>
        <v>0</v>
      </c>
      <c r="P414" s="394">
        <f>SUM(P415:P419)</f>
        <v>0</v>
      </c>
      <c r="Q414" s="394">
        <f>SUM(Q415:Q419)</f>
        <v>0</v>
      </c>
      <c r="R414" s="394">
        <f t="shared" si="77"/>
        <v>0</v>
      </c>
      <c r="S414" s="394">
        <f>SUM(S415:S419)</f>
        <v>0</v>
      </c>
      <c r="T414" s="394">
        <f>SUM(T415:T419)</f>
        <v>0</v>
      </c>
      <c r="U414" s="394">
        <f>SUM(U415:U419)</f>
        <v>0</v>
      </c>
      <c r="V414" s="394">
        <f t="shared" si="78"/>
        <v>0</v>
      </c>
      <c r="W414" s="408"/>
      <c r="X414" s="408"/>
      <c r="Y414" s="408"/>
    </row>
    <row r="415" spans="1:25" s="389" customFormat="1" ht="15" outlineLevel="1">
      <c r="A415" s="417" t="str">
        <f t="shared" si="79"/>
        <v>1</v>
      </c>
      <c r="L415" s="396" t="s">
        <v>1143</v>
      </c>
      <c r="M415" s="416" t="s">
        <v>1144</v>
      </c>
      <c r="N415" s="390" t="s">
        <v>355</v>
      </c>
      <c r="O415" s="398"/>
      <c r="P415" s="398"/>
      <c r="Q415" s="398"/>
      <c r="R415" s="395">
        <f t="shared" si="77"/>
        <v>0</v>
      </c>
      <c r="S415" s="398"/>
      <c r="T415" s="398"/>
      <c r="U415" s="398"/>
      <c r="V415" s="395">
        <f t="shared" si="78"/>
        <v>0</v>
      </c>
      <c r="W415" s="371"/>
      <c r="X415" s="371"/>
      <c r="Y415" s="371"/>
    </row>
    <row r="416" spans="1:25" s="389" customFormat="1" ht="15" outlineLevel="1">
      <c r="A416" s="417" t="str">
        <f t="shared" si="79"/>
        <v>1</v>
      </c>
      <c r="L416" s="396" t="s">
        <v>1145</v>
      </c>
      <c r="M416" s="416" t="s">
        <v>1146</v>
      </c>
      <c r="N416" s="390" t="s">
        <v>355</v>
      </c>
      <c r="O416" s="398"/>
      <c r="P416" s="398"/>
      <c r="Q416" s="398"/>
      <c r="R416" s="395">
        <f t="shared" si="77"/>
        <v>0</v>
      </c>
      <c r="S416" s="398"/>
      <c r="T416" s="398"/>
      <c r="U416" s="398"/>
      <c r="V416" s="395">
        <f t="shared" si="78"/>
        <v>0</v>
      </c>
      <c r="W416" s="371"/>
      <c r="X416" s="371"/>
      <c r="Y416" s="371"/>
    </row>
    <row r="417" spans="1:25" s="389" customFormat="1" ht="15" outlineLevel="1">
      <c r="A417" s="417" t="str">
        <f t="shared" si="79"/>
        <v>1</v>
      </c>
      <c r="L417" s="396" t="s">
        <v>1147</v>
      </c>
      <c r="M417" s="416" t="s">
        <v>1148</v>
      </c>
      <c r="N417" s="390" t="s">
        <v>355</v>
      </c>
      <c r="O417" s="398"/>
      <c r="P417" s="398"/>
      <c r="Q417" s="398"/>
      <c r="R417" s="395">
        <f t="shared" si="77"/>
        <v>0</v>
      </c>
      <c r="S417" s="398"/>
      <c r="T417" s="398"/>
      <c r="U417" s="398"/>
      <c r="V417" s="395">
        <f t="shared" si="78"/>
        <v>0</v>
      </c>
      <c r="W417" s="371"/>
      <c r="X417" s="371"/>
      <c r="Y417" s="371"/>
    </row>
    <row r="418" spans="1:25" s="389" customFormat="1" ht="15" outlineLevel="1">
      <c r="A418" s="417" t="str">
        <f t="shared" si="79"/>
        <v>1</v>
      </c>
      <c r="L418" s="396" t="s">
        <v>1149</v>
      </c>
      <c r="M418" s="416" t="s">
        <v>461</v>
      </c>
      <c r="N418" s="390" t="s">
        <v>355</v>
      </c>
      <c r="O418" s="398"/>
      <c r="P418" s="398"/>
      <c r="Q418" s="398"/>
      <c r="R418" s="395">
        <f t="shared" si="77"/>
        <v>0</v>
      </c>
      <c r="S418" s="398"/>
      <c r="T418" s="398"/>
      <c r="U418" s="398"/>
      <c r="V418" s="395">
        <f t="shared" si="78"/>
        <v>0</v>
      </c>
      <c r="W418" s="371"/>
      <c r="X418" s="371"/>
      <c r="Y418" s="371"/>
    </row>
    <row r="419" spans="1:25" s="389" customFormat="1" ht="15" outlineLevel="1">
      <c r="A419" s="417" t="str">
        <f t="shared" si="79"/>
        <v>1</v>
      </c>
      <c r="L419" s="211"/>
      <c r="M419" s="436" t="s">
        <v>356</v>
      </c>
      <c r="N419" s="212"/>
      <c r="O419" s="212"/>
      <c r="P419" s="212"/>
      <c r="Q419" s="212"/>
      <c r="R419" s="212"/>
      <c r="S419" s="212"/>
      <c r="T419" s="212"/>
      <c r="U419" s="212"/>
      <c r="V419" s="212"/>
      <c r="W419" s="212"/>
      <c r="X419" s="212"/>
      <c r="Y419" s="213"/>
    </row>
    <row r="420" spans="1:25" s="409" customFormat="1" ht="15" outlineLevel="1">
      <c r="A420" s="468" t="str">
        <f t="shared" si="79"/>
        <v>1</v>
      </c>
      <c r="L420" s="399" t="s">
        <v>101</v>
      </c>
      <c r="M420" s="393" t="s">
        <v>462</v>
      </c>
      <c r="N420" s="403" t="s">
        <v>355</v>
      </c>
      <c r="O420" s="406">
        <f>O421+O422</f>
        <v>2269.9429999999998</v>
      </c>
      <c r="P420" s="406">
        <f t="shared" ref="P420:U420" si="80">P421+P422</f>
        <v>2398.9160000000002</v>
      </c>
      <c r="Q420" s="406">
        <f t="shared" si="80"/>
        <v>2269.9429999999998</v>
      </c>
      <c r="R420" s="394">
        <f t="shared" si="77"/>
        <v>-128.97300000000041</v>
      </c>
      <c r="S420" s="406">
        <f t="shared" si="80"/>
        <v>2386.5699999999997</v>
      </c>
      <c r="T420" s="406">
        <f t="shared" si="80"/>
        <v>2902.6763999999998</v>
      </c>
      <c r="U420" s="406">
        <f t="shared" si="80"/>
        <v>2720.7992760000002</v>
      </c>
      <c r="V420" s="394">
        <f t="shared" ref="V420:V459" si="81">IF(S420=0,0,(U420-S420)/S420*100)</f>
        <v>14.004587169033405</v>
      </c>
      <c r="W420" s="408"/>
      <c r="X420" s="408"/>
      <c r="Y420" s="408"/>
    </row>
    <row r="421" spans="1:25" s="389" customFormat="1" ht="33.75" outlineLevel="1">
      <c r="A421" s="417" t="str">
        <f t="shared" si="79"/>
        <v>1</v>
      </c>
      <c r="L421" s="396" t="s">
        <v>16</v>
      </c>
      <c r="M421" s="397" t="s">
        <v>1150</v>
      </c>
      <c r="N421" s="400" t="s">
        <v>355</v>
      </c>
      <c r="O421" s="398"/>
      <c r="P421" s="398"/>
      <c r="Q421" s="398"/>
      <c r="R421" s="395">
        <f t="shared" si="77"/>
        <v>0</v>
      </c>
      <c r="S421" s="398"/>
      <c r="T421" s="398"/>
      <c r="U421" s="398"/>
      <c r="V421" s="395">
        <f t="shared" si="81"/>
        <v>0</v>
      </c>
      <c r="W421" s="371"/>
      <c r="X421" s="371"/>
      <c r="Y421" s="371"/>
    </row>
    <row r="422" spans="1:25" s="389" customFormat="1" ht="22.5" outlineLevel="1">
      <c r="A422" s="417" t="str">
        <f t="shared" si="79"/>
        <v>1</v>
      </c>
      <c r="L422" s="396" t="s">
        <v>143</v>
      </c>
      <c r="M422" s="397" t="s">
        <v>1151</v>
      </c>
      <c r="N422" s="400" t="s">
        <v>355</v>
      </c>
      <c r="O422" s="401">
        <f>O423+O424</f>
        <v>2269.9429999999998</v>
      </c>
      <c r="P422" s="401">
        <f>P423+P424</f>
        <v>2398.9160000000002</v>
      </c>
      <c r="Q422" s="401">
        <f>Q423+Q424</f>
        <v>2269.9429999999998</v>
      </c>
      <c r="R422" s="395">
        <f t="shared" si="77"/>
        <v>-128.97300000000041</v>
      </c>
      <c r="S422" s="401">
        <f>S423+S424</f>
        <v>2386.5699999999997</v>
      </c>
      <c r="T422" s="401">
        <f>T423+T424</f>
        <v>2902.6763999999998</v>
      </c>
      <c r="U422" s="401">
        <f>U423+U424</f>
        <v>2720.7992760000002</v>
      </c>
      <c r="V422" s="395">
        <f t="shared" si="81"/>
        <v>14.004587169033405</v>
      </c>
      <c r="W422" s="371"/>
      <c r="X422" s="371"/>
      <c r="Y422" s="371"/>
    </row>
    <row r="423" spans="1:25" s="389" customFormat="1" ht="15" outlineLevel="1">
      <c r="A423" s="417" t="str">
        <f t="shared" si="79"/>
        <v>1</v>
      </c>
      <c r="B423" s="389" t="s">
        <v>1180</v>
      </c>
      <c r="L423" s="396" t="s">
        <v>144</v>
      </c>
      <c r="M423" s="416" t="s">
        <v>466</v>
      </c>
      <c r="N423" s="400" t="s">
        <v>355</v>
      </c>
      <c r="O423" s="395">
        <f>SUMIFS(ФОТ!O$15:O$170,ФОТ!$A$15:$A$170,$A423,ФОТ!$B$15:$B$170,$B423)</f>
        <v>1746.11</v>
      </c>
      <c r="P423" s="395">
        <f>SUMIFS(ФОТ!P$15:P$170,ФОТ!$A$15:$A$170,$A423,ФОТ!$B$15:$B$170,$B423)</f>
        <v>1845.32</v>
      </c>
      <c r="Q423" s="395">
        <f>SUMIFS(ФОТ!Q$15:Q$170,ФОТ!$A$15:$A$170,$A423,ФОТ!$B$15:$B$170,$B423)</f>
        <v>1746.11</v>
      </c>
      <c r="R423" s="395">
        <f t="shared" si="77"/>
        <v>-99.210000000000036</v>
      </c>
      <c r="S423" s="395">
        <f>SUMIFS(ФОТ!R$15:R$170,ФОТ!$A$15:$A$170,$A423,ФОТ!$B$15:$B$170,$B423)</f>
        <v>1833</v>
      </c>
      <c r="T423" s="395">
        <f>SUMIFS(ФОТ!S$15:S$170,ФОТ!$A$15:$A$170,$A423,ФОТ!$B$15:$B$170,$B423)</f>
        <v>2232.828</v>
      </c>
      <c r="U423" s="395">
        <f>SUMIFS(ФОТ!T$15:T$170,ФОТ!$A$15:$A$170,$A423,ФОТ!$B$15:$B$170,$B423)</f>
        <v>2092.9225200000001</v>
      </c>
      <c r="V423" s="395">
        <f t="shared" si="81"/>
        <v>14.18017021276596</v>
      </c>
      <c r="W423" s="371"/>
      <c r="X423" s="371"/>
      <c r="Y423" s="371"/>
    </row>
    <row r="424" spans="1:25" s="389" customFormat="1" ht="22.5" outlineLevel="1">
      <c r="A424" s="417" t="str">
        <f t="shared" si="79"/>
        <v>1</v>
      </c>
      <c r="B424" s="389" t="s">
        <v>1181</v>
      </c>
      <c r="L424" s="396" t="s">
        <v>448</v>
      </c>
      <c r="M424" s="416" t="s">
        <v>1152</v>
      </c>
      <c r="N424" s="400" t="s">
        <v>355</v>
      </c>
      <c r="O424" s="395">
        <f>SUMIFS(ФОТ!O$15:O$170,ФОТ!$A$15:$A$170,$A424,ФОТ!$B$15:$B$170,$B424)</f>
        <v>523.83299999999997</v>
      </c>
      <c r="P424" s="395">
        <f>SUMIFS(ФОТ!P$15:P$170,ФОТ!$A$15:$A$170,$A424,ФОТ!$B$15:$B$170,$B424)</f>
        <v>553.596</v>
      </c>
      <c r="Q424" s="395">
        <f>SUMIFS(ФОТ!Q$15:Q$170,ФОТ!$A$15:$A$170,$A424,ФОТ!$B$15:$B$170,$B424)</f>
        <v>523.83299999999997</v>
      </c>
      <c r="R424" s="395">
        <f t="shared" si="77"/>
        <v>-29.763000000000034</v>
      </c>
      <c r="S424" s="395">
        <f>SUMIFS(ФОТ!R$15:R$170,ФОТ!$A$15:$A$170,$A424,ФОТ!$B$15:$B$170,$B424)</f>
        <v>553.56999999999994</v>
      </c>
      <c r="T424" s="395">
        <f>SUMIFS(ФОТ!S$15:S$170,ФОТ!$A$15:$A$170,$A424,ФОТ!$B$15:$B$170,$B424)</f>
        <v>669.84839999999997</v>
      </c>
      <c r="U424" s="395">
        <f>SUMIFS(ФОТ!T$15:T$170,ФОТ!$A$15:$A$170,$A424,ФОТ!$B$15:$B$170,$B424)</f>
        <v>627.876756</v>
      </c>
      <c r="V424" s="395">
        <f t="shared" si="81"/>
        <v>13.423190563072435</v>
      </c>
      <c r="W424" s="371"/>
      <c r="X424" s="371"/>
      <c r="Y424" s="371"/>
    </row>
    <row r="425" spans="1:25" s="409" customFormat="1" ht="15" outlineLevel="1">
      <c r="A425" s="417" t="str">
        <f t="shared" si="79"/>
        <v>1</v>
      </c>
      <c r="L425" s="399" t="s">
        <v>102</v>
      </c>
      <c r="M425" s="393" t="s">
        <v>1153</v>
      </c>
      <c r="N425" s="403" t="s">
        <v>355</v>
      </c>
      <c r="O425" s="394">
        <f>O426+O427+O430+O431+O432+O433+O434</f>
        <v>2884.9589999999998</v>
      </c>
      <c r="P425" s="394">
        <f>P426+P427+P430+P431+P432+P433+P434</f>
        <v>3510.5410000000002</v>
      </c>
      <c r="Q425" s="394">
        <f>Q426+Q427+Q430+Q431+Q432+Q433+Q434</f>
        <v>2884.9589999999998</v>
      </c>
      <c r="R425" s="394">
        <f t="shared" si="77"/>
        <v>-625.58200000000033</v>
      </c>
      <c r="S425" s="394">
        <f>S426+S427+S430+S431+S432+S433+S434</f>
        <v>2724.84</v>
      </c>
      <c r="T425" s="394">
        <f>T426+T427+T430+T431+T432+T433+T434</f>
        <v>5292.9702000000007</v>
      </c>
      <c r="U425" s="394">
        <f>U426+U427+U430+U431+U432+U433+U434</f>
        <v>3152.6813200000001</v>
      </c>
      <c r="V425" s="394">
        <f t="shared" si="81"/>
        <v>15.701520823240998</v>
      </c>
      <c r="W425" s="408"/>
      <c r="X425" s="408"/>
      <c r="Y425" s="408"/>
    </row>
    <row r="426" spans="1:25" s="389" customFormat="1" ht="22.5" outlineLevel="1">
      <c r="A426" s="417" t="str">
        <f t="shared" si="79"/>
        <v>1</v>
      </c>
      <c r="B426" s="389" t="s">
        <v>1184</v>
      </c>
      <c r="L426" s="396" t="s">
        <v>158</v>
      </c>
      <c r="M426" s="397" t="s">
        <v>1154</v>
      </c>
      <c r="N426" s="400" t="s">
        <v>355</v>
      </c>
      <c r="O426" s="395">
        <f>SUMIFS(Административные!O$15:O$149,Административные!$A$15:$A$149,$A426,Административные!$B$15:$B$149,$B426)</f>
        <v>245</v>
      </c>
      <c r="P426" s="395">
        <f>SUMIFS(Административные!P$15:P$149,Административные!$A$15:$A$149,$A426,Административные!$B$15:$B$149,$B426)</f>
        <v>371.65</v>
      </c>
      <c r="Q426" s="395">
        <f>SUMIFS(Административные!Q$15:Q$149,Административные!$A$15:$A$149,$A426,Административные!$B$15:$B$149,$B426)</f>
        <v>245</v>
      </c>
      <c r="R426" s="395">
        <f t="shared" si="77"/>
        <v>-126.64999999999998</v>
      </c>
      <c r="S426" s="395">
        <f>SUMIFS(Административные!R$15:R$149,Административные!$A$15:$A$149,$A426,Административные!$B$15:$B$149,$B426)</f>
        <v>260</v>
      </c>
      <c r="T426" s="395">
        <f>SUMIFS(Административные!S$15:S$149,Административные!$A$15:$A$149,$A426,Административные!$B$15:$B$149,$B426)</f>
        <v>417.5</v>
      </c>
      <c r="U426" s="395">
        <f>SUMIFS(Административные!T$15:T$149,Административные!$A$15:$A$149,$A426,Административные!$B$15:$B$149,$B426)</f>
        <v>0</v>
      </c>
      <c r="V426" s="395">
        <f t="shared" si="81"/>
        <v>-100</v>
      </c>
      <c r="W426" s="371"/>
      <c r="X426" s="371"/>
      <c r="Y426" s="371"/>
    </row>
    <row r="427" spans="1:25" s="389" customFormat="1" ht="33.75" outlineLevel="1">
      <c r="A427" s="417" t="str">
        <f t="shared" si="79"/>
        <v>1</v>
      </c>
      <c r="L427" s="396" t="s">
        <v>159</v>
      </c>
      <c r="M427" s="397" t="s">
        <v>1216</v>
      </c>
      <c r="N427" s="400" t="s">
        <v>355</v>
      </c>
      <c r="O427" s="395">
        <f>O428+O429</f>
        <v>2402.9589999999998</v>
      </c>
      <c r="P427" s="395">
        <f>P428+P429</f>
        <v>2855.8009999999999</v>
      </c>
      <c r="Q427" s="395">
        <f>Q428+Q429</f>
        <v>2402.9589999999998</v>
      </c>
      <c r="R427" s="395">
        <f t="shared" si="77"/>
        <v>-452.8420000000001</v>
      </c>
      <c r="S427" s="395">
        <f>S428+S429</f>
        <v>2449.84</v>
      </c>
      <c r="T427" s="395">
        <f>T428+T429</f>
        <v>3455.4702000000007</v>
      </c>
      <c r="U427" s="395">
        <f>U428+U429</f>
        <v>3152.6813200000001</v>
      </c>
      <c r="V427" s="395">
        <f t="shared" si="81"/>
        <v>28.689274401593572</v>
      </c>
      <c r="W427" s="371"/>
      <c r="X427" s="371"/>
      <c r="Y427" s="371"/>
    </row>
    <row r="428" spans="1:25" s="389" customFormat="1" ht="22.5" outlineLevel="1">
      <c r="A428" s="417" t="str">
        <f t="shared" si="79"/>
        <v>1</v>
      </c>
      <c r="L428" s="396" t="s">
        <v>845</v>
      </c>
      <c r="M428" s="416" t="s">
        <v>1217</v>
      </c>
      <c r="N428" s="400" t="s">
        <v>355</v>
      </c>
      <c r="O428" s="395">
        <f>SUMIFS(ФОТ!O$15:O$170,ФОТ!$A$15:$A$170,$A428,ФОТ!$B$15:$B$170,"АУП")</f>
        <v>1848.43</v>
      </c>
      <c r="P428" s="395">
        <f>SUMIFS(ФОТ!P$15:P$170,ФОТ!$A$15:$A$170,$A428,ФОТ!$B$15:$B$170,"АУП")</f>
        <v>2196.77</v>
      </c>
      <c r="Q428" s="395">
        <f>SUMIFS(ФОТ!Q$15:Q$170,ФОТ!$A$15:$A$170,$A428,ФОТ!$B$15:$B$170,"АУП")</f>
        <v>1848.43</v>
      </c>
      <c r="R428" s="395">
        <f>Q428-P428</f>
        <v>-348.33999999999992</v>
      </c>
      <c r="S428" s="395">
        <f>SUMIFS(ФОТ!R$15:R$170,ФОТ!$A$15:$A$170,$A428,ФОТ!$B$15:$B$170,"АУП")</f>
        <v>1881.6</v>
      </c>
      <c r="T428" s="395">
        <f>SUMIFS(ФОТ!S$15:S$170,ФОТ!$A$15:$A$170,$A428,ФОТ!$B$15:$B$170,"АУП")</f>
        <v>2658.0540000000005</v>
      </c>
      <c r="U428" s="395">
        <f>SUMIFS(ФОТ!T$15:T$170,ФОТ!$A$15:$A$170,$A428,ФОТ!$B$15:$B$170,"АУП")</f>
        <v>2425.1413200000002</v>
      </c>
      <c r="V428" s="395">
        <f t="shared" si="81"/>
        <v>28.887187500000017</v>
      </c>
      <c r="W428" s="371"/>
      <c r="X428" s="371"/>
      <c r="Y428" s="371"/>
    </row>
    <row r="429" spans="1:25" s="389" customFormat="1" ht="22.5" outlineLevel="1">
      <c r="A429" s="417" t="str">
        <f t="shared" si="79"/>
        <v>1</v>
      </c>
      <c r="L429" s="396" t="s">
        <v>846</v>
      </c>
      <c r="M429" s="416" t="s">
        <v>1218</v>
      </c>
      <c r="N429" s="400" t="s">
        <v>355</v>
      </c>
      <c r="O429" s="395">
        <f>SUMIFS(ФОТ!O$15:O$170,ФОТ!$A$15:$A$170,$A429,ФОТ!$B$15:$B$170,"СОЦ_АУП")</f>
        <v>554.529</v>
      </c>
      <c r="P429" s="395">
        <f>SUMIFS(ФОТ!P$15:P$170,ФОТ!$A$15:$A$170,$A429,ФОТ!$B$15:$B$170,"СОЦ_АУП")</f>
        <v>659.03100000000006</v>
      </c>
      <c r="Q429" s="395">
        <f>SUMIFS(ФОТ!Q$15:Q$170,ФОТ!$A$15:$A$170,$A429,ФОТ!$B$15:$B$170,"СОЦ_АУП")</f>
        <v>554.529</v>
      </c>
      <c r="R429" s="395">
        <f>Q429-P429</f>
        <v>-104.50200000000007</v>
      </c>
      <c r="S429" s="395">
        <f>SUMIFS(ФОТ!R$15:R$170,ФОТ!$A$15:$A$170,$A429,ФОТ!$B$15:$B$170,"СОЦ_АУП")</f>
        <v>568.24</v>
      </c>
      <c r="T429" s="395">
        <f>SUMIFS(ФОТ!S$15:S$170,ФОТ!$A$15:$A$170,$A429,ФОТ!$B$15:$B$170,"СОЦ_АУП")</f>
        <v>797.41620000000012</v>
      </c>
      <c r="U429" s="395">
        <f>SUMIFS(ФОТ!T$15:T$170,ФОТ!$A$15:$A$170,$A429,ФОТ!$B$15:$B$170,"СОЦ_АУП")</f>
        <v>727.54</v>
      </c>
      <c r="V429" s="395">
        <f t="shared" si="81"/>
        <v>28.033929325637047</v>
      </c>
      <c r="W429" s="371"/>
      <c r="X429" s="371"/>
      <c r="Y429" s="371"/>
    </row>
    <row r="430" spans="1:25" s="389" customFormat="1" ht="33.75" outlineLevel="1">
      <c r="A430" s="417" t="str">
        <f t="shared" si="79"/>
        <v>1</v>
      </c>
      <c r="B430" s="389" t="s">
        <v>1185</v>
      </c>
      <c r="L430" s="396" t="s">
        <v>372</v>
      </c>
      <c r="M430" s="397" t="s">
        <v>1155</v>
      </c>
      <c r="N430" s="400" t="s">
        <v>355</v>
      </c>
      <c r="O430" s="395">
        <f>SUMIFS(Административные!O$15:O$149,Административные!$A$15:$A$149,$A430,Административные!$B$15:$B$149,$B430)</f>
        <v>222</v>
      </c>
      <c r="P430" s="395">
        <f>SUMIFS(Административные!P$15:P$149,Административные!$A$15:$A$149,$A430,Административные!$B$15:$B$149,$B430)</f>
        <v>0</v>
      </c>
      <c r="Q430" s="395">
        <f>SUMIFS(Административные!Q$15:Q$149,Административные!$A$15:$A$149,$A430,Административные!$B$15:$B$149,$B430)</f>
        <v>222</v>
      </c>
      <c r="R430" s="395">
        <f t="shared" si="77"/>
        <v>222</v>
      </c>
      <c r="S430" s="395">
        <f>SUMIFS(Административные!R$15:R$149,Административные!$A$15:$A$149,$A430,Административные!$B$15:$B$149,$B430)</f>
        <v>0</v>
      </c>
      <c r="T430" s="395">
        <f>SUMIFS(Административные!S$15:S$149,Административные!$A$15:$A$149,$A430,Административные!$B$15:$B$149,$B430)</f>
        <v>1120</v>
      </c>
      <c r="U430" s="395">
        <f>SUMIFS(Административные!T$15:T$149,Административные!$A$15:$A$149,$A430,Административные!$B$15:$B$149,$B430)</f>
        <v>0</v>
      </c>
      <c r="V430" s="395">
        <f t="shared" si="81"/>
        <v>0</v>
      </c>
      <c r="W430" s="371"/>
      <c r="X430" s="371"/>
      <c r="Y430" s="371"/>
    </row>
    <row r="431" spans="1:25" s="389" customFormat="1" ht="15" outlineLevel="1">
      <c r="A431" s="417" t="str">
        <f t="shared" si="79"/>
        <v>1</v>
      </c>
      <c r="B431" s="389" t="s">
        <v>1186</v>
      </c>
      <c r="L431" s="396" t="s">
        <v>373</v>
      </c>
      <c r="M431" s="397" t="s">
        <v>1094</v>
      </c>
      <c r="N431" s="400" t="s">
        <v>355</v>
      </c>
      <c r="O431" s="395">
        <f>SUMIFS(Административные!O$15:O$149,Административные!$A$15:$A$149,$A431,Административные!$B$15:$B$149,$B431)</f>
        <v>0</v>
      </c>
      <c r="P431" s="395">
        <f>SUMIFS(Административные!P$15:P$149,Административные!$A$15:$A$149,$A431,Административные!$B$15:$B$149,$B431)</f>
        <v>0</v>
      </c>
      <c r="Q431" s="395">
        <f>SUMIFS(Административные!Q$15:Q$149,Административные!$A$15:$A$149,$A431,Административные!$B$15:$B$149,$B431)</f>
        <v>0</v>
      </c>
      <c r="R431" s="395">
        <f t="shared" si="77"/>
        <v>0</v>
      </c>
      <c r="S431" s="395">
        <f>SUMIFS(Административные!R$15:R$149,Административные!$A$15:$A$149,$A431,Административные!$B$15:$B$149,$B431)</f>
        <v>0</v>
      </c>
      <c r="T431" s="395">
        <f>SUMIFS(Административные!S$15:S$149,Административные!$A$15:$A$149,$A431,Административные!$B$15:$B$149,$B431)</f>
        <v>0</v>
      </c>
      <c r="U431" s="395">
        <f>SUMIFS(Административные!T$15:T$149,Административные!$A$15:$A$149,$A431,Административные!$B$15:$B$149,$B431)</f>
        <v>0</v>
      </c>
      <c r="V431" s="395">
        <f t="shared" si="81"/>
        <v>0</v>
      </c>
      <c r="W431" s="371"/>
      <c r="X431" s="371"/>
      <c r="Y431" s="371"/>
    </row>
    <row r="432" spans="1:25" s="389" customFormat="1" ht="15" outlineLevel="1">
      <c r="A432" s="417" t="str">
        <f t="shared" si="79"/>
        <v>1</v>
      </c>
      <c r="B432" s="389" t="s">
        <v>1187</v>
      </c>
      <c r="L432" s="396" t="s">
        <v>374</v>
      </c>
      <c r="M432" s="397" t="s">
        <v>1095</v>
      </c>
      <c r="N432" s="400" t="s">
        <v>355</v>
      </c>
      <c r="O432" s="395">
        <f>SUMIFS(Административные!O$15:O$149,Административные!$A$15:$A$149,$A432,Административные!$B$15:$B$149,$B432)</f>
        <v>15</v>
      </c>
      <c r="P432" s="395">
        <f>SUMIFS(Административные!P$15:P$149,Административные!$A$15:$A$149,$A432,Административные!$B$15:$B$149,$B432)</f>
        <v>283.08999999999997</v>
      </c>
      <c r="Q432" s="395">
        <f>SUMIFS(Административные!Q$15:Q$149,Административные!$A$15:$A$149,$A432,Административные!$B$15:$B$149,$B432)</f>
        <v>15</v>
      </c>
      <c r="R432" s="395">
        <f t="shared" si="77"/>
        <v>-268.08999999999997</v>
      </c>
      <c r="S432" s="395">
        <f>SUMIFS(Административные!R$15:R$149,Административные!$A$15:$A$149,$A432,Административные!$B$15:$B$149,$B432)</f>
        <v>15</v>
      </c>
      <c r="T432" s="395">
        <f>SUMIFS(Административные!S$15:S$149,Административные!$A$15:$A$149,$A432,Административные!$B$15:$B$149,$B432)</f>
        <v>300</v>
      </c>
      <c r="U432" s="395">
        <f>SUMIFS(Административные!T$15:T$149,Административные!$A$15:$A$149,$A432,Административные!$B$15:$B$149,$B432)</f>
        <v>0</v>
      </c>
      <c r="V432" s="395">
        <f t="shared" si="81"/>
        <v>-100</v>
      </c>
      <c r="W432" s="371"/>
      <c r="X432" s="371"/>
      <c r="Y432" s="371"/>
    </row>
    <row r="433" spans="1:25" s="389" customFormat="1" ht="15" outlineLevel="1">
      <c r="A433" s="417" t="str">
        <f t="shared" si="79"/>
        <v>1</v>
      </c>
      <c r="B433" s="389" t="s">
        <v>1188</v>
      </c>
      <c r="L433" s="396" t="s">
        <v>1091</v>
      </c>
      <c r="M433" s="397" t="s">
        <v>1096</v>
      </c>
      <c r="N433" s="400" t="s">
        <v>355</v>
      </c>
      <c r="O433" s="395">
        <f>SUMIFS(Административные!O$15:O$149,Административные!$A$15:$A$149,$A433,Административные!$B$15:$B$149,$B433)</f>
        <v>0</v>
      </c>
      <c r="P433" s="395">
        <f>SUMIFS(Административные!P$15:P$149,Административные!$A$15:$A$149,$A433,Административные!$B$15:$B$149,$B433)</f>
        <v>0</v>
      </c>
      <c r="Q433" s="395">
        <f>SUMIFS(Административные!Q$15:Q$149,Административные!$A$15:$A$149,$A433,Административные!$B$15:$B$149,$B433)</f>
        <v>0</v>
      </c>
      <c r="R433" s="395">
        <f t="shared" si="77"/>
        <v>0</v>
      </c>
      <c r="S433" s="395">
        <f>SUMIFS(Административные!R$15:R$149,Административные!$A$15:$A$149,$A433,Административные!$B$15:$B$149,$B433)</f>
        <v>0</v>
      </c>
      <c r="T433" s="395">
        <f>SUMIFS(Административные!S$15:S$149,Административные!$A$15:$A$149,$A433,Административные!$B$15:$B$149,$B433)</f>
        <v>0</v>
      </c>
      <c r="U433" s="395">
        <f>SUMIFS(Административные!T$15:T$149,Административные!$A$15:$A$149,$A433,Административные!$B$15:$B$149,$B433)</f>
        <v>0</v>
      </c>
      <c r="V433" s="395">
        <f t="shared" si="81"/>
        <v>0</v>
      </c>
      <c r="W433" s="371"/>
      <c r="X433" s="371"/>
      <c r="Y433" s="371"/>
    </row>
    <row r="434" spans="1:25" s="389" customFormat="1" ht="15" outlineLevel="1">
      <c r="A434" s="417" t="str">
        <f t="shared" si="79"/>
        <v>1</v>
      </c>
      <c r="B434" s="389" t="s">
        <v>1189</v>
      </c>
      <c r="L434" s="396" t="s">
        <v>1092</v>
      </c>
      <c r="M434" s="397" t="s">
        <v>1156</v>
      </c>
      <c r="N434" s="400" t="s">
        <v>355</v>
      </c>
      <c r="O434" s="395">
        <f>SUMIFS(Административные!O$15:O$149,Административные!$A$15:$A$149,$A434,Административные!$B$15:$B$149,$B434)</f>
        <v>0</v>
      </c>
      <c r="P434" s="395">
        <f>SUMIFS(Административные!P$15:P$149,Административные!$A$15:$A$149,$A434,Административные!$B$15:$B$149,$B434)</f>
        <v>0</v>
      </c>
      <c r="Q434" s="395">
        <f>SUMIFS(Административные!Q$15:Q$149,Административные!$A$15:$A$149,$A434,Административные!$B$15:$B$149,$B434)</f>
        <v>0</v>
      </c>
      <c r="R434" s="395">
        <f t="shared" si="77"/>
        <v>0</v>
      </c>
      <c r="S434" s="395">
        <f>SUMIFS(Административные!R$15:R$149,Административные!$A$15:$A$149,$A434,Административные!$B$15:$B$149,$B434)</f>
        <v>0</v>
      </c>
      <c r="T434" s="395">
        <f>SUMIFS(Административные!S$15:S$149,Административные!$A$15:$A$149,$A434,Административные!$B$15:$B$149,$B434)</f>
        <v>0</v>
      </c>
      <c r="U434" s="395">
        <f>SUMIFS(Административные!T$15:T$149,Административные!$A$15:$A$149,$A434,Административные!$B$15:$B$149,$B434)</f>
        <v>0</v>
      </c>
      <c r="V434" s="395">
        <f t="shared" si="81"/>
        <v>0</v>
      </c>
      <c r="W434" s="371"/>
      <c r="X434" s="371"/>
      <c r="Y434" s="371"/>
    </row>
    <row r="435" spans="1:25" s="389" customFormat="1" ht="15" outlineLevel="1">
      <c r="A435" s="417" t="str">
        <f t="shared" si="79"/>
        <v>1</v>
      </c>
      <c r="B435" s="389" t="s">
        <v>1190</v>
      </c>
      <c r="L435" s="396" t="s">
        <v>1157</v>
      </c>
      <c r="M435" s="416" t="s">
        <v>477</v>
      </c>
      <c r="N435" s="400" t="s">
        <v>355</v>
      </c>
      <c r="O435" s="395">
        <f>SUMIFS(Административные!O$15:O$149,Административные!$A$15:$A$149,$A435,Административные!$B$15:$B$149,$B435)</f>
        <v>0</v>
      </c>
      <c r="P435" s="395">
        <f>SUMIFS(Административные!P$15:P$149,Административные!$A$15:$A$149,$A435,Административные!$B$15:$B$149,$B435)</f>
        <v>0</v>
      </c>
      <c r="Q435" s="395">
        <f>SUMIFS(Административные!Q$15:Q$149,Административные!$A$15:$A$149,$A435,Административные!$B$15:$B$149,$B435)</f>
        <v>0</v>
      </c>
      <c r="R435" s="395">
        <f t="shared" si="77"/>
        <v>0</v>
      </c>
      <c r="S435" s="395">
        <f>SUMIFS(Административные!R$15:R$149,Административные!$A$15:$A$149,$A435,Административные!$B$15:$B$149,$B435)</f>
        <v>0</v>
      </c>
      <c r="T435" s="395">
        <f>SUMIFS(Административные!S$15:S$149,Административные!$A$15:$A$149,$A435,Административные!$B$15:$B$149,$B435)</f>
        <v>0</v>
      </c>
      <c r="U435" s="395">
        <f>SUMIFS(Административные!T$15:T$149,Административные!$A$15:$A$149,$A435,Административные!$B$15:$B$149,$B435)</f>
        <v>0</v>
      </c>
      <c r="V435" s="395">
        <f t="shared" si="81"/>
        <v>0</v>
      </c>
      <c r="W435" s="371"/>
      <c r="X435" s="371"/>
      <c r="Y435" s="371"/>
    </row>
    <row r="436" spans="1:25" s="389" customFormat="1" ht="45" outlineLevel="1">
      <c r="A436" s="417" t="str">
        <f t="shared" si="79"/>
        <v>1</v>
      </c>
      <c r="B436" s="389" t="s">
        <v>1191</v>
      </c>
      <c r="L436" s="396" t="s">
        <v>1158</v>
      </c>
      <c r="M436" s="416" t="s">
        <v>1099</v>
      </c>
      <c r="N436" s="400" t="s">
        <v>355</v>
      </c>
      <c r="O436" s="395">
        <f>SUMIFS(Административные!O$15:O$149,Административные!$A$15:$A$149,$A436,Административные!$B$15:$B$149,$B436)</f>
        <v>0</v>
      </c>
      <c r="P436" s="395">
        <f>SUMIFS(Административные!P$15:P$149,Административные!$A$15:$A$149,$A436,Административные!$B$15:$B$149,$B436)</f>
        <v>0</v>
      </c>
      <c r="Q436" s="395">
        <f>SUMIFS(Административные!Q$15:Q$149,Административные!$A$15:$A$149,$A436,Административные!$B$15:$B$149,$B436)</f>
        <v>0</v>
      </c>
      <c r="R436" s="395">
        <f t="shared" si="77"/>
        <v>0</v>
      </c>
      <c r="S436" s="395">
        <f>SUMIFS(Административные!R$15:R$149,Административные!$A$15:$A$149,$A436,Административные!$B$15:$B$149,$B436)</f>
        <v>0</v>
      </c>
      <c r="T436" s="395">
        <f>SUMIFS(Административные!S$15:S$149,Административные!$A$15:$A$149,$A436,Административные!$B$15:$B$149,$B436)</f>
        <v>0</v>
      </c>
      <c r="U436" s="395">
        <f>SUMIFS(Административные!T$15:T$149,Административные!$A$15:$A$149,$A436,Административные!$B$15:$B$149,$B436)</f>
        <v>0</v>
      </c>
      <c r="V436" s="395">
        <f t="shared" si="81"/>
        <v>0</v>
      </c>
      <c r="W436" s="371"/>
      <c r="X436" s="371"/>
      <c r="Y436" s="371"/>
    </row>
    <row r="437" spans="1:25" s="389" customFormat="1" ht="15" outlineLevel="1">
      <c r="A437" s="417" t="str">
        <f t="shared" si="79"/>
        <v>1</v>
      </c>
      <c r="B437" s="389" t="s">
        <v>1307</v>
      </c>
      <c r="L437" s="396" t="s">
        <v>1309</v>
      </c>
      <c r="M437" s="416" t="s">
        <v>1308</v>
      </c>
      <c r="N437" s="400" t="s">
        <v>355</v>
      </c>
      <c r="O437" s="395">
        <f>SUMIFS(Административные!O$15:O$149,Административные!$A$15:$A$149,$A437,Административные!$B$15:$B$149,$B437)</f>
        <v>0</v>
      </c>
      <c r="P437" s="395">
        <f>SUMIFS(Административные!P$15:P$149,Административные!$A$15:$A$149,$A437,Административные!$B$15:$B$149,$B437)</f>
        <v>0</v>
      </c>
      <c r="Q437" s="395">
        <f>SUMIFS(Административные!Q$15:Q$149,Административные!$A$15:$A$149,$A437,Административные!$B$15:$B$149,$B437)</f>
        <v>0</v>
      </c>
      <c r="R437" s="395">
        <f>Q437-P437</f>
        <v>0</v>
      </c>
      <c r="S437" s="395">
        <f>SUMIFS(Административные!R$15:R$149,Административные!$A$15:$A$149,$A437,Административные!$B$15:$B$149,$B437)</f>
        <v>0</v>
      </c>
      <c r="T437" s="395">
        <f>SUMIFS(Административные!S$15:S$149,Административные!$A$15:$A$149,$A437,Административные!$B$15:$B$149,$B437)</f>
        <v>0</v>
      </c>
      <c r="U437" s="395">
        <f>SUMIFS(Административные!T$15:T$149,Административные!$A$15:$A$149,$A437,Административные!$B$15:$B$149,$B437)</f>
        <v>0</v>
      </c>
      <c r="V437" s="395">
        <f>IF(S437=0,0,(U437-S437)/S437*100)</f>
        <v>0</v>
      </c>
      <c r="W437" s="371"/>
      <c r="X437" s="371"/>
      <c r="Y437" s="371"/>
    </row>
    <row r="438" spans="1:25" s="409" customFormat="1" ht="15" outlineLevel="1">
      <c r="A438" s="468" t="str">
        <f>A436</f>
        <v>1</v>
      </c>
      <c r="L438" s="399" t="s">
        <v>103</v>
      </c>
      <c r="M438" s="393" t="s">
        <v>1159</v>
      </c>
      <c r="N438" s="403" t="s">
        <v>355</v>
      </c>
      <c r="O438" s="394">
        <f>SUMIFS('Сбытовые расходы ГО'!O$15:O$93,'Сбытовые расходы ГО'!$A$15:$A$93,$A438,'Сбытовые расходы ГО'!$B$15:$B$93,"ITOG")</f>
        <v>0</v>
      </c>
      <c r="P438" s="394">
        <f>SUMIFS('Сбытовые расходы ГО'!P$15:P$93,'Сбытовые расходы ГО'!$A$15:$A$93,$A438,'Сбытовые расходы ГО'!$B$15:$B$93,"ITOG")</f>
        <v>0</v>
      </c>
      <c r="Q438" s="394">
        <f>SUMIFS('Сбытовые расходы ГО'!Q$15:Q$93,'Сбытовые расходы ГО'!$A$15:$A$93,$A438,'Сбытовые расходы ГО'!$B$15:$B$93,"ITOG")</f>
        <v>0</v>
      </c>
      <c r="R438" s="394">
        <f t="shared" si="77"/>
        <v>0</v>
      </c>
      <c r="S438" s="394">
        <f>SUMIFS('Сбытовые расходы ГО'!R$15:R$93,'Сбытовые расходы ГО'!$A$15:$A$93,$A438,'Сбытовые расходы ГО'!$B$15:$B$93,"ITOG")</f>
        <v>0</v>
      </c>
      <c r="T438" s="394">
        <f>SUMIFS('Сбытовые расходы ГО'!S$15:S$93,'Сбытовые расходы ГО'!$A$15:$A$93,$A438,'Сбытовые расходы ГО'!$B$15:$B$93,"ITOG")</f>
        <v>0</v>
      </c>
      <c r="U438" s="394">
        <f>SUMIFS('Сбытовые расходы ГО'!T$15:T$93,'Сбытовые расходы ГО'!$A$15:$A$93,$A438,'Сбытовые расходы ГО'!$B$15:$B$93,"ITOG")</f>
        <v>0</v>
      </c>
      <c r="V438" s="394">
        <f t="shared" si="81"/>
        <v>0</v>
      </c>
      <c r="W438" s="408"/>
      <c r="X438" s="408"/>
      <c r="Y438" s="408"/>
    </row>
    <row r="439" spans="1:25" s="409" customFormat="1" ht="15" outlineLevel="1">
      <c r="A439" s="468" t="str">
        <f t="shared" si="79"/>
        <v>1</v>
      </c>
      <c r="L439" s="399" t="s">
        <v>119</v>
      </c>
      <c r="M439" s="402" t="s">
        <v>1160</v>
      </c>
      <c r="N439" s="403" t="s">
        <v>355</v>
      </c>
      <c r="O439" s="394">
        <f>SUMIFS(Амортизация!O$15:O$359,Амортизация!$A$15:$A$359,$A439,Амортизация!$M$15:$M$359,"Сумма амортизационных отчислений")</f>
        <v>173.06</v>
      </c>
      <c r="P439" s="394">
        <f>SUMIFS(Амортизация!P$15:P$359,Амортизация!$A$15:$A$359,$A439,Амортизация!$M$15:$M$359,"Сумма амортизационных отчислений")</f>
        <v>249.67</v>
      </c>
      <c r="Q439" s="394">
        <f>SUMIFS(Амортизация!Q$15:Q$359,Амортизация!$A$15:$A$359,$A439,Амортизация!$M$15:$M$359,"Сумма амортизационных отчислений")</f>
        <v>173.06</v>
      </c>
      <c r="R439" s="394">
        <f t="shared" si="77"/>
        <v>-76.609999999999985</v>
      </c>
      <c r="S439" s="394">
        <f>SUMIFS(Амортизация!R$15:R$359,Амортизация!$A$15:$A$359,$A439,Амортизация!$M$15:$M$359,"Сумма амортизационных отчислений")</f>
        <v>0</v>
      </c>
      <c r="T439" s="394">
        <f>SUMIFS(Амортизация!S$15:S$359,Амортизация!$A$15:$A$359,$A439,Амортизация!$M$15:$M$359,"Сумма амортизационных отчислений")</f>
        <v>250</v>
      </c>
      <c r="U439" s="394">
        <f>SUMIFS(Амортизация!T$15:T$359,Амортизация!$A$15:$A$359,$A439,Амортизация!$M$15:$M$359,"Сумма амортизационных отчислений")</f>
        <v>0</v>
      </c>
      <c r="V439" s="394">
        <f t="shared" si="81"/>
        <v>0</v>
      </c>
      <c r="W439" s="408"/>
      <c r="X439" s="408"/>
      <c r="Y439" s="408"/>
    </row>
    <row r="440" spans="1:25" s="435" customFormat="1" ht="15" outlineLevel="1">
      <c r="A440" s="469" t="str">
        <f t="shared" si="79"/>
        <v>1</v>
      </c>
      <c r="L440" s="396" t="s">
        <v>121</v>
      </c>
      <c r="M440" s="397" t="s">
        <v>1007</v>
      </c>
      <c r="N440" s="400" t="s">
        <v>355</v>
      </c>
      <c r="O440" s="398">
        <f>SUMIFS('ИП + источники'!P$15:P$209,'ИП + источники'!$A$15:$A$209,$A440,'ИП + источники'!$M$15:$M$209,"Амортизационные отчисления")+SUMIFS('ИП + источники'!P$15:P$209,'ИП + источники'!$A$15:$A$209,$A440,'ИП + источники'!$M$15:$M$209,"погашение займов и кредитов из амортизации")</f>
        <v>0</v>
      </c>
      <c r="P440" s="398">
        <f>SUMIFS('ИП + источники'!Q$15:Q$209,'ИП + источники'!$A$15:$A$209,$A440,'ИП + источники'!$M$15:$M$209,"Амортизационные отчисления")+SUMIFS('ИП + источники'!Q$15:Q$209,'ИП + источники'!$A$15:$A$209,$A440,'ИП + источники'!$M$15:$M$209,"погашение займов и кредитов из амортизации")</f>
        <v>0</v>
      </c>
      <c r="Q440" s="398">
        <f>SUMIFS('ИП + источники'!R$15:R$209,'ИП + источники'!$A$15:$A$209,$A440,'ИП + источники'!$M$15:$M$209,"Амортизационные отчисления")+SUMIFS('ИП + источники'!R$15:R$209,'ИП + источники'!$A$15:$A$209,$A440,'ИП + источники'!$M$15:$M$209,"погашение займов и кредитов из амортизации")</f>
        <v>0</v>
      </c>
      <c r="R440" s="395">
        <f t="shared" si="77"/>
        <v>0</v>
      </c>
      <c r="S440" s="398">
        <f>SUMIFS('ИП + источники'!T$15:T$209,'ИП + источники'!$A$15:$A$209,$A440,'ИП + источники'!$M$15:$M$209,"Амортизационные отчисления")+SUMIFS('ИП + источники'!T$15:T$209,'ИП + источники'!$A$15:$A$209,$A440,'ИП + источники'!$M$15:$M$209,"погашение займов и кредитов из амортизации")</f>
        <v>0</v>
      </c>
      <c r="T440" s="398">
        <f>SUMIFS('ИП + источники'!U$15:U$209,'ИП + источники'!$A$15:$A$209,$A440,'ИП + источники'!$M$15:$M$209,"Амортизационные отчисления")+SUMIFS('ИП + источники'!U$15:U$209,'ИП + источники'!$A$15:$A$209,$A440,'ИП + источники'!$M$15:$M$209,"погашение займов и кредитов из амортизации")</f>
        <v>0</v>
      </c>
      <c r="U440" s="398">
        <f>SUMIFS('ИП + источники'!V$15:V$209,'ИП + источники'!$A$15:$A$209,$A440,'ИП + источники'!$M$15:$M$209,"Амортизационные отчисления")+SUMIFS('ИП + источники'!V$15:V$209,'ИП + источники'!$A$15:$A$209,$A440,'ИП + источники'!$M$15:$M$209,"погашение займов и кредитов из амортизации")</f>
        <v>0</v>
      </c>
      <c r="V440" s="395">
        <f t="shared" si="81"/>
        <v>0</v>
      </c>
      <c r="W440" s="371"/>
      <c r="X440" s="371"/>
      <c r="Y440" s="371"/>
    </row>
    <row r="441" spans="1:25" s="409" customFormat="1" ht="22.5" outlineLevel="1">
      <c r="A441" s="468" t="str">
        <f t="shared" si="79"/>
        <v>1</v>
      </c>
      <c r="L441" s="399" t="s">
        <v>123</v>
      </c>
      <c r="M441" s="402" t="s">
        <v>1161</v>
      </c>
      <c r="N441" s="403" t="s">
        <v>355</v>
      </c>
      <c r="O441" s="394">
        <f>SUMIFS(Аренда!O$15:O$72,Аренда!$A$15:$A$72,$A441,Аренда!$M$15:$M$72,"Арендная и концессионная плата. Лизинговые платежи")</f>
        <v>188.82</v>
      </c>
      <c r="P441" s="394">
        <f>SUMIFS(Аренда!P$15:P$72,Аренда!$A$15:$A$72,$A441,Аренда!$M$15:$M$72,"Арендная и концессионная плата. Лизинговые платежи")</f>
        <v>1628.81</v>
      </c>
      <c r="Q441" s="394">
        <f>SUMIFS(Аренда!Q$15:Q$72,Аренда!$A$15:$A$72,$A441,Аренда!$M$15:$M$72,"Арендная и концессионная плата. Лизинговые платежи")</f>
        <v>188.82</v>
      </c>
      <c r="R441" s="394">
        <f t="shared" si="77"/>
        <v>-1439.99</v>
      </c>
      <c r="S441" s="394">
        <f>SUMIFS(Аренда!R$15:R$72,Аренда!$A$15:$A$72,$A441,Аренда!$M$15:$M$72,"Арендная и концессионная плата. Лизинговые платежи")</f>
        <v>0</v>
      </c>
      <c r="T441" s="394">
        <f>SUMIFS(Аренда!S$15:S$72,Аренда!$A$15:$A$72,$A441,Аренда!$M$15:$M$72,"Арендная и концессионная плата. Лизинговые платежи")</f>
        <v>1700.5</v>
      </c>
      <c r="U441" s="394">
        <f>SUMIFS(Аренда!T$15:T$72,Аренда!$A$15:$A$72,$A441,Аренда!$M$15:$M$72,"Арендная и концессионная плата. Лизинговые платежи")</f>
        <v>0</v>
      </c>
      <c r="V441" s="394">
        <f t="shared" si="81"/>
        <v>0</v>
      </c>
      <c r="W441" s="408"/>
      <c r="X441" s="408"/>
      <c r="Y441" s="408"/>
    </row>
    <row r="442" spans="1:25" s="409" customFormat="1" ht="15" outlineLevel="1">
      <c r="A442" s="468" t="str">
        <f t="shared" si="79"/>
        <v>1</v>
      </c>
      <c r="L442" s="399" t="s">
        <v>124</v>
      </c>
      <c r="M442" s="402" t="s">
        <v>1162</v>
      </c>
      <c r="N442" s="403" t="s">
        <v>355</v>
      </c>
      <c r="O442" s="394">
        <f>SUMIFS(Налоги!O$15:O$100,Налоги!$A$15:$A$100,$A442,Налоги!$M$15:$M$100,"Налоги и платежи, относимые на указанный вид деятельности")</f>
        <v>1047.0999999999999</v>
      </c>
      <c r="P442" s="394">
        <f>SUMIFS(Налоги!P$15:P$100,Налоги!$A$15:$A$100,$A442,Налоги!$M$15:$M$100,"Налоги и платежи, относимые на указанный вид деятельности")</f>
        <v>1341.28</v>
      </c>
      <c r="Q442" s="394">
        <f>SUMIFS(Налоги!Q$15:Q$100,Налоги!$A$15:$A$100,$A442,Налоги!$M$15:$M$100,"Налоги и платежи, относимые на указанный вид деятельности")</f>
        <v>1047.0999999999999</v>
      </c>
      <c r="R442" s="394">
        <f t="shared" si="77"/>
        <v>-294.18000000000006</v>
      </c>
      <c r="S442" s="394">
        <f>SUMIFS(Налоги!R$15:R$100,Налоги!$A$15:$A$100,$A442,Налоги!$M$15:$M$100,"Налоги и платежи, относимые на указанный вид деятельности")</f>
        <v>1102.76</v>
      </c>
      <c r="T442" s="394">
        <f>SUMIFS(Налоги!S$15:S$100,Налоги!$A$15:$A$100,$A442,Налоги!$M$15:$M$100,"Налоги и платежи, относимые на указанный вид деятельности")</f>
        <v>1426</v>
      </c>
      <c r="U442" s="394">
        <f>SUMIFS(Налоги!T$15:T$100,Налоги!$A$15:$A$100,$A442,Налоги!$M$15:$M$100,"Налоги и платежи, относимые на указанный вид деятельности")</f>
        <v>1270.19</v>
      </c>
      <c r="V442" s="394">
        <f t="shared" si="81"/>
        <v>15.182814030251377</v>
      </c>
      <c r="W442" s="408"/>
      <c r="X442" s="408"/>
      <c r="Y442" s="408"/>
    </row>
    <row r="443" spans="1:25" s="409" customFormat="1" ht="15" outlineLevel="1">
      <c r="A443" s="468" t="str">
        <f t="shared" si="79"/>
        <v>1</v>
      </c>
      <c r="L443" s="399" t="s">
        <v>125</v>
      </c>
      <c r="M443" s="404" t="s">
        <v>1193</v>
      </c>
      <c r="N443" s="405" t="s">
        <v>355</v>
      </c>
      <c r="O443" s="406">
        <f>O444+O445+O446</f>
        <v>0</v>
      </c>
      <c r="P443" s="406">
        <f>P444+P445+P446</f>
        <v>0</v>
      </c>
      <c r="Q443" s="406">
        <f>Q444+Q445+Q446</f>
        <v>0</v>
      </c>
      <c r="R443" s="406">
        <f t="shared" si="77"/>
        <v>0</v>
      </c>
      <c r="S443" s="406">
        <f>S444+S445+S446</f>
        <v>0</v>
      </c>
      <c r="T443" s="406">
        <f>T444+T445+T446</f>
        <v>0</v>
      </c>
      <c r="U443" s="406">
        <f>U444+U445+U446</f>
        <v>0</v>
      </c>
      <c r="V443" s="394">
        <f t="shared" si="81"/>
        <v>0</v>
      </c>
      <c r="W443" s="408"/>
      <c r="X443" s="408"/>
      <c r="Y443" s="408"/>
    </row>
    <row r="444" spans="1:25" s="389" customFormat="1" ht="15" outlineLevel="1">
      <c r="A444" s="417" t="str">
        <f t="shared" si="79"/>
        <v>1</v>
      </c>
      <c r="L444" s="396" t="s">
        <v>146</v>
      </c>
      <c r="M444" s="397" t="s">
        <v>1163</v>
      </c>
      <c r="N444" s="400" t="s">
        <v>355</v>
      </c>
      <c r="O444" s="398">
        <f>SUMIFS('ИП + источники'!P$15:P$209,'ИП + источники'!$A$15:$A$209,$A444,'ИП + источники'!$M$15:$M$209,"погашение займов и кредитов из нормативной прибыли")+SUMIFS('ИП + источники'!P$15:P$209,'ИП + источники'!$A$15:$A$209,$A444,'ИП + источники'!$M$15:$M$209,"уплата процентов по кредитам из нормативной прибыли")</f>
        <v>0</v>
      </c>
      <c r="P444" s="398">
        <f>SUMIFS('ИП + источники'!Q$15:Q$209,'ИП + источники'!$A$15:$A$209,$A444,'ИП + источники'!$M$15:$M$209,"погашение займов и кредитов из нормативной прибыли")+SUMIFS('ИП + источники'!Q$15:Q$209,'ИП + источники'!$A$15:$A$209,$A444,'ИП + источники'!$M$15:$M$209,"уплата процентов по кредитам из нормативной прибыли")</f>
        <v>0</v>
      </c>
      <c r="Q444" s="398">
        <f>SUMIFS('ИП + источники'!R$15:R$209,'ИП + источники'!$A$15:$A$209,$A444,'ИП + источники'!$M$15:$M$209,"погашение займов и кредитов из нормативной прибыли")+SUMIFS('ИП + источники'!R$15:R$209,'ИП + источники'!$A$15:$A$209,$A444,'ИП + источники'!$M$15:$M$209,"уплата процентов по кредитам из нормативной прибыли")</f>
        <v>0</v>
      </c>
      <c r="R444" s="395">
        <f t="shared" si="77"/>
        <v>0</v>
      </c>
      <c r="S444" s="398">
        <f>SUMIFS('ИП + источники'!T$15:T$209,'ИП + источники'!$A$15:$A$209,$A444,'ИП + источники'!$M$15:$M$209,"погашение займов и кредитов из нормативной прибыли")+SUMIFS('ИП + источники'!T$15:T$209,'ИП + источники'!$A$15:$A$209,$A444,'ИП + источники'!$M$15:$M$209,"уплата процентов по кредитам из нормативной прибыли")</f>
        <v>0</v>
      </c>
      <c r="T444" s="398">
        <f>SUMIFS('ИП + источники'!U$15:U$209,'ИП + источники'!$A$15:$A$209,$A444,'ИП + источники'!$M$15:$M$209,"погашение займов и кредитов из нормативной прибыли")+SUMIFS('ИП + источники'!U$15:U$209,'ИП + источники'!$A$15:$A$209,$A444,'ИП + источники'!$M$15:$M$209,"уплата процентов по кредитам из нормативной прибыли")</f>
        <v>0</v>
      </c>
      <c r="U444" s="398">
        <f>SUMIFS('ИП + источники'!V$15:V$209,'ИП + источники'!$A$15:$A$209,$A444,'ИП + источники'!$M$15:$M$209,"погашение займов и кредитов из нормативной прибыли")+SUMIFS('ИП + источники'!V$15:V$209,'ИП + источники'!$A$15:$A$209,$A444,'ИП + источники'!$M$15:$M$209,"уплата процентов по кредитам из нормативной прибыли")</f>
        <v>0</v>
      </c>
      <c r="V444" s="395">
        <f t="shared" si="81"/>
        <v>0</v>
      </c>
      <c r="W444" s="371"/>
      <c r="X444" s="371"/>
      <c r="Y444" s="371"/>
    </row>
    <row r="445" spans="1:25" s="389" customFormat="1" ht="15" outlineLevel="1">
      <c r="A445" s="417" t="str">
        <f t="shared" si="79"/>
        <v>1</v>
      </c>
      <c r="L445" s="396" t="s">
        <v>187</v>
      </c>
      <c r="M445" s="397" t="s">
        <v>1164</v>
      </c>
      <c r="N445" s="400" t="s">
        <v>355</v>
      </c>
      <c r="O445" s="398">
        <f>SUMIFS('ИП + источники'!P$15:P$209,'ИП + источники'!$A$15:$A$209,$A445,'ИП + источники'!$M$15:$M$209,"Прибыль на капвложения")</f>
        <v>0</v>
      </c>
      <c r="P445" s="398">
        <f>SUMIFS('ИП + источники'!Q$15:Q$209,'ИП + источники'!$A$15:$A$209,$A445,'ИП + источники'!$M$15:$M$209,"Прибыль на капвложения")</f>
        <v>0</v>
      </c>
      <c r="Q445" s="398">
        <f>SUMIFS('ИП + источники'!R$15:R$209,'ИП + источники'!$A$15:$A$209,$A445,'ИП + источники'!$M$15:$M$209,"Прибыль на капвложения")</f>
        <v>0</v>
      </c>
      <c r="R445" s="395">
        <f t="shared" si="77"/>
        <v>0</v>
      </c>
      <c r="S445" s="398">
        <f>SUMIFS('ИП + источники'!T$15:T$209,'ИП + источники'!$A$15:$A$209,$A445,'ИП + источники'!$M$15:$M$209,"Прибыль на капвложения")</f>
        <v>0</v>
      </c>
      <c r="T445" s="398">
        <f>SUMIFS('ИП + источники'!U$15:U$209,'ИП + источники'!$A$15:$A$209,$A445,'ИП + источники'!$M$15:$M$209,"Прибыль на капвложения")</f>
        <v>0</v>
      </c>
      <c r="U445" s="398">
        <f>SUMIFS('ИП + источники'!V$15:V$209,'ИП + источники'!$A$15:$A$209,$A445,'ИП + источники'!$M$15:$M$209,"Прибыль на капвложения")</f>
        <v>0</v>
      </c>
      <c r="V445" s="395">
        <f t="shared" si="81"/>
        <v>0</v>
      </c>
      <c r="W445" s="371"/>
      <c r="X445" s="371"/>
      <c r="Y445" s="371"/>
    </row>
    <row r="446" spans="1:25" s="389" customFormat="1" ht="22.5" outlineLevel="1">
      <c r="A446" s="417" t="str">
        <f t="shared" si="79"/>
        <v>1</v>
      </c>
      <c r="L446" s="396" t="s">
        <v>393</v>
      </c>
      <c r="M446" s="397" t="s">
        <v>1165</v>
      </c>
      <c r="N446" s="400" t="s">
        <v>355</v>
      </c>
      <c r="O446" s="398"/>
      <c r="P446" s="398"/>
      <c r="Q446" s="398"/>
      <c r="R446" s="395"/>
      <c r="S446" s="398"/>
      <c r="T446" s="398"/>
      <c r="U446" s="398"/>
      <c r="V446" s="395">
        <f t="shared" si="81"/>
        <v>0</v>
      </c>
      <c r="W446" s="371"/>
      <c r="X446" s="371"/>
      <c r="Y446" s="371"/>
    </row>
    <row r="447" spans="1:25" s="409" customFormat="1" ht="22.5" outlineLevel="1">
      <c r="A447" s="468" t="str">
        <f t="shared" si="79"/>
        <v>1</v>
      </c>
      <c r="L447" s="399" t="s">
        <v>126</v>
      </c>
      <c r="M447" s="393" t="s">
        <v>479</v>
      </c>
      <c r="N447" s="403" t="s">
        <v>355</v>
      </c>
      <c r="O447" s="407"/>
      <c r="P447" s="407"/>
      <c r="Q447" s="407"/>
      <c r="R447" s="394">
        <f>Q447-P447</f>
        <v>0</v>
      </c>
      <c r="S447" s="407"/>
      <c r="T447" s="407"/>
      <c r="U447" s="407"/>
      <c r="V447" s="394">
        <f t="shared" si="81"/>
        <v>0</v>
      </c>
      <c r="W447" s="408"/>
      <c r="X447" s="408"/>
      <c r="Y447" s="408"/>
    </row>
    <row r="448" spans="1:25" s="389" customFormat="1" ht="15" outlineLevel="1">
      <c r="A448" s="417" t="str">
        <f t="shared" si="79"/>
        <v>1</v>
      </c>
      <c r="L448" s="396" t="s">
        <v>127</v>
      </c>
      <c r="M448" s="410" t="s">
        <v>478</v>
      </c>
      <c r="N448" s="400" t="s">
        <v>355</v>
      </c>
      <c r="O448" s="398"/>
      <c r="P448" s="398"/>
      <c r="Q448" s="398"/>
      <c r="R448" s="395"/>
      <c r="S448" s="411"/>
      <c r="T448" s="411"/>
      <c r="U448" s="411"/>
      <c r="V448" s="395">
        <f t="shared" si="81"/>
        <v>0</v>
      </c>
      <c r="W448" s="371"/>
      <c r="X448" s="371"/>
      <c r="Y448" s="371"/>
    </row>
    <row r="449" spans="1:25" s="389" customFormat="1" ht="90" outlineLevel="1">
      <c r="A449" s="417" t="str">
        <f t="shared" si="79"/>
        <v>1</v>
      </c>
      <c r="C449" s="69" t="b">
        <f>ISERR(SEARCH("Водоснабжение",L392))</f>
        <v>0</v>
      </c>
      <c r="L449" s="396" t="s">
        <v>128</v>
      </c>
      <c r="M449" s="412" t="s">
        <v>965</v>
      </c>
      <c r="N449" s="390" t="s">
        <v>355</v>
      </c>
      <c r="O449" s="398"/>
      <c r="P449" s="398"/>
      <c r="Q449" s="398"/>
      <c r="R449" s="395">
        <f t="shared" ref="R449:R466" si="82">Q449-P449</f>
        <v>0</v>
      </c>
      <c r="S449" s="398"/>
      <c r="T449" s="398"/>
      <c r="U449" s="309">
        <f>IFERROR( SUMIFS('Плата за негативное возд'!$V$14:$V$15,'Плата за негативное возд'!$A$14:$A$15,A449,'Плата за негативное возд'!$L$14:$L$15,"1"),0)</f>
        <v>0</v>
      </c>
      <c r="V449" s="395">
        <f t="shared" si="81"/>
        <v>0</v>
      </c>
      <c r="W449" s="371"/>
      <c r="X449" s="371"/>
      <c r="Y449" s="371"/>
    </row>
    <row r="450" spans="1:25" s="389" customFormat="1" ht="67.5" outlineLevel="1">
      <c r="A450" s="417" t="str">
        <f t="shared" si="79"/>
        <v>1</v>
      </c>
      <c r="C450" s="69" t="b">
        <f>ISERR(SEARCH("Водоснабжение",L392))</f>
        <v>0</v>
      </c>
      <c r="L450" s="396" t="s">
        <v>129</v>
      </c>
      <c r="M450" s="412" t="s">
        <v>480</v>
      </c>
      <c r="N450" s="390" t="s">
        <v>355</v>
      </c>
      <c r="O450" s="398"/>
      <c r="P450" s="398"/>
      <c r="Q450" s="398"/>
      <c r="R450" s="395">
        <f t="shared" si="82"/>
        <v>0</v>
      </c>
      <c r="S450" s="398"/>
      <c r="T450" s="398"/>
      <c r="U450" s="309">
        <f>IFERROR( SUMIFS('Плата за негативное возд'!$V$14:$V$15,'Плата за негативное возд'!$A$14:$A$15,A450,'Плата за негативное возд'!$L$14:$L$15,"2"),0)</f>
        <v>0</v>
      </c>
      <c r="V450" s="395">
        <f t="shared" si="81"/>
        <v>0</v>
      </c>
      <c r="W450" s="371"/>
      <c r="X450" s="371"/>
      <c r="Y450" s="371"/>
    </row>
    <row r="451" spans="1:25" s="389" customFormat="1" ht="15" outlineLevel="1">
      <c r="A451" s="417" t="str">
        <f t="shared" si="79"/>
        <v>1</v>
      </c>
      <c r="L451" s="396" t="s">
        <v>130</v>
      </c>
      <c r="M451" s="412" t="s">
        <v>1166</v>
      </c>
      <c r="N451" s="400" t="s">
        <v>355</v>
      </c>
      <c r="O451" s="398"/>
      <c r="P451" s="398"/>
      <c r="Q451" s="398"/>
      <c r="R451" s="395">
        <f t="shared" si="82"/>
        <v>0</v>
      </c>
      <c r="S451" s="398"/>
      <c r="T451" s="398"/>
      <c r="U451" s="398"/>
      <c r="V451" s="395">
        <f t="shared" si="81"/>
        <v>0</v>
      </c>
      <c r="W451" s="371"/>
      <c r="X451" s="371"/>
      <c r="Y451" s="371"/>
    </row>
    <row r="452" spans="1:25" s="409" customFormat="1" ht="22.5" outlineLevel="1">
      <c r="A452" s="468" t="str">
        <f t="shared" si="79"/>
        <v>1</v>
      </c>
      <c r="L452" s="399" t="s">
        <v>131</v>
      </c>
      <c r="M452" s="404" t="s">
        <v>1167</v>
      </c>
      <c r="N452" s="403" t="s">
        <v>355</v>
      </c>
      <c r="O452" s="406">
        <f>O453+O454</f>
        <v>0</v>
      </c>
      <c r="P452" s="406">
        <f>P453+P454</f>
        <v>0</v>
      </c>
      <c r="Q452" s="406">
        <f>Q453+Q454</f>
        <v>0</v>
      </c>
      <c r="R452" s="394">
        <f>Q452-P452</f>
        <v>0</v>
      </c>
      <c r="S452" s="406">
        <f>S453+S454</f>
        <v>0</v>
      </c>
      <c r="T452" s="406">
        <f>T453+T454</f>
        <v>0</v>
      </c>
      <c r="U452" s="406">
        <f>U453+U454</f>
        <v>0</v>
      </c>
      <c r="V452" s="394">
        <f t="shared" si="81"/>
        <v>0</v>
      </c>
      <c r="W452" s="408"/>
      <c r="X452" s="408"/>
      <c r="Y452" s="408"/>
    </row>
    <row r="453" spans="1:25" s="389" customFormat="1" ht="22.5" outlineLevel="1">
      <c r="A453" s="417" t="str">
        <f t="shared" si="79"/>
        <v>1</v>
      </c>
      <c r="L453" s="396" t="s">
        <v>1168</v>
      </c>
      <c r="M453" s="413" t="s">
        <v>481</v>
      </c>
      <c r="N453" s="400" t="s">
        <v>355</v>
      </c>
      <c r="O453" s="398"/>
      <c r="P453" s="398"/>
      <c r="Q453" s="398"/>
      <c r="R453" s="395">
        <f t="shared" si="82"/>
        <v>0</v>
      </c>
      <c r="S453" s="398"/>
      <c r="T453" s="398"/>
      <c r="U453" s="398"/>
      <c r="V453" s="395">
        <f t="shared" si="81"/>
        <v>0</v>
      </c>
      <c r="W453" s="371"/>
      <c r="X453" s="371"/>
      <c r="Y453" s="371"/>
    </row>
    <row r="454" spans="1:25" s="389" customFormat="1" ht="22.5" outlineLevel="1">
      <c r="A454" s="417" t="str">
        <f t="shared" si="79"/>
        <v>1</v>
      </c>
      <c r="L454" s="396" t="s">
        <v>1169</v>
      </c>
      <c r="M454" s="413" t="s">
        <v>482</v>
      </c>
      <c r="N454" s="400" t="s">
        <v>355</v>
      </c>
      <c r="O454" s="398"/>
      <c r="P454" s="398"/>
      <c r="Q454" s="398"/>
      <c r="R454" s="395">
        <f t="shared" si="82"/>
        <v>0</v>
      </c>
      <c r="S454" s="398"/>
      <c r="T454" s="398"/>
      <c r="U454" s="398"/>
      <c r="V454" s="395">
        <f t="shared" si="81"/>
        <v>0</v>
      </c>
      <c r="W454" s="371"/>
      <c r="X454" s="371"/>
      <c r="Y454" s="371"/>
    </row>
    <row r="455" spans="1:25" s="389" customFormat="1" ht="22.5" outlineLevel="1">
      <c r="A455" s="417" t="str">
        <f t="shared" si="79"/>
        <v>1</v>
      </c>
      <c r="L455" s="414" t="s">
        <v>132</v>
      </c>
      <c r="M455" s="415" t="s">
        <v>483</v>
      </c>
      <c r="N455" s="400" t="s">
        <v>355</v>
      </c>
      <c r="O455" s="398"/>
      <c r="P455" s="398"/>
      <c r="Q455" s="398"/>
      <c r="R455" s="395">
        <f t="shared" si="82"/>
        <v>0</v>
      </c>
      <c r="S455" s="398"/>
      <c r="T455" s="398"/>
      <c r="U455" s="398"/>
      <c r="V455" s="395">
        <f t="shared" si="81"/>
        <v>0</v>
      </c>
      <c r="W455" s="371"/>
      <c r="X455" s="371"/>
      <c r="Y455" s="371"/>
    </row>
    <row r="456" spans="1:25" s="389" customFormat="1" ht="15" outlineLevel="1">
      <c r="A456" s="417" t="str">
        <f t="shared" si="79"/>
        <v>1</v>
      </c>
      <c r="L456" s="414" t="s">
        <v>133</v>
      </c>
      <c r="M456" s="415" t="s">
        <v>484</v>
      </c>
      <c r="N456" s="400" t="s">
        <v>355</v>
      </c>
      <c r="O456" s="398"/>
      <c r="P456" s="398"/>
      <c r="Q456" s="398"/>
      <c r="R456" s="395">
        <f t="shared" si="82"/>
        <v>0</v>
      </c>
      <c r="S456" s="398"/>
      <c r="T456" s="398"/>
      <c r="U456" s="398"/>
      <c r="V456" s="395">
        <f t="shared" si="81"/>
        <v>0</v>
      </c>
      <c r="W456" s="371"/>
      <c r="X456" s="371"/>
      <c r="Y456" s="371"/>
    </row>
    <row r="457" spans="1:25" s="409" customFormat="1" ht="15" outlineLevel="1">
      <c r="A457" s="417" t="str">
        <f t="shared" si="79"/>
        <v>1</v>
      </c>
      <c r="L457" s="399" t="s">
        <v>134</v>
      </c>
      <c r="M457" s="438" t="s">
        <v>1211</v>
      </c>
      <c r="N457" s="403" t="s">
        <v>355</v>
      </c>
      <c r="O457" s="406">
        <f>O393+O420+O425+O438+O439+O441+O442+O443+O447+O448-O449-O450+O451-O452+O455+O456</f>
        <v>13545.947999999997</v>
      </c>
      <c r="P457" s="406">
        <f>P393+P420+P425+P438+P439+P441+P442+P443+P447+P448-P449-P450+P451-P452+P455+P456</f>
        <v>18153.585999999999</v>
      </c>
      <c r="Q457" s="406">
        <f>Q393+Q420+Q425+Q438+Q439+Q441+Q442+Q443+Q447+Q448-Q449-Q450+Q451-Q452+Q455+Q456</f>
        <v>13975.207999999999</v>
      </c>
      <c r="R457" s="394">
        <f>Q457-P457</f>
        <v>-4178.3780000000006</v>
      </c>
      <c r="S457" s="406">
        <f>S393+S420+S425+S438+S439+S441+S442+S443+S447+S448-S449-S450+S451-S452+S455+S456</f>
        <v>14120.272000000001</v>
      </c>
      <c r="T457" s="406">
        <f>T393+T420+T425+T438+T439+T441+T442+T443+T447+T448-T449-T450+T451-T452+T455+T456</f>
        <v>22137.687389999999</v>
      </c>
      <c r="U457" s="406">
        <f>U393+U420+U425+U438+U439+U441+U442+U443+U447+U448-U449-U450+U451-U452+U455+U456</f>
        <v>17392.436802</v>
      </c>
      <c r="V457" s="394">
        <f t="shared" si="81"/>
        <v>23.173525283365638</v>
      </c>
      <c r="W457" s="408"/>
      <c r="X457" s="408"/>
      <c r="Y457" s="408"/>
    </row>
    <row r="458" spans="1:25" s="389" customFormat="1" ht="15" outlineLevel="1">
      <c r="A458" s="417" t="str">
        <f t="shared" si="79"/>
        <v>1</v>
      </c>
      <c r="C458" s="389" t="b">
        <f>B392="двухставочный"</f>
        <v>0</v>
      </c>
      <c r="L458" s="396" t="s">
        <v>1212</v>
      </c>
      <c r="M458" s="439" t="s">
        <v>1214</v>
      </c>
      <c r="N458" s="400" t="s">
        <v>355</v>
      </c>
      <c r="O458" s="398"/>
      <c r="P458" s="398"/>
      <c r="Q458" s="398"/>
      <c r="R458" s="395">
        <f>Q458-P458</f>
        <v>0</v>
      </c>
      <c r="S458" s="398"/>
      <c r="T458" s="398"/>
      <c r="U458" s="398"/>
      <c r="V458" s="395">
        <f t="shared" si="81"/>
        <v>0</v>
      </c>
      <c r="W458" s="371"/>
      <c r="X458" s="371"/>
      <c r="Y458" s="371"/>
    </row>
    <row r="459" spans="1:25" s="389" customFormat="1" ht="15" outlineLevel="1">
      <c r="A459" s="417" t="str">
        <f t="shared" si="79"/>
        <v>1</v>
      </c>
      <c r="C459" s="389" t="b">
        <f>B392="двухставочный"</f>
        <v>0</v>
      </c>
      <c r="L459" s="396" t="s">
        <v>1213</v>
      </c>
      <c r="M459" s="439" t="s">
        <v>1215</v>
      </c>
      <c r="N459" s="400" t="s">
        <v>355</v>
      </c>
      <c r="O459" s="398"/>
      <c r="P459" s="398"/>
      <c r="Q459" s="398"/>
      <c r="R459" s="395">
        <f>Q459-P459</f>
        <v>0</v>
      </c>
      <c r="S459" s="398"/>
      <c r="T459" s="398"/>
      <c r="U459" s="398"/>
      <c r="V459" s="395">
        <f t="shared" si="81"/>
        <v>0</v>
      </c>
      <c r="W459" s="371"/>
      <c r="X459" s="371"/>
      <c r="Y459" s="371"/>
    </row>
    <row r="460" spans="1:25" s="409" customFormat="1" ht="15" outlineLevel="1">
      <c r="A460" s="417" t="str">
        <f t="shared" si="79"/>
        <v>1</v>
      </c>
      <c r="B460" s="100" t="s">
        <v>992</v>
      </c>
      <c r="L460" s="399" t="s">
        <v>137</v>
      </c>
      <c r="M460" s="404" t="s">
        <v>485</v>
      </c>
      <c r="N460" s="403" t="s">
        <v>314</v>
      </c>
      <c r="O460" s="430">
        <f>SUMIFS(Баланс!O$16:O$295,Баланс!$A$16:$A$295,$A460,Баланс!$B$16:$B$295,"ПО")</f>
        <v>489.8</v>
      </c>
      <c r="P460" s="430">
        <f>SUMIFS(Баланс!P$16:P$295,Баланс!$A$16:$A$295,$A460,Баланс!$B$16:$B$295,"ПО")</f>
        <v>583.11</v>
      </c>
      <c r="Q460" s="430">
        <f>SUMIFS(Баланс!Q$16:Q$295,Баланс!$A$16:$A$295,$A460,Баланс!$B$16:$B$295,"ПО")</f>
        <v>489.8</v>
      </c>
      <c r="R460" s="430">
        <f>Q460-P460</f>
        <v>-93.31</v>
      </c>
      <c r="S460" s="430">
        <f>SUMIFS(Баланс!R$16:R$295,Баланс!$A$16:$A$295,$A460,Баланс!$B$16:$B$295,"ПО")</f>
        <v>489.8</v>
      </c>
      <c r="T460" s="430">
        <f>SUMIFS(Баланс!S$16:S$295,Баланс!$A$16:$A$295,$A460,Баланс!$B$16:$B$295,"ПО")</f>
        <v>583.11</v>
      </c>
      <c r="U460" s="430">
        <f>SUMIFS(Баланс!T$16:T$295,Баланс!$A$16:$A$295,$A460,Баланс!$B$16:$B$295,"ПО")</f>
        <v>489.8</v>
      </c>
      <c r="V460" s="429"/>
      <c r="W460" s="408"/>
      <c r="X460" s="408"/>
      <c r="Y460" s="408"/>
    </row>
    <row r="461" spans="1:25" s="389" customFormat="1" ht="15" outlineLevel="1">
      <c r="A461" s="417" t="str">
        <f t="shared" si="79"/>
        <v>1</v>
      </c>
      <c r="B461" s="100" t="s">
        <v>988</v>
      </c>
      <c r="L461" s="396" t="s">
        <v>1008</v>
      </c>
      <c r="M461" s="397" t="s">
        <v>926</v>
      </c>
      <c r="N461" s="400" t="s">
        <v>314</v>
      </c>
      <c r="O461" s="431">
        <f>O460/2</f>
        <v>244.9</v>
      </c>
      <c r="P461" s="431">
        <f>P460/2</f>
        <v>291.55500000000001</v>
      </c>
      <c r="Q461" s="431">
        <f>Q460/2</f>
        <v>244.9</v>
      </c>
      <c r="R461" s="432">
        <f t="shared" si="82"/>
        <v>-46.655000000000001</v>
      </c>
      <c r="S461" s="431">
        <f>S460/2</f>
        <v>244.9</v>
      </c>
      <c r="T461" s="431">
        <f>T460/2</f>
        <v>291.55500000000001</v>
      </c>
      <c r="U461" s="431">
        <f>U460/2</f>
        <v>244.9</v>
      </c>
      <c r="V461" s="411"/>
      <c r="W461" s="371"/>
      <c r="X461" s="371"/>
      <c r="Y461" s="371"/>
    </row>
    <row r="462" spans="1:25" s="389" customFormat="1" ht="15" outlineLevel="1">
      <c r="A462" s="417" t="str">
        <f t="shared" si="79"/>
        <v>1</v>
      </c>
      <c r="B462" s="100" t="s">
        <v>983</v>
      </c>
      <c r="L462" s="396" t="s">
        <v>1009</v>
      </c>
      <c r="M462" s="397" t="s">
        <v>925</v>
      </c>
      <c r="N462" s="400" t="s">
        <v>486</v>
      </c>
      <c r="O462" s="398"/>
      <c r="P462" s="398"/>
      <c r="Q462" s="398"/>
      <c r="R462" s="395">
        <f t="shared" si="82"/>
        <v>0</v>
      </c>
      <c r="S462" s="398"/>
      <c r="T462" s="398"/>
      <c r="U462" s="398"/>
      <c r="V462" s="411"/>
      <c r="W462" s="371"/>
      <c r="X462" s="371"/>
      <c r="Y462" s="371"/>
    </row>
    <row r="463" spans="1:25" s="389" customFormat="1" ht="15" outlineLevel="1">
      <c r="A463" s="417" t="str">
        <f t="shared" si="79"/>
        <v>1</v>
      </c>
      <c r="B463" s="100" t="s">
        <v>989</v>
      </c>
      <c r="L463" s="396" t="s">
        <v>1170</v>
      </c>
      <c r="M463" s="397" t="s">
        <v>927</v>
      </c>
      <c r="N463" s="400" t="s">
        <v>314</v>
      </c>
      <c r="O463" s="432">
        <f>O460-O461</f>
        <v>244.9</v>
      </c>
      <c r="P463" s="432">
        <f>P460-P461</f>
        <v>291.55500000000001</v>
      </c>
      <c r="Q463" s="432">
        <f>Q460-Q461</f>
        <v>244.9</v>
      </c>
      <c r="R463" s="432">
        <f t="shared" si="82"/>
        <v>-46.655000000000001</v>
      </c>
      <c r="S463" s="432">
        <f>S460-S461</f>
        <v>244.9</v>
      </c>
      <c r="T463" s="432">
        <f>T460-T461</f>
        <v>291.55500000000001</v>
      </c>
      <c r="U463" s="432">
        <f>U460-U461</f>
        <v>244.9</v>
      </c>
      <c r="V463" s="411"/>
      <c r="W463" s="371"/>
      <c r="X463" s="371"/>
      <c r="Y463" s="371"/>
    </row>
    <row r="464" spans="1:25" s="389" customFormat="1" ht="15" outlineLevel="1">
      <c r="A464" s="417" t="str">
        <f t="shared" si="79"/>
        <v>1</v>
      </c>
      <c r="B464" s="100" t="s">
        <v>984</v>
      </c>
      <c r="L464" s="396" t="s">
        <v>1171</v>
      </c>
      <c r="M464" s="397" t="s">
        <v>928</v>
      </c>
      <c r="N464" s="400" t="s">
        <v>486</v>
      </c>
      <c r="O464" s="398">
        <f>IF(O463=0,0,(O457-O461*O462)/O463)</f>
        <v>55.312160065332776</v>
      </c>
      <c r="P464" s="398">
        <f>IF(P463=0,0,(P457-P461*P462)/P463)</f>
        <v>62.264704772684397</v>
      </c>
      <c r="Q464" s="398">
        <f>IF(Q463=0,0,(Q457-Q461*Q462)/Q463)</f>
        <v>57.064957125357282</v>
      </c>
      <c r="R464" s="395">
        <f t="shared" si="82"/>
        <v>-5.1997476473271149</v>
      </c>
      <c r="S464" s="398">
        <f>IF(S463=0,0,(S457-S461*S462)/S463)</f>
        <v>57.657296855859535</v>
      </c>
      <c r="T464" s="398">
        <f>IF(T463=0,0,(T457-T461*T462)/T463)</f>
        <v>75.9297127128672</v>
      </c>
      <c r="U464" s="398">
        <f>IF(U463=0,0,(U457-U461*U462)/U463)</f>
        <v>71.018525120457326</v>
      </c>
      <c r="V464" s="411"/>
      <c r="W464" s="371"/>
      <c r="X464" s="371"/>
      <c r="Y464" s="371"/>
    </row>
    <row r="465" spans="1:27" s="389" customFormat="1" ht="15" outlineLevel="1">
      <c r="A465" s="417" t="str">
        <f t="shared" si="79"/>
        <v>1</v>
      </c>
      <c r="B465" s="100"/>
      <c r="L465" s="396" t="s">
        <v>1172</v>
      </c>
      <c r="M465" s="397" t="s">
        <v>487</v>
      </c>
      <c r="N465" s="400" t="s">
        <v>142</v>
      </c>
      <c r="O465" s="395">
        <f>IF(O462=0,0,O464/O462*100)</f>
        <v>0</v>
      </c>
      <c r="P465" s="395">
        <f>IF(P462=0,0,P464/P462*100)</f>
        <v>0</v>
      </c>
      <c r="Q465" s="395">
        <f>IF(Q462=0,0,Q464/Q462*100)</f>
        <v>0</v>
      </c>
      <c r="R465" s="411"/>
      <c r="S465" s="395">
        <f>IF(S462=0,0,S464/S462*100)</f>
        <v>0</v>
      </c>
      <c r="T465" s="395">
        <f>IF(T462=0,0,T464/T462*100)</f>
        <v>0</v>
      </c>
      <c r="U465" s="395">
        <f>IF(U462=0,0,U464/U462*100)</f>
        <v>0</v>
      </c>
      <c r="V465" s="411"/>
      <c r="W465" s="371"/>
      <c r="X465" s="371"/>
      <c r="Y465" s="371"/>
    </row>
    <row r="466" spans="1:27" s="389" customFormat="1" ht="15" outlineLevel="1">
      <c r="A466" s="417" t="str">
        <f t="shared" si="79"/>
        <v>1</v>
      </c>
      <c r="B466" s="100"/>
      <c r="L466" s="396" t="s">
        <v>1173</v>
      </c>
      <c r="M466" s="397" t="s">
        <v>488</v>
      </c>
      <c r="N466" s="400" t="s">
        <v>486</v>
      </c>
      <c r="O466" s="398">
        <f>IF(O460=0,0,O457/O460)</f>
        <v>27.656080032666388</v>
      </c>
      <c r="P466" s="398">
        <f>IF(P460=0,0,P457/P460)</f>
        <v>31.132352386342198</v>
      </c>
      <c r="Q466" s="398">
        <f>IF(Q460=0,0,Q457/Q460)</f>
        <v>28.532478562678641</v>
      </c>
      <c r="R466" s="395">
        <f t="shared" si="82"/>
        <v>-2.5998738236635575</v>
      </c>
      <c r="S466" s="398">
        <f>IF(S460=0,0,S457/S460)</f>
        <v>28.828648427929767</v>
      </c>
      <c r="T466" s="398">
        <f>IF(T460=0,0,T457/T460)</f>
        <v>37.9648563564336</v>
      </c>
      <c r="U466" s="398">
        <f>IF(U460=0,0,U457/U460)</f>
        <v>35.509262560228663</v>
      </c>
      <c r="V466" s="411"/>
      <c r="W466" s="371"/>
      <c r="X466" s="371"/>
      <c r="Y466" s="371"/>
    </row>
    <row r="467" spans="1:27" s="409" customFormat="1" ht="15" outlineLevel="1">
      <c r="A467" s="468" t="str">
        <f t="shared" ref="A467:A472" si="83">A466</f>
        <v>1</v>
      </c>
      <c r="B467" s="101"/>
      <c r="L467" s="399" t="s">
        <v>138</v>
      </c>
      <c r="M467" s="404" t="s">
        <v>1227</v>
      </c>
      <c r="N467" s="403" t="s">
        <v>355</v>
      </c>
      <c r="O467" s="406">
        <f>IF(O460=0,0,O457/O460*O468)</f>
        <v>12174.206430379743</v>
      </c>
      <c r="P467" s="406">
        <f>IF(P460=0,0,P457/P460*P468)</f>
        <v>14478.100477268439</v>
      </c>
      <c r="Q467" s="406">
        <f>IF(Q460=0,0,Q457/Q460*Q468)</f>
        <v>12559.997063291137</v>
      </c>
      <c r="R467" s="406">
        <f>R469*R470+R471*R472</f>
        <v>64.606864518039458</v>
      </c>
      <c r="S467" s="406">
        <f>IF(S460=0,0,S457/S460*S468)</f>
        <v>12690.371037974683</v>
      </c>
      <c r="T467" s="406">
        <f>IF(T460=0,0,T457/T460*T468)</f>
        <v>17655.556448559448</v>
      </c>
      <c r="U467" s="406">
        <f>IF(U460=0,0,U457/U460*U468)</f>
        <v>15631.177379012657</v>
      </c>
      <c r="V467" s="394">
        <f>IF(S467=0,0,(U467-S467)/S467*100)</f>
        <v>23.173525283365649</v>
      </c>
      <c r="W467" s="408"/>
      <c r="X467" s="408"/>
      <c r="Y467" s="408"/>
    </row>
    <row r="468" spans="1:27" s="409" customFormat="1" ht="15" outlineLevel="1">
      <c r="A468" s="468" t="str">
        <f t="shared" si="83"/>
        <v>1</v>
      </c>
      <c r="B468" s="100" t="s">
        <v>993</v>
      </c>
      <c r="L468" s="399" t="s">
        <v>139</v>
      </c>
      <c r="M468" s="404" t="s">
        <v>489</v>
      </c>
      <c r="N468" s="403" t="s">
        <v>314</v>
      </c>
      <c r="O468" s="430">
        <f>SUMIFS(Баланс!O$16:O$295,Баланс!$A$16:$A$295,$A468,Баланс!$B$16:$B$295,"население")</f>
        <v>440.2</v>
      </c>
      <c r="P468" s="430">
        <f>SUMIFS(Баланс!P$16:P$295,Баланс!$A$16:$A$295,$A468,Баланс!$B$16:$B$295,"население")</f>
        <v>465.05</v>
      </c>
      <c r="Q468" s="430">
        <f>SUMIFS(Баланс!Q$16:Q$295,Баланс!$A$16:$A$295,$A468,Баланс!$B$16:$B$295,"население")</f>
        <v>440.2</v>
      </c>
      <c r="R468" s="430">
        <f>Q468-P468</f>
        <v>-24.850000000000023</v>
      </c>
      <c r="S468" s="430">
        <f>SUMIFS(Баланс!R$16:R$295,Баланс!$A$16:$A$295,$A468,Баланс!$B$16:$B$295,"население")</f>
        <v>440.2</v>
      </c>
      <c r="T468" s="430">
        <f>SUMIFS(Баланс!S$16:S$295,Баланс!$A$16:$A$295,$A468,Баланс!$B$16:$B$295,"население")</f>
        <v>465.05</v>
      </c>
      <c r="U468" s="430">
        <f>SUMIFS(Баланс!T$16:T$295,Баланс!$A$16:$A$295,$A468,Баланс!$B$16:$B$295,"население")</f>
        <v>440.2</v>
      </c>
      <c r="V468" s="429"/>
      <c r="W468" s="408"/>
      <c r="X468" s="408"/>
      <c r="Y468" s="408"/>
    </row>
    <row r="469" spans="1:27" s="389" customFormat="1" ht="15" outlineLevel="1">
      <c r="A469" s="417" t="str">
        <f t="shared" si="83"/>
        <v>1</v>
      </c>
      <c r="B469" s="100" t="s">
        <v>990</v>
      </c>
      <c r="L469" s="396" t="s">
        <v>1174</v>
      </c>
      <c r="M469" s="397" t="s">
        <v>976</v>
      </c>
      <c r="N469" s="400" t="s">
        <v>314</v>
      </c>
      <c r="O469" s="431">
        <f>O468/2</f>
        <v>220.1</v>
      </c>
      <c r="P469" s="431">
        <f>P468/2</f>
        <v>232.52500000000001</v>
      </c>
      <c r="Q469" s="431">
        <f>Q468/2</f>
        <v>220.1</v>
      </c>
      <c r="R469" s="432">
        <f>Q469-P469</f>
        <v>-12.425000000000011</v>
      </c>
      <c r="S469" s="431">
        <f>S468/2</f>
        <v>220.1</v>
      </c>
      <c r="T469" s="431">
        <f>T468/2</f>
        <v>232.52500000000001</v>
      </c>
      <c r="U469" s="431">
        <f>U468/2</f>
        <v>220.1</v>
      </c>
      <c r="V469" s="411"/>
      <c r="W469" s="371"/>
      <c r="X469" s="371"/>
      <c r="Y469" s="371"/>
    </row>
    <row r="470" spans="1:27" s="389" customFormat="1" ht="15" outlineLevel="1">
      <c r="A470" s="417" t="str">
        <f t="shared" si="83"/>
        <v>1</v>
      </c>
      <c r="B470" s="100" t="s">
        <v>986</v>
      </c>
      <c r="L470" s="396" t="s">
        <v>1175</v>
      </c>
      <c r="M470" s="397" t="s">
        <v>977</v>
      </c>
      <c r="N470" s="400" t="s">
        <v>486</v>
      </c>
      <c r="O470" s="398">
        <f>IF(O468=0,0,O462*IF(plat_nds="да",1.2,1) )</f>
        <v>0</v>
      </c>
      <c r="P470" s="398">
        <f>IF(P468=0,0,P462*IF(plat_nds="да",1.2,1) )</f>
        <v>0</v>
      </c>
      <c r="Q470" s="398">
        <f>IF(Q468=0,0,Q462*IF(plat_nds="да",1.2,1) )</f>
        <v>0</v>
      </c>
      <c r="R470" s="395">
        <f>Q470-P470</f>
        <v>0</v>
      </c>
      <c r="S470" s="398">
        <f>IF(S468=0,0,S462*IF(plat_nds="да",1.2,1) )</f>
        <v>0</v>
      </c>
      <c r="T470" s="398">
        <f>IF(T468=0,0,T462*IF(plat_nds="да",1.2,1) )</f>
        <v>0</v>
      </c>
      <c r="U470" s="398">
        <f>IF(U468=0,0,U462*IF(plat_nds="да",1.2,1) )</f>
        <v>0</v>
      </c>
      <c r="V470" s="411"/>
      <c r="W470" s="371"/>
      <c r="X470" s="371"/>
      <c r="Y470" s="371"/>
    </row>
    <row r="471" spans="1:27" s="389" customFormat="1" ht="15" outlineLevel="1">
      <c r="A471" s="417" t="str">
        <f t="shared" si="83"/>
        <v>1</v>
      </c>
      <c r="B471" s="100" t="s">
        <v>991</v>
      </c>
      <c r="L471" s="396" t="s">
        <v>1176</v>
      </c>
      <c r="M471" s="397" t="s">
        <v>978</v>
      </c>
      <c r="N471" s="400" t="s">
        <v>314</v>
      </c>
      <c r="O471" s="432">
        <f>O468-O469</f>
        <v>220.1</v>
      </c>
      <c r="P471" s="432">
        <f>P468-P469</f>
        <v>232.52500000000001</v>
      </c>
      <c r="Q471" s="432">
        <f>Q468-Q469</f>
        <v>220.1</v>
      </c>
      <c r="R471" s="432">
        <f>Q471-P471</f>
        <v>-12.425000000000011</v>
      </c>
      <c r="S471" s="432">
        <f>S468-S469</f>
        <v>220.1</v>
      </c>
      <c r="T471" s="432">
        <f>T468-T469</f>
        <v>232.52500000000001</v>
      </c>
      <c r="U471" s="432">
        <f>U468-U469</f>
        <v>220.1</v>
      </c>
      <c r="V471" s="411"/>
      <c r="W471" s="371"/>
      <c r="X471" s="371"/>
      <c r="Y471" s="371"/>
    </row>
    <row r="472" spans="1:27" s="389" customFormat="1" ht="15" outlineLevel="1">
      <c r="A472" s="417" t="str">
        <f t="shared" si="83"/>
        <v>1</v>
      </c>
      <c r="B472" s="100" t="s">
        <v>985</v>
      </c>
      <c r="L472" s="396" t="s">
        <v>1177</v>
      </c>
      <c r="M472" s="397" t="s">
        <v>979</v>
      </c>
      <c r="N472" s="400" t="s">
        <v>486</v>
      </c>
      <c r="O472" s="398">
        <f>IF(O468=0,0,O464*IF(plat_nds="да",1.2,1) )</f>
        <v>55.312160065332776</v>
      </c>
      <c r="P472" s="398">
        <f>IF(P468=0,0,P464*IF(plat_nds="да",1.2,1) )</f>
        <v>62.264704772684397</v>
      </c>
      <c r="Q472" s="398">
        <f>IF(Q468=0,0,Q464*IF(plat_nds="да",1.2,1) )</f>
        <v>57.064957125357282</v>
      </c>
      <c r="R472" s="395">
        <f>Q472-P472</f>
        <v>-5.1997476473271149</v>
      </c>
      <c r="S472" s="398">
        <f>IF(S468=0,0,S464*IF(plat_nds="да",1.2,1) )</f>
        <v>57.657296855859535</v>
      </c>
      <c r="T472" s="398">
        <f>IF(T468=0,0,T464*IF(plat_nds="да",1.2,1) )</f>
        <v>75.9297127128672</v>
      </c>
      <c r="U472" s="398">
        <f>IF(U468=0,0,U464*IF(plat_nds="да",1.2,1) )</f>
        <v>71.018525120457326</v>
      </c>
      <c r="V472" s="411"/>
      <c r="W472" s="371"/>
      <c r="X472" s="371"/>
      <c r="Y472" s="371"/>
    </row>
    <row r="473" spans="1:27">
      <c r="A473" s="131" t="s">
        <v>1194</v>
      </c>
    </row>
    <row r="474" spans="1:27" s="389" customFormat="1" ht="15" outlineLevel="1">
      <c r="A474" s="242" t="str">
        <f ca="1">OFFSET(A474,-1,0)</f>
        <v>et_List15_1</v>
      </c>
      <c r="K474" s="132" t="s">
        <v>268</v>
      </c>
      <c r="L474" s="374"/>
      <c r="M474" s="361"/>
      <c r="N474" s="390" t="s">
        <v>355</v>
      </c>
      <c r="O474" s="398"/>
      <c r="P474" s="398"/>
      <c r="Q474" s="398"/>
      <c r="R474" s="395">
        <f>Q474-P474</f>
        <v>0</v>
      </c>
      <c r="S474" s="398"/>
      <c r="T474" s="398"/>
      <c r="U474" s="398"/>
      <c r="V474" s="395">
        <f>IF(S474=0,0,(U474-S474)/S474*100)</f>
        <v>0</v>
      </c>
      <c r="W474" s="371"/>
      <c r="X474" s="371"/>
      <c r="Y474" s="371"/>
    </row>
    <row r="475" spans="1:27">
      <c r="A475" s="375"/>
    </row>
    <row r="476" spans="1:27" s="128" customFormat="1" ht="30" customHeight="1">
      <c r="A476" s="127" t="s">
        <v>895</v>
      </c>
      <c r="M476" s="129"/>
      <c r="N476" s="129"/>
      <c r="O476" s="129"/>
      <c r="P476" s="129"/>
      <c r="AA476" s="130"/>
    </row>
    <row r="477" spans="1:27">
      <c r="A477" s="131" t="s">
        <v>896</v>
      </c>
    </row>
    <row r="478" spans="1:27" s="242" customFormat="1">
      <c r="A478" s="85" t="s">
        <v>17</v>
      </c>
      <c r="F478" s="242" t="str">
        <f>INDEX('Общие сведения'!$N$110:$N$201,MATCH($A478,'Общие сведения'!$D$110:$D$201,0))</f>
        <v>одноставочный</v>
      </c>
      <c r="G478" s="243"/>
      <c r="L478" s="509" t="s">
        <v>15</v>
      </c>
      <c r="M478" s="510"/>
      <c r="N478" s="289" t="str">
        <f>"Тариф " &amp; A478</f>
        <v>Тариф 1</v>
      </c>
      <c r="O478" s="290"/>
      <c r="P478" s="457"/>
    </row>
    <row r="479" spans="1:27" s="242" customFormat="1" outlineLevel="1">
      <c r="A479" s="242" t="str">
        <f>A478</f>
        <v>1</v>
      </c>
      <c r="L479" s="506" t="s">
        <v>491</v>
      </c>
      <c r="M479" s="507"/>
      <c r="N479" s="289" t="str">
        <f>INDEX('Общие сведения'!$K$110:$K$201,MATCH($A479,'Общие сведения'!$D$110:$D$201,0))</f>
        <v>питьевая вода</v>
      </c>
      <c r="O479" s="291"/>
      <c r="P479" s="458"/>
    </row>
    <row r="480" spans="1:27" s="242" customFormat="1" outlineLevel="1">
      <c r="A480" s="242" t="str">
        <f t="shared" ref="A480:A517" si="84">A479</f>
        <v>1</v>
      </c>
      <c r="L480" s="506" t="s">
        <v>492</v>
      </c>
      <c r="M480" s="507"/>
      <c r="N480" s="289" t="str">
        <f>INDEX('Общие сведения'!$L$110:$L$201,MATCH($A480,'Общие сведения'!$D$110:$D$201,0))</f>
        <v>тариф на питьевую воду</v>
      </c>
      <c r="O480" s="291"/>
      <c r="P480" s="458"/>
    </row>
    <row r="481" spans="1:16" s="242" customFormat="1" outlineLevel="1">
      <c r="A481" s="242" t="str">
        <f t="shared" si="84"/>
        <v>1</v>
      </c>
      <c r="L481" s="506" t="s">
        <v>267</v>
      </c>
      <c r="M481" s="507"/>
      <c r="N481" s="289" t="str">
        <f>INDEX('Общие сведения'!$M$110:$M$201,MATCH($A481,'Общие сведения'!$D$110:$D$201,0))</f>
        <v>Новоспасское городское поселние</v>
      </c>
      <c r="O481" s="291"/>
      <c r="P481" s="458"/>
    </row>
    <row r="482" spans="1:16" s="242" customFormat="1" outlineLevel="1">
      <c r="A482" s="242" t="str">
        <f t="shared" si="84"/>
        <v>1</v>
      </c>
      <c r="G482" s="242" t="b">
        <f>F478="одноставочный"</f>
        <v>1</v>
      </c>
      <c r="L482" s="292" t="s">
        <v>493</v>
      </c>
      <c r="M482" s="293"/>
      <c r="N482" s="294"/>
      <c r="O482" s="294"/>
      <c r="P482" s="455"/>
    </row>
    <row r="483" spans="1:16" s="295" customFormat="1" ht="22.5" outlineLevel="1">
      <c r="A483" s="242" t="str">
        <f t="shared" si="84"/>
        <v>1</v>
      </c>
      <c r="B483" s="242" t="s">
        <v>983</v>
      </c>
      <c r="G483" s="242" t="b">
        <f>F478="одноставочный"</f>
        <v>1</v>
      </c>
      <c r="L483" s="296" t="s">
        <v>929</v>
      </c>
      <c r="M483" s="297" t="s">
        <v>486</v>
      </c>
      <c r="N483" s="298" t="e">
        <f>SUMIFS(INDEX(Калькуляция!$T$15:$AM$576,,MATCH(N$3,Калькуляция!$T$3:$AM$3,0)),Калькуляция!$A$15:$A$576,$A483,Калькуляция!$B$15:$B$576,$B483)</f>
        <v>#N/A</v>
      </c>
      <c r="O483" s="298" t="e">
        <f>SUMIFS(INDEX(Калькуляция!$T$15:$AM$576,,MATCH(O$3,Калькуляция!$T$3:$AM$3,0)),Калькуляция!$A$15:$A$576,$A483,Калькуляция!$B$15:$B$576,$B483)</f>
        <v>#N/A</v>
      </c>
      <c r="P483" s="299" t="e">
        <f>IF(N483=0,0,(O483-N483)/N483*100)</f>
        <v>#N/A</v>
      </c>
    </row>
    <row r="484" spans="1:16" s="295" customFormat="1" ht="22.5" outlineLevel="1">
      <c r="A484" s="242" t="str">
        <f t="shared" si="84"/>
        <v>1</v>
      </c>
      <c r="B484" s="242" t="s">
        <v>984</v>
      </c>
      <c r="G484" s="242" t="b">
        <f>F478="одноставочный"</f>
        <v>1</v>
      </c>
      <c r="L484" s="296" t="s">
        <v>930</v>
      </c>
      <c r="M484" s="297" t="s">
        <v>486</v>
      </c>
      <c r="N484" s="298" t="e">
        <f>SUMIFS(INDEX(Калькуляция!$T$15:$AM$576,,MATCH(N$3,Калькуляция!$T$3:$AM$3,0)),Калькуляция!$A$15:$A$576,$A484,Калькуляция!$B$15:$B$576,$B484)</f>
        <v>#N/A</v>
      </c>
      <c r="O484" s="298" t="e">
        <f>SUMIFS(INDEX(Калькуляция!$T$15:$AM$576,,MATCH(O$3,Калькуляция!$T$3:$AM$3,0)),Калькуляция!$A$15:$A$576,$A484,Калькуляция!$B$15:$B$576,$B484)</f>
        <v>#N/A</v>
      </c>
      <c r="P484" s="299" t="e">
        <f>IF(N484=0,0,(O484-N484)/N484*100)</f>
        <v>#N/A</v>
      </c>
    </row>
    <row r="485" spans="1:16" s="242" customFormat="1" outlineLevel="1">
      <c r="A485" s="242" t="str">
        <f t="shared" si="84"/>
        <v>1</v>
      </c>
      <c r="G485" s="242" t="b">
        <f>F478="одноставочный"</f>
        <v>1</v>
      </c>
      <c r="L485" s="300" t="s">
        <v>494</v>
      </c>
      <c r="M485" s="301" t="s">
        <v>142</v>
      </c>
      <c r="N485" s="302" t="e">
        <f>IF(N483=0,0,N484/N483)*100</f>
        <v>#N/A</v>
      </c>
      <c r="O485" s="302" t="e">
        <f>IF(O483=0,0,O484/O483)*100</f>
        <v>#N/A</v>
      </c>
      <c r="P485" s="303"/>
    </row>
    <row r="486" spans="1:16" s="242" customFormat="1" ht="22.5" outlineLevel="1">
      <c r="A486" s="242" t="str">
        <f t="shared" si="84"/>
        <v>1</v>
      </c>
      <c r="B486" s="100" t="s">
        <v>992</v>
      </c>
      <c r="G486" s="242" t="b">
        <f>F478="одноставочный"</f>
        <v>1</v>
      </c>
      <c r="L486" s="300" t="s">
        <v>495</v>
      </c>
      <c r="M486" s="301" t="s">
        <v>314</v>
      </c>
      <c r="N486" s="454" t="e">
        <f>SUMIFS(INDEX(Калькуляция!$T$15:$AM$576,,MATCH(N$3,Калькуляция!$T$3:$AM$3,0)),Калькуляция!$A$15:$A$576,$A486,Калькуляция!$B$15:$B$576,$B486)</f>
        <v>#N/A</v>
      </c>
      <c r="O486" s="454" t="e">
        <f>SUMIFS(INDEX(Калькуляция!$T$15:$AM$576,,MATCH(O$3,Калькуляция!$T$3:$AM$3,0)),Калькуляция!$A$15:$A$576,$A486,Калькуляция!$B$15:$B$576,$B486)</f>
        <v>#N/A</v>
      </c>
      <c r="P486" s="433" t="e">
        <f>IF(N486=0,0,(O486-N486)/N486*100)</f>
        <v>#N/A</v>
      </c>
    </row>
    <row r="487" spans="1:16" s="295" customFormat="1" ht="22.5" outlineLevel="1">
      <c r="A487" s="242" t="str">
        <f t="shared" si="84"/>
        <v>1</v>
      </c>
      <c r="B487" s="100" t="s">
        <v>986</v>
      </c>
      <c r="G487" s="242" t="b">
        <f>F478="одноставочный"</f>
        <v>1</v>
      </c>
      <c r="L487" s="296" t="s">
        <v>496</v>
      </c>
      <c r="M487" s="297" t="s">
        <v>486</v>
      </c>
      <c r="N487" s="298" t="e">
        <f>SUMIFS(INDEX(Калькуляция!$T$15:$AM$576,,MATCH(N$3,Калькуляция!$T$3:$AM$3,0)),Калькуляция!$A$15:$A$576,$A487,Калькуляция!$B$15:$B$576,$B487)</f>
        <v>#N/A</v>
      </c>
      <c r="O487" s="298" t="e">
        <f>SUMIFS(INDEX(Калькуляция!$T$15:$AM$576,,MATCH(O$3,Калькуляция!$T$3:$AM$3,0)),Калькуляция!$A$15:$A$576,$A487,Калькуляция!$B$15:$B$576,$B487)</f>
        <v>#N/A</v>
      </c>
      <c r="P487" s="299" t="e">
        <f>IF(N487=0,0,(O487-N487)/N487*100)</f>
        <v>#N/A</v>
      </c>
    </row>
    <row r="488" spans="1:16" s="295" customFormat="1" ht="22.5" outlineLevel="1">
      <c r="A488" s="242" t="str">
        <f t="shared" si="84"/>
        <v>1</v>
      </c>
      <c r="B488" s="100" t="s">
        <v>985</v>
      </c>
      <c r="G488" s="242" t="b">
        <f>F478="одноставочный"</f>
        <v>1</v>
      </c>
      <c r="L488" s="296" t="s">
        <v>497</v>
      </c>
      <c r="M488" s="297" t="s">
        <v>486</v>
      </c>
      <c r="N488" s="298" t="e">
        <f>SUMIFS(INDEX(Калькуляция!$T$15:$AM$576,,MATCH(N$3,Калькуляция!$T$3:$AM$3,0)),Калькуляция!$A$15:$A$576,$A488,Калькуляция!$B$15:$B$576,$B488)</f>
        <v>#N/A</v>
      </c>
      <c r="O488" s="298" t="e">
        <f>SUMIFS(INDEX(Калькуляция!$T$15:$AM$576,,MATCH(O$3,Калькуляция!$T$3:$AM$3,0)),Калькуляция!$A$15:$A$576,$A488,Калькуляция!$B$15:$B$576,$B488)</f>
        <v>#N/A</v>
      </c>
      <c r="P488" s="299" t="e">
        <f>IF(N488=0,0,(O488-N488)/N488*100)</f>
        <v>#N/A</v>
      </c>
    </row>
    <row r="489" spans="1:16" s="242" customFormat="1" outlineLevel="1">
      <c r="A489" s="242" t="str">
        <f t="shared" si="84"/>
        <v>1</v>
      </c>
      <c r="B489" s="100"/>
      <c r="G489" s="242" t="b">
        <f>F478="одноставочный"</f>
        <v>1</v>
      </c>
      <c r="L489" s="300" t="s">
        <v>494</v>
      </c>
      <c r="M489" s="301" t="s">
        <v>142</v>
      </c>
      <c r="N489" s="302" t="e">
        <f>IF(N487=0,0,N488/N487)*100</f>
        <v>#N/A</v>
      </c>
      <c r="O489" s="302" t="e">
        <f>IF(O487=0,0,O488/O487)*100</f>
        <v>#N/A</v>
      </c>
      <c r="P489" s="303"/>
    </row>
    <row r="490" spans="1:16" s="242" customFormat="1" ht="22.5" outlineLevel="1">
      <c r="A490" s="242" t="str">
        <f t="shared" si="84"/>
        <v>1</v>
      </c>
      <c r="B490" s="100" t="s">
        <v>993</v>
      </c>
      <c r="G490" s="242" t="b">
        <f>F478="одноставочный"</f>
        <v>1</v>
      </c>
      <c r="L490" s="300" t="s">
        <v>987</v>
      </c>
      <c r="M490" s="400" t="s">
        <v>314</v>
      </c>
      <c r="N490" s="454" t="e">
        <f>SUMIFS(INDEX(Калькуляция!$T$15:$AM$576,,MATCH(N$3,Калькуляция!$T$3:$AM$3,0)),Калькуляция!$A$15:$A$576,$A490,Калькуляция!$B$15:$B$576,$B490)</f>
        <v>#N/A</v>
      </c>
      <c r="O490" s="454" t="e">
        <f>SUMIFS(INDEX(Калькуляция!$T$15:$AM$576,,MATCH(O$3,Калькуляция!$T$3:$AM$3,0)),Калькуляция!$A$15:$A$576,$A490,Калькуляция!$B$15:$B$576,$B490)</f>
        <v>#N/A</v>
      </c>
      <c r="P490" s="433" t="e">
        <f>IF(N490=0,0,(O490-N490)/N490*100)</f>
        <v>#N/A</v>
      </c>
    </row>
    <row r="491" spans="1:16" s="242" customFormat="1" ht="15" customHeight="1" outlineLevel="1">
      <c r="A491" s="242" t="str">
        <f t="shared" si="84"/>
        <v>1</v>
      </c>
      <c r="G491" s="242" t="b">
        <f>F478="одноставочный"</f>
        <v>1</v>
      </c>
      <c r="J491" s="242" t="s">
        <v>1244</v>
      </c>
      <c r="L491" s="256" t="s">
        <v>356</v>
      </c>
      <c r="M491" s="255"/>
      <c r="N491" s="254"/>
      <c r="O491" s="254"/>
      <c r="P491" s="273"/>
    </row>
    <row r="492" spans="1:16" s="242" customFormat="1" outlineLevel="1">
      <c r="A492" s="242" t="str">
        <f>A490</f>
        <v>1</v>
      </c>
      <c r="G492" s="242" t="b">
        <f>F478="двухставочный"</f>
        <v>0</v>
      </c>
      <c r="L492" s="292" t="s">
        <v>498</v>
      </c>
      <c r="M492" s="293"/>
      <c r="N492" s="294"/>
      <c r="O492" s="294"/>
      <c r="P492" s="455"/>
    </row>
    <row r="493" spans="1:16" s="242" customFormat="1" ht="22.5" outlineLevel="1">
      <c r="A493" s="242" t="str">
        <f t="shared" si="84"/>
        <v>1</v>
      </c>
      <c r="G493" s="242" t="b">
        <f>F478="двухставочный"</f>
        <v>0</v>
      </c>
      <c r="L493" s="296" t="s">
        <v>994</v>
      </c>
      <c r="M493" s="306"/>
      <c r="N493" s="307"/>
      <c r="O493" s="307"/>
      <c r="P493" s="456"/>
    </row>
    <row r="494" spans="1:16" s="242" customFormat="1" ht="22.5" outlineLevel="1">
      <c r="A494" s="242" t="str">
        <f t="shared" si="84"/>
        <v>1</v>
      </c>
      <c r="G494" s="242" t="b">
        <f>F478="двухставочный"</f>
        <v>0</v>
      </c>
      <c r="L494" s="308" t="s">
        <v>499</v>
      </c>
      <c r="M494" s="301" t="s">
        <v>486</v>
      </c>
      <c r="N494" s="304" t="e">
        <f>IF(N496=0,0,(N495*N496+N497*N498*6)/N496)</f>
        <v>#N/A</v>
      </c>
      <c r="O494" s="304" t="e">
        <f>IF(O496=0,0,(O495*O496+O497*O498*6)/O496)</f>
        <v>#N/A</v>
      </c>
      <c r="P494" s="303" t="e">
        <f>IF(N494=0,0,(O494-N494)/N494*100)</f>
        <v>#N/A</v>
      </c>
    </row>
    <row r="495" spans="1:16" s="242" customFormat="1" ht="22.5" outlineLevel="1">
      <c r="A495" s="242" t="str">
        <f t="shared" si="84"/>
        <v>1</v>
      </c>
      <c r="G495" s="242" t="b">
        <f>F478="двухставочный"</f>
        <v>0</v>
      </c>
      <c r="L495" s="308" t="s">
        <v>500</v>
      </c>
      <c r="M495" s="301" t="s">
        <v>486</v>
      </c>
      <c r="N495" s="304"/>
      <c r="O495" s="304"/>
      <c r="P495" s="303">
        <f>IF(N495=0,0,(O495-N495)/N495*100)</f>
        <v>0</v>
      </c>
    </row>
    <row r="496" spans="1:16" s="242" customFormat="1" ht="22.5" outlineLevel="1">
      <c r="A496" s="242" t="str">
        <f t="shared" si="84"/>
        <v>1</v>
      </c>
      <c r="B496" s="100" t="s">
        <v>988</v>
      </c>
      <c r="G496" s="242" t="b">
        <f>F478="двухставочный"</f>
        <v>0</v>
      </c>
      <c r="L496" s="308" t="s">
        <v>501</v>
      </c>
      <c r="M496" s="400" t="s">
        <v>314</v>
      </c>
      <c r="N496" s="454" t="e">
        <f>SUMIFS(INDEX(Калькуляция!$T$15:$AM$576,,MATCH(N$3,Калькуляция!$T$3:$AM$3,0)),Калькуляция!$A$15:$A$576,$A496,Калькуляция!$B$15:$B$576,$B496)</f>
        <v>#N/A</v>
      </c>
      <c r="O496" s="454" t="e">
        <f>SUMIFS(INDEX(Калькуляция!$T$15:$AM$576,,MATCH(O$3,Калькуляция!$T$3:$AM$3,0)),Калькуляция!$A$15:$A$576,$A496,Калькуляция!$B$15:$B$576,$B496)</f>
        <v>#N/A</v>
      </c>
      <c r="P496" s="433" t="e">
        <f>IF(N496=0,0,(O496-N496)/N496*100)</f>
        <v>#N/A</v>
      </c>
    </row>
    <row r="497" spans="1:16" s="242" customFormat="1" ht="33.75" outlineLevel="1">
      <c r="A497" s="242" t="str">
        <f t="shared" si="84"/>
        <v>1</v>
      </c>
      <c r="G497" s="242" t="b">
        <f>F478="двухставочный"</f>
        <v>0</v>
      </c>
      <c r="L497" s="308" t="s">
        <v>502</v>
      </c>
      <c r="M497" s="301" t="s">
        <v>503</v>
      </c>
      <c r="N497" s="304"/>
      <c r="O497" s="304"/>
      <c r="P497" s="303">
        <f>IF(N497=0,0,(O497-N497)/N497*100)</f>
        <v>0</v>
      </c>
    </row>
    <row r="498" spans="1:16" s="242" customFormat="1" ht="22.5" outlineLevel="1">
      <c r="A498" s="242" t="str">
        <f t="shared" si="84"/>
        <v>1</v>
      </c>
      <c r="G498" s="242" t="b">
        <f>F478="двухставочный"</f>
        <v>0</v>
      </c>
      <c r="L498" s="308" t="s">
        <v>504</v>
      </c>
      <c r="M498" s="301" t="s">
        <v>505</v>
      </c>
      <c r="N498" s="304"/>
      <c r="O498" s="304"/>
      <c r="P498" s="303">
        <f>IF(N498=0,0,(O498-N498)/N498*100)</f>
        <v>0</v>
      </c>
    </row>
    <row r="499" spans="1:16" s="242" customFormat="1" ht="22.5" outlineLevel="1">
      <c r="A499" s="242" t="str">
        <f t="shared" si="84"/>
        <v>1</v>
      </c>
      <c r="G499" s="242" t="b">
        <f>F478="двухставочный"</f>
        <v>0</v>
      </c>
      <c r="L499" s="296" t="s">
        <v>995</v>
      </c>
      <c r="M499" s="306"/>
      <c r="N499" s="307"/>
      <c r="O499" s="307"/>
      <c r="P499" s="456"/>
    </row>
    <row r="500" spans="1:16" s="242" customFormat="1" ht="22.5" outlineLevel="1">
      <c r="A500" s="242" t="str">
        <f t="shared" si="84"/>
        <v>1</v>
      </c>
      <c r="G500" s="242" t="b">
        <f>F478="двухставочный"</f>
        <v>0</v>
      </c>
      <c r="L500" s="308" t="s">
        <v>499</v>
      </c>
      <c r="M500" s="301" t="s">
        <v>486</v>
      </c>
      <c r="N500" s="304" t="e">
        <f>IF(N502=0,0,(N501*N502+N503*N504*6)/N502)</f>
        <v>#N/A</v>
      </c>
      <c r="O500" s="304" t="e">
        <f>IF(O502=0,0,(O501*O502+O503*O504*6)/O502)</f>
        <v>#N/A</v>
      </c>
      <c r="P500" s="303" t="e">
        <f>IF(N500=0,0,(O500-N500)/N500*100)</f>
        <v>#N/A</v>
      </c>
    </row>
    <row r="501" spans="1:16" s="242" customFormat="1" ht="22.5" outlineLevel="1">
      <c r="A501" s="242" t="str">
        <f t="shared" si="84"/>
        <v>1</v>
      </c>
      <c r="G501" s="242" t="b">
        <f>F478="двухставочный"</f>
        <v>0</v>
      </c>
      <c r="L501" s="308" t="s">
        <v>500</v>
      </c>
      <c r="M501" s="301" t="s">
        <v>486</v>
      </c>
      <c r="N501" s="304"/>
      <c r="O501" s="304"/>
      <c r="P501" s="303">
        <f>IF(N501=0,0,(O501-N501)/N501*100)</f>
        <v>0</v>
      </c>
    </row>
    <row r="502" spans="1:16" s="242" customFormat="1" ht="22.5" outlineLevel="1">
      <c r="A502" s="242" t="str">
        <f t="shared" si="84"/>
        <v>1</v>
      </c>
      <c r="B502" s="100" t="s">
        <v>989</v>
      </c>
      <c r="G502" s="242" t="b">
        <f>F478="двухставочный"</f>
        <v>0</v>
      </c>
      <c r="L502" s="308" t="s">
        <v>501</v>
      </c>
      <c r="M502" s="301" t="s">
        <v>314</v>
      </c>
      <c r="N502" s="454" t="e">
        <f>SUMIFS(INDEX(Калькуляция!$T$15:$AM$576,,MATCH(N$3,Калькуляция!$T$3:$AM$3,0)),Калькуляция!$A$15:$A$576,$A502,Калькуляция!$B$15:$B$576,$B502)</f>
        <v>#N/A</v>
      </c>
      <c r="O502" s="454" t="e">
        <f>SUMIFS(INDEX(Калькуляция!$T$15:$AM$576,,MATCH(O$3,Калькуляция!$T$3:$AM$3,0)),Калькуляция!$A$15:$A$576,$A502,Калькуляция!$B$15:$B$576,$B502)</f>
        <v>#N/A</v>
      </c>
      <c r="P502" s="433" t="e">
        <f>IF(N502=0,0,(O502-N502)/N502*100)</f>
        <v>#N/A</v>
      </c>
    </row>
    <row r="503" spans="1:16" s="242" customFormat="1" ht="33.75" outlineLevel="1">
      <c r="A503" s="242" t="str">
        <f t="shared" si="84"/>
        <v>1</v>
      </c>
      <c r="G503" s="242" t="b">
        <f>F478="двухставочный"</f>
        <v>0</v>
      </c>
      <c r="L503" s="308" t="s">
        <v>502</v>
      </c>
      <c r="M503" s="301" t="s">
        <v>503</v>
      </c>
      <c r="N503" s="304"/>
      <c r="O503" s="304"/>
      <c r="P503" s="303">
        <f>IF(N503=0,0,(O503-N503)/N503*100)</f>
        <v>0</v>
      </c>
    </row>
    <row r="504" spans="1:16" s="242" customFormat="1" ht="22.5" outlineLevel="1">
      <c r="A504" s="242" t="str">
        <f t="shared" si="84"/>
        <v>1</v>
      </c>
      <c r="G504" s="242" t="b">
        <f>F478="двухставочный"</f>
        <v>0</v>
      </c>
      <c r="L504" s="308" t="s">
        <v>504</v>
      </c>
      <c r="M504" s="301" t="s">
        <v>505</v>
      </c>
      <c r="N504" s="304"/>
      <c r="O504" s="304"/>
      <c r="P504" s="303">
        <f>IF(N504=0,0,(O504-N504)/N504*100)</f>
        <v>0</v>
      </c>
    </row>
    <row r="505" spans="1:16" s="242" customFormat="1" ht="22.5" outlineLevel="1">
      <c r="A505" s="242" t="str">
        <f t="shared" si="84"/>
        <v>1</v>
      </c>
      <c r="G505" s="242" t="b">
        <f>F478="двухставочный"</f>
        <v>0</v>
      </c>
      <c r="L505" s="296" t="s">
        <v>996</v>
      </c>
      <c r="M505" s="306"/>
      <c r="N505" s="307"/>
      <c r="O505" s="307"/>
      <c r="P505" s="456"/>
    </row>
    <row r="506" spans="1:16" s="242" customFormat="1" ht="22.5" outlineLevel="1">
      <c r="A506" s="242" t="str">
        <f t="shared" si="84"/>
        <v>1</v>
      </c>
      <c r="G506" s="242" t="b">
        <f>F478="двухставочный"</f>
        <v>0</v>
      </c>
      <c r="L506" s="308" t="s">
        <v>499</v>
      </c>
      <c r="M506" s="301" t="s">
        <v>486</v>
      </c>
      <c r="N506" s="304" t="e">
        <f>IF(N508=0,0,(N507*N508+N509*N510*6)/N508)</f>
        <v>#N/A</v>
      </c>
      <c r="O506" s="304" t="e">
        <f>IF(O508=0,0,(O507*O508+O509*O510*6)/O508)</f>
        <v>#N/A</v>
      </c>
      <c r="P506" s="303" t="e">
        <f>IF(N506=0,0,(O506-N506)/N506*100)</f>
        <v>#N/A</v>
      </c>
    </row>
    <row r="507" spans="1:16" s="242" customFormat="1" ht="22.5" outlineLevel="1">
      <c r="A507" s="242" t="str">
        <f t="shared" si="84"/>
        <v>1</v>
      </c>
      <c r="G507" s="242" t="b">
        <f>F478="двухставочный"</f>
        <v>0</v>
      </c>
      <c r="L507" s="308" t="s">
        <v>500</v>
      </c>
      <c r="M507" s="301" t="s">
        <v>486</v>
      </c>
      <c r="N507" s="304"/>
      <c r="O507" s="304"/>
      <c r="P507" s="303">
        <f>IF(N507=0,0,(O507-N507)/N507*100)</f>
        <v>0</v>
      </c>
    </row>
    <row r="508" spans="1:16" s="242" customFormat="1" ht="22.5" outlineLevel="1">
      <c r="A508" s="242" t="str">
        <f t="shared" si="84"/>
        <v>1</v>
      </c>
      <c r="B508" s="100" t="s">
        <v>990</v>
      </c>
      <c r="G508" s="242" t="b">
        <f>F478="двухставочный"</f>
        <v>0</v>
      </c>
      <c r="L508" s="308" t="s">
        <v>501</v>
      </c>
      <c r="M508" s="301" t="s">
        <v>314</v>
      </c>
      <c r="N508" s="454" t="e">
        <f>SUMIFS(INDEX(Калькуляция!$T$15:$AM$576,,MATCH(N$3,Калькуляция!$T$3:$AM$3,0)),Калькуляция!$A$15:$A$576,$A508,Калькуляция!$B$15:$B$576,$B508)</f>
        <v>#N/A</v>
      </c>
      <c r="O508" s="454" t="e">
        <f>SUMIFS(INDEX(Калькуляция!$T$15:$AM$576,,MATCH(O$3,Калькуляция!$T$3:$AM$3,0)),Калькуляция!$A$15:$A$576,$A508,Калькуляция!$B$15:$B$576,$B508)</f>
        <v>#N/A</v>
      </c>
      <c r="P508" s="433" t="e">
        <f>IF(N508=0,0,(O508-N508)/N508*100)</f>
        <v>#N/A</v>
      </c>
    </row>
    <row r="509" spans="1:16" s="242" customFormat="1" ht="33.75" outlineLevel="1">
      <c r="A509" s="242" t="str">
        <f t="shared" si="84"/>
        <v>1</v>
      </c>
      <c r="G509" s="242" t="b">
        <f>F478="двухставочный"</f>
        <v>0</v>
      </c>
      <c r="L509" s="308" t="s">
        <v>502</v>
      </c>
      <c r="M509" s="301" t="s">
        <v>503</v>
      </c>
      <c r="N509" s="304"/>
      <c r="O509" s="304"/>
      <c r="P509" s="303">
        <f>IF(N509=0,0,(O509-N509)/N509*100)</f>
        <v>0</v>
      </c>
    </row>
    <row r="510" spans="1:16" s="242" customFormat="1" ht="22.5" outlineLevel="1">
      <c r="A510" s="242" t="str">
        <f t="shared" si="84"/>
        <v>1</v>
      </c>
      <c r="G510" s="242" t="b">
        <f>F478="двухставочный"</f>
        <v>0</v>
      </c>
      <c r="L510" s="308" t="s">
        <v>504</v>
      </c>
      <c r="M510" s="301" t="s">
        <v>505</v>
      </c>
      <c r="N510" s="304"/>
      <c r="O510" s="304"/>
      <c r="P510" s="303">
        <f>IF(N510=0,0,(O510-N510)/N510*100)</f>
        <v>0</v>
      </c>
    </row>
    <row r="511" spans="1:16" s="242" customFormat="1" ht="22.5" outlineLevel="1">
      <c r="A511" s="242" t="str">
        <f t="shared" si="84"/>
        <v>1</v>
      </c>
      <c r="G511" s="242" t="b">
        <f>F478="двухставочный"</f>
        <v>0</v>
      </c>
      <c r="L511" s="296" t="s">
        <v>996</v>
      </c>
      <c r="M511" s="306"/>
      <c r="N511" s="307"/>
      <c r="O511" s="307"/>
      <c r="P511" s="456"/>
    </row>
    <row r="512" spans="1:16" s="242" customFormat="1" ht="22.5" outlineLevel="1">
      <c r="A512" s="242" t="str">
        <f t="shared" si="84"/>
        <v>1</v>
      </c>
      <c r="G512" s="242" t="b">
        <f>F478="двухставочный"</f>
        <v>0</v>
      </c>
      <c r="L512" s="308" t="s">
        <v>499</v>
      </c>
      <c r="M512" s="301" t="s">
        <v>486</v>
      </c>
      <c r="N512" s="304" t="e">
        <f>IF(N514=0,0,(N513*N514+N515*N516*6)/N514)</f>
        <v>#N/A</v>
      </c>
      <c r="O512" s="304" t="e">
        <f>IF(O514=0,0,(O513*O514+O515*O516*6)/O514)</f>
        <v>#N/A</v>
      </c>
      <c r="P512" s="303" t="e">
        <f>IF(N512=0,0,(O512-N512)/N512*100)</f>
        <v>#N/A</v>
      </c>
    </row>
    <row r="513" spans="1:16" s="242" customFormat="1" ht="22.5" outlineLevel="1">
      <c r="A513" s="242" t="str">
        <f t="shared" si="84"/>
        <v>1</v>
      </c>
      <c r="G513" s="242" t="b">
        <f>F478="двухставочный"</f>
        <v>0</v>
      </c>
      <c r="L513" s="308" t="s">
        <v>500</v>
      </c>
      <c r="M513" s="301" t="s">
        <v>486</v>
      </c>
      <c r="N513" s="304"/>
      <c r="O513" s="304"/>
      <c r="P513" s="303">
        <f>IF(N513=0,0,(O513-N513)/N513*100)</f>
        <v>0</v>
      </c>
    </row>
    <row r="514" spans="1:16" s="242" customFormat="1" ht="22.5" outlineLevel="1">
      <c r="A514" s="242" t="str">
        <f t="shared" si="84"/>
        <v>1</v>
      </c>
      <c r="B514" s="100" t="s">
        <v>991</v>
      </c>
      <c r="G514" s="242" t="b">
        <f>F478="двухставочный"</f>
        <v>0</v>
      </c>
      <c r="L514" s="308" t="s">
        <v>501</v>
      </c>
      <c r="M514" s="301" t="s">
        <v>314</v>
      </c>
      <c r="N514" s="454" t="e">
        <f>SUMIFS(INDEX(Калькуляция!$T$15:$AM$576,,MATCH(N$3,Калькуляция!$T$3:$AM$3,0)),Калькуляция!$A$15:$A$576,$A514,Калькуляция!$B$15:$B$576,$B514)</f>
        <v>#N/A</v>
      </c>
      <c r="O514" s="454" t="e">
        <f>SUMIFS(INDEX(Калькуляция!$T$15:$AM$576,,MATCH(O$3,Калькуляция!$T$3:$AM$3,0)),Калькуляция!$A$15:$A$576,$A514,Калькуляция!$B$15:$B$576,$B514)</f>
        <v>#N/A</v>
      </c>
      <c r="P514" s="433" t="e">
        <f>IF(N514=0,0,(O514-N514)/N514*100)</f>
        <v>#N/A</v>
      </c>
    </row>
    <row r="515" spans="1:16" s="242" customFormat="1" ht="33.75" outlineLevel="1">
      <c r="A515" s="242" t="str">
        <f t="shared" si="84"/>
        <v>1</v>
      </c>
      <c r="G515" s="242" t="b">
        <f>F478="двухставочный"</f>
        <v>0</v>
      </c>
      <c r="L515" s="308" t="s">
        <v>502</v>
      </c>
      <c r="M515" s="301" t="s">
        <v>503</v>
      </c>
      <c r="N515" s="304"/>
      <c r="O515" s="304"/>
      <c r="P515" s="303">
        <f>IF(N515=0,0,(O515-N515)/N515*100)</f>
        <v>0</v>
      </c>
    </row>
    <row r="516" spans="1:16" s="242" customFormat="1" ht="22.5" outlineLevel="1">
      <c r="A516" s="242" t="str">
        <f t="shared" si="84"/>
        <v>1</v>
      </c>
      <c r="G516" s="242" t="b">
        <f>F478="двухставочный"</f>
        <v>0</v>
      </c>
      <c r="L516" s="308" t="s">
        <v>504</v>
      </c>
      <c r="M516" s="301" t="s">
        <v>505</v>
      </c>
      <c r="N516" s="304"/>
      <c r="O516" s="304"/>
      <c r="P516" s="303">
        <f>IF(N516=0,0,(O516-N516)/N516*100)</f>
        <v>0</v>
      </c>
    </row>
    <row r="517" spans="1:16" s="242" customFormat="1" ht="15" customHeight="1" outlineLevel="1">
      <c r="A517" s="242" t="str">
        <f t="shared" si="84"/>
        <v>1</v>
      </c>
      <c r="G517" s="242" t="b">
        <f>F478="двухставочный"</f>
        <v>0</v>
      </c>
      <c r="J517" s="242" t="s">
        <v>1245</v>
      </c>
      <c r="L517" s="256" t="s">
        <v>356</v>
      </c>
      <c r="M517" s="255"/>
      <c r="N517" s="254"/>
      <c r="O517" s="254"/>
      <c r="P517" s="273"/>
    </row>
    <row r="518" spans="1:16" s="165" customFormat="1">
      <c r="A518" s="164" t="s">
        <v>897</v>
      </c>
      <c r="M518" s="3"/>
      <c r="N518" s="3"/>
      <c r="O518" s="3"/>
      <c r="P518" s="3"/>
    </row>
    <row r="519" spans="1:16" s="242" customFormat="1">
      <c r="A519" s="85" t="s">
        <v>17</v>
      </c>
      <c r="L519" s="511" t="s">
        <v>15</v>
      </c>
      <c r="M519" s="512"/>
      <c r="N519" s="289" t="str">
        <f>"Тариф " &amp; A519</f>
        <v>Тариф 1</v>
      </c>
      <c r="O519" s="290"/>
      <c r="P519" s="457"/>
    </row>
    <row r="520" spans="1:16" s="242" customFormat="1" outlineLevel="1">
      <c r="A520" s="242" t="str">
        <f t="shared" ref="A520:A526" si="85">A519</f>
        <v>1</v>
      </c>
      <c r="L520" s="506" t="s">
        <v>491</v>
      </c>
      <c r="M520" s="507"/>
      <c r="N520" s="289" t="str">
        <f>INDEX('Общие сведения'!$K$110:$K$201,MATCH($A520,'Общие сведения'!$D$110:$D$201,0))</f>
        <v>питьевая вода</v>
      </c>
      <c r="O520" s="291"/>
      <c r="P520" s="458"/>
    </row>
    <row r="521" spans="1:16" s="242" customFormat="1" outlineLevel="1">
      <c r="A521" s="242" t="str">
        <f t="shared" si="85"/>
        <v>1</v>
      </c>
      <c r="L521" s="506" t="s">
        <v>492</v>
      </c>
      <c r="M521" s="507"/>
      <c r="N521" s="289" t="str">
        <f>INDEX('Общие сведения'!$L$110:$L$201,MATCH($A521,'Общие сведения'!$D$110:$D$201,0))</f>
        <v>тариф на питьевую воду</v>
      </c>
      <c r="O521" s="291"/>
      <c r="P521" s="458"/>
    </row>
    <row r="522" spans="1:16" s="242" customFormat="1" outlineLevel="1">
      <c r="A522" s="242" t="str">
        <f t="shared" si="85"/>
        <v>1</v>
      </c>
      <c r="L522" s="514" t="s">
        <v>267</v>
      </c>
      <c r="M522" s="515"/>
      <c r="N522" s="289" t="str">
        <f>INDEX('Общие сведения'!$M$110:$M$201,MATCH($A522,'Общие сведения'!$D$110:$D$201,0))</f>
        <v>Новоспасское городское поселние</v>
      </c>
      <c r="O522" s="291"/>
      <c r="P522" s="458"/>
    </row>
    <row r="523" spans="1:16" s="295" customFormat="1" outlineLevel="1">
      <c r="A523" s="242" t="str">
        <f t="shared" si="85"/>
        <v>1</v>
      </c>
      <c r="L523" s="310" t="s">
        <v>506</v>
      </c>
      <c r="M523" s="311" t="s">
        <v>486</v>
      </c>
      <c r="N523" s="312"/>
      <c r="O523" s="312"/>
      <c r="P523" s="299">
        <f>IF(N523=0,0,(O523-N523)/N523*100)</f>
        <v>0</v>
      </c>
    </row>
    <row r="524" spans="1:16" s="295" customFormat="1" outlineLevel="1">
      <c r="A524" s="242" t="str">
        <f t="shared" si="85"/>
        <v>1</v>
      </c>
      <c r="L524" s="310" t="s">
        <v>507</v>
      </c>
      <c r="M524" s="311" t="s">
        <v>486</v>
      </c>
      <c r="N524" s="312"/>
      <c r="O524" s="312"/>
      <c r="P524" s="299">
        <f>IF(N524=0,0,(O524-N524)/N524*100)</f>
        <v>0</v>
      </c>
    </row>
    <row r="525" spans="1:16" s="242" customFormat="1" outlineLevel="1">
      <c r="A525" s="242" t="str">
        <f t="shared" si="85"/>
        <v>1</v>
      </c>
      <c r="L525" s="313" t="s">
        <v>494</v>
      </c>
      <c r="M525" s="314" t="s">
        <v>142</v>
      </c>
      <c r="N525" s="302">
        <f>IF(N523=0,0,N524/N523)*100</f>
        <v>0</v>
      </c>
      <c r="O525" s="302">
        <f>IF(O523=0,0,O524/O523)*100</f>
        <v>0</v>
      </c>
      <c r="P525" s="459"/>
    </row>
    <row r="526" spans="1:16" s="242" customFormat="1" ht="15" customHeight="1" outlineLevel="1">
      <c r="A526" s="242" t="str">
        <f t="shared" si="85"/>
        <v>1</v>
      </c>
      <c r="J526" s="242" t="s">
        <v>1246</v>
      </c>
      <c r="L526" s="256" t="s">
        <v>356</v>
      </c>
      <c r="M526" s="255"/>
      <c r="N526" s="254"/>
      <c r="O526" s="254"/>
      <c r="P526" s="273"/>
    </row>
    <row r="527" spans="1:16" s="165" customFormat="1">
      <c r="A527" s="164" t="s">
        <v>1248</v>
      </c>
      <c r="M527" s="3"/>
      <c r="N527" s="3"/>
      <c r="O527" s="3"/>
      <c r="P527" s="3"/>
    </row>
    <row r="528" spans="1:16" s="242" customFormat="1" ht="15" customHeight="1" outlineLevel="1">
      <c r="A528" s="242" t="str">
        <f ca="1">OFFSET(A528,-1,0)</f>
        <v>et_List16_line_o</v>
      </c>
      <c r="G528" s="242">
        <f ca="1">OFFSET(G528,-1,0)</f>
        <v>0</v>
      </c>
      <c r="J528" s="516"/>
      <c r="K528" s="132" t="s">
        <v>268</v>
      </c>
      <c r="L528" s="462"/>
      <c r="M528" s="301" t="s">
        <v>486</v>
      </c>
      <c r="N528" s="304"/>
      <c r="O528" s="305"/>
      <c r="P528" s="303">
        <f>IF(N528=0,0,(O528-N528)/N528*100)</f>
        <v>0</v>
      </c>
    </row>
    <row r="529" spans="1:27" s="242" customFormat="1" ht="15" customHeight="1" outlineLevel="1">
      <c r="A529" s="242" t="str">
        <f ca="1">OFFSET(A529,-1,0)</f>
        <v>et_List16_line_o</v>
      </c>
      <c r="G529" s="242">
        <f ca="1">OFFSET(G529,-1,0)</f>
        <v>0</v>
      </c>
      <c r="J529" s="516"/>
      <c r="K529" s="132"/>
      <c r="L529" s="300" t="s">
        <v>1250</v>
      </c>
      <c r="M529" s="400" t="s">
        <v>314</v>
      </c>
      <c r="N529" s="454"/>
      <c r="O529" s="454"/>
      <c r="P529" s="433">
        <f>IF(N529=0,0,(O529-N529)/N529*100)</f>
        <v>0</v>
      </c>
    </row>
    <row r="530" spans="1:27" s="165" customFormat="1">
      <c r="A530" s="164" t="s">
        <v>1249</v>
      </c>
      <c r="M530" s="3"/>
      <c r="N530" s="3"/>
      <c r="O530" s="3"/>
      <c r="P530" s="3"/>
    </row>
    <row r="531" spans="1:27" s="242" customFormat="1" ht="14.25" outlineLevel="1">
      <c r="A531" s="242" t="str">
        <f t="shared" ref="A531:A536" ca="1" si="86">OFFSET(A531,-1,0)</f>
        <v>et_List16_line_d</v>
      </c>
      <c r="G531" s="242">
        <f t="shared" ref="G531:G536" ca="1" si="87">OFFSET(G531,-1,0)</f>
        <v>0</v>
      </c>
      <c r="J531" s="516"/>
      <c r="K531" s="132" t="s">
        <v>268</v>
      </c>
      <c r="L531" s="462"/>
      <c r="M531" s="301"/>
      <c r="N531" s="460"/>
      <c r="O531" s="461"/>
      <c r="P531" s="461"/>
    </row>
    <row r="532" spans="1:27" s="242" customFormat="1" ht="22.5" outlineLevel="1">
      <c r="A532" s="242" t="str">
        <f t="shared" ca="1" si="86"/>
        <v>et_List16_line_d</v>
      </c>
      <c r="G532" s="242">
        <f t="shared" ca="1" si="87"/>
        <v>0</v>
      </c>
      <c r="J532" s="516"/>
      <c r="K532" s="132"/>
      <c r="L532" s="308" t="s">
        <v>499</v>
      </c>
      <c r="M532" s="301" t="s">
        <v>486</v>
      </c>
      <c r="N532" s="304">
        <f>IF(N534=0,0,(N533*N534+N535*N536*6)/N534)</f>
        <v>0</v>
      </c>
      <c r="O532" s="304">
        <f>IF(O534=0,0,(O533*O534+O535*O536*6)/O534)</f>
        <v>0</v>
      </c>
      <c r="P532" s="303">
        <f>IF(N532=0,0,(O532-N532)/N532*100)</f>
        <v>0</v>
      </c>
    </row>
    <row r="533" spans="1:27" s="242" customFormat="1" ht="22.5" outlineLevel="1">
      <c r="A533" s="242" t="str">
        <f t="shared" ca="1" si="86"/>
        <v>et_List16_line_d</v>
      </c>
      <c r="G533" s="242">
        <f t="shared" ca="1" si="87"/>
        <v>0</v>
      </c>
      <c r="J533" s="516"/>
      <c r="K533" s="132"/>
      <c r="L533" s="308" t="s">
        <v>500</v>
      </c>
      <c r="M533" s="301" t="s">
        <v>486</v>
      </c>
      <c r="N533" s="304"/>
      <c r="O533" s="304"/>
      <c r="P533" s="303">
        <f>IF(N533=0,0,(O533-N533)/N533*100)</f>
        <v>0</v>
      </c>
    </row>
    <row r="534" spans="1:27" s="242" customFormat="1" ht="22.5" outlineLevel="1">
      <c r="A534" s="242" t="str">
        <f t="shared" ca="1" si="86"/>
        <v>et_List16_line_d</v>
      </c>
      <c r="G534" s="242">
        <f t="shared" ca="1" si="87"/>
        <v>0</v>
      </c>
      <c r="J534" s="516"/>
      <c r="K534" s="132"/>
      <c r="L534" s="308" t="s">
        <v>501</v>
      </c>
      <c r="M534" s="301" t="s">
        <v>314</v>
      </c>
      <c r="N534" s="454"/>
      <c r="O534" s="454"/>
      <c r="P534" s="433">
        <f>IF(N534=0,0,(O534-N534)/N534*100)</f>
        <v>0</v>
      </c>
    </row>
    <row r="535" spans="1:27" s="242" customFormat="1" ht="33.75" outlineLevel="1">
      <c r="A535" s="242" t="str">
        <f t="shared" ca="1" si="86"/>
        <v>et_List16_line_d</v>
      </c>
      <c r="G535" s="242">
        <f t="shared" ca="1" si="87"/>
        <v>0</v>
      </c>
      <c r="J535" s="516"/>
      <c r="K535" s="132"/>
      <c r="L535" s="308" t="s">
        <v>502</v>
      </c>
      <c r="M535" s="301" t="s">
        <v>503</v>
      </c>
      <c r="N535" s="304"/>
      <c r="O535" s="304"/>
      <c r="P535" s="303">
        <f>IF(N535=0,0,(O535-N535)/N535*100)</f>
        <v>0</v>
      </c>
    </row>
    <row r="536" spans="1:27" s="242" customFormat="1" ht="22.5" outlineLevel="1">
      <c r="A536" s="242" t="str">
        <f t="shared" ca="1" si="86"/>
        <v>et_List16_line_d</v>
      </c>
      <c r="G536" s="242">
        <f t="shared" ca="1" si="87"/>
        <v>0</v>
      </c>
      <c r="J536" s="516"/>
      <c r="K536" s="132"/>
      <c r="L536" s="308" t="s">
        <v>504</v>
      </c>
      <c r="M536" s="301" t="s">
        <v>505</v>
      </c>
      <c r="N536" s="304"/>
      <c r="O536" s="304"/>
      <c r="P536" s="303">
        <f>IF(N536=0,0,(O536-N536)/N536*100)</f>
        <v>0</v>
      </c>
    </row>
    <row r="537" spans="1:27" s="165" customFormat="1">
      <c r="A537" s="164" t="s">
        <v>1247</v>
      </c>
    </row>
    <row r="538" spans="1:27" s="242" customFormat="1" ht="15" customHeight="1" outlineLevel="1">
      <c r="A538" s="242" t="str">
        <f ca="1">OFFSET(A538,-1,0)</f>
        <v>et_List16_line_transp</v>
      </c>
      <c r="G538" s="242">
        <f ca="1">OFFSET(G538,-1,0)</f>
        <v>0</v>
      </c>
      <c r="K538" s="132" t="s">
        <v>268</v>
      </c>
      <c r="L538" s="462"/>
      <c r="M538" s="301" t="s">
        <v>486</v>
      </c>
      <c r="N538" s="304"/>
      <c r="O538" s="305"/>
      <c r="P538" s="303">
        <f>IF(N538=0,0,(O538-N538)/N538*100)</f>
        <v>0</v>
      </c>
    </row>
    <row r="539" spans="1:27">
      <c r="AA539" s="1"/>
    </row>
    <row r="540" spans="1:27" s="128" customFormat="1" ht="30" customHeight="1">
      <c r="A540" s="127" t="s">
        <v>1100</v>
      </c>
      <c r="M540" s="129"/>
      <c r="N540" s="129"/>
      <c r="O540" s="129"/>
      <c r="P540" s="129"/>
      <c r="AA540" s="130"/>
    </row>
    <row r="541" spans="1:27">
      <c r="A541" s="164" t="s">
        <v>889</v>
      </c>
    </row>
    <row r="542" spans="1:27" s="352" customFormat="1" ht="15" customHeight="1">
      <c r="A542" s="85" t="s">
        <v>17</v>
      </c>
      <c r="L542" s="195" t="str">
        <f>INDEX('Общие сведения'!$J$110:$J$201,MATCH($A542,'Общие сведения'!$D$110:$D$201,0))</f>
        <v>Тариф 1 (Водоснабжение) - тариф на питьевую воду (Новоспасское городское поселние)</v>
      </c>
      <c r="M542" s="142"/>
      <c r="N542" s="142"/>
      <c r="O542" s="316" t="e">
        <f t="shared" ref="O542:T542" si="88">O543+O546+O547+O550+O551+O554+O555+O558</f>
        <v>#N/A</v>
      </c>
      <c r="P542" s="316" t="e">
        <f t="shared" si="88"/>
        <v>#N/A</v>
      </c>
      <c r="Q542" s="316" t="e">
        <f t="shared" si="88"/>
        <v>#N/A</v>
      </c>
      <c r="R542" s="316" t="e">
        <f t="shared" si="88"/>
        <v>#N/A</v>
      </c>
      <c r="S542" s="316" t="e">
        <f t="shared" si="88"/>
        <v>#N/A</v>
      </c>
      <c r="T542" s="316" t="e">
        <f t="shared" si="88"/>
        <v>#N/A</v>
      </c>
      <c r="U542" s="316"/>
    </row>
    <row r="543" spans="1:27" s="352" customFormat="1" outlineLevel="1">
      <c r="A543" s="470" t="str">
        <f>A542</f>
        <v>1</v>
      </c>
      <c r="B543" s="418" t="s">
        <v>1178</v>
      </c>
      <c r="L543" s="358">
        <v>1</v>
      </c>
      <c r="M543" s="353" t="s">
        <v>1079</v>
      </c>
      <c r="N543" s="360" t="s">
        <v>355</v>
      </c>
      <c r="O543" s="419"/>
      <c r="P543" s="419"/>
      <c r="Q543" s="419"/>
      <c r="R543" s="419"/>
      <c r="S543" s="182">
        <f>SUMIFS(S544:S545,$N544:$N545,$N543)</f>
        <v>0</v>
      </c>
      <c r="T543" s="182">
        <f>SUMIFS(T544:T545,$N544:$N545,$N543)</f>
        <v>0</v>
      </c>
      <c r="U543" s="421"/>
    </row>
    <row r="544" spans="1:27" s="352" customFormat="1" hidden="1" outlineLevel="1">
      <c r="A544" s="470" t="str">
        <f t="shared" ref="A544:A558" si="89">A543</f>
        <v>1</v>
      </c>
      <c r="B544" s="418"/>
      <c r="J544" s="352" t="s">
        <v>871</v>
      </c>
      <c r="L544" s="358"/>
      <c r="M544" s="353"/>
      <c r="N544" s="360"/>
      <c r="O544" s="373"/>
      <c r="P544" s="373"/>
      <c r="Q544" s="373"/>
      <c r="R544" s="373"/>
      <c r="S544" s="185"/>
      <c r="T544" s="185"/>
      <c r="U544" s="422"/>
    </row>
    <row r="545" spans="1:21" s="352" customFormat="1" ht="15" customHeight="1" outlineLevel="1">
      <c r="A545" s="470" t="str">
        <f>A544</f>
        <v>1</v>
      </c>
      <c r="B545" s="418"/>
      <c r="L545" s="211"/>
      <c r="M545" s="212" t="s">
        <v>356</v>
      </c>
      <c r="N545" s="212"/>
      <c r="O545" s="212"/>
      <c r="P545" s="212"/>
      <c r="Q545" s="212"/>
      <c r="R545" s="212"/>
      <c r="S545" s="212"/>
      <c r="T545" s="212"/>
      <c r="U545" s="213"/>
    </row>
    <row r="546" spans="1:21" s="352" customFormat="1" ht="22.5" outlineLevel="1">
      <c r="A546" s="470" t="str">
        <f t="shared" si="89"/>
        <v>1</v>
      </c>
      <c r="B546" s="418" t="s">
        <v>1179</v>
      </c>
      <c r="L546" s="358" t="s">
        <v>101</v>
      </c>
      <c r="M546" s="353" t="s">
        <v>1084</v>
      </c>
      <c r="N546" s="360" t="s">
        <v>355</v>
      </c>
      <c r="O546" s="419" t="e">
        <f>O543*SUMIFS(INDEX(Сценарии!$O$15:$Y$143,,MATCH(O$3,Сценарии!$O$3:$Y$3,0)),Сценарии!$A$15:$A$143,$A546,Сценарии!$B$15:$B$143,"СВФОТ")/100</f>
        <v>#N/A</v>
      </c>
      <c r="P546" s="419" t="e">
        <f>P543*SUMIFS(INDEX(Сценарии!$O$15:$Y$143,,MATCH(P$3,Сценарии!$O$3:$Y$3,0)),Сценарии!$A$15:$A$143,$A546,Сценарии!$B$15:$B$143,"СВФОТ")/100</f>
        <v>#N/A</v>
      </c>
      <c r="Q546" s="419" t="e">
        <f>Q543*SUMIFS(INDEX(Сценарии!$O$15:$Y$143,,MATCH(Q$3,Сценарии!$O$3:$Y$3,0)),Сценарии!$A$15:$A$143,$A546,Сценарии!$B$15:$B$143,"СВФОТ")/100</f>
        <v>#N/A</v>
      </c>
      <c r="R546" s="419" t="e">
        <f>R543*SUMIFS(INDEX(Сценарии!$O$15:$Y$143,,MATCH(R$3,Сценарии!$O$3:$Y$3,0)),Сценарии!$A$15:$A$143,$A546,Сценарии!$B$15:$B$143,"СВФОТ")/100</f>
        <v>#N/A</v>
      </c>
      <c r="S546" s="419" t="e">
        <f>S543*SUMIFS(INDEX(Сценарии!$O$15:$Y$143,,MATCH(S$3,Сценарии!$O$3:$Y$3,0)),Сценарии!$A$15:$A$143,$A546,Сценарии!$B$15:$B$143,"СВФОТ")/100</f>
        <v>#N/A</v>
      </c>
      <c r="T546" s="419" t="e">
        <f>T543*SUMIFS(INDEX(Сценарии!$O$15:$Y$143,,MATCH(T$3,Сценарии!$O$3:$Y$3,0)),Сценарии!$A$15:$A$143,$A546,Сценарии!$B$15:$B$143,"СВФОТ")/100</f>
        <v>#N/A</v>
      </c>
      <c r="U546" s="421"/>
    </row>
    <row r="547" spans="1:21" s="352" customFormat="1" outlineLevel="1">
      <c r="A547" s="470" t="str">
        <f t="shared" si="89"/>
        <v>1</v>
      </c>
      <c r="B547" s="418" t="s">
        <v>1180</v>
      </c>
      <c r="L547" s="358" t="s">
        <v>102</v>
      </c>
      <c r="M547" s="353" t="s">
        <v>1085</v>
      </c>
      <c r="N547" s="360" t="s">
        <v>355</v>
      </c>
      <c r="O547" s="419"/>
      <c r="P547" s="419"/>
      <c r="Q547" s="419"/>
      <c r="R547" s="419"/>
      <c r="S547" s="182">
        <f>SUMIFS(S548:S549,$N548:$N549,$N547)</f>
        <v>0</v>
      </c>
      <c r="T547" s="182">
        <f>SUMIFS(T548:T549,$N548:$N549,$N547)</f>
        <v>0</v>
      </c>
      <c r="U547" s="421"/>
    </row>
    <row r="548" spans="1:21" s="352" customFormat="1" hidden="1" outlineLevel="1">
      <c r="A548" s="470" t="str">
        <f t="shared" si="89"/>
        <v>1</v>
      </c>
      <c r="B548" s="418"/>
      <c r="J548" s="352" t="s">
        <v>873</v>
      </c>
      <c r="L548" s="358"/>
      <c r="M548" s="353"/>
      <c r="N548" s="360"/>
      <c r="O548" s="373"/>
      <c r="P548" s="373"/>
      <c r="Q548" s="373"/>
      <c r="R548" s="373"/>
      <c r="S548" s="185"/>
      <c r="T548" s="185"/>
      <c r="U548" s="422"/>
    </row>
    <row r="549" spans="1:21" s="352" customFormat="1" ht="15" customHeight="1" outlineLevel="1">
      <c r="A549" s="470" t="str">
        <f t="shared" si="89"/>
        <v>1</v>
      </c>
      <c r="B549" s="418"/>
      <c r="L549" s="211"/>
      <c r="M549" s="212" t="s">
        <v>356</v>
      </c>
      <c r="N549" s="212"/>
      <c r="O549" s="212"/>
      <c r="P549" s="212"/>
      <c r="Q549" s="212"/>
      <c r="R549" s="212"/>
      <c r="S549" s="212"/>
      <c r="T549" s="212"/>
      <c r="U549" s="213"/>
    </row>
    <row r="550" spans="1:21" s="352" customFormat="1" outlineLevel="1">
      <c r="A550" s="470" t="str">
        <f t="shared" si="89"/>
        <v>1</v>
      </c>
      <c r="B550" s="418" t="s">
        <v>1181</v>
      </c>
      <c r="L550" s="358" t="s">
        <v>103</v>
      </c>
      <c r="M550" s="353" t="s">
        <v>1086</v>
      </c>
      <c r="N550" s="360" t="s">
        <v>355</v>
      </c>
      <c r="O550" s="419" t="e">
        <f>O547*SUMIFS(INDEX(Сценарии!$O$15:$Y$143,,MATCH(O$3,Сценарии!$O$3:$Y$3,0)),Сценарии!$A$15:$A$143,$A550,Сценарии!$B$15:$B$143,"СВФОТ")/100</f>
        <v>#N/A</v>
      </c>
      <c r="P550" s="419" t="e">
        <f>P547*SUMIFS(INDEX(Сценарии!$O$15:$Y$143,,MATCH(P$3,Сценарии!$O$3:$Y$3,0)),Сценарии!$A$15:$A$143,$A550,Сценарии!$B$15:$B$143,"СВФОТ")/100</f>
        <v>#N/A</v>
      </c>
      <c r="Q550" s="419" t="e">
        <f>Q547*SUMIFS(INDEX(Сценарии!$O$15:$Y$143,,MATCH(Q$3,Сценарии!$O$3:$Y$3,0)),Сценарии!$A$15:$A$143,$A550,Сценарии!$B$15:$B$143,"СВФОТ")/100</f>
        <v>#N/A</v>
      </c>
      <c r="R550" s="419" t="e">
        <f>R547*SUMIFS(INDEX(Сценарии!$O$15:$Y$143,,MATCH(R$3,Сценарии!$O$3:$Y$3,0)),Сценарии!$A$15:$A$143,$A550,Сценарии!$B$15:$B$143,"СВФОТ")/100</f>
        <v>#N/A</v>
      </c>
      <c r="S550" s="419" t="e">
        <f>S547*SUMIFS(INDEX(Сценарии!$O$15:$Y$143,,MATCH(S$3,Сценарии!$O$3:$Y$3,0)),Сценарии!$A$15:$A$143,$A550,Сценарии!$B$15:$B$143,"СВФОТ")/100</f>
        <v>#N/A</v>
      </c>
      <c r="T550" s="419" t="e">
        <f>T547*SUMIFS(INDEX(Сценарии!$O$15:$Y$143,,MATCH(T$3,Сценарии!$O$3:$Y$3,0)),Сценарии!$A$15:$A$143,$A550,Сценарии!$B$15:$B$143,"СВФОТ")/100</f>
        <v>#N/A</v>
      </c>
      <c r="U550" s="421"/>
    </row>
    <row r="551" spans="1:21" s="352" customFormat="1" ht="22.5" outlineLevel="1">
      <c r="A551" s="470" t="str">
        <f t="shared" si="89"/>
        <v>1</v>
      </c>
      <c r="B551" s="418" t="s">
        <v>1182</v>
      </c>
      <c r="L551" s="358" t="s">
        <v>119</v>
      </c>
      <c r="M551" s="353" t="s">
        <v>1087</v>
      </c>
      <c r="N551" s="360" t="s">
        <v>355</v>
      </c>
      <c r="O551" s="419"/>
      <c r="P551" s="419"/>
      <c r="Q551" s="419"/>
      <c r="R551" s="419"/>
      <c r="S551" s="182">
        <f>SUMIFS(S552:S553,$N552:$N553,$N551)</f>
        <v>0</v>
      </c>
      <c r="T551" s="182">
        <f>SUMIFS(T552:T553,$N552:$N553,$N551)</f>
        <v>0</v>
      </c>
      <c r="U551" s="421"/>
    </row>
    <row r="552" spans="1:21" s="352" customFormat="1" hidden="1" outlineLevel="1">
      <c r="A552" s="470" t="str">
        <f t="shared" si="89"/>
        <v>1</v>
      </c>
      <c r="B552" s="418"/>
      <c r="J552" s="352" t="s">
        <v>1102</v>
      </c>
      <c r="L552" s="358"/>
      <c r="M552" s="353"/>
      <c r="N552" s="360"/>
      <c r="O552" s="373"/>
      <c r="P552" s="373"/>
      <c r="Q552" s="373"/>
      <c r="R552" s="373"/>
      <c r="S552" s="185"/>
      <c r="T552" s="185"/>
      <c r="U552" s="422"/>
    </row>
    <row r="553" spans="1:21" s="352" customFormat="1" ht="15" customHeight="1" outlineLevel="1">
      <c r="A553" s="470" t="str">
        <f t="shared" si="89"/>
        <v>1</v>
      </c>
      <c r="B553" s="418"/>
      <c r="L553" s="211"/>
      <c r="M553" s="212" t="s">
        <v>356</v>
      </c>
      <c r="N553" s="212"/>
      <c r="O553" s="212"/>
      <c r="P553" s="212"/>
      <c r="Q553" s="212"/>
      <c r="R553" s="212"/>
      <c r="S553" s="212"/>
      <c r="T553" s="212"/>
      <c r="U553" s="213"/>
    </row>
    <row r="554" spans="1:21" s="352" customFormat="1" ht="22.5" outlineLevel="1">
      <c r="A554" s="470" t="str">
        <f t="shared" si="89"/>
        <v>1</v>
      </c>
      <c r="B554" s="418" t="s">
        <v>1183</v>
      </c>
      <c r="L554" s="358" t="s">
        <v>123</v>
      </c>
      <c r="M554" s="353" t="s">
        <v>1088</v>
      </c>
      <c r="N554" s="360" t="s">
        <v>355</v>
      </c>
      <c r="O554" s="419" t="e">
        <f>O551*SUMIFS(INDEX(Сценарии!$O$15:$Y$143,,MATCH(O$3,Сценарии!$O$3:$Y$3,0)),Сценарии!$A$15:$A$143,$A554,Сценарии!$B$15:$B$143,"СВФОТ")/100</f>
        <v>#N/A</v>
      </c>
      <c r="P554" s="419" t="e">
        <f>P551*SUMIFS(INDEX(Сценарии!$O$15:$Y$143,,MATCH(P$3,Сценарии!$O$3:$Y$3,0)),Сценарии!$A$15:$A$143,$A554,Сценарии!$B$15:$B$143,"СВФОТ")/100</f>
        <v>#N/A</v>
      </c>
      <c r="Q554" s="419" t="e">
        <f>Q551*SUMIFS(INDEX(Сценарии!$O$15:$Y$143,,MATCH(Q$3,Сценарии!$O$3:$Y$3,0)),Сценарии!$A$15:$A$143,$A554,Сценарии!$B$15:$B$143,"СВФОТ")/100</f>
        <v>#N/A</v>
      </c>
      <c r="R554" s="419" t="e">
        <f>R551*SUMIFS(INDEX(Сценарии!$O$15:$Y$143,,MATCH(R$3,Сценарии!$O$3:$Y$3,0)),Сценарии!$A$15:$A$143,$A554,Сценарии!$B$15:$B$143,"СВФОТ")/100</f>
        <v>#N/A</v>
      </c>
      <c r="S554" s="419" t="e">
        <f>S551*SUMIFS(INDEX(Сценарии!$O$15:$Y$143,,MATCH(S$3,Сценарии!$O$3:$Y$3,0)),Сценарии!$A$15:$A$143,$A554,Сценарии!$B$15:$B$143,"СВФОТ")/100</f>
        <v>#N/A</v>
      </c>
      <c r="T554" s="419" t="e">
        <f>T551*SUMIFS(INDEX(Сценарии!$O$15:$Y$143,,MATCH(T$3,Сценарии!$O$3:$Y$3,0)),Сценарии!$A$15:$A$143,$A554,Сценарии!$B$15:$B$143,"СВФОТ")/100</f>
        <v>#N/A</v>
      </c>
      <c r="U554" s="421"/>
    </row>
    <row r="555" spans="1:21" s="352" customFormat="1" ht="21" customHeight="1" outlineLevel="1">
      <c r="A555" s="470" t="str">
        <f t="shared" si="89"/>
        <v>1</v>
      </c>
      <c r="B555" s="418" t="s">
        <v>1223</v>
      </c>
      <c r="L555" s="358" t="s">
        <v>124</v>
      </c>
      <c r="M555" s="353" t="s">
        <v>1225</v>
      </c>
      <c r="N555" s="360" t="s">
        <v>355</v>
      </c>
      <c r="O555" s="419"/>
      <c r="P555" s="419"/>
      <c r="Q555" s="419"/>
      <c r="R555" s="419"/>
      <c r="S555" s="182">
        <f>SUMIFS(S556:S557,$N556:$N557,$N555)</f>
        <v>0</v>
      </c>
      <c r="T555" s="182">
        <f>SUMIFS(T556:T557,$N556:$N557,$N555)</f>
        <v>0</v>
      </c>
      <c r="U555" s="421"/>
    </row>
    <row r="556" spans="1:21" s="352" customFormat="1" hidden="1" outlineLevel="1">
      <c r="A556" s="470" t="str">
        <f t="shared" si="89"/>
        <v>1</v>
      </c>
      <c r="B556" s="418"/>
      <c r="J556" s="352" t="s">
        <v>931</v>
      </c>
      <c r="L556" s="358"/>
      <c r="M556" s="353"/>
      <c r="N556" s="360"/>
      <c r="O556" s="373"/>
      <c r="P556" s="373"/>
      <c r="Q556" s="373"/>
      <c r="R556" s="373"/>
      <c r="S556" s="185"/>
      <c r="T556" s="185"/>
      <c r="U556" s="422"/>
    </row>
    <row r="557" spans="1:21" s="352" customFormat="1" ht="15" customHeight="1" outlineLevel="1">
      <c r="A557" s="470" t="str">
        <f t="shared" si="89"/>
        <v>1</v>
      </c>
      <c r="B557" s="418"/>
      <c r="L557" s="211"/>
      <c r="M557" s="212" t="s">
        <v>356</v>
      </c>
      <c r="N557" s="212"/>
      <c r="O557" s="212"/>
      <c r="P557" s="212"/>
      <c r="Q557" s="212"/>
      <c r="R557" s="212"/>
      <c r="S557" s="212"/>
      <c r="T557" s="212"/>
      <c r="U557" s="213"/>
    </row>
    <row r="558" spans="1:21" s="352" customFormat="1" outlineLevel="1">
      <c r="A558" s="470" t="str">
        <f t="shared" si="89"/>
        <v>1</v>
      </c>
      <c r="B558" s="418" t="s">
        <v>1224</v>
      </c>
      <c r="L558" s="358" t="s">
        <v>125</v>
      </c>
      <c r="M558" s="353" t="s">
        <v>1226</v>
      </c>
      <c r="N558" s="360" t="s">
        <v>355</v>
      </c>
      <c r="O558" s="419" t="e">
        <f>O555*SUMIFS(INDEX(Сценарии!$O$15:$Y$143,,MATCH(O$3,Сценарии!$O$3:$Y$3,0)),Сценарии!$A$15:$A$143,$A558,Сценарии!$B$15:$B$143,"СВФОТ")/100</f>
        <v>#N/A</v>
      </c>
      <c r="P558" s="419" t="e">
        <f>P555*SUMIFS(INDEX(Сценарии!$O$15:$Y$143,,MATCH(P$3,Сценарии!$O$3:$Y$3,0)),Сценарии!$A$15:$A$143,$A558,Сценарии!$B$15:$B$143,"СВФОТ")/100</f>
        <v>#N/A</v>
      </c>
      <c r="Q558" s="419" t="e">
        <f>Q555*SUMIFS(INDEX(Сценарии!$O$15:$Y$143,,MATCH(Q$3,Сценарии!$O$3:$Y$3,0)),Сценарии!$A$15:$A$143,$A558,Сценарии!$B$15:$B$143,"СВФОТ")/100</f>
        <v>#N/A</v>
      </c>
      <c r="R558" s="419" t="e">
        <f>R555*SUMIFS(INDEX(Сценарии!$O$15:$Y$143,,MATCH(R$3,Сценарии!$O$3:$Y$3,0)),Сценарии!$A$15:$A$143,$A558,Сценарии!$B$15:$B$143,"СВФОТ")/100</f>
        <v>#N/A</v>
      </c>
      <c r="S558" s="419" t="e">
        <f>S555*SUMIFS(INDEX(Сценарии!$O$15:$Y$143,,MATCH(S$3,Сценарии!$O$3:$Y$3,0)),Сценарии!$A$15:$A$143,$A558,Сценарии!$B$15:$B$143,"СВФОТ")/100</f>
        <v>#N/A</v>
      </c>
      <c r="T558" s="419" t="e">
        <f>T555*SUMIFS(INDEX(Сценарии!$O$15:$Y$143,,MATCH(T$3,Сценарии!$O$3:$Y$3,0)),Сценарии!$A$15:$A$143,$A558,Сценарии!$B$15:$B$143,"СВФОТ")/100</f>
        <v>#N/A</v>
      </c>
      <c r="U558" s="421"/>
    </row>
    <row r="559" spans="1:21">
      <c r="A559" s="164" t="s">
        <v>1101</v>
      </c>
      <c r="U559" s="424"/>
    </row>
    <row r="560" spans="1:21" s="352" customFormat="1" ht="14.25" outlineLevel="1">
      <c r="A560" s="143" t="str">
        <f ca="1">OFFSET(A560,-1,0)</f>
        <v>et_List12_dolj</v>
      </c>
      <c r="J560" s="513" t="s">
        <v>154</v>
      </c>
      <c r="K560" s="132" t="s">
        <v>268</v>
      </c>
      <c r="L560" s="358" t="str">
        <f>J560</f>
        <v>1.1</v>
      </c>
      <c r="M560" s="361"/>
      <c r="N560" s="360" t="s">
        <v>355</v>
      </c>
      <c r="O560" s="362"/>
      <c r="P560" s="362"/>
      <c r="Q560" s="362"/>
      <c r="R560" s="362"/>
      <c r="S560" s="354">
        <f>S561*S562*12/1000</f>
        <v>0</v>
      </c>
      <c r="T560" s="354">
        <f>T561*T562*12/1000</f>
        <v>0</v>
      </c>
      <c r="U560" s="421"/>
    </row>
    <row r="561" spans="1:27" s="352" customFormat="1" outlineLevel="1">
      <c r="A561" s="375" t="str">
        <f ca="1">A560</f>
        <v>et_List12_dolj</v>
      </c>
      <c r="J561" s="513"/>
      <c r="L561" s="363" t="str">
        <f>L560&amp;".1"</f>
        <v>1.1.1</v>
      </c>
      <c r="M561" s="202" t="s">
        <v>1080</v>
      </c>
      <c r="N561" s="360" t="s">
        <v>1081</v>
      </c>
      <c r="O561" s="362"/>
      <c r="P561" s="362"/>
      <c r="Q561" s="362"/>
      <c r="R561" s="362"/>
      <c r="S561" s="419"/>
      <c r="T561" s="419"/>
      <c r="U561" s="421"/>
    </row>
    <row r="562" spans="1:27" s="352" customFormat="1" outlineLevel="1">
      <c r="A562" s="375" t="str">
        <f ca="1">A561</f>
        <v>et_List12_dolj</v>
      </c>
      <c r="J562" s="513"/>
      <c r="L562" s="363" t="str">
        <f>L560&amp;".2"</f>
        <v>1.1.2</v>
      </c>
      <c r="M562" s="202" t="s">
        <v>1082</v>
      </c>
      <c r="N562" s="360" t="s">
        <v>1083</v>
      </c>
      <c r="O562" s="362"/>
      <c r="P562" s="362"/>
      <c r="Q562" s="362"/>
      <c r="R562" s="362"/>
      <c r="S562" s="419"/>
      <c r="T562" s="419"/>
      <c r="U562" s="421"/>
    </row>
    <row r="563" spans="1:27">
      <c r="U563" s="424"/>
    </row>
    <row r="564" spans="1:27" s="128" customFormat="1" ht="30" customHeight="1">
      <c r="A564" s="127" t="s">
        <v>1103</v>
      </c>
      <c r="M564" s="129"/>
      <c r="N564" s="129"/>
      <c r="O564" s="129"/>
      <c r="P564" s="129"/>
      <c r="U564" s="425"/>
      <c r="AA564" s="130"/>
    </row>
    <row r="565" spans="1:27">
      <c r="A565" s="164" t="s">
        <v>892</v>
      </c>
      <c r="U565" s="424"/>
    </row>
    <row r="566" spans="1:27" s="357" customFormat="1" ht="15" customHeight="1">
      <c r="A566" s="85" t="s">
        <v>17</v>
      </c>
      <c r="L566" s="195" t="str">
        <f>INDEX('Общие сведения'!$J$110:$J$201,MATCH($A566,'Общие сведения'!$D$110:$D$201,0))</f>
        <v>Тариф 1 (Водоснабжение) - тариф на питьевую воду (Новоспасское городское поселние)</v>
      </c>
      <c r="M566" s="142"/>
      <c r="N566" s="142"/>
      <c r="O566" s="316">
        <f t="shared" ref="O566:T566" si="90">O567+O568+O569+O577+O578+O579+O580+O581</f>
        <v>2402.9589999999998</v>
      </c>
      <c r="P566" s="316">
        <f t="shared" si="90"/>
        <v>2855.8009999999999</v>
      </c>
      <c r="Q566" s="316">
        <f t="shared" si="90"/>
        <v>2402.9589999999998</v>
      </c>
      <c r="R566" s="316">
        <f t="shared" si="90"/>
        <v>2449.84</v>
      </c>
      <c r="S566" s="316">
        <f t="shared" si="90"/>
        <v>3455.4702000000007</v>
      </c>
      <c r="T566" s="316">
        <f t="shared" si="90"/>
        <v>3152.6813200000001</v>
      </c>
      <c r="U566" s="136"/>
    </row>
    <row r="567" spans="1:27" s="357" customFormat="1" ht="22.5" outlineLevel="1">
      <c r="A567" s="470" t="str">
        <f>A566</f>
        <v>1</v>
      </c>
      <c r="L567" s="374">
        <v>1</v>
      </c>
      <c r="M567" s="353" t="s">
        <v>1087</v>
      </c>
      <c r="N567" s="360" t="s">
        <v>355</v>
      </c>
      <c r="O567" s="376">
        <f>SUMIFS(ФОТ!O$15:O$170,ФОТ!$A$15:$A$170,$A567,ФОТ!$M$15:$M$170,$M567)</f>
        <v>1848.43</v>
      </c>
      <c r="P567" s="376">
        <f>SUMIFS(ФОТ!P$15:P$170,ФОТ!$A$15:$A$170,$A567,ФОТ!$M$15:$M$170,$M567)</f>
        <v>2196.77</v>
      </c>
      <c r="Q567" s="376">
        <f>SUMIFS(ФОТ!Q$15:Q$170,ФОТ!$A$15:$A$170,$A567,ФОТ!$M$15:$M$170,$M567)</f>
        <v>1848.43</v>
      </c>
      <c r="R567" s="376">
        <f>SUMIFS(ФОТ!R$15:R$170,ФОТ!$A$15:$A$170,$A567,ФОТ!$M$15:$M$170,$M567)</f>
        <v>1881.6</v>
      </c>
      <c r="S567" s="376">
        <f>SUMIFS(ФОТ!S$15:S$170,ФОТ!$A$15:$A$170,$A567,ФОТ!$M$15:$M$170,$M567)</f>
        <v>2658.0540000000005</v>
      </c>
      <c r="T567" s="376">
        <f>SUMIFS(ФОТ!T$15:T$170,ФОТ!$A$15:$A$170,$A567,ФОТ!$M$15:$M$170,$M567)</f>
        <v>2425.1413200000002</v>
      </c>
      <c r="U567" s="423"/>
    </row>
    <row r="568" spans="1:27" s="357" customFormat="1" ht="22.5" outlineLevel="1">
      <c r="A568" s="470" t="str">
        <f t="shared" ref="A568:A584" si="91">A567</f>
        <v>1</v>
      </c>
      <c r="L568" s="374" t="s">
        <v>101</v>
      </c>
      <c r="M568" s="353" t="s">
        <v>1088</v>
      </c>
      <c r="N568" s="360" t="s">
        <v>355</v>
      </c>
      <c r="O568" s="376">
        <f>SUMIFS(ФОТ!O$15:O$170,ФОТ!$A$15:$A$170,$A568,ФОТ!$M$15:$M$170,$M568)</f>
        <v>554.529</v>
      </c>
      <c r="P568" s="376">
        <f>SUMIFS(ФОТ!P$15:P$170,ФОТ!$A$15:$A$170,$A568,ФОТ!$M$15:$M$170,$M568)</f>
        <v>659.03100000000006</v>
      </c>
      <c r="Q568" s="376">
        <f>SUMIFS(ФОТ!Q$15:Q$170,ФОТ!$A$15:$A$170,$A568,ФОТ!$M$15:$M$170,$M568)</f>
        <v>554.529</v>
      </c>
      <c r="R568" s="376">
        <f>SUMIFS(ФОТ!R$15:R$170,ФОТ!$A$15:$A$170,$A568,ФОТ!$M$15:$M$170,$M568)</f>
        <v>568.24</v>
      </c>
      <c r="S568" s="376">
        <f>SUMIFS(ФОТ!S$15:S$170,ФОТ!$A$15:$A$170,$A568,ФОТ!$M$15:$M$170,$M568)</f>
        <v>797.41620000000012</v>
      </c>
      <c r="T568" s="376">
        <f>SUMIFS(ФОТ!T$15:T$170,ФОТ!$A$15:$A$170,$A568,ФОТ!$M$15:$M$170,$M568)</f>
        <v>727.54</v>
      </c>
      <c r="U568" s="423"/>
    </row>
    <row r="569" spans="1:27" s="357" customFormat="1" ht="33.75" outlineLevel="1">
      <c r="A569" s="470" t="str">
        <f t="shared" si="91"/>
        <v>1</v>
      </c>
      <c r="B569" s="428" t="s">
        <v>1184</v>
      </c>
      <c r="L569" s="374" t="s">
        <v>102</v>
      </c>
      <c r="M569" s="353" t="s">
        <v>1090</v>
      </c>
      <c r="N569" s="360" t="s">
        <v>355</v>
      </c>
      <c r="O569" s="354">
        <f t="shared" ref="O569:T569" si="92">SUM(O570:O576)</f>
        <v>0</v>
      </c>
      <c r="P569" s="354">
        <f t="shared" si="92"/>
        <v>0</v>
      </c>
      <c r="Q569" s="354">
        <f t="shared" si="92"/>
        <v>0</v>
      </c>
      <c r="R569" s="354">
        <f t="shared" si="92"/>
        <v>0</v>
      </c>
      <c r="S569" s="354">
        <f t="shared" si="92"/>
        <v>0</v>
      </c>
      <c r="T569" s="354">
        <f t="shared" si="92"/>
        <v>0</v>
      </c>
      <c r="U569" s="423"/>
    </row>
    <row r="570" spans="1:27" s="357" customFormat="1" outlineLevel="1">
      <c r="A570" s="470" t="str">
        <f t="shared" si="91"/>
        <v>1</v>
      </c>
      <c r="B570" s="428"/>
      <c r="L570" s="374" t="s">
        <v>158</v>
      </c>
      <c r="M570" s="183" t="s">
        <v>468</v>
      </c>
      <c r="N570" s="360" t="s">
        <v>355</v>
      </c>
      <c r="O570" s="381"/>
      <c r="P570" s="381"/>
      <c r="Q570" s="381"/>
      <c r="R570" s="381"/>
      <c r="S570" s="381"/>
      <c r="T570" s="381"/>
      <c r="U570" s="423"/>
    </row>
    <row r="571" spans="1:27" s="357" customFormat="1" outlineLevel="1">
      <c r="A571" s="470" t="str">
        <f t="shared" si="91"/>
        <v>1</v>
      </c>
      <c r="B571" s="428"/>
      <c r="L571" s="374" t="s">
        <v>159</v>
      </c>
      <c r="M571" s="183" t="s">
        <v>469</v>
      </c>
      <c r="N571" s="360" t="s">
        <v>355</v>
      </c>
      <c r="O571" s="381"/>
      <c r="P571" s="381"/>
      <c r="Q571" s="381"/>
      <c r="R571" s="381"/>
      <c r="S571" s="381"/>
      <c r="T571" s="381"/>
      <c r="U571" s="423"/>
    </row>
    <row r="572" spans="1:27" s="357" customFormat="1" outlineLevel="1">
      <c r="A572" s="470" t="str">
        <f t="shared" si="91"/>
        <v>1</v>
      </c>
      <c r="B572" s="428"/>
      <c r="L572" s="374" t="s">
        <v>372</v>
      </c>
      <c r="M572" s="183" t="s">
        <v>470</v>
      </c>
      <c r="N572" s="360" t="s">
        <v>355</v>
      </c>
      <c r="O572" s="381"/>
      <c r="P572" s="381"/>
      <c r="Q572" s="381"/>
      <c r="R572" s="381"/>
      <c r="S572" s="381"/>
      <c r="T572" s="381"/>
      <c r="U572" s="423"/>
    </row>
    <row r="573" spans="1:27" s="357" customFormat="1" outlineLevel="1">
      <c r="A573" s="470" t="str">
        <f t="shared" si="91"/>
        <v>1</v>
      </c>
      <c r="B573" s="428"/>
      <c r="L573" s="374" t="s">
        <v>373</v>
      </c>
      <c r="M573" s="183" t="s">
        <v>471</v>
      </c>
      <c r="N573" s="360" t="s">
        <v>355</v>
      </c>
      <c r="O573" s="381"/>
      <c r="P573" s="381"/>
      <c r="Q573" s="381"/>
      <c r="R573" s="381"/>
      <c r="S573" s="381"/>
      <c r="T573" s="381"/>
      <c r="U573" s="423"/>
    </row>
    <row r="574" spans="1:27" s="357" customFormat="1" outlineLevel="1">
      <c r="A574" s="470" t="str">
        <f t="shared" si="91"/>
        <v>1</v>
      </c>
      <c r="B574" s="428"/>
      <c r="L574" s="374" t="s">
        <v>374</v>
      </c>
      <c r="M574" s="183" t="s">
        <v>472</v>
      </c>
      <c r="N574" s="360" t="s">
        <v>355</v>
      </c>
      <c r="O574" s="381"/>
      <c r="P574" s="381"/>
      <c r="Q574" s="381"/>
      <c r="R574" s="381"/>
      <c r="S574" s="381"/>
      <c r="T574" s="381"/>
      <c r="U574" s="423"/>
    </row>
    <row r="575" spans="1:27" s="357" customFormat="1" outlineLevel="1">
      <c r="A575" s="470" t="str">
        <f t="shared" si="91"/>
        <v>1</v>
      </c>
      <c r="B575" s="428"/>
      <c r="L575" s="374" t="s">
        <v>1091</v>
      </c>
      <c r="M575" s="183" t="s">
        <v>473</v>
      </c>
      <c r="N575" s="360" t="s">
        <v>355</v>
      </c>
      <c r="O575" s="381"/>
      <c r="P575" s="381"/>
      <c r="Q575" s="381"/>
      <c r="R575" s="381"/>
      <c r="S575" s="381"/>
      <c r="T575" s="381"/>
      <c r="U575" s="423"/>
    </row>
    <row r="576" spans="1:27" s="357" customFormat="1" outlineLevel="1">
      <c r="A576" s="470" t="str">
        <f t="shared" si="91"/>
        <v>1</v>
      </c>
      <c r="B576" s="428" t="s">
        <v>1305</v>
      </c>
      <c r="L576" s="374" t="s">
        <v>1092</v>
      </c>
      <c r="M576" s="183" t="s">
        <v>1306</v>
      </c>
      <c r="N576" s="360" t="s">
        <v>355</v>
      </c>
      <c r="O576" s="381"/>
      <c r="P576" s="381"/>
      <c r="Q576" s="381"/>
      <c r="R576" s="381"/>
      <c r="S576" s="381"/>
      <c r="T576" s="381"/>
      <c r="U576" s="423"/>
    </row>
    <row r="577" spans="1:27" s="357" customFormat="1" ht="33.75" outlineLevel="1">
      <c r="A577" s="470" t="str">
        <f t="shared" si="91"/>
        <v>1</v>
      </c>
      <c r="B577" s="428" t="s">
        <v>1185</v>
      </c>
      <c r="L577" s="374" t="s">
        <v>103</v>
      </c>
      <c r="M577" s="353" t="s">
        <v>1093</v>
      </c>
      <c r="N577" s="360" t="s">
        <v>355</v>
      </c>
      <c r="O577" s="381"/>
      <c r="P577" s="381"/>
      <c r="Q577" s="381"/>
      <c r="R577" s="381"/>
      <c r="S577" s="381"/>
      <c r="T577" s="381"/>
      <c r="U577" s="423"/>
    </row>
    <row r="578" spans="1:27" s="357" customFormat="1" outlineLevel="1">
      <c r="A578" s="470" t="str">
        <f t="shared" si="91"/>
        <v>1</v>
      </c>
      <c r="B578" s="428" t="s">
        <v>1186</v>
      </c>
      <c r="L578" s="374" t="s">
        <v>119</v>
      </c>
      <c r="M578" s="353" t="s">
        <v>1094</v>
      </c>
      <c r="N578" s="360" t="s">
        <v>355</v>
      </c>
      <c r="O578" s="381"/>
      <c r="P578" s="381"/>
      <c r="Q578" s="381"/>
      <c r="R578" s="381"/>
      <c r="S578" s="381"/>
      <c r="T578" s="381"/>
      <c r="U578" s="423"/>
    </row>
    <row r="579" spans="1:27" s="357" customFormat="1" outlineLevel="1">
      <c r="A579" s="470" t="str">
        <f t="shared" si="91"/>
        <v>1</v>
      </c>
      <c r="B579" s="428" t="s">
        <v>1187</v>
      </c>
      <c r="L579" s="374" t="s">
        <v>123</v>
      </c>
      <c r="M579" s="353" t="s">
        <v>1095</v>
      </c>
      <c r="N579" s="360" t="s">
        <v>355</v>
      </c>
      <c r="O579" s="381"/>
      <c r="P579" s="381"/>
      <c r="Q579" s="381"/>
      <c r="R579" s="381"/>
      <c r="S579" s="381"/>
      <c r="T579" s="381"/>
      <c r="U579" s="423"/>
    </row>
    <row r="580" spans="1:27" s="357" customFormat="1" outlineLevel="1">
      <c r="A580" s="470" t="str">
        <f t="shared" si="91"/>
        <v>1</v>
      </c>
      <c r="B580" s="428" t="s">
        <v>1188</v>
      </c>
      <c r="L580" s="374" t="s">
        <v>124</v>
      </c>
      <c r="M580" s="353" t="s">
        <v>1096</v>
      </c>
      <c r="N580" s="360" t="s">
        <v>355</v>
      </c>
      <c r="O580" s="381"/>
      <c r="P580" s="381"/>
      <c r="Q580" s="381"/>
      <c r="R580" s="381"/>
      <c r="S580" s="381"/>
      <c r="T580" s="381"/>
      <c r="U580" s="423"/>
    </row>
    <row r="581" spans="1:27" s="357" customFormat="1" outlineLevel="1">
      <c r="A581" s="470" t="str">
        <f t="shared" si="91"/>
        <v>1</v>
      </c>
      <c r="B581" s="428" t="s">
        <v>1189</v>
      </c>
      <c r="L581" s="374" t="s">
        <v>125</v>
      </c>
      <c r="M581" s="353" t="s">
        <v>1097</v>
      </c>
      <c r="N581" s="360" t="s">
        <v>355</v>
      </c>
      <c r="O581" s="354">
        <f t="shared" ref="O581:T581" si="93">SUM(O582:O584)</f>
        <v>0</v>
      </c>
      <c r="P581" s="354">
        <f t="shared" si="93"/>
        <v>0</v>
      </c>
      <c r="Q581" s="354">
        <f t="shared" si="93"/>
        <v>0</v>
      </c>
      <c r="R581" s="354">
        <f t="shared" si="93"/>
        <v>0</v>
      </c>
      <c r="S581" s="354">
        <f t="shared" si="93"/>
        <v>0</v>
      </c>
      <c r="T581" s="354">
        <f t="shared" si="93"/>
        <v>0</v>
      </c>
      <c r="U581" s="423"/>
    </row>
    <row r="582" spans="1:27" s="357" customFormat="1" outlineLevel="1">
      <c r="A582" s="470" t="str">
        <f t="shared" si="91"/>
        <v>1</v>
      </c>
      <c r="B582" s="428" t="s">
        <v>1190</v>
      </c>
      <c r="L582" s="374" t="s">
        <v>146</v>
      </c>
      <c r="M582" s="183" t="s">
        <v>1098</v>
      </c>
      <c r="N582" s="360" t="s">
        <v>355</v>
      </c>
      <c r="O582" s="381"/>
      <c r="P582" s="381"/>
      <c r="Q582" s="381"/>
      <c r="R582" s="381"/>
      <c r="S582" s="381"/>
      <c r="T582" s="381"/>
      <c r="U582" s="423"/>
    </row>
    <row r="583" spans="1:27" s="357" customFormat="1" ht="45" outlineLevel="1">
      <c r="A583" s="470" t="str">
        <f t="shared" si="91"/>
        <v>1</v>
      </c>
      <c r="B583" s="428" t="s">
        <v>1191</v>
      </c>
      <c r="L583" s="374" t="s">
        <v>187</v>
      </c>
      <c r="M583" s="183" t="s">
        <v>1099</v>
      </c>
      <c r="N583" s="360" t="s">
        <v>355</v>
      </c>
      <c r="O583" s="381"/>
      <c r="P583" s="381"/>
      <c r="Q583" s="381"/>
      <c r="R583" s="381"/>
      <c r="S583" s="381"/>
      <c r="T583" s="381"/>
      <c r="U583" s="423"/>
    </row>
    <row r="584" spans="1:27" s="357" customFormat="1" outlineLevel="1">
      <c r="A584" s="470" t="str">
        <f t="shared" si="91"/>
        <v>1</v>
      </c>
      <c r="B584" s="428" t="s">
        <v>1307</v>
      </c>
      <c r="L584" s="374" t="s">
        <v>393</v>
      </c>
      <c r="M584" s="183" t="s">
        <v>1308</v>
      </c>
      <c r="N584" s="360" t="s">
        <v>355</v>
      </c>
      <c r="O584" s="381"/>
      <c r="P584" s="381"/>
      <c r="Q584" s="381"/>
      <c r="R584" s="381"/>
      <c r="S584" s="381"/>
      <c r="T584" s="381"/>
      <c r="U584" s="423"/>
    </row>
    <row r="585" spans="1:27">
      <c r="A585" s="164" t="s">
        <v>1104</v>
      </c>
      <c r="O585" s="426"/>
      <c r="P585" s="426"/>
      <c r="Q585" s="427"/>
      <c r="R585" s="427"/>
      <c r="S585" s="427"/>
      <c r="T585" s="427"/>
    </row>
    <row r="586" spans="1:27" s="357" customFormat="1" ht="14.25" outlineLevel="1">
      <c r="A586" s="375" t="str">
        <f>A585</f>
        <v>et_List14_1</v>
      </c>
      <c r="K586" s="132" t="s">
        <v>268</v>
      </c>
      <c r="L586" s="374"/>
      <c r="M586" s="361"/>
      <c r="N586" s="360" t="s">
        <v>355</v>
      </c>
      <c r="O586" s="381"/>
      <c r="P586" s="381"/>
      <c r="Q586" s="381"/>
      <c r="R586" s="381"/>
      <c r="S586" s="381"/>
      <c r="T586" s="381"/>
      <c r="U586" s="420"/>
    </row>
    <row r="588" spans="1:27" s="128" customFormat="1" ht="30" customHeight="1">
      <c r="A588" s="127" t="s">
        <v>1118</v>
      </c>
      <c r="M588" s="129"/>
      <c r="N588" s="129"/>
      <c r="O588" s="129"/>
      <c r="P588" s="129"/>
      <c r="AA588" s="130"/>
    </row>
    <row r="589" spans="1:27">
      <c r="A589" s="164" t="s">
        <v>898</v>
      </c>
    </row>
    <row r="590" spans="1:27" s="377" customFormat="1" ht="15">
      <c r="A590" s="85" t="s">
        <v>17</v>
      </c>
      <c r="B590" s="377" t="s">
        <v>1192</v>
      </c>
      <c r="L590" s="195" t="str">
        <f>INDEX('Общие сведения'!$J$110:$J$201,MATCH($A590,'Общие сведения'!$D$110:$D$201,0))</f>
        <v>Тариф 1 (Водоснабжение) - тариф на питьевую воду (Новоспасское городское поселние)</v>
      </c>
      <c r="M590" s="378"/>
      <c r="N590" s="378"/>
      <c r="O590" s="387">
        <f t="shared" ref="O590:T590" si="94">SUM(O591:O599)</f>
        <v>0</v>
      </c>
      <c r="P590" s="387">
        <f t="shared" si="94"/>
        <v>0</v>
      </c>
      <c r="Q590" s="387">
        <f t="shared" si="94"/>
        <v>0</v>
      </c>
      <c r="R590" s="387">
        <f t="shared" si="94"/>
        <v>0</v>
      </c>
      <c r="S590" s="387">
        <f t="shared" si="94"/>
        <v>0</v>
      </c>
      <c r="T590" s="387">
        <f t="shared" si="94"/>
        <v>0</v>
      </c>
      <c r="U590" s="378"/>
    </row>
    <row r="591" spans="1:27" s="377" customFormat="1" ht="22.5" outlineLevel="1">
      <c r="A591" s="470" t="str">
        <f>A590</f>
        <v>1</v>
      </c>
      <c r="L591" s="379" t="s">
        <v>17</v>
      </c>
      <c r="M591" s="359" t="s">
        <v>1109</v>
      </c>
      <c r="N591" s="380" t="s">
        <v>355</v>
      </c>
      <c r="O591" s="208"/>
      <c r="P591" s="381"/>
      <c r="Q591" s="381"/>
      <c r="R591" s="381"/>
      <c r="S591" s="381"/>
      <c r="T591" s="381"/>
      <c r="U591" s="371"/>
    </row>
    <row r="592" spans="1:27" s="377" customFormat="1" ht="22.5" outlineLevel="1">
      <c r="A592" s="470" t="str">
        <f t="shared" ref="A592:A601" si="95">A591</f>
        <v>1</v>
      </c>
      <c r="L592" s="379" t="s">
        <v>101</v>
      </c>
      <c r="M592" s="359" t="s">
        <v>1110</v>
      </c>
      <c r="N592" s="380" t="s">
        <v>355</v>
      </c>
      <c r="O592" s="208"/>
      <c r="P592" s="381"/>
      <c r="Q592" s="381"/>
      <c r="R592" s="381"/>
      <c r="S592" s="381"/>
      <c r="T592" s="381"/>
      <c r="U592" s="371"/>
    </row>
    <row r="593" spans="1:21" s="377" customFormat="1" ht="22.5" outlineLevel="1">
      <c r="A593" s="470" t="str">
        <f t="shared" si="95"/>
        <v>1</v>
      </c>
      <c r="L593" s="379" t="s">
        <v>102</v>
      </c>
      <c r="M593" s="359" t="s">
        <v>1111</v>
      </c>
      <c r="N593" s="380" t="s">
        <v>355</v>
      </c>
      <c r="O593" s="208"/>
      <c r="P593" s="381"/>
      <c r="Q593" s="381"/>
      <c r="R593" s="381"/>
      <c r="S593" s="381"/>
      <c r="T593" s="381"/>
      <c r="U593" s="371"/>
    </row>
    <row r="594" spans="1:21" s="377" customFormat="1" ht="33.75" outlineLevel="1">
      <c r="A594" s="470" t="str">
        <f t="shared" si="95"/>
        <v>1</v>
      </c>
      <c r="L594" s="382">
        <v>4</v>
      </c>
      <c r="M594" s="359" t="s">
        <v>1112</v>
      </c>
      <c r="N594" s="380" t="s">
        <v>355</v>
      </c>
      <c r="O594" s="440">
        <f>SUMIFS(ФОТ!O$15:O$170,ФОТ!$A$15:$A$170,$A594,ФОТ!$B$15:$B$170,"СП")+SUMIFS(ФОТ!O$15:O$170,ФОТ!$A$15:$A$170,$A594,ФОТ!$B$15:$B$170,"СОЦ_СП")</f>
        <v>0</v>
      </c>
      <c r="P594" s="440">
        <f>SUMIFS(ФОТ!P$15:P$170,ФОТ!$A$15:$A$170,$A594,ФОТ!$B$15:$B$170,"СП")+SUMIFS(ФОТ!P$15:P$170,ФОТ!$A$15:$A$170,$A594,ФОТ!$B$15:$B$170,"СОЦ_СП")</f>
        <v>0</v>
      </c>
      <c r="Q594" s="440">
        <f>SUMIFS(ФОТ!Q$15:Q$170,ФОТ!$A$15:$A$170,$A594,ФОТ!$B$15:$B$170,"СП")+SUMIFS(ФОТ!Q$15:Q$170,ФОТ!$A$15:$A$170,$A594,ФОТ!$B$15:$B$170,"СОЦ_СП")</f>
        <v>0</v>
      </c>
      <c r="R594" s="440">
        <f>SUMIFS(ФОТ!R$15:R$170,ФОТ!$A$15:$A$170,$A594,ФОТ!$B$15:$B$170,"СП")+SUMIFS(ФОТ!R$15:R$170,ФОТ!$A$15:$A$170,$A594,ФОТ!$B$15:$B$170,"СОЦ_СП")</f>
        <v>0</v>
      </c>
      <c r="S594" s="440">
        <f>SUMIFS(ФОТ!S$15:S$170,ФОТ!$A$15:$A$170,$A594,ФОТ!$B$15:$B$170,"СП")+SUMIFS(ФОТ!S$15:S$170,ФОТ!$A$15:$A$170,$A594,ФОТ!$B$15:$B$170,"СОЦ_СП")</f>
        <v>0</v>
      </c>
      <c r="T594" s="440">
        <f>SUMIFS(ФОТ!T$15:T$170,ФОТ!$A$15:$A$170,$A594,ФОТ!$B$15:$B$170,"СП")+SUMIFS(ФОТ!T$15:T$170,ФОТ!$A$15:$A$170,$A594,ФОТ!$B$15:$B$170,"СОЦ_СП")</f>
        <v>0</v>
      </c>
      <c r="U594" s="371"/>
    </row>
    <row r="595" spans="1:21" s="377" customFormat="1" ht="22.5" outlineLevel="1">
      <c r="A595" s="470" t="str">
        <f t="shared" si="95"/>
        <v>1</v>
      </c>
      <c r="L595" s="379" t="s">
        <v>119</v>
      </c>
      <c r="M595" s="359" t="s">
        <v>1113</v>
      </c>
      <c r="N595" s="380" t="s">
        <v>355</v>
      </c>
      <c r="O595" s="208"/>
      <c r="P595" s="208"/>
      <c r="Q595" s="208"/>
      <c r="R595" s="208"/>
      <c r="S595" s="208"/>
      <c r="T595" s="208"/>
      <c r="U595" s="371"/>
    </row>
    <row r="596" spans="1:21" s="377" customFormat="1" ht="22.5" outlineLevel="1">
      <c r="A596" s="470" t="str">
        <f t="shared" si="95"/>
        <v>1</v>
      </c>
      <c r="L596" s="379" t="s">
        <v>123</v>
      </c>
      <c r="M596" s="359" t="s">
        <v>1114</v>
      </c>
      <c r="N596" s="380" t="s">
        <v>355</v>
      </c>
      <c r="O596" s="208"/>
      <c r="P596" s="208"/>
      <c r="Q596" s="208"/>
      <c r="R596" s="208"/>
      <c r="S596" s="208"/>
      <c r="T596" s="208"/>
      <c r="U596" s="371"/>
    </row>
    <row r="597" spans="1:21" s="377" customFormat="1" ht="45" outlineLevel="1">
      <c r="A597" s="470" t="str">
        <f t="shared" si="95"/>
        <v>1</v>
      </c>
      <c r="L597" s="379" t="s">
        <v>124</v>
      </c>
      <c r="M597" s="359" t="s">
        <v>1115</v>
      </c>
      <c r="N597" s="380" t="s">
        <v>355</v>
      </c>
      <c r="O597" s="208"/>
      <c r="P597" s="208"/>
      <c r="Q597" s="208"/>
      <c r="R597" s="208"/>
      <c r="S597" s="208"/>
      <c r="T597" s="208"/>
      <c r="U597" s="371"/>
    </row>
    <row r="598" spans="1:21" s="377" customFormat="1" ht="33.75" outlineLevel="1">
      <c r="A598" s="470" t="str">
        <f t="shared" si="95"/>
        <v>1</v>
      </c>
      <c r="L598" s="379" t="s">
        <v>125</v>
      </c>
      <c r="M598" s="359" t="s">
        <v>1116</v>
      </c>
      <c r="N598" s="380" t="s">
        <v>355</v>
      </c>
      <c r="O598" s="208"/>
      <c r="P598" s="208"/>
      <c r="Q598" s="208"/>
      <c r="R598" s="208"/>
      <c r="S598" s="208"/>
      <c r="T598" s="208"/>
      <c r="U598" s="371"/>
    </row>
    <row r="599" spans="1:21" s="377" customFormat="1" ht="15" outlineLevel="1">
      <c r="A599" s="470" t="str">
        <f t="shared" si="95"/>
        <v>1</v>
      </c>
      <c r="L599" s="382">
        <v>9</v>
      </c>
      <c r="M599" s="359" t="s">
        <v>1117</v>
      </c>
      <c r="N599" s="380" t="s">
        <v>355</v>
      </c>
      <c r="O599" s="383">
        <f t="shared" ref="O599:T599" si="96">SUM(O600:O601)</f>
        <v>0</v>
      </c>
      <c r="P599" s="383">
        <f t="shared" si="96"/>
        <v>0</v>
      </c>
      <c r="Q599" s="383">
        <f t="shared" si="96"/>
        <v>0</v>
      </c>
      <c r="R599" s="383">
        <f t="shared" si="96"/>
        <v>0</v>
      </c>
      <c r="S599" s="383">
        <f t="shared" si="96"/>
        <v>0</v>
      </c>
      <c r="T599" s="383">
        <f t="shared" si="96"/>
        <v>0</v>
      </c>
      <c r="U599" s="371"/>
    </row>
    <row r="600" spans="1:21" s="377" customFormat="1" ht="15" hidden="1" outlineLevel="1">
      <c r="A600" s="470" t="str">
        <f t="shared" si="95"/>
        <v>1</v>
      </c>
      <c r="L600" s="384" t="s">
        <v>1120</v>
      </c>
      <c r="M600" s="388"/>
      <c r="N600" s="380"/>
      <c r="O600" s="385"/>
      <c r="P600" s="385"/>
      <c r="Q600" s="385"/>
      <c r="R600" s="385"/>
      <c r="S600" s="385"/>
      <c r="T600" s="385"/>
      <c r="U600" s="386"/>
    </row>
    <row r="601" spans="1:21" s="357" customFormat="1" ht="15" customHeight="1" outlineLevel="1">
      <c r="A601" s="470" t="str">
        <f t="shared" si="95"/>
        <v>1</v>
      </c>
      <c r="L601" s="211"/>
      <c r="M601" s="212" t="s">
        <v>356</v>
      </c>
      <c r="N601" s="212"/>
      <c r="O601" s="212"/>
      <c r="P601" s="212"/>
      <c r="Q601" s="212"/>
      <c r="R601" s="212"/>
      <c r="S601" s="212"/>
      <c r="T601" s="212"/>
      <c r="U601" s="213"/>
    </row>
    <row r="602" spans="1:21">
      <c r="A602" s="164" t="s">
        <v>1119</v>
      </c>
    </row>
    <row r="603" spans="1:21" s="377" customFormat="1" ht="15" outlineLevel="1">
      <c r="A603" s="375" t="str">
        <f>A602</f>
        <v>et_List17_1</v>
      </c>
      <c r="K603" s="132" t="s">
        <v>268</v>
      </c>
      <c r="L603" s="374"/>
      <c r="M603" s="361"/>
      <c r="N603" s="380" t="s">
        <v>355</v>
      </c>
      <c r="O603" s="208"/>
      <c r="P603" s="208"/>
      <c r="Q603" s="208"/>
      <c r="R603" s="208"/>
      <c r="S603" s="208"/>
      <c r="T603" s="208"/>
      <c r="U603" s="371"/>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7"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172"/>
  <sheetViews>
    <sheetView showGridLines="0" view="pageBreakPreview" topLeftCell="K177" zoomScaleNormal="100" zoomScaleSheetLayoutView="100" workbookViewId="0">
      <selection activeCell="M208" sqref="M208"/>
    </sheetView>
  </sheetViews>
  <sheetFormatPr defaultColWidth="9.140625" defaultRowHeight="11.25"/>
  <cols>
    <col min="1" max="1" width="2.7109375" style="350" hidden="1" customWidth="1"/>
    <col min="2" max="2" width="2.7109375" style="418" hidden="1" customWidth="1"/>
    <col min="3" max="9" width="2.7109375" style="350" hidden="1" customWidth="1"/>
    <col min="10" max="10" width="4.5703125" style="350" hidden="1" customWidth="1"/>
    <col min="11" max="11" width="3.7109375" style="350" hidden="1" customWidth="1"/>
    <col min="12" max="12" width="5.7109375" style="350" customWidth="1"/>
    <col min="13" max="13" width="57.42578125" style="350" customWidth="1"/>
    <col min="14" max="14" width="12.7109375" style="350" customWidth="1"/>
    <col min="15" max="20" width="13.7109375" style="350" customWidth="1"/>
    <col min="21" max="21" width="31.42578125" style="350" customWidth="1"/>
    <col min="22" max="16384" width="9.140625" style="350"/>
  </cols>
  <sheetData>
    <row r="1" spans="1:21" hidden="1">
      <c r="A1" s="807"/>
      <c r="B1" s="808"/>
      <c r="C1" s="807"/>
      <c r="D1" s="807"/>
      <c r="E1" s="807"/>
      <c r="F1" s="807"/>
      <c r="G1" s="807"/>
      <c r="H1" s="807"/>
      <c r="I1" s="807"/>
      <c r="J1" s="807"/>
      <c r="K1" s="807"/>
      <c r="L1" s="807"/>
      <c r="M1" s="807"/>
      <c r="N1" s="807"/>
      <c r="O1" s="807">
        <v>2022</v>
      </c>
      <c r="P1" s="807">
        <v>2022</v>
      </c>
      <c r="Q1" s="807">
        <v>2022</v>
      </c>
      <c r="R1" s="807">
        <v>2023</v>
      </c>
      <c r="S1" s="807">
        <v>2024</v>
      </c>
      <c r="T1" s="807">
        <v>2024</v>
      </c>
      <c r="U1" s="807"/>
    </row>
    <row r="2" spans="1:21" hidden="1">
      <c r="A2" s="807"/>
      <c r="B2" s="808"/>
      <c r="C2" s="807"/>
      <c r="D2" s="807"/>
      <c r="E2" s="807"/>
      <c r="F2" s="807"/>
      <c r="G2" s="807"/>
      <c r="H2" s="807"/>
      <c r="I2" s="807"/>
      <c r="J2" s="807"/>
      <c r="K2" s="807"/>
      <c r="L2" s="807"/>
      <c r="M2" s="807"/>
      <c r="N2" s="807"/>
      <c r="O2" s="648" t="s">
        <v>271</v>
      </c>
      <c r="P2" s="648" t="s">
        <v>309</v>
      </c>
      <c r="Q2" s="648" t="s">
        <v>289</v>
      </c>
      <c r="R2" s="648" t="s">
        <v>271</v>
      </c>
      <c r="S2" s="648" t="s">
        <v>272</v>
      </c>
      <c r="T2" s="648" t="s">
        <v>271</v>
      </c>
      <c r="U2" s="807"/>
    </row>
    <row r="3" spans="1:21" hidden="1">
      <c r="A3" s="807"/>
      <c r="B3" s="808"/>
      <c r="C3" s="807"/>
      <c r="D3" s="807"/>
      <c r="E3" s="807"/>
      <c r="F3" s="807"/>
      <c r="G3" s="807"/>
      <c r="H3" s="807"/>
      <c r="I3" s="807"/>
      <c r="J3" s="807"/>
      <c r="K3" s="807"/>
      <c r="L3" s="807"/>
      <c r="M3" s="807"/>
      <c r="N3" s="807"/>
      <c r="O3" s="648" t="s">
        <v>2464</v>
      </c>
      <c r="P3" s="648" t="s">
        <v>2465</v>
      </c>
      <c r="Q3" s="648" t="s">
        <v>2466</v>
      </c>
      <c r="R3" s="648" t="s">
        <v>2468</v>
      </c>
      <c r="S3" s="648" t="s">
        <v>2469</v>
      </c>
      <c r="T3" s="648" t="s">
        <v>2470</v>
      </c>
      <c r="U3" s="807"/>
    </row>
    <row r="4" spans="1:21" hidden="1">
      <c r="A4" s="807"/>
      <c r="B4" s="808"/>
      <c r="C4" s="807"/>
      <c r="D4" s="807"/>
      <c r="E4" s="807"/>
      <c r="F4" s="807"/>
      <c r="G4" s="807"/>
      <c r="H4" s="807"/>
      <c r="I4" s="807"/>
      <c r="J4" s="807"/>
      <c r="K4" s="807"/>
      <c r="L4" s="807"/>
      <c r="M4" s="807"/>
      <c r="N4" s="807"/>
      <c r="O4" s="807"/>
      <c r="P4" s="807"/>
      <c r="Q4" s="807"/>
      <c r="R4" s="807"/>
      <c r="S4" s="807"/>
      <c r="T4" s="807"/>
      <c r="U4" s="807"/>
    </row>
    <row r="5" spans="1:21" hidden="1">
      <c r="A5" s="807"/>
      <c r="B5" s="808"/>
      <c r="C5" s="807"/>
      <c r="D5" s="807"/>
      <c r="E5" s="807"/>
      <c r="F5" s="807"/>
      <c r="G5" s="807"/>
      <c r="H5" s="807"/>
      <c r="I5" s="807"/>
      <c r="J5" s="807"/>
      <c r="K5" s="807"/>
      <c r="L5" s="807"/>
      <c r="M5" s="807"/>
      <c r="N5" s="807"/>
      <c r="O5" s="807"/>
      <c r="P5" s="807"/>
      <c r="Q5" s="807"/>
      <c r="R5" s="807"/>
      <c r="S5" s="807"/>
      <c r="T5" s="807"/>
      <c r="U5" s="807"/>
    </row>
    <row r="6" spans="1:21" hidden="1">
      <c r="A6" s="807"/>
      <c r="B6" s="808"/>
      <c r="C6" s="807"/>
      <c r="D6" s="807"/>
      <c r="E6" s="807"/>
      <c r="F6" s="807"/>
      <c r="G6" s="807"/>
      <c r="H6" s="807"/>
      <c r="I6" s="807"/>
      <c r="J6" s="807"/>
      <c r="K6" s="807"/>
      <c r="L6" s="807"/>
      <c r="M6" s="807"/>
      <c r="N6" s="807"/>
      <c r="O6" s="807"/>
      <c r="P6" s="807"/>
      <c r="Q6" s="807"/>
      <c r="R6" s="807"/>
      <c r="S6" s="807"/>
      <c r="T6" s="807"/>
      <c r="U6" s="807"/>
    </row>
    <row r="7" spans="1:21" hidden="1">
      <c r="A7" s="807"/>
      <c r="B7" s="808"/>
      <c r="C7" s="807"/>
      <c r="D7" s="807"/>
      <c r="E7" s="807"/>
      <c r="F7" s="807"/>
      <c r="G7" s="807"/>
      <c r="H7" s="807"/>
      <c r="I7" s="807"/>
      <c r="J7" s="807"/>
      <c r="K7" s="807"/>
      <c r="L7" s="807"/>
      <c r="M7" s="807"/>
      <c r="N7" s="807"/>
      <c r="O7" s="618" t="b">
        <v>1</v>
      </c>
      <c r="P7" s="618" t="b">
        <v>1</v>
      </c>
      <c r="Q7" s="618" t="b">
        <v>1</v>
      </c>
      <c r="R7" s="618" t="b">
        <v>1</v>
      </c>
      <c r="S7" s="648"/>
      <c r="T7" s="648"/>
      <c r="U7" s="807"/>
    </row>
    <row r="8" spans="1:21" hidden="1">
      <c r="A8" s="807"/>
      <c r="B8" s="808"/>
      <c r="C8" s="807"/>
      <c r="D8" s="807"/>
      <c r="E8" s="807"/>
      <c r="F8" s="807"/>
      <c r="G8" s="807"/>
      <c r="H8" s="807"/>
      <c r="I8" s="807"/>
      <c r="J8" s="807"/>
      <c r="K8" s="807"/>
      <c r="L8" s="807"/>
      <c r="M8" s="807"/>
      <c r="N8" s="807"/>
      <c r="O8" s="807"/>
      <c r="P8" s="807"/>
      <c r="Q8" s="807"/>
      <c r="R8" s="807"/>
      <c r="S8" s="807"/>
      <c r="T8" s="807"/>
      <c r="U8" s="807"/>
    </row>
    <row r="9" spans="1:21" hidden="1">
      <c r="A9" s="807"/>
      <c r="B9" s="808"/>
      <c r="C9" s="807"/>
      <c r="D9" s="807"/>
      <c r="E9" s="807"/>
      <c r="F9" s="807"/>
      <c r="G9" s="807"/>
      <c r="H9" s="807"/>
      <c r="I9" s="807"/>
      <c r="J9" s="807"/>
      <c r="K9" s="807"/>
      <c r="L9" s="807"/>
      <c r="M9" s="807"/>
      <c r="N9" s="807"/>
      <c r="O9" s="807"/>
      <c r="P9" s="807"/>
      <c r="Q9" s="807"/>
      <c r="R9" s="807"/>
      <c r="S9" s="807"/>
      <c r="T9" s="807"/>
      <c r="U9" s="807"/>
    </row>
    <row r="10" spans="1:21" hidden="1">
      <c r="A10" s="807"/>
      <c r="B10" s="808"/>
      <c r="C10" s="807"/>
      <c r="D10" s="807"/>
      <c r="E10" s="807"/>
      <c r="F10" s="807"/>
      <c r="G10" s="807"/>
      <c r="H10" s="807"/>
      <c r="I10" s="807"/>
      <c r="J10" s="807"/>
      <c r="K10" s="807"/>
      <c r="L10" s="807"/>
      <c r="M10" s="807"/>
      <c r="N10" s="807"/>
      <c r="O10" s="807"/>
      <c r="P10" s="807"/>
      <c r="Q10" s="807"/>
      <c r="R10" s="807"/>
      <c r="S10" s="807"/>
      <c r="T10" s="807"/>
      <c r="U10" s="807"/>
    </row>
    <row r="11" spans="1:21" ht="15" hidden="1" customHeight="1">
      <c r="A11" s="807"/>
      <c r="B11" s="808"/>
      <c r="C11" s="807"/>
      <c r="D11" s="807"/>
      <c r="E11" s="807"/>
      <c r="F11" s="807"/>
      <c r="G11" s="807"/>
      <c r="H11" s="807"/>
      <c r="I11" s="807"/>
      <c r="J11" s="807"/>
      <c r="K11" s="807"/>
      <c r="L11" s="807"/>
      <c r="M11" s="599"/>
      <c r="N11" s="807"/>
      <c r="O11" s="807"/>
      <c r="P11" s="807"/>
      <c r="Q11" s="807"/>
      <c r="R11" s="807"/>
      <c r="S11" s="807"/>
      <c r="T11" s="807"/>
      <c r="U11" s="807"/>
    </row>
    <row r="12" spans="1:21" s="243" customFormat="1" ht="20.100000000000001" customHeight="1">
      <c r="A12" s="809"/>
      <c r="B12" s="810"/>
      <c r="C12" s="809"/>
      <c r="D12" s="809"/>
      <c r="E12" s="809"/>
      <c r="F12" s="809"/>
      <c r="G12" s="809"/>
      <c r="H12" s="809"/>
      <c r="I12" s="809"/>
      <c r="J12" s="809"/>
      <c r="K12" s="809"/>
      <c r="L12" s="811" t="s">
        <v>1078</v>
      </c>
      <c r="M12" s="812"/>
      <c r="N12" s="812"/>
      <c r="O12" s="812"/>
      <c r="P12" s="812"/>
      <c r="Q12" s="812"/>
      <c r="R12" s="812"/>
      <c r="S12" s="812"/>
      <c r="T12" s="812"/>
      <c r="U12" s="812"/>
    </row>
    <row r="13" spans="1:21" s="243" customFormat="1">
      <c r="A13" s="809"/>
      <c r="B13" s="810"/>
      <c r="C13" s="809"/>
      <c r="D13" s="809"/>
      <c r="E13" s="809"/>
      <c r="F13" s="809"/>
      <c r="G13" s="809"/>
      <c r="H13" s="809"/>
      <c r="I13" s="809"/>
      <c r="J13" s="809"/>
      <c r="K13" s="809"/>
      <c r="L13" s="813"/>
      <c r="M13" s="814"/>
      <c r="N13" s="814"/>
      <c r="O13" s="814"/>
      <c r="P13" s="814"/>
      <c r="Q13" s="814"/>
      <c r="R13" s="814"/>
      <c r="S13" s="814"/>
      <c r="T13" s="814"/>
      <c r="U13" s="814"/>
    </row>
    <row r="14" spans="1:21" s="351" customFormat="1" ht="15" customHeight="1">
      <c r="A14" s="815"/>
      <c r="B14" s="808"/>
      <c r="C14" s="815"/>
      <c r="D14" s="815"/>
      <c r="E14" s="815"/>
      <c r="F14" s="815"/>
      <c r="G14" s="815"/>
      <c r="H14" s="815"/>
      <c r="I14" s="815"/>
      <c r="J14" s="815"/>
      <c r="K14" s="815"/>
      <c r="L14" s="784" t="s">
        <v>359</v>
      </c>
      <c r="M14" s="785" t="s">
        <v>216</v>
      </c>
      <c r="N14" s="784" t="s">
        <v>141</v>
      </c>
      <c r="O14" s="713" t="s">
        <v>2461</v>
      </c>
      <c r="P14" s="713" t="s">
        <v>2461</v>
      </c>
      <c r="Q14" s="713" t="s">
        <v>2461</v>
      </c>
      <c r="R14" s="714" t="s">
        <v>2462</v>
      </c>
      <c r="S14" s="715" t="s">
        <v>2463</v>
      </c>
      <c r="T14" s="715" t="s">
        <v>2463</v>
      </c>
      <c r="U14" s="711" t="s">
        <v>308</v>
      </c>
    </row>
    <row r="15" spans="1:21" s="351" customFormat="1" ht="45" customHeight="1">
      <c r="A15" s="815"/>
      <c r="B15" s="808"/>
      <c r="C15" s="815"/>
      <c r="D15" s="815"/>
      <c r="E15" s="815"/>
      <c r="F15" s="815"/>
      <c r="G15" s="815"/>
      <c r="H15" s="815"/>
      <c r="I15" s="815"/>
      <c r="J15" s="815"/>
      <c r="K15" s="815"/>
      <c r="L15" s="786"/>
      <c r="M15" s="786"/>
      <c r="N15" s="786"/>
      <c r="O15" s="667" t="s">
        <v>271</v>
      </c>
      <c r="P15" s="667" t="s">
        <v>309</v>
      </c>
      <c r="Q15" s="667" t="s">
        <v>289</v>
      </c>
      <c r="R15" s="667" t="s">
        <v>271</v>
      </c>
      <c r="S15" s="715" t="s">
        <v>272</v>
      </c>
      <c r="T15" s="715" t="s">
        <v>271</v>
      </c>
      <c r="U15" s="786"/>
    </row>
    <row r="16" spans="1:21" s="352" customFormat="1">
      <c r="A16" s="718" t="s">
        <v>17</v>
      </c>
      <c r="B16" s="816"/>
      <c r="C16" s="816"/>
      <c r="D16" s="816"/>
      <c r="E16" s="816"/>
      <c r="F16" s="816"/>
      <c r="G16" s="816"/>
      <c r="H16" s="816"/>
      <c r="I16" s="816"/>
      <c r="J16" s="816"/>
      <c r="K16" s="816"/>
      <c r="L16" s="787" t="s">
        <v>2448</v>
      </c>
      <c r="M16" s="610"/>
      <c r="N16" s="610"/>
      <c r="O16" s="788">
        <v>7165.1579999999994</v>
      </c>
      <c r="P16" s="788">
        <v>9210.9160000000011</v>
      </c>
      <c r="Q16" s="788">
        <v>7165.1579999999994</v>
      </c>
      <c r="R16" s="788">
        <v>7482.2620000000006</v>
      </c>
      <c r="S16" s="788">
        <v>11145.14739</v>
      </c>
      <c r="T16" s="788">
        <v>10360.506802</v>
      </c>
      <c r="U16" s="788"/>
    </row>
    <row r="17" spans="1:21" s="352" customFormat="1" ht="21.75" customHeight="1">
      <c r="A17" s="817" t="s">
        <v>17</v>
      </c>
      <c r="B17" s="808" t="s">
        <v>1178</v>
      </c>
      <c r="C17" s="816"/>
      <c r="D17" s="816"/>
      <c r="E17" s="816"/>
      <c r="F17" s="816"/>
      <c r="G17" s="816"/>
      <c r="H17" s="816"/>
      <c r="I17" s="816"/>
      <c r="J17" s="816"/>
      <c r="K17" s="816"/>
      <c r="L17" s="818">
        <v>1</v>
      </c>
      <c r="M17" s="819" t="s">
        <v>1079</v>
      </c>
      <c r="N17" s="820" t="s">
        <v>355</v>
      </c>
      <c r="O17" s="821">
        <v>1917.12</v>
      </c>
      <c r="P17" s="821">
        <v>3043.23</v>
      </c>
      <c r="Q17" s="821">
        <v>1917.12</v>
      </c>
      <c r="R17" s="821">
        <v>2032.14</v>
      </c>
      <c r="S17" s="792">
        <v>3682.3083000000001</v>
      </c>
      <c r="T17" s="792">
        <v>3451.5586200000002</v>
      </c>
      <c r="U17" s="822"/>
    </row>
    <row r="18" spans="1:21" s="352" customFormat="1" ht="16.5" customHeight="1">
      <c r="A18" s="817" t="s">
        <v>17</v>
      </c>
      <c r="B18" s="808"/>
      <c r="C18" s="816"/>
      <c r="D18" s="816"/>
      <c r="E18" s="816"/>
      <c r="F18" s="816"/>
      <c r="G18" s="816"/>
      <c r="H18" s="816"/>
      <c r="I18" s="816"/>
      <c r="J18" s="816">
        <v>1</v>
      </c>
      <c r="K18" s="816"/>
      <c r="L18" s="818"/>
      <c r="M18" s="819"/>
      <c r="N18" s="820"/>
      <c r="O18" s="823"/>
      <c r="P18" s="823"/>
      <c r="Q18" s="823"/>
      <c r="R18" s="823"/>
      <c r="S18" s="792"/>
      <c r="T18" s="792"/>
      <c r="U18" s="824"/>
    </row>
    <row r="19" spans="1:21" s="352" customFormat="1" ht="14.25">
      <c r="A19" s="612">
        <v>1</v>
      </c>
      <c r="B19" s="816"/>
      <c r="C19" s="816"/>
      <c r="D19" s="816"/>
      <c r="E19" s="816"/>
      <c r="F19" s="816"/>
      <c r="G19" s="816"/>
      <c r="H19" s="816"/>
      <c r="I19" s="816"/>
      <c r="J19" s="825" t="s">
        <v>154</v>
      </c>
      <c r="K19" s="579"/>
      <c r="L19" s="818" t="s">
        <v>154</v>
      </c>
      <c r="M19" s="826" t="s">
        <v>2413</v>
      </c>
      <c r="N19" s="820" t="s">
        <v>355</v>
      </c>
      <c r="O19" s="827"/>
      <c r="P19" s="827"/>
      <c r="Q19" s="827"/>
      <c r="R19" s="827"/>
      <c r="S19" s="828">
        <v>3682.3083000000001</v>
      </c>
      <c r="T19" s="828">
        <v>3451.5586200000002</v>
      </c>
      <c r="U19" s="822"/>
    </row>
    <row r="20" spans="1:21" s="352" customFormat="1">
      <c r="A20" s="768">
        <v>1</v>
      </c>
      <c r="B20" s="816"/>
      <c r="C20" s="816"/>
      <c r="D20" s="816"/>
      <c r="E20" s="816"/>
      <c r="F20" s="816"/>
      <c r="G20" s="816"/>
      <c r="H20" s="816"/>
      <c r="I20" s="816"/>
      <c r="J20" s="825"/>
      <c r="K20" s="816"/>
      <c r="L20" s="829" t="s">
        <v>397</v>
      </c>
      <c r="M20" s="800" t="s">
        <v>1080</v>
      </c>
      <c r="N20" s="820" t="s">
        <v>1081</v>
      </c>
      <c r="O20" s="827"/>
      <c r="P20" s="827"/>
      <c r="Q20" s="827"/>
      <c r="R20" s="827"/>
      <c r="S20" s="821">
        <v>9.5</v>
      </c>
      <c r="T20" s="821">
        <v>9.5</v>
      </c>
      <c r="U20" s="822"/>
    </row>
    <row r="21" spans="1:21" s="352" customFormat="1">
      <c r="A21" s="768">
        <v>1</v>
      </c>
      <c r="B21" s="816"/>
      <c r="C21" s="816"/>
      <c r="D21" s="816"/>
      <c r="E21" s="816"/>
      <c r="F21" s="816"/>
      <c r="G21" s="816"/>
      <c r="H21" s="816"/>
      <c r="I21" s="816"/>
      <c r="J21" s="825"/>
      <c r="K21" s="816"/>
      <c r="L21" s="829" t="s">
        <v>399</v>
      </c>
      <c r="M21" s="800" t="s">
        <v>1082</v>
      </c>
      <c r="N21" s="820" t="s">
        <v>1083</v>
      </c>
      <c r="O21" s="827"/>
      <c r="P21" s="827"/>
      <c r="Q21" s="827"/>
      <c r="R21" s="827"/>
      <c r="S21" s="821">
        <v>32300.95</v>
      </c>
      <c r="T21" s="821">
        <v>30276.83</v>
      </c>
      <c r="U21" s="822"/>
    </row>
    <row r="22" spans="1:21" s="352" customFormat="1" ht="22.5">
      <c r="A22" s="817" t="s">
        <v>17</v>
      </c>
      <c r="B22" s="808" t="s">
        <v>1179</v>
      </c>
      <c r="C22" s="816"/>
      <c r="D22" s="816"/>
      <c r="E22" s="816"/>
      <c r="F22" s="816"/>
      <c r="G22" s="816"/>
      <c r="H22" s="816"/>
      <c r="I22" s="816"/>
      <c r="J22" s="816"/>
      <c r="K22" s="816"/>
      <c r="L22" s="818" t="s">
        <v>101</v>
      </c>
      <c r="M22" s="819" t="s">
        <v>1084</v>
      </c>
      <c r="N22" s="820" t="s">
        <v>355</v>
      </c>
      <c r="O22" s="821">
        <v>575.13599999999997</v>
      </c>
      <c r="P22" s="821">
        <v>912.96899999999994</v>
      </c>
      <c r="Q22" s="821">
        <v>575.13599999999997</v>
      </c>
      <c r="R22" s="821">
        <v>613.7120000000001</v>
      </c>
      <c r="S22" s="821">
        <v>1104.6924900000001</v>
      </c>
      <c r="T22" s="821">
        <v>1035.467586</v>
      </c>
      <c r="U22" s="822"/>
    </row>
    <row r="23" spans="1:21" s="352" customFormat="1">
      <c r="A23" s="817" t="s">
        <v>17</v>
      </c>
      <c r="B23" s="808" t="s">
        <v>1180</v>
      </c>
      <c r="C23" s="816"/>
      <c r="D23" s="816"/>
      <c r="E23" s="816"/>
      <c r="F23" s="816"/>
      <c r="G23" s="816"/>
      <c r="H23" s="816"/>
      <c r="I23" s="816"/>
      <c r="J23" s="816"/>
      <c r="K23" s="816"/>
      <c r="L23" s="818" t="s">
        <v>102</v>
      </c>
      <c r="M23" s="819" t="s">
        <v>1085</v>
      </c>
      <c r="N23" s="820" t="s">
        <v>355</v>
      </c>
      <c r="O23" s="821">
        <v>1746.11</v>
      </c>
      <c r="P23" s="821">
        <v>1845.32</v>
      </c>
      <c r="Q23" s="821">
        <v>1746.11</v>
      </c>
      <c r="R23" s="821">
        <v>1833</v>
      </c>
      <c r="S23" s="792">
        <v>2232.828</v>
      </c>
      <c r="T23" s="792">
        <v>2092.9225200000001</v>
      </c>
      <c r="U23" s="822"/>
    </row>
    <row r="24" spans="1:21" s="352" customFormat="1">
      <c r="A24" s="817" t="s">
        <v>17</v>
      </c>
      <c r="B24" s="808"/>
      <c r="C24" s="816"/>
      <c r="D24" s="816"/>
      <c r="E24" s="816"/>
      <c r="F24" s="816"/>
      <c r="G24" s="816"/>
      <c r="H24" s="816"/>
      <c r="I24" s="816"/>
      <c r="J24" s="816">
        <v>3</v>
      </c>
      <c r="K24" s="816"/>
      <c r="L24" s="818"/>
      <c r="M24" s="819"/>
      <c r="N24" s="820"/>
      <c r="O24" s="823"/>
      <c r="P24" s="823"/>
      <c r="Q24" s="823"/>
      <c r="R24" s="823"/>
      <c r="S24" s="792"/>
      <c r="T24" s="792"/>
      <c r="U24" s="824"/>
    </row>
    <row r="25" spans="1:21" s="352" customFormat="1" ht="14.25">
      <c r="A25" s="612">
        <v>1</v>
      </c>
      <c r="B25" s="816"/>
      <c r="C25" s="816"/>
      <c r="D25" s="816"/>
      <c r="E25" s="816"/>
      <c r="F25" s="816"/>
      <c r="G25" s="816"/>
      <c r="H25" s="816"/>
      <c r="I25" s="816"/>
      <c r="J25" s="825" t="s">
        <v>158</v>
      </c>
      <c r="K25" s="579"/>
      <c r="L25" s="818" t="s">
        <v>158</v>
      </c>
      <c r="M25" s="826" t="s">
        <v>2413</v>
      </c>
      <c r="N25" s="820" t="s">
        <v>355</v>
      </c>
      <c r="O25" s="827"/>
      <c r="P25" s="827"/>
      <c r="Q25" s="827"/>
      <c r="R25" s="827"/>
      <c r="S25" s="828">
        <v>2232.828</v>
      </c>
      <c r="T25" s="828">
        <v>2092.9225200000001</v>
      </c>
      <c r="U25" s="822"/>
    </row>
    <row r="26" spans="1:21" s="352" customFormat="1">
      <c r="A26" s="768">
        <v>1</v>
      </c>
      <c r="B26" s="816"/>
      <c r="C26" s="816"/>
      <c r="D26" s="816"/>
      <c r="E26" s="816"/>
      <c r="F26" s="816"/>
      <c r="G26" s="816"/>
      <c r="H26" s="816"/>
      <c r="I26" s="816"/>
      <c r="J26" s="825"/>
      <c r="K26" s="816"/>
      <c r="L26" s="829" t="s">
        <v>843</v>
      </c>
      <c r="M26" s="800" t="s">
        <v>1080</v>
      </c>
      <c r="N26" s="820" t="s">
        <v>1081</v>
      </c>
      <c r="O26" s="827"/>
      <c r="P26" s="827"/>
      <c r="Q26" s="827"/>
      <c r="R26" s="827"/>
      <c r="S26" s="821">
        <v>6.5</v>
      </c>
      <c r="T26" s="821">
        <v>6.5</v>
      </c>
      <c r="U26" s="822"/>
    </row>
    <row r="27" spans="1:21" s="352" customFormat="1">
      <c r="A27" s="768">
        <v>1</v>
      </c>
      <c r="B27" s="816"/>
      <c r="C27" s="816"/>
      <c r="D27" s="816"/>
      <c r="E27" s="816"/>
      <c r="F27" s="816"/>
      <c r="G27" s="816"/>
      <c r="H27" s="816"/>
      <c r="I27" s="816"/>
      <c r="J27" s="825"/>
      <c r="K27" s="816"/>
      <c r="L27" s="829" t="s">
        <v>844</v>
      </c>
      <c r="M27" s="800" t="s">
        <v>1082</v>
      </c>
      <c r="N27" s="820" t="s">
        <v>1083</v>
      </c>
      <c r="O27" s="827"/>
      <c r="P27" s="827"/>
      <c r="Q27" s="827"/>
      <c r="R27" s="827"/>
      <c r="S27" s="821">
        <v>28626</v>
      </c>
      <c r="T27" s="821">
        <v>26832.34</v>
      </c>
      <c r="U27" s="822"/>
    </row>
    <row r="28" spans="1:21" s="352" customFormat="1">
      <c r="A28" s="817" t="s">
        <v>17</v>
      </c>
      <c r="B28" s="808" t="s">
        <v>1181</v>
      </c>
      <c r="C28" s="816"/>
      <c r="D28" s="816"/>
      <c r="E28" s="816"/>
      <c r="F28" s="816"/>
      <c r="G28" s="816"/>
      <c r="H28" s="816"/>
      <c r="I28" s="816"/>
      <c r="J28" s="816"/>
      <c r="K28" s="816"/>
      <c r="L28" s="818" t="s">
        <v>103</v>
      </c>
      <c r="M28" s="819" t="s">
        <v>1086</v>
      </c>
      <c r="N28" s="820" t="s">
        <v>355</v>
      </c>
      <c r="O28" s="821">
        <v>523.83299999999997</v>
      </c>
      <c r="P28" s="821">
        <v>553.596</v>
      </c>
      <c r="Q28" s="821">
        <v>523.83299999999997</v>
      </c>
      <c r="R28" s="821">
        <v>553.56999999999994</v>
      </c>
      <c r="S28" s="821">
        <v>669.84839999999997</v>
      </c>
      <c r="T28" s="821">
        <v>627.876756</v>
      </c>
      <c r="U28" s="822"/>
    </row>
    <row r="29" spans="1:21" s="352" customFormat="1" ht="22.5">
      <c r="A29" s="817" t="s">
        <v>17</v>
      </c>
      <c r="B29" s="808" t="s">
        <v>1182</v>
      </c>
      <c r="C29" s="816"/>
      <c r="D29" s="816"/>
      <c r="E29" s="816"/>
      <c r="F29" s="816"/>
      <c r="G29" s="816"/>
      <c r="H29" s="816"/>
      <c r="I29" s="816"/>
      <c r="J29" s="816"/>
      <c r="K29" s="816"/>
      <c r="L29" s="818" t="s">
        <v>119</v>
      </c>
      <c r="M29" s="819" t="s">
        <v>1087</v>
      </c>
      <c r="N29" s="820" t="s">
        <v>355</v>
      </c>
      <c r="O29" s="821">
        <v>1848.43</v>
      </c>
      <c r="P29" s="821">
        <v>2196.77</v>
      </c>
      <c r="Q29" s="821">
        <v>1848.43</v>
      </c>
      <c r="R29" s="821">
        <v>1881.6</v>
      </c>
      <c r="S29" s="792">
        <v>2658.0540000000005</v>
      </c>
      <c r="T29" s="792">
        <v>2425.1413200000002</v>
      </c>
      <c r="U29" s="822"/>
    </row>
    <row r="30" spans="1:21" s="352" customFormat="1">
      <c r="A30" s="817" t="s">
        <v>17</v>
      </c>
      <c r="B30" s="808"/>
      <c r="C30" s="816"/>
      <c r="D30" s="816"/>
      <c r="E30" s="816"/>
      <c r="F30" s="816"/>
      <c r="G30" s="816"/>
      <c r="H30" s="816"/>
      <c r="I30" s="816"/>
      <c r="J30" s="816">
        <v>5</v>
      </c>
      <c r="K30" s="816"/>
      <c r="L30" s="818"/>
      <c r="M30" s="819"/>
      <c r="N30" s="820"/>
      <c r="O30" s="823"/>
      <c r="P30" s="823"/>
      <c r="Q30" s="823"/>
      <c r="R30" s="823"/>
      <c r="S30" s="792"/>
      <c r="T30" s="792"/>
      <c r="U30" s="824"/>
    </row>
    <row r="31" spans="1:21" s="352" customFormat="1" ht="14.25">
      <c r="A31" s="612">
        <v>1</v>
      </c>
      <c r="B31" s="816"/>
      <c r="C31" s="816"/>
      <c r="D31" s="816"/>
      <c r="E31" s="816"/>
      <c r="F31" s="816"/>
      <c r="G31" s="816"/>
      <c r="H31" s="816"/>
      <c r="I31" s="816"/>
      <c r="J31" s="825" t="s">
        <v>121</v>
      </c>
      <c r="K31" s="579"/>
      <c r="L31" s="818" t="s">
        <v>121</v>
      </c>
      <c r="M31" s="826" t="s">
        <v>2413</v>
      </c>
      <c r="N31" s="820" t="s">
        <v>355</v>
      </c>
      <c r="O31" s="827"/>
      <c r="P31" s="827"/>
      <c r="Q31" s="827"/>
      <c r="R31" s="827"/>
      <c r="S31" s="828">
        <v>2658.0540000000005</v>
      </c>
      <c r="T31" s="828">
        <v>2425.1413200000002</v>
      </c>
      <c r="U31" s="822"/>
    </row>
    <row r="32" spans="1:21" s="352" customFormat="1">
      <c r="A32" s="768">
        <v>1</v>
      </c>
      <c r="B32" s="816"/>
      <c r="C32" s="816"/>
      <c r="D32" s="816"/>
      <c r="E32" s="816"/>
      <c r="F32" s="816"/>
      <c r="G32" s="816"/>
      <c r="H32" s="816"/>
      <c r="I32" s="816"/>
      <c r="J32" s="825"/>
      <c r="K32" s="816"/>
      <c r="L32" s="829" t="s">
        <v>2475</v>
      </c>
      <c r="M32" s="800" t="s">
        <v>1080</v>
      </c>
      <c r="N32" s="820" t="s">
        <v>1081</v>
      </c>
      <c r="O32" s="827"/>
      <c r="P32" s="827"/>
      <c r="Q32" s="827"/>
      <c r="R32" s="827"/>
      <c r="S32" s="821">
        <v>4.9000000000000004</v>
      </c>
      <c r="T32" s="821">
        <v>4.9000000000000004</v>
      </c>
      <c r="U32" s="822"/>
    </row>
    <row r="33" spans="1:21" s="352" customFormat="1">
      <c r="A33" s="768">
        <v>1</v>
      </c>
      <c r="B33" s="816"/>
      <c r="C33" s="816"/>
      <c r="D33" s="816"/>
      <c r="E33" s="816"/>
      <c r="F33" s="816"/>
      <c r="G33" s="816"/>
      <c r="H33" s="816"/>
      <c r="I33" s="816"/>
      <c r="J33" s="825"/>
      <c r="K33" s="816"/>
      <c r="L33" s="829" t="s">
        <v>2476</v>
      </c>
      <c r="M33" s="800" t="s">
        <v>1082</v>
      </c>
      <c r="N33" s="820" t="s">
        <v>1083</v>
      </c>
      <c r="O33" s="827"/>
      <c r="P33" s="827"/>
      <c r="Q33" s="827"/>
      <c r="R33" s="827"/>
      <c r="S33" s="821">
        <v>45205</v>
      </c>
      <c r="T33" s="821">
        <v>41243.9</v>
      </c>
      <c r="U33" s="822"/>
    </row>
    <row r="34" spans="1:21" s="352" customFormat="1" ht="22.5">
      <c r="A34" s="817" t="s">
        <v>17</v>
      </c>
      <c r="B34" s="808" t="s">
        <v>1183</v>
      </c>
      <c r="C34" s="816"/>
      <c r="D34" s="816"/>
      <c r="E34" s="816"/>
      <c r="F34" s="816"/>
      <c r="G34" s="816"/>
      <c r="H34" s="816"/>
      <c r="I34" s="816"/>
      <c r="J34" s="816"/>
      <c r="K34" s="816"/>
      <c r="L34" s="818" t="s">
        <v>123</v>
      </c>
      <c r="M34" s="819" t="s">
        <v>1088</v>
      </c>
      <c r="N34" s="820" t="s">
        <v>355</v>
      </c>
      <c r="O34" s="821">
        <v>554.529</v>
      </c>
      <c r="P34" s="821">
        <v>659.03100000000006</v>
      </c>
      <c r="Q34" s="821">
        <v>554.529</v>
      </c>
      <c r="R34" s="821">
        <v>568.24</v>
      </c>
      <c r="S34" s="821">
        <v>797.41620000000012</v>
      </c>
      <c r="T34" s="821">
        <v>727.54</v>
      </c>
      <c r="U34" s="822"/>
    </row>
    <row r="35" spans="1:21" s="352" customFormat="1">
      <c r="A35" s="817" t="s">
        <v>17</v>
      </c>
      <c r="B35" s="808" t="s">
        <v>1223</v>
      </c>
      <c r="C35" s="816"/>
      <c r="D35" s="816"/>
      <c r="E35" s="816"/>
      <c r="F35" s="816"/>
      <c r="G35" s="816"/>
      <c r="H35" s="816"/>
      <c r="I35" s="816"/>
      <c r="J35" s="816"/>
      <c r="K35" s="816"/>
      <c r="L35" s="818" t="s">
        <v>124</v>
      </c>
      <c r="M35" s="819" t="s">
        <v>1225</v>
      </c>
      <c r="N35" s="820" t="s">
        <v>355</v>
      </c>
      <c r="O35" s="821"/>
      <c r="P35" s="821"/>
      <c r="Q35" s="821"/>
      <c r="R35" s="821"/>
      <c r="S35" s="792">
        <v>0</v>
      </c>
      <c r="T35" s="792">
        <v>0</v>
      </c>
      <c r="U35" s="822"/>
    </row>
    <row r="36" spans="1:21" s="352" customFormat="1">
      <c r="A36" s="817" t="s">
        <v>17</v>
      </c>
      <c r="B36" s="808"/>
      <c r="C36" s="816"/>
      <c r="D36" s="816"/>
      <c r="E36" s="816"/>
      <c r="F36" s="816"/>
      <c r="G36" s="816"/>
      <c r="H36" s="816"/>
      <c r="I36" s="816"/>
      <c r="J36" s="816">
        <v>7</v>
      </c>
      <c r="K36" s="816"/>
      <c r="L36" s="818"/>
      <c r="M36" s="819"/>
      <c r="N36" s="820"/>
      <c r="O36" s="823"/>
      <c r="P36" s="823"/>
      <c r="Q36" s="823"/>
      <c r="R36" s="823"/>
      <c r="S36" s="792"/>
      <c r="T36" s="792"/>
      <c r="U36" s="824"/>
    </row>
    <row r="37" spans="1:21" s="352" customFormat="1">
      <c r="A37" s="817" t="s">
        <v>17</v>
      </c>
      <c r="B37" s="808" t="s">
        <v>1224</v>
      </c>
      <c r="C37" s="816"/>
      <c r="D37" s="816"/>
      <c r="E37" s="816"/>
      <c r="F37" s="816"/>
      <c r="G37" s="816"/>
      <c r="H37" s="816"/>
      <c r="I37" s="816"/>
      <c r="J37" s="816"/>
      <c r="K37" s="816"/>
      <c r="L37" s="818" t="s">
        <v>125</v>
      </c>
      <c r="M37" s="819" t="s">
        <v>1226</v>
      </c>
      <c r="N37" s="820" t="s">
        <v>355</v>
      </c>
      <c r="O37" s="821">
        <v>0</v>
      </c>
      <c r="P37" s="821">
        <v>0</v>
      </c>
      <c r="Q37" s="821">
        <v>0</v>
      </c>
      <c r="R37" s="821">
        <v>0</v>
      </c>
      <c r="S37" s="821">
        <v>0</v>
      </c>
      <c r="T37" s="821">
        <v>0</v>
      </c>
      <c r="U37" s="822"/>
    </row>
    <row r="38" spans="1:21" s="352" customFormat="1">
      <c r="A38" s="718" t="s">
        <v>101</v>
      </c>
      <c r="B38" s="816"/>
      <c r="C38" s="816"/>
      <c r="D38" s="816"/>
      <c r="E38" s="816"/>
      <c r="F38" s="816"/>
      <c r="G38" s="816"/>
      <c r="H38" s="816"/>
      <c r="I38" s="816"/>
      <c r="J38" s="816"/>
      <c r="K38" s="816"/>
      <c r="L38" s="787" t="s">
        <v>2450</v>
      </c>
      <c r="M38" s="610"/>
      <c r="N38" s="610"/>
      <c r="O38" s="788">
        <v>1408.212</v>
      </c>
      <c r="P38" s="788">
        <v>1761.0709999999999</v>
      </c>
      <c r="Q38" s="788">
        <v>1408.212</v>
      </c>
      <c r="R38" s="788">
        <v>1468.4780000000001</v>
      </c>
      <c r="S38" s="788">
        <v>2130.8886300000004</v>
      </c>
      <c r="T38" s="788">
        <v>1980.7199000000005</v>
      </c>
      <c r="U38" s="788"/>
    </row>
    <row r="39" spans="1:21" s="352" customFormat="1" ht="22.5">
      <c r="A39" s="817" t="s">
        <v>101</v>
      </c>
      <c r="B39" s="808" t="s">
        <v>1178</v>
      </c>
      <c r="C39" s="816"/>
      <c r="D39" s="816"/>
      <c r="E39" s="816"/>
      <c r="F39" s="816"/>
      <c r="G39" s="816"/>
      <c r="H39" s="816"/>
      <c r="I39" s="816"/>
      <c r="J39" s="816"/>
      <c r="K39" s="816"/>
      <c r="L39" s="818">
        <v>1</v>
      </c>
      <c r="M39" s="819" t="s">
        <v>1079</v>
      </c>
      <c r="N39" s="820" t="s">
        <v>355</v>
      </c>
      <c r="O39" s="821">
        <v>302.7</v>
      </c>
      <c r="P39" s="821">
        <v>480.51</v>
      </c>
      <c r="Q39" s="821">
        <v>302.7</v>
      </c>
      <c r="R39" s="821">
        <v>320.86</v>
      </c>
      <c r="S39" s="792">
        <v>581.41710000000012</v>
      </c>
      <c r="T39" s="792">
        <v>544.9829400000001</v>
      </c>
      <c r="U39" s="822"/>
    </row>
    <row r="40" spans="1:21" s="352" customFormat="1">
      <c r="A40" s="817" t="s">
        <v>101</v>
      </c>
      <c r="B40" s="808"/>
      <c r="C40" s="816"/>
      <c r="D40" s="816"/>
      <c r="E40" s="816"/>
      <c r="F40" s="816"/>
      <c r="G40" s="816"/>
      <c r="H40" s="816"/>
      <c r="I40" s="816"/>
      <c r="J40" s="816">
        <v>1</v>
      </c>
      <c r="K40" s="816"/>
      <c r="L40" s="818"/>
      <c r="M40" s="819"/>
      <c r="N40" s="820"/>
      <c r="O40" s="823"/>
      <c r="P40" s="823"/>
      <c r="Q40" s="823"/>
      <c r="R40" s="823"/>
      <c r="S40" s="792"/>
      <c r="T40" s="792"/>
      <c r="U40" s="824"/>
    </row>
    <row r="41" spans="1:21" s="352" customFormat="1" ht="14.25">
      <c r="A41" s="612">
        <v>2</v>
      </c>
      <c r="B41" s="816"/>
      <c r="C41" s="816"/>
      <c r="D41" s="816"/>
      <c r="E41" s="816"/>
      <c r="F41" s="816"/>
      <c r="G41" s="816"/>
      <c r="H41" s="816"/>
      <c r="I41" s="816"/>
      <c r="J41" s="825" t="s">
        <v>154</v>
      </c>
      <c r="K41" s="579"/>
      <c r="L41" s="818" t="s">
        <v>154</v>
      </c>
      <c r="M41" s="826" t="s">
        <v>2413</v>
      </c>
      <c r="N41" s="820" t="s">
        <v>355</v>
      </c>
      <c r="O41" s="827"/>
      <c r="P41" s="827"/>
      <c r="Q41" s="827"/>
      <c r="R41" s="827"/>
      <c r="S41" s="828">
        <v>581.41710000000012</v>
      </c>
      <c r="T41" s="828">
        <v>544.9829400000001</v>
      </c>
      <c r="U41" s="822"/>
    </row>
    <row r="42" spans="1:21" s="352" customFormat="1">
      <c r="A42" s="768">
        <v>2</v>
      </c>
      <c r="B42" s="816"/>
      <c r="C42" s="816"/>
      <c r="D42" s="816"/>
      <c r="E42" s="816"/>
      <c r="F42" s="816"/>
      <c r="G42" s="816"/>
      <c r="H42" s="816"/>
      <c r="I42" s="816"/>
      <c r="J42" s="825"/>
      <c r="K42" s="816"/>
      <c r="L42" s="829" t="s">
        <v>397</v>
      </c>
      <c r="M42" s="800" t="s">
        <v>1080</v>
      </c>
      <c r="N42" s="820" t="s">
        <v>1081</v>
      </c>
      <c r="O42" s="827"/>
      <c r="P42" s="827"/>
      <c r="Q42" s="827"/>
      <c r="R42" s="827"/>
      <c r="S42" s="821">
        <v>1.5</v>
      </c>
      <c r="T42" s="821">
        <v>1.5</v>
      </c>
      <c r="U42" s="822"/>
    </row>
    <row r="43" spans="1:21" s="352" customFormat="1">
      <c r="A43" s="768">
        <v>2</v>
      </c>
      <c r="B43" s="816"/>
      <c r="C43" s="816"/>
      <c r="D43" s="816"/>
      <c r="E43" s="816"/>
      <c r="F43" s="816"/>
      <c r="G43" s="816"/>
      <c r="H43" s="816"/>
      <c r="I43" s="816"/>
      <c r="J43" s="825"/>
      <c r="K43" s="816"/>
      <c r="L43" s="829" t="s">
        <v>399</v>
      </c>
      <c r="M43" s="800" t="s">
        <v>1082</v>
      </c>
      <c r="N43" s="820" t="s">
        <v>1083</v>
      </c>
      <c r="O43" s="827"/>
      <c r="P43" s="827"/>
      <c r="Q43" s="827"/>
      <c r="R43" s="827"/>
      <c r="S43" s="821">
        <v>32300.95</v>
      </c>
      <c r="T43" s="821">
        <v>30276.83</v>
      </c>
      <c r="U43" s="822"/>
    </row>
    <row r="44" spans="1:21" s="352" customFormat="1" ht="22.5">
      <c r="A44" s="817" t="s">
        <v>101</v>
      </c>
      <c r="B44" s="808" t="s">
        <v>1179</v>
      </c>
      <c r="C44" s="816"/>
      <c r="D44" s="816"/>
      <c r="E44" s="816"/>
      <c r="F44" s="816"/>
      <c r="G44" s="816"/>
      <c r="H44" s="816"/>
      <c r="I44" s="816"/>
      <c r="J44" s="816"/>
      <c r="K44" s="816"/>
      <c r="L44" s="818" t="s">
        <v>101</v>
      </c>
      <c r="M44" s="819" t="s">
        <v>1084</v>
      </c>
      <c r="N44" s="820" t="s">
        <v>355</v>
      </c>
      <c r="O44" s="821">
        <v>90.81</v>
      </c>
      <c r="P44" s="821">
        <v>144.15299999999999</v>
      </c>
      <c r="Q44" s="821">
        <v>90.81</v>
      </c>
      <c r="R44" s="821">
        <v>96.89800000000001</v>
      </c>
      <c r="S44" s="821">
        <v>174.42513000000002</v>
      </c>
      <c r="T44" s="821">
        <v>163.49</v>
      </c>
      <c r="U44" s="822"/>
    </row>
    <row r="45" spans="1:21" s="352" customFormat="1">
      <c r="A45" s="817" t="s">
        <v>101</v>
      </c>
      <c r="B45" s="808" t="s">
        <v>1180</v>
      </c>
      <c r="C45" s="816"/>
      <c r="D45" s="816"/>
      <c r="E45" s="816"/>
      <c r="F45" s="816"/>
      <c r="G45" s="816"/>
      <c r="H45" s="816"/>
      <c r="I45" s="816"/>
      <c r="J45" s="816"/>
      <c r="K45" s="816"/>
      <c r="L45" s="818" t="s">
        <v>102</v>
      </c>
      <c r="M45" s="819" t="s">
        <v>1085</v>
      </c>
      <c r="N45" s="820" t="s">
        <v>355</v>
      </c>
      <c r="O45" s="821">
        <v>402.95</v>
      </c>
      <c r="P45" s="821">
        <v>425.84</v>
      </c>
      <c r="Q45" s="821">
        <v>402.95</v>
      </c>
      <c r="R45" s="821">
        <v>423</v>
      </c>
      <c r="S45" s="792">
        <v>515.26800000000003</v>
      </c>
      <c r="T45" s="792">
        <v>482.98212000000001</v>
      </c>
      <c r="U45" s="822"/>
    </row>
    <row r="46" spans="1:21" s="352" customFormat="1">
      <c r="A46" s="817" t="s">
        <v>101</v>
      </c>
      <c r="B46" s="808"/>
      <c r="C46" s="816"/>
      <c r="D46" s="816"/>
      <c r="E46" s="816"/>
      <c r="F46" s="816"/>
      <c r="G46" s="816"/>
      <c r="H46" s="816"/>
      <c r="I46" s="816"/>
      <c r="J46" s="816">
        <v>3</v>
      </c>
      <c r="K46" s="816"/>
      <c r="L46" s="818"/>
      <c r="M46" s="819"/>
      <c r="N46" s="820"/>
      <c r="O46" s="823"/>
      <c r="P46" s="823"/>
      <c r="Q46" s="823"/>
      <c r="R46" s="823"/>
      <c r="S46" s="792"/>
      <c r="T46" s="792"/>
      <c r="U46" s="824"/>
    </row>
    <row r="47" spans="1:21" s="352" customFormat="1" ht="14.25">
      <c r="A47" s="612">
        <v>2</v>
      </c>
      <c r="B47" s="816"/>
      <c r="C47" s="816"/>
      <c r="D47" s="816"/>
      <c r="E47" s="816"/>
      <c r="F47" s="816"/>
      <c r="G47" s="816"/>
      <c r="H47" s="816"/>
      <c r="I47" s="816"/>
      <c r="J47" s="825" t="s">
        <v>158</v>
      </c>
      <c r="K47" s="579"/>
      <c r="L47" s="818" t="s">
        <v>158</v>
      </c>
      <c r="M47" s="826" t="s">
        <v>2413</v>
      </c>
      <c r="N47" s="820" t="s">
        <v>355</v>
      </c>
      <c r="O47" s="827"/>
      <c r="P47" s="827"/>
      <c r="Q47" s="827"/>
      <c r="R47" s="827"/>
      <c r="S47" s="828">
        <v>515.26800000000003</v>
      </c>
      <c r="T47" s="828">
        <v>482.98212000000001</v>
      </c>
      <c r="U47" s="822"/>
    </row>
    <row r="48" spans="1:21" s="352" customFormat="1">
      <c r="A48" s="768">
        <v>2</v>
      </c>
      <c r="B48" s="816"/>
      <c r="C48" s="816"/>
      <c r="D48" s="816"/>
      <c r="E48" s="816"/>
      <c r="F48" s="816"/>
      <c r="G48" s="816"/>
      <c r="H48" s="816"/>
      <c r="I48" s="816"/>
      <c r="J48" s="825"/>
      <c r="K48" s="816"/>
      <c r="L48" s="829" t="s">
        <v>843</v>
      </c>
      <c r="M48" s="800" t="s">
        <v>1080</v>
      </c>
      <c r="N48" s="820" t="s">
        <v>1081</v>
      </c>
      <c r="O48" s="827"/>
      <c r="P48" s="827"/>
      <c r="Q48" s="827"/>
      <c r="R48" s="827"/>
      <c r="S48" s="821">
        <v>1.5</v>
      </c>
      <c r="T48" s="821">
        <v>1.5</v>
      </c>
      <c r="U48" s="822"/>
    </row>
    <row r="49" spans="1:21" s="352" customFormat="1">
      <c r="A49" s="768">
        <v>2</v>
      </c>
      <c r="B49" s="816"/>
      <c r="C49" s="816"/>
      <c r="D49" s="816"/>
      <c r="E49" s="816"/>
      <c r="F49" s="816"/>
      <c r="G49" s="816"/>
      <c r="H49" s="816"/>
      <c r="I49" s="816"/>
      <c r="J49" s="825"/>
      <c r="K49" s="816"/>
      <c r="L49" s="829" t="s">
        <v>844</v>
      </c>
      <c r="M49" s="800" t="s">
        <v>1082</v>
      </c>
      <c r="N49" s="820" t="s">
        <v>1083</v>
      </c>
      <c r="O49" s="827"/>
      <c r="P49" s="827"/>
      <c r="Q49" s="827"/>
      <c r="R49" s="827"/>
      <c r="S49" s="821">
        <v>28626</v>
      </c>
      <c r="T49" s="821">
        <v>26832.34</v>
      </c>
      <c r="U49" s="822"/>
    </row>
    <row r="50" spans="1:21" s="352" customFormat="1">
      <c r="A50" s="817" t="s">
        <v>101</v>
      </c>
      <c r="B50" s="808" t="s">
        <v>1181</v>
      </c>
      <c r="C50" s="816"/>
      <c r="D50" s="816"/>
      <c r="E50" s="816"/>
      <c r="F50" s="816"/>
      <c r="G50" s="816"/>
      <c r="H50" s="816"/>
      <c r="I50" s="816"/>
      <c r="J50" s="816"/>
      <c r="K50" s="816"/>
      <c r="L50" s="818" t="s">
        <v>103</v>
      </c>
      <c r="M50" s="819" t="s">
        <v>1086</v>
      </c>
      <c r="N50" s="820" t="s">
        <v>355</v>
      </c>
      <c r="O50" s="821">
        <v>120.88500000000001</v>
      </c>
      <c r="P50" s="821">
        <v>127.752</v>
      </c>
      <c r="Q50" s="821">
        <v>120.88500000000001</v>
      </c>
      <c r="R50" s="821">
        <v>127.75</v>
      </c>
      <c r="S50" s="821">
        <v>154.5804</v>
      </c>
      <c r="T50" s="821">
        <v>145.86000000000001</v>
      </c>
      <c r="U50" s="822"/>
    </row>
    <row r="51" spans="1:21" s="352" customFormat="1" ht="22.5">
      <c r="A51" s="817" t="s">
        <v>101</v>
      </c>
      <c r="B51" s="808" t="s">
        <v>1182</v>
      </c>
      <c r="C51" s="816"/>
      <c r="D51" s="816"/>
      <c r="E51" s="816"/>
      <c r="F51" s="816"/>
      <c r="G51" s="816"/>
      <c r="H51" s="816"/>
      <c r="I51" s="816"/>
      <c r="J51" s="816"/>
      <c r="K51" s="816"/>
      <c r="L51" s="818" t="s">
        <v>119</v>
      </c>
      <c r="M51" s="819" t="s">
        <v>1087</v>
      </c>
      <c r="N51" s="820" t="s">
        <v>355</v>
      </c>
      <c r="O51" s="821">
        <v>377.59</v>
      </c>
      <c r="P51" s="821">
        <v>448.32</v>
      </c>
      <c r="Q51" s="821">
        <v>377.59</v>
      </c>
      <c r="R51" s="821">
        <v>384</v>
      </c>
      <c r="S51" s="792">
        <v>542.46</v>
      </c>
      <c r="T51" s="792">
        <v>494.92680000000007</v>
      </c>
      <c r="U51" s="822"/>
    </row>
    <row r="52" spans="1:21" s="352" customFormat="1">
      <c r="A52" s="817" t="s">
        <v>101</v>
      </c>
      <c r="B52" s="808"/>
      <c r="C52" s="816"/>
      <c r="D52" s="816"/>
      <c r="E52" s="816"/>
      <c r="F52" s="816"/>
      <c r="G52" s="816"/>
      <c r="H52" s="816"/>
      <c r="I52" s="816"/>
      <c r="J52" s="816">
        <v>5</v>
      </c>
      <c r="K52" s="816"/>
      <c r="L52" s="818"/>
      <c r="M52" s="819"/>
      <c r="N52" s="820"/>
      <c r="O52" s="823"/>
      <c r="P52" s="823"/>
      <c r="Q52" s="823"/>
      <c r="R52" s="823"/>
      <c r="S52" s="792"/>
      <c r="T52" s="792"/>
      <c r="U52" s="824"/>
    </row>
    <row r="53" spans="1:21" s="352" customFormat="1" ht="14.25">
      <c r="A53" s="612">
        <v>2</v>
      </c>
      <c r="B53" s="816"/>
      <c r="C53" s="816"/>
      <c r="D53" s="816"/>
      <c r="E53" s="816"/>
      <c r="F53" s="816"/>
      <c r="G53" s="816"/>
      <c r="H53" s="816"/>
      <c r="I53" s="816"/>
      <c r="J53" s="825" t="s">
        <v>121</v>
      </c>
      <c r="K53" s="579"/>
      <c r="L53" s="818" t="s">
        <v>121</v>
      </c>
      <c r="M53" s="826" t="s">
        <v>2413</v>
      </c>
      <c r="N53" s="820" t="s">
        <v>355</v>
      </c>
      <c r="O53" s="827"/>
      <c r="P53" s="827"/>
      <c r="Q53" s="827"/>
      <c r="R53" s="827"/>
      <c r="S53" s="828">
        <v>542.46</v>
      </c>
      <c r="T53" s="828">
        <v>494.92680000000007</v>
      </c>
      <c r="U53" s="822"/>
    </row>
    <row r="54" spans="1:21" s="352" customFormat="1">
      <c r="A54" s="768">
        <v>2</v>
      </c>
      <c r="B54" s="816"/>
      <c r="C54" s="816"/>
      <c r="D54" s="816"/>
      <c r="E54" s="816"/>
      <c r="F54" s="816"/>
      <c r="G54" s="816"/>
      <c r="H54" s="816"/>
      <c r="I54" s="816"/>
      <c r="J54" s="825"/>
      <c r="K54" s="816"/>
      <c r="L54" s="829" t="s">
        <v>2475</v>
      </c>
      <c r="M54" s="800" t="s">
        <v>1080</v>
      </c>
      <c r="N54" s="820" t="s">
        <v>1081</v>
      </c>
      <c r="O54" s="827"/>
      <c r="P54" s="827"/>
      <c r="Q54" s="827"/>
      <c r="R54" s="827"/>
      <c r="S54" s="821">
        <v>1</v>
      </c>
      <c r="T54" s="821">
        <v>1</v>
      </c>
      <c r="U54" s="822"/>
    </row>
    <row r="55" spans="1:21" s="352" customFormat="1">
      <c r="A55" s="768">
        <v>2</v>
      </c>
      <c r="B55" s="816"/>
      <c r="C55" s="816"/>
      <c r="D55" s="816"/>
      <c r="E55" s="816"/>
      <c r="F55" s="816"/>
      <c r="G55" s="816"/>
      <c r="H55" s="816"/>
      <c r="I55" s="816"/>
      <c r="J55" s="825"/>
      <c r="K55" s="816"/>
      <c r="L55" s="829" t="s">
        <v>2476</v>
      </c>
      <c r="M55" s="800" t="s">
        <v>1082</v>
      </c>
      <c r="N55" s="820" t="s">
        <v>1083</v>
      </c>
      <c r="O55" s="827"/>
      <c r="P55" s="827"/>
      <c r="Q55" s="827"/>
      <c r="R55" s="827"/>
      <c r="S55" s="821">
        <v>45205</v>
      </c>
      <c r="T55" s="821">
        <v>41243.9</v>
      </c>
      <c r="U55" s="822"/>
    </row>
    <row r="56" spans="1:21" s="352" customFormat="1" ht="22.5">
      <c r="A56" s="817" t="s">
        <v>101</v>
      </c>
      <c r="B56" s="808" t="s">
        <v>1183</v>
      </c>
      <c r="C56" s="816"/>
      <c r="D56" s="816"/>
      <c r="E56" s="816"/>
      <c r="F56" s="816"/>
      <c r="G56" s="816"/>
      <c r="H56" s="816"/>
      <c r="I56" s="816"/>
      <c r="J56" s="816"/>
      <c r="K56" s="816"/>
      <c r="L56" s="818" t="s">
        <v>123</v>
      </c>
      <c r="M56" s="819" t="s">
        <v>1088</v>
      </c>
      <c r="N56" s="820" t="s">
        <v>355</v>
      </c>
      <c r="O56" s="821">
        <v>113.27699999999999</v>
      </c>
      <c r="P56" s="821">
        <v>134.49600000000001</v>
      </c>
      <c r="Q56" s="821">
        <v>113.27699999999999</v>
      </c>
      <c r="R56" s="821">
        <v>115.97</v>
      </c>
      <c r="S56" s="821">
        <v>162.738</v>
      </c>
      <c r="T56" s="821">
        <v>148.47804000000002</v>
      </c>
      <c r="U56" s="822"/>
    </row>
    <row r="57" spans="1:21" s="352" customFormat="1">
      <c r="A57" s="817" t="s">
        <v>101</v>
      </c>
      <c r="B57" s="808" t="s">
        <v>1223</v>
      </c>
      <c r="C57" s="816"/>
      <c r="D57" s="816"/>
      <c r="E57" s="816"/>
      <c r="F57" s="816"/>
      <c r="G57" s="816"/>
      <c r="H57" s="816"/>
      <c r="I57" s="816"/>
      <c r="J57" s="816"/>
      <c r="K57" s="816"/>
      <c r="L57" s="818" t="s">
        <v>124</v>
      </c>
      <c r="M57" s="819" t="s">
        <v>1225</v>
      </c>
      <c r="N57" s="820" t="s">
        <v>355</v>
      </c>
      <c r="O57" s="821"/>
      <c r="P57" s="821"/>
      <c r="Q57" s="821"/>
      <c r="R57" s="821"/>
      <c r="S57" s="792">
        <v>0</v>
      </c>
      <c r="T57" s="792">
        <v>0</v>
      </c>
      <c r="U57" s="822"/>
    </row>
    <row r="58" spans="1:21" s="352" customFormat="1">
      <c r="A58" s="817" t="s">
        <v>101</v>
      </c>
      <c r="B58" s="808"/>
      <c r="C58" s="816"/>
      <c r="D58" s="816"/>
      <c r="E58" s="816"/>
      <c r="F58" s="816"/>
      <c r="G58" s="816"/>
      <c r="H58" s="816"/>
      <c r="I58" s="816"/>
      <c r="J58" s="816">
        <v>7</v>
      </c>
      <c r="K58" s="816"/>
      <c r="L58" s="818"/>
      <c r="M58" s="819"/>
      <c r="N58" s="820"/>
      <c r="O58" s="823"/>
      <c r="P58" s="823"/>
      <c r="Q58" s="823"/>
      <c r="R58" s="823"/>
      <c r="S58" s="792"/>
      <c r="T58" s="792"/>
      <c r="U58" s="824"/>
    </row>
    <row r="59" spans="1:21" s="352" customFormat="1">
      <c r="A59" s="817" t="s">
        <v>101</v>
      </c>
      <c r="B59" s="808" t="s">
        <v>1224</v>
      </c>
      <c r="C59" s="816"/>
      <c r="D59" s="816"/>
      <c r="E59" s="816"/>
      <c r="F59" s="816"/>
      <c r="G59" s="816"/>
      <c r="H59" s="816"/>
      <c r="I59" s="816"/>
      <c r="J59" s="816"/>
      <c r="K59" s="816"/>
      <c r="L59" s="818" t="s">
        <v>125</v>
      </c>
      <c r="M59" s="819" t="s">
        <v>1226</v>
      </c>
      <c r="N59" s="820" t="s">
        <v>355</v>
      </c>
      <c r="O59" s="821">
        <v>0</v>
      </c>
      <c r="P59" s="821">
        <v>0</v>
      </c>
      <c r="Q59" s="821">
        <v>0</v>
      </c>
      <c r="R59" s="821">
        <v>0</v>
      </c>
      <c r="S59" s="821">
        <v>0</v>
      </c>
      <c r="T59" s="821">
        <v>0</v>
      </c>
      <c r="U59" s="822"/>
    </row>
    <row r="60" spans="1:21" s="352" customFormat="1">
      <c r="A60" s="718" t="s">
        <v>102</v>
      </c>
      <c r="B60" s="816"/>
      <c r="C60" s="816"/>
      <c r="D60" s="816"/>
      <c r="E60" s="816"/>
      <c r="F60" s="816"/>
      <c r="G60" s="816"/>
      <c r="H60" s="816"/>
      <c r="I60" s="816"/>
      <c r="J60" s="816"/>
      <c r="K60" s="816"/>
      <c r="L60" s="787" t="s">
        <v>2452</v>
      </c>
      <c r="M60" s="610"/>
      <c r="N60" s="610"/>
      <c r="O60" s="788">
        <v>1626.6380000000001</v>
      </c>
      <c r="P60" s="788">
        <v>2201.2120000000004</v>
      </c>
      <c r="Q60" s="788">
        <v>1626.6380000000001</v>
      </c>
      <c r="R60" s="788">
        <v>1702.6590000000001</v>
      </c>
      <c r="S60" s="788">
        <v>2663.4480600000002</v>
      </c>
      <c r="T60" s="788">
        <v>2478.9449880000006</v>
      </c>
      <c r="U60" s="788"/>
    </row>
    <row r="61" spans="1:21" s="352" customFormat="1" ht="22.5">
      <c r="A61" s="817" t="s">
        <v>102</v>
      </c>
      <c r="B61" s="808" t="s">
        <v>1178</v>
      </c>
      <c r="C61" s="816"/>
      <c r="D61" s="816"/>
      <c r="E61" s="816"/>
      <c r="F61" s="816"/>
      <c r="G61" s="816"/>
      <c r="H61" s="816"/>
      <c r="I61" s="816"/>
      <c r="J61" s="816"/>
      <c r="K61" s="816"/>
      <c r="L61" s="818">
        <v>1</v>
      </c>
      <c r="M61" s="819" t="s">
        <v>1079</v>
      </c>
      <c r="N61" s="820" t="s">
        <v>355</v>
      </c>
      <c r="O61" s="821">
        <v>605.4</v>
      </c>
      <c r="P61" s="821">
        <v>961.02</v>
      </c>
      <c r="Q61" s="821">
        <v>605.4</v>
      </c>
      <c r="R61" s="821">
        <v>641.73</v>
      </c>
      <c r="S61" s="792">
        <v>1162.8342000000002</v>
      </c>
      <c r="T61" s="792">
        <v>1089.9658800000002</v>
      </c>
      <c r="U61" s="822"/>
    </row>
    <row r="62" spans="1:21" s="352" customFormat="1">
      <c r="A62" s="817" t="s">
        <v>102</v>
      </c>
      <c r="B62" s="808"/>
      <c r="C62" s="816"/>
      <c r="D62" s="816"/>
      <c r="E62" s="816"/>
      <c r="F62" s="816"/>
      <c r="G62" s="816"/>
      <c r="H62" s="816"/>
      <c r="I62" s="816"/>
      <c r="J62" s="816">
        <v>1</v>
      </c>
      <c r="K62" s="816"/>
      <c r="L62" s="818"/>
      <c r="M62" s="819"/>
      <c r="N62" s="820"/>
      <c r="O62" s="823"/>
      <c r="P62" s="823"/>
      <c r="Q62" s="823"/>
      <c r="R62" s="823"/>
      <c r="S62" s="792"/>
      <c r="T62" s="792"/>
      <c r="U62" s="824"/>
    </row>
    <row r="63" spans="1:21" s="352" customFormat="1" ht="14.25">
      <c r="A63" s="612">
        <v>3</v>
      </c>
      <c r="B63" s="816"/>
      <c r="C63" s="816"/>
      <c r="D63" s="816"/>
      <c r="E63" s="816"/>
      <c r="F63" s="816"/>
      <c r="G63" s="816"/>
      <c r="H63" s="816"/>
      <c r="I63" s="816"/>
      <c r="J63" s="825" t="s">
        <v>154</v>
      </c>
      <c r="K63" s="579"/>
      <c r="L63" s="818" t="s">
        <v>154</v>
      </c>
      <c r="M63" s="826" t="s">
        <v>2413</v>
      </c>
      <c r="N63" s="820" t="s">
        <v>355</v>
      </c>
      <c r="O63" s="827"/>
      <c r="P63" s="827"/>
      <c r="Q63" s="827"/>
      <c r="R63" s="827"/>
      <c r="S63" s="828">
        <v>1162.8342000000002</v>
      </c>
      <c r="T63" s="828">
        <v>1089.9658800000002</v>
      </c>
      <c r="U63" s="822"/>
    </row>
    <row r="64" spans="1:21" s="352" customFormat="1">
      <c r="A64" s="768">
        <v>3</v>
      </c>
      <c r="B64" s="816"/>
      <c r="C64" s="816"/>
      <c r="D64" s="816"/>
      <c r="E64" s="816"/>
      <c r="F64" s="816"/>
      <c r="G64" s="816"/>
      <c r="H64" s="816"/>
      <c r="I64" s="816"/>
      <c r="J64" s="825"/>
      <c r="K64" s="816"/>
      <c r="L64" s="829" t="s">
        <v>397</v>
      </c>
      <c r="M64" s="800" t="s">
        <v>1080</v>
      </c>
      <c r="N64" s="820" t="s">
        <v>1081</v>
      </c>
      <c r="O64" s="827"/>
      <c r="P64" s="827"/>
      <c r="Q64" s="827"/>
      <c r="R64" s="827"/>
      <c r="S64" s="821">
        <v>3</v>
      </c>
      <c r="T64" s="821">
        <v>3</v>
      </c>
      <c r="U64" s="822"/>
    </row>
    <row r="65" spans="1:21" s="352" customFormat="1">
      <c r="A65" s="768">
        <v>3</v>
      </c>
      <c r="B65" s="816"/>
      <c r="C65" s="816"/>
      <c r="D65" s="816"/>
      <c r="E65" s="816"/>
      <c r="F65" s="816"/>
      <c r="G65" s="816"/>
      <c r="H65" s="816"/>
      <c r="I65" s="816"/>
      <c r="J65" s="825"/>
      <c r="K65" s="816"/>
      <c r="L65" s="829" t="s">
        <v>399</v>
      </c>
      <c r="M65" s="800" t="s">
        <v>1082</v>
      </c>
      <c r="N65" s="820" t="s">
        <v>1083</v>
      </c>
      <c r="O65" s="827"/>
      <c r="P65" s="827"/>
      <c r="Q65" s="827"/>
      <c r="R65" s="827"/>
      <c r="S65" s="821">
        <v>32300.95</v>
      </c>
      <c r="T65" s="821">
        <v>30276.83</v>
      </c>
      <c r="U65" s="822"/>
    </row>
    <row r="66" spans="1:21" s="352" customFormat="1" ht="22.5">
      <c r="A66" s="817" t="s">
        <v>102</v>
      </c>
      <c r="B66" s="808" t="s">
        <v>1179</v>
      </c>
      <c r="C66" s="816"/>
      <c r="D66" s="816"/>
      <c r="E66" s="816"/>
      <c r="F66" s="816"/>
      <c r="G66" s="816"/>
      <c r="H66" s="816"/>
      <c r="I66" s="816"/>
      <c r="J66" s="816"/>
      <c r="K66" s="816"/>
      <c r="L66" s="818" t="s">
        <v>101</v>
      </c>
      <c r="M66" s="819" t="s">
        <v>1084</v>
      </c>
      <c r="N66" s="820" t="s">
        <v>355</v>
      </c>
      <c r="O66" s="821">
        <v>181.62</v>
      </c>
      <c r="P66" s="821">
        <v>288.30599999999998</v>
      </c>
      <c r="Q66" s="821">
        <v>181.62</v>
      </c>
      <c r="R66" s="821">
        <v>193.79900000000001</v>
      </c>
      <c r="S66" s="821">
        <v>348.85026000000005</v>
      </c>
      <c r="T66" s="821">
        <v>326.98976400000009</v>
      </c>
      <c r="U66" s="822"/>
    </row>
    <row r="67" spans="1:21" s="352" customFormat="1">
      <c r="A67" s="817" t="s">
        <v>102</v>
      </c>
      <c r="B67" s="808" t="s">
        <v>1180</v>
      </c>
      <c r="C67" s="816"/>
      <c r="D67" s="816"/>
      <c r="E67" s="816"/>
      <c r="F67" s="816"/>
      <c r="G67" s="816"/>
      <c r="H67" s="816"/>
      <c r="I67" s="816"/>
      <c r="J67" s="816"/>
      <c r="K67" s="816"/>
      <c r="L67" s="818" t="s">
        <v>102</v>
      </c>
      <c r="M67" s="819" t="s">
        <v>1085</v>
      </c>
      <c r="N67" s="820" t="s">
        <v>355</v>
      </c>
      <c r="O67" s="821">
        <v>268.63</v>
      </c>
      <c r="P67" s="821">
        <v>283.89999999999998</v>
      </c>
      <c r="Q67" s="821">
        <v>268.63</v>
      </c>
      <c r="R67" s="821">
        <v>282</v>
      </c>
      <c r="S67" s="792">
        <v>343.512</v>
      </c>
      <c r="T67" s="792">
        <v>321.98808000000002</v>
      </c>
      <c r="U67" s="822"/>
    </row>
    <row r="68" spans="1:21" s="352" customFormat="1">
      <c r="A68" s="817" t="s">
        <v>102</v>
      </c>
      <c r="B68" s="808"/>
      <c r="C68" s="816"/>
      <c r="D68" s="816"/>
      <c r="E68" s="816"/>
      <c r="F68" s="816"/>
      <c r="G68" s="816"/>
      <c r="H68" s="816"/>
      <c r="I68" s="816"/>
      <c r="J68" s="816">
        <v>3</v>
      </c>
      <c r="K68" s="816"/>
      <c r="L68" s="818"/>
      <c r="M68" s="819"/>
      <c r="N68" s="820"/>
      <c r="O68" s="823"/>
      <c r="P68" s="823"/>
      <c r="Q68" s="823"/>
      <c r="R68" s="823"/>
      <c r="S68" s="792"/>
      <c r="T68" s="792"/>
      <c r="U68" s="824"/>
    </row>
    <row r="69" spans="1:21" s="352" customFormat="1" ht="14.25">
      <c r="A69" s="612">
        <v>3</v>
      </c>
      <c r="B69" s="816"/>
      <c r="C69" s="816"/>
      <c r="D69" s="816"/>
      <c r="E69" s="816"/>
      <c r="F69" s="816"/>
      <c r="G69" s="816"/>
      <c r="H69" s="816"/>
      <c r="I69" s="816"/>
      <c r="J69" s="825" t="s">
        <v>158</v>
      </c>
      <c r="K69" s="579"/>
      <c r="L69" s="818" t="s">
        <v>158</v>
      </c>
      <c r="M69" s="826" t="s">
        <v>2413</v>
      </c>
      <c r="N69" s="820" t="s">
        <v>355</v>
      </c>
      <c r="O69" s="827"/>
      <c r="P69" s="827"/>
      <c r="Q69" s="827"/>
      <c r="R69" s="827"/>
      <c r="S69" s="828">
        <v>343.512</v>
      </c>
      <c r="T69" s="828">
        <v>321.98808000000002</v>
      </c>
      <c r="U69" s="822"/>
    </row>
    <row r="70" spans="1:21" s="352" customFormat="1">
      <c r="A70" s="768">
        <v>3</v>
      </c>
      <c r="B70" s="816"/>
      <c r="C70" s="816"/>
      <c r="D70" s="816"/>
      <c r="E70" s="816"/>
      <c r="F70" s="816"/>
      <c r="G70" s="816"/>
      <c r="H70" s="816"/>
      <c r="I70" s="816"/>
      <c r="J70" s="825"/>
      <c r="K70" s="816"/>
      <c r="L70" s="829" t="s">
        <v>843</v>
      </c>
      <c r="M70" s="800" t="s">
        <v>1080</v>
      </c>
      <c r="N70" s="820" t="s">
        <v>1081</v>
      </c>
      <c r="O70" s="827"/>
      <c r="P70" s="827"/>
      <c r="Q70" s="827"/>
      <c r="R70" s="827"/>
      <c r="S70" s="821">
        <v>1</v>
      </c>
      <c r="T70" s="821">
        <v>1</v>
      </c>
      <c r="U70" s="822"/>
    </row>
    <row r="71" spans="1:21" s="352" customFormat="1">
      <c r="A71" s="768">
        <v>3</v>
      </c>
      <c r="B71" s="816"/>
      <c r="C71" s="816"/>
      <c r="D71" s="816"/>
      <c r="E71" s="816"/>
      <c r="F71" s="816"/>
      <c r="G71" s="816"/>
      <c r="H71" s="816"/>
      <c r="I71" s="816"/>
      <c r="J71" s="825"/>
      <c r="K71" s="816"/>
      <c r="L71" s="829" t="s">
        <v>844</v>
      </c>
      <c r="M71" s="800" t="s">
        <v>1082</v>
      </c>
      <c r="N71" s="820" t="s">
        <v>1083</v>
      </c>
      <c r="O71" s="827"/>
      <c r="P71" s="827"/>
      <c r="Q71" s="827"/>
      <c r="R71" s="827"/>
      <c r="S71" s="821">
        <v>28626</v>
      </c>
      <c r="T71" s="821">
        <v>26832.34</v>
      </c>
      <c r="U71" s="822"/>
    </row>
    <row r="72" spans="1:21" s="352" customFormat="1">
      <c r="A72" s="817" t="s">
        <v>102</v>
      </c>
      <c r="B72" s="808" t="s">
        <v>1181</v>
      </c>
      <c r="C72" s="816"/>
      <c r="D72" s="816"/>
      <c r="E72" s="816"/>
      <c r="F72" s="816"/>
      <c r="G72" s="816"/>
      <c r="H72" s="816"/>
      <c r="I72" s="816"/>
      <c r="J72" s="816"/>
      <c r="K72" s="816"/>
      <c r="L72" s="818" t="s">
        <v>103</v>
      </c>
      <c r="M72" s="819" t="s">
        <v>1086</v>
      </c>
      <c r="N72" s="820" t="s">
        <v>355</v>
      </c>
      <c r="O72" s="821">
        <v>80.588999999999999</v>
      </c>
      <c r="P72" s="821">
        <v>85.17</v>
      </c>
      <c r="Q72" s="821">
        <v>80.588999999999999</v>
      </c>
      <c r="R72" s="821">
        <v>85.16</v>
      </c>
      <c r="S72" s="821">
        <v>103.0536</v>
      </c>
      <c r="T72" s="821">
        <v>96.596424000000013</v>
      </c>
      <c r="U72" s="822"/>
    </row>
    <row r="73" spans="1:21" s="352" customFormat="1" ht="22.5">
      <c r="A73" s="817" t="s">
        <v>102</v>
      </c>
      <c r="B73" s="808" t="s">
        <v>1182</v>
      </c>
      <c r="C73" s="816"/>
      <c r="D73" s="816"/>
      <c r="E73" s="816"/>
      <c r="F73" s="816"/>
      <c r="G73" s="816"/>
      <c r="H73" s="816"/>
      <c r="I73" s="816"/>
      <c r="J73" s="816"/>
      <c r="K73" s="816"/>
      <c r="L73" s="818" t="s">
        <v>119</v>
      </c>
      <c r="M73" s="819" t="s">
        <v>1087</v>
      </c>
      <c r="N73" s="820" t="s">
        <v>355</v>
      </c>
      <c r="O73" s="821">
        <v>377.23</v>
      </c>
      <c r="P73" s="821">
        <v>448.32</v>
      </c>
      <c r="Q73" s="821">
        <v>377.23</v>
      </c>
      <c r="R73" s="821">
        <v>384</v>
      </c>
      <c r="S73" s="792">
        <v>542.46</v>
      </c>
      <c r="T73" s="792">
        <v>494.92680000000007</v>
      </c>
      <c r="U73" s="822"/>
    </row>
    <row r="74" spans="1:21" s="352" customFormat="1">
      <c r="A74" s="817" t="s">
        <v>102</v>
      </c>
      <c r="B74" s="808"/>
      <c r="C74" s="816"/>
      <c r="D74" s="816"/>
      <c r="E74" s="816"/>
      <c r="F74" s="816"/>
      <c r="G74" s="816"/>
      <c r="H74" s="816"/>
      <c r="I74" s="816"/>
      <c r="J74" s="816">
        <v>5</v>
      </c>
      <c r="K74" s="816"/>
      <c r="L74" s="818"/>
      <c r="M74" s="819"/>
      <c r="N74" s="820"/>
      <c r="O74" s="823"/>
      <c r="P74" s="823"/>
      <c r="Q74" s="823"/>
      <c r="R74" s="823"/>
      <c r="S74" s="792"/>
      <c r="T74" s="792"/>
      <c r="U74" s="824"/>
    </row>
    <row r="75" spans="1:21" s="352" customFormat="1" ht="14.25">
      <c r="A75" s="612">
        <v>3</v>
      </c>
      <c r="B75" s="816"/>
      <c r="C75" s="816"/>
      <c r="D75" s="816"/>
      <c r="E75" s="816"/>
      <c r="F75" s="816"/>
      <c r="G75" s="816"/>
      <c r="H75" s="816"/>
      <c r="I75" s="816"/>
      <c r="J75" s="825" t="s">
        <v>121</v>
      </c>
      <c r="K75" s="579"/>
      <c r="L75" s="818" t="s">
        <v>121</v>
      </c>
      <c r="M75" s="826" t="s">
        <v>2413</v>
      </c>
      <c r="N75" s="820" t="s">
        <v>355</v>
      </c>
      <c r="O75" s="827"/>
      <c r="P75" s="827"/>
      <c r="Q75" s="827"/>
      <c r="R75" s="827"/>
      <c r="S75" s="828">
        <v>542.46</v>
      </c>
      <c r="T75" s="828">
        <v>494.92680000000007</v>
      </c>
      <c r="U75" s="822"/>
    </row>
    <row r="76" spans="1:21" s="352" customFormat="1">
      <c r="A76" s="768">
        <v>3</v>
      </c>
      <c r="B76" s="816"/>
      <c r="C76" s="816"/>
      <c r="D76" s="816"/>
      <c r="E76" s="816"/>
      <c r="F76" s="816"/>
      <c r="G76" s="816"/>
      <c r="H76" s="816"/>
      <c r="I76" s="816"/>
      <c r="J76" s="825"/>
      <c r="K76" s="816"/>
      <c r="L76" s="829" t="s">
        <v>2475</v>
      </c>
      <c r="M76" s="800" t="s">
        <v>1080</v>
      </c>
      <c r="N76" s="820" t="s">
        <v>1081</v>
      </c>
      <c r="O76" s="827"/>
      <c r="P76" s="827"/>
      <c r="Q76" s="827"/>
      <c r="R76" s="827"/>
      <c r="S76" s="821">
        <v>1</v>
      </c>
      <c r="T76" s="821">
        <v>1</v>
      </c>
      <c r="U76" s="822"/>
    </row>
    <row r="77" spans="1:21" s="352" customFormat="1">
      <c r="A77" s="768">
        <v>3</v>
      </c>
      <c r="B77" s="816"/>
      <c r="C77" s="816"/>
      <c r="D77" s="816"/>
      <c r="E77" s="816"/>
      <c r="F77" s="816"/>
      <c r="G77" s="816"/>
      <c r="H77" s="816"/>
      <c r="I77" s="816"/>
      <c r="J77" s="825"/>
      <c r="K77" s="816"/>
      <c r="L77" s="829" t="s">
        <v>2476</v>
      </c>
      <c r="M77" s="800" t="s">
        <v>1082</v>
      </c>
      <c r="N77" s="820" t="s">
        <v>1083</v>
      </c>
      <c r="O77" s="827"/>
      <c r="P77" s="827"/>
      <c r="Q77" s="827"/>
      <c r="R77" s="827"/>
      <c r="S77" s="821">
        <v>45205</v>
      </c>
      <c r="T77" s="821">
        <v>41243.9</v>
      </c>
      <c r="U77" s="822"/>
    </row>
    <row r="78" spans="1:21" s="352" customFormat="1" ht="22.5">
      <c r="A78" s="817" t="s">
        <v>102</v>
      </c>
      <c r="B78" s="808" t="s">
        <v>1183</v>
      </c>
      <c r="C78" s="816"/>
      <c r="D78" s="816"/>
      <c r="E78" s="816"/>
      <c r="F78" s="816"/>
      <c r="G78" s="816"/>
      <c r="H78" s="816"/>
      <c r="I78" s="816"/>
      <c r="J78" s="816"/>
      <c r="K78" s="816"/>
      <c r="L78" s="818" t="s">
        <v>123</v>
      </c>
      <c r="M78" s="819" t="s">
        <v>1088</v>
      </c>
      <c r="N78" s="820" t="s">
        <v>355</v>
      </c>
      <c r="O78" s="821">
        <v>113.16900000000001</v>
      </c>
      <c r="P78" s="821">
        <v>134.49600000000001</v>
      </c>
      <c r="Q78" s="821">
        <v>113.16900000000001</v>
      </c>
      <c r="R78" s="821">
        <v>115.97</v>
      </c>
      <c r="S78" s="821">
        <v>162.738</v>
      </c>
      <c r="T78" s="821">
        <v>148.47804000000002</v>
      </c>
      <c r="U78" s="822"/>
    </row>
    <row r="79" spans="1:21" s="352" customFormat="1">
      <c r="A79" s="817" t="s">
        <v>102</v>
      </c>
      <c r="B79" s="808" t="s">
        <v>1223</v>
      </c>
      <c r="C79" s="816"/>
      <c r="D79" s="816"/>
      <c r="E79" s="816"/>
      <c r="F79" s="816"/>
      <c r="G79" s="816"/>
      <c r="H79" s="816"/>
      <c r="I79" s="816"/>
      <c r="J79" s="816"/>
      <c r="K79" s="816"/>
      <c r="L79" s="818" t="s">
        <v>124</v>
      </c>
      <c r="M79" s="819" t="s">
        <v>1225</v>
      </c>
      <c r="N79" s="820" t="s">
        <v>355</v>
      </c>
      <c r="O79" s="821"/>
      <c r="P79" s="821"/>
      <c r="Q79" s="821"/>
      <c r="R79" s="821"/>
      <c r="S79" s="792">
        <v>0</v>
      </c>
      <c r="T79" s="792">
        <v>0</v>
      </c>
      <c r="U79" s="822"/>
    </row>
    <row r="80" spans="1:21" s="352" customFormat="1">
      <c r="A80" s="817" t="s">
        <v>102</v>
      </c>
      <c r="B80" s="808"/>
      <c r="C80" s="816"/>
      <c r="D80" s="816"/>
      <c r="E80" s="816"/>
      <c r="F80" s="816"/>
      <c r="G80" s="816"/>
      <c r="H80" s="816"/>
      <c r="I80" s="816"/>
      <c r="J80" s="816">
        <v>7</v>
      </c>
      <c r="K80" s="816"/>
      <c r="L80" s="818"/>
      <c r="M80" s="819"/>
      <c r="N80" s="820"/>
      <c r="O80" s="823"/>
      <c r="P80" s="823"/>
      <c r="Q80" s="823"/>
      <c r="R80" s="823"/>
      <c r="S80" s="792"/>
      <c r="T80" s="792"/>
      <c r="U80" s="824"/>
    </row>
    <row r="81" spans="1:21" s="352" customFormat="1">
      <c r="A81" s="817" t="s">
        <v>102</v>
      </c>
      <c r="B81" s="808" t="s">
        <v>1224</v>
      </c>
      <c r="C81" s="816"/>
      <c r="D81" s="816"/>
      <c r="E81" s="816"/>
      <c r="F81" s="816"/>
      <c r="G81" s="816"/>
      <c r="H81" s="816"/>
      <c r="I81" s="816"/>
      <c r="J81" s="816"/>
      <c r="K81" s="816"/>
      <c r="L81" s="818" t="s">
        <v>125</v>
      </c>
      <c r="M81" s="819" t="s">
        <v>1226</v>
      </c>
      <c r="N81" s="820" t="s">
        <v>355</v>
      </c>
      <c r="O81" s="821">
        <v>0</v>
      </c>
      <c r="P81" s="821">
        <v>0</v>
      </c>
      <c r="Q81" s="821">
        <v>0</v>
      </c>
      <c r="R81" s="821">
        <v>0</v>
      </c>
      <c r="S81" s="821">
        <v>0</v>
      </c>
      <c r="T81" s="821">
        <v>0</v>
      </c>
      <c r="U81" s="822"/>
    </row>
    <row r="82" spans="1:21" s="352" customFormat="1">
      <c r="A82" s="718" t="s">
        <v>103</v>
      </c>
      <c r="B82" s="816"/>
      <c r="C82" s="816"/>
      <c r="D82" s="816"/>
      <c r="E82" s="816"/>
      <c r="F82" s="816"/>
      <c r="G82" s="816"/>
      <c r="H82" s="816"/>
      <c r="I82" s="816"/>
      <c r="J82" s="816"/>
      <c r="K82" s="816"/>
      <c r="L82" s="787" t="s">
        <v>2454</v>
      </c>
      <c r="M82" s="610"/>
      <c r="N82" s="610"/>
      <c r="O82" s="788">
        <v>257.07499999999999</v>
      </c>
      <c r="P82" s="788">
        <v>320.78800000000001</v>
      </c>
      <c r="Q82" s="788">
        <v>257.07499999999999</v>
      </c>
      <c r="R82" s="788">
        <v>267.71199999999999</v>
      </c>
      <c r="S82" s="788">
        <v>388.15951200000001</v>
      </c>
      <c r="T82" s="788">
        <v>360.31576152000002</v>
      </c>
      <c r="U82" s="788"/>
    </row>
    <row r="83" spans="1:21" s="352" customFormat="1" ht="22.5">
      <c r="A83" s="817" t="s">
        <v>103</v>
      </c>
      <c r="B83" s="808" t="s">
        <v>1178</v>
      </c>
      <c r="C83" s="816"/>
      <c r="D83" s="816"/>
      <c r="E83" s="816"/>
      <c r="F83" s="816"/>
      <c r="G83" s="816"/>
      <c r="H83" s="816"/>
      <c r="I83" s="816"/>
      <c r="J83" s="816"/>
      <c r="K83" s="816"/>
      <c r="L83" s="818">
        <v>1</v>
      </c>
      <c r="M83" s="819" t="s">
        <v>1079</v>
      </c>
      <c r="N83" s="820" t="s">
        <v>355</v>
      </c>
      <c r="O83" s="821">
        <v>52.47</v>
      </c>
      <c r="P83" s="821">
        <v>83.29</v>
      </c>
      <c r="Q83" s="821">
        <v>52.47</v>
      </c>
      <c r="R83" s="821">
        <v>55.62</v>
      </c>
      <c r="S83" s="792">
        <v>100.77911999999999</v>
      </c>
      <c r="T83" s="792">
        <v>94.463709600000016</v>
      </c>
      <c r="U83" s="822"/>
    </row>
    <row r="84" spans="1:21" s="352" customFormat="1">
      <c r="A84" s="817" t="s">
        <v>103</v>
      </c>
      <c r="B84" s="808"/>
      <c r="C84" s="816"/>
      <c r="D84" s="816"/>
      <c r="E84" s="816"/>
      <c r="F84" s="816"/>
      <c r="G84" s="816"/>
      <c r="H84" s="816"/>
      <c r="I84" s="816"/>
      <c r="J84" s="816">
        <v>1</v>
      </c>
      <c r="K84" s="816"/>
      <c r="L84" s="818"/>
      <c r="M84" s="819"/>
      <c r="N84" s="820"/>
      <c r="O84" s="823"/>
      <c r="P84" s="823"/>
      <c r="Q84" s="823"/>
      <c r="R84" s="823"/>
      <c r="S84" s="792"/>
      <c r="T84" s="792"/>
      <c r="U84" s="824"/>
    </row>
    <row r="85" spans="1:21" s="352" customFormat="1" ht="14.25">
      <c r="A85" s="612">
        <v>4</v>
      </c>
      <c r="B85" s="816"/>
      <c r="C85" s="816"/>
      <c r="D85" s="816"/>
      <c r="E85" s="816"/>
      <c r="F85" s="816"/>
      <c r="G85" s="816"/>
      <c r="H85" s="816"/>
      <c r="I85" s="816"/>
      <c r="J85" s="825" t="s">
        <v>154</v>
      </c>
      <c r="K85" s="579"/>
      <c r="L85" s="818" t="s">
        <v>154</v>
      </c>
      <c r="M85" s="826" t="s">
        <v>2413</v>
      </c>
      <c r="N85" s="820" t="s">
        <v>355</v>
      </c>
      <c r="O85" s="827"/>
      <c r="P85" s="827"/>
      <c r="Q85" s="827"/>
      <c r="R85" s="827"/>
      <c r="S85" s="828">
        <v>100.77911999999999</v>
      </c>
      <c r="T85" s="828">
        <v>94.463709600000016</v>
      </c>
      <c r="U85" s="822"/>
    </row>
    <row r="86" spans="1:21" s="352" customFormat="1">
      <c r="A86" s="768">
        <v>4</v>
      </c>
      <c r="B86" s="816"/>
      <c r="C86" s="816"/>
      <c r="D86" s="816"/>
      <c r="E86" s="816"/>
      <c r="F86" s="816"/>
      <c r="G86" s="816"/>
      <c r="H86" s="816"/>
      <c r="I86" s="816"/>
      <c r="J86" s="825"/>
      <c r="K86" s="816"/>
      <c r="L86" s="829" t="s">
        <v>397</v>
      </c>
      <c r="M86" s="800" t="s">
        <v>1080</v>
      </c>
      <c r="N86" s="820" t="s">
        <v>1081</v>
      </c>
      <c r="O86" s="827"/>
      <c r="P86" s="827"/>
      <c r="Q86" s="827"/>
      <c r="R86" s="827"/>
      <c r="S86" s="821">
        <v>0.26</v>
      </c>
      <c r="T86" s="821">
        <v>0.26</v>
      </c>
      <c r="U86" s="822"/>
    </row>
    <row r="87" spans="1:21" s="352" customFormat="1">
      <c r="A87" s="768">
        <v>4</v>
      </c>
      <c r="B87" s="816"/>
      <c r="C87" s="816"/>
      <c r="D87" s="816"/>
      <c r="E87" s="816"/>
      <c r="F87" s="816"/>
      <c r="G87" s="816"/>
      <c r="H87" s="816"/>
      <c r="I87" s="816"/>
      <c r="J87" s="825"/>
      <c r="K87" s="816"/>
      <c r="L87" s="829" t="s">
        <v>399</v>
      </c>
      <c r="M87" s="800" t="s">
        <v>1082</v>
      </c>
      <c r="N87" s="820" t="s">
        <v>1083</v>
      </c>
      <c r="O87" s="827"/>
      <c r="P87" s="827"/>
      <c r="Q87" s="827"/>
      <c r="R87" s="827"/>
      <c r="S87" s="821">
        <v>32301</v>
      </c>
      <c r="T87" s="821">
        <v>30276.83</v>
      </c>
      <c r="U87" s="822"/>
    </row>
    <row r="88" spans="1:21" s="352" customFormat="1" ht="22.5">
      <c r="A88" s="817" t="s">
        <v>103</v>
      </c>
      <c r="B88" s="808" t="s">
        <v>1179</v>
      </c>
      <c r="C88" s="816"/>
      <c r="D88" s="816"/>
      <c r="E88" s="816"/>
      <c r="F88" s="816"/>
      <c r="G88" s="816"/>
      <c r="H88" s="816"/>
      <c r="I88" s="816"/>
      <c r="J88" s="816"/>
      <c r="K88" s="816"/>
      <c r="L88" s="818" t="s">
        <v>101</v>
      </c>
      <c r="M88" s="819" t="s">
        <v>1084</v>
      </c>
      <c r="N88" s="820" t="s">
        <v>355</v>
      </c>
      <c r="O88" s="821">
        <v>15.741</v>
      </c>
      <c r="P88" s="821">
        <v>24.987000000000002</v>
      </c>
      <c r="Q88" s="821">
        <v>15.741</v>
      </c>
      <c r="R88" s="821">
        <v>16.795999999999999</v>
      </c>
      <c r="S88" s="821">
        <v>30.233736</v>
      </c>
      <c r="T88" s="821">
        <v>28.339112880000002</v>
      </c>
      <c r="U88" s="822"/>
    </row>
    <row r="89" spans="1:21" s="352" customFormat="1">
      <c r="A89" s="817" t="s">
        <v>103</v>
      </c>
      <c r="B89" s="808" t="s">
        <v>1180</v>
      </c>
      <c r="C89" s="816"/>
      <c r="D89" s="816"/>
      <c r="E89" s="816"/>
      <c r="F89" s="816"/>
      <c r="G89" s="816"/>
      <c r="H89" s="816"/>
      <c r="I89" s="816"/>
      <c r="J89" s="816"/>
      <c r="K89" s="816"/>
      <c r="L89" s="818" t="s">
        <v>102</v>
      </c>
      <c r="M89" s="819" t="s">
        <v>1085</v>
      </c>
      <c r="N89" s="820" t="s">
        <v>355</v>
      </c>
      <c r="O89" s="821">
        <v>69.84</v>
      </c>
      <c r="P89" s="821">
        <v>73.81</v>
      </c>
      <c r="Q89" s="821">
        <v>69.84</v>
      </c>
      <c r="R89" s="821">
        <v>73.319999999999993</v>
      </c>
      <c r="S89" s="792">
        <v>89.313119999999998</v>
      </c>
      <c r="T89" s="792">
        <v>83.716900800000005</v>
      </c>
      <c r="U89" s="822"/>
    </row>
    <row r="90" spans="1:21" s="352" customFormat="1">
      <c r="A90" s="817" t="s">
        <v>103</v>
      </c>
      <c r="B90" s="808"/>
      <c r="C90" s="816"/>
      <c r="D90" s="816"/>
      <c r="E90" s="816"/>
      <c r="F90" s="816"/>
      <c r="G90" s="816"/>
      <c r="H90" s="816"/>
      <c r="I90" s="816"/>
      <c r="J90" s="816">
        <v>3</v>
      </c>
      <c r="K90" s="816"/>
      <c r="L90" s="818"/>
      <c r="M90" s="819"/>
      <c r="N90" s="820"/>
      <c r="O90" s="823"/>
      <c r="P90" s="823"/>
      <c r="Q90" s="823"/>
      <c r="R90" s="823"/>
      <c r="S90" s="792"/>
      <c r="T90" s="792"/>
      <c r="U90" s="824"/>
    </row>
    <row r="91" spans="1:21" s="352" customFormat="1" ht="14.25">
      <c r="A91" s="612">
        <v>4</v>
      </c>
      <c r="B91" s="816"/>
      <c r="C91" s="816"/>
      <c r="D91" s="816"/>
      <c r="E91" s="816"/>
      <c r="F91" s="816"/>
      <c r="G91" s="816"/>
      <c r="H91" s="816"/>
      <c r="I91" s="816"/>
      <c r="J91" s="825" t="s">
        <v>158</v>
      </c>
      <c r="K91" s="579"/>
      <c r="L91" s="818" t="s">
        <v>158</v>
      </c>
      <c r="M91" s="826" t="s">
        <v>2413</v>
      </c>
      <c r="N91" s="820" t="s">
        <v>355</v>
      </c>
      <c r="O91" s="827"/>
      <c r="P91" s="827"/>
      <c r="Q91" s="827"/>
      <c r="R91" s="827"/>
      <c r="S91" s="828">
        <v>89.313119999999998</v>
      </c>
      <c r="T91" s="828">
        <v>83.716900800000005</v>
      </c>
      <c r="U91" s="822"/>
    </row>
    <row r="92" spans="1:21" s="352" customFormat="1">
      <c r="A92" s="768">
        <v>4</v>
      </c>
      <c r="B92" s="816"/>
      <c r="C92" s="816"/>
      <c r="D92" s="816"/>
      <c r="E92" s="816"/>
      <c r="F92" s="816"/>
      <c r="G92" s="816"/>
      <c r="H92" s="816"/>
      <c r="I92" s="816"/>
      <c r="J92" s="825"/>
      <c r="K92" s="816"/>
      <c r="L92" s="829" t="s">
        <v>843</v>
      </c>
      <c r="M92" s="800" t="s">
        <v>1080</v>
      </c>
      <c r="N92" s="820" t="s">
        <v>1081</v>
      </c>
      <c r="O92" s="827"/>
      <c r="P92" s="827"/>
      <c r="Q92" s="827"/>
      <c r="R92" s="827"/>
      <c r="S92" s="821">
        <v>0.26</v>
      </c>
      <c r="T92" s="821">
        <v>0.26</v>
      </c>
      <c r="U92" s="822"/>
    </row>
    <row r="93" spans="1:21" s="352" customFormat="1">
      <c r="A93" s="768">
        <v>4</v>
      </c>
      <c r="B93" s="816"/>
      <c r="C93" s="816"/>
      <c r="D93" s="816"/>
      <c r="E93" s="816"/>
      <c r="F93" s="816"/>
      <c r="G93" s="816"/>
      <c r="H93" s="816"/>
      <c r="I93" s="816"/>
      <c r="J93" s="825"/>
      <c r="K93" s="816"/>
      <c r="L93" s="829" t="s">
        <v>844</v>
      </c>
      <c r="M93" s="800" t="s">
        <v>1082</v>
      </c>
      <c r="N93" s="820" t="s">
        <v>1083</v>
      </c>
      <c r="O93" s="827"/>
      <c r="P93" s="827"/>
      <c r="Q93" s="827"/>
      <c r="R93" s="827"/>
      <c r="S93" s="821">
        <v>28626</v>
      </c>
      <c r="T93" s="821">
        <v>26832.34</v>
      </c>
      <c r="U93" s="822"/>
    </row>
    <row r="94" spans="1:21" s="352" customFormat="1">
      <c r="A94" s="817" t="s">
        <v>103</v>
      </c>
      <c r="B94" s="808" t="s">
        <v>1181</v>
      </c>
      <c r="C94" s="816"/>
      <c r="D94" s="816"/>
      <c r="E94" s="816"/>
      <c r="F94" s="816"/>
      <c r="G94" s="816"/>
      <c r="H94" s="816"/>
      <c r="I94" s="816"/>
      <c r="J94" s="816"/>
      <c r="K94" s="816"/>
      <c r="L94" s="818" t="s">
        <v>103</v>
      </c>
      <c r="M94" s="819" t="s">
        <v>1086</v>
      </c>
      <c r="N94" s="820" t="s">
        <v>355</v>
      </c>
      <c r="O94" s="821">
        <v>20.952000000000002</v>
      </c>
      <c r="P94" s="821">
        <v>22.143000000000001</v>
      </c>
      <c r="Q94" s="821">
        <v>20.952000000000002</v>
      </c>
      <c r="R94" s="821">
        <v>22.135999999999999</v>
      </c>
      <c r="S94" s="821">
        <v>26.793935999999999</v>
      </c>
      <c r="T94" s="821">
        <v>25.115070240000001</v>
      </c>
      <c r="U94" s="822"/>
    </row>
    <row r="95" spans="1:21" s="352" customFormat="1" ht="22.5">
      <c r="A95" s="817" t="s">
        <v>103</v>
      </c>
      <c r="B95" s="808" t="s">
        <v>1182</v>
      </c>
      <c r="C95" s="816"/>
      <c r="D95" s="816"/>
      <c r="E95" s="816"/>
      <c r="F95" s="816"/>
      <c r="G95" s="816"/>
      <c r="H95" s="816"/>
      <c r="I95" s="816"/>
      <c r="J95" s="816"/>
      <c r="K95" s="816"/>
      <c r="L95" s="818" t="s">
        <v>119</v>
      </c>
      <c r="M95" s="819" t="s">
        <v>1087</v>
      </c>
      <c r="N95" s="820" t="s">
        <v>355</v>
      </c>
      <c r="O95" s="821">
        <v>75.44</v>
      </c>
      <c r="P95" s="821">
        <v>89.66</v>
      </c>
      <c r="Q95" s="821">
        <v>75.44</v>
      </c>
      <c r="R95" s="821">
        <v>76.8</v>
      </c>
      <c r="S95" s="792">
        <v>108.492</v>
      </c>
      <c r="T95" s="792">
        <v>98.985360000000014</v>
      </c>
      <c r="U95" s="822"/>
    </row>
    <row r="96" spans="1:21" s="352" customFormat="1">
      <c r="A96" s="817" t="s">
        <v>103</v>
      </c>
      <c r="B96" s="808"/>
      <c r="C96" s="816"/>
      <c r="D96" s="816"/>
      <c r="E96" s="816"/>
      <c r="F96" s="816"/>
      <c r="G96" s="816"/>
      <c r="H96" s="816"/>
      <c r="I96" s="816"/>
      <c r="J96" s="816">
        <v>5</v>
      </c>
      <c r="K96" s="816"/>
      <c r="L96" s="818"/>
      <c r="M96" s="819"/>
      <c r="N96" s="820"/>
      <c r="O96" s="823"/>
      <c r="P96" s="823"/>
      <c r="Q96" s="823"/>
      <c r="R96" s="823"/>
      <c r="S96" s="792"/>
      <c r="T96" s="792"/>
      <c r="U96" s="824"/>
    </row>
    <row r="97" spans="1:21" s="352" customFormat="1" ht="14.25">
      <c r="A97" s="612">
        <v>4</v>
      </c>
      <c r="B97" s="816"/>
      <c r="C97" s="816"/>
      <c r="D97" s="816"/>
      <c r="E97" s="816"/>
      <c r="F97" s="816"/>
      <c r="G97" s="816"/>
      <c r="H97" s="816"/>
      <c r="I97" s="816"/>
      <c r="J97" s="825" t="s">
        <v>121</v>
      </c>
      <c r="K97" s="579"/>
      <c r="L97" s="818" t="s">
        <v>121</v>
      </c>
      <c r="M97" s="826" t="s">
        <v>2413</v>
      </c>
      <c r="N97" s="820" t="s">
        <v>355</v>
      </c>
      <c r="O97" s="827"/>
      <c r="P97" s="827"/>
      <c r="Q97" s="827"/>
      <c r="R97" s="827"/>
      <c r="S97" s="828">
        <v>108.492</v>
      </c>
      <c r="T97" s="828">
        <v>98.985360000000014</v>
      </c>
      <c r="U97" s="822"/>
    </row>
    <row r="98" spans="1:21" s="352" customFormat="1">
      <c r="A98" s="768">
        <v>4</v>
      </c>
      <c r="B98" s="816"/>
      <c r="C98" s="816"/>
      <c r="D98" s="816"/>
      <c r="E98" s="816"/>
      <c r="F98" s="816"/>
      <c r="G98" s="816"/>
      <c r="H98" s="816"/>
      <c r="I98" s="816"/>
      <c r="J98" s="825"/>
      <c r="K98" s="816"/>
      <c r="L98" s="829" t="s">
        <v>2475</v>
      </c>
      <c r="M98" s="800" t="s">
        <v>1080</v>
      </c>
      <c r="N98" s="820" t="s">
        <v>1081</v>
      </c>
      <c r="O98" s="827"/>
      <c r="P98" s="827"/>
      <c r="Q98" s="827"/>
      <c r="R98" s="827"/>
      <c r="S98" s="821">
        <v>0.2</v>
      </c>
      <c r="T98" s="821">
        <v>0.2</v>
      </c>
      <c r="U98" s="822"/>
    </row>
    <row r="99" spans="1:21" s="352" customFormat="1">
      <c r="A99" s="768">
        <v>4</v>
      </c>
      <c r="B99" s="816"/>
      <c r="C99" s="816"/>
      <c r="D99" s="816"/>
      <c r="E99" s="816"/>
      <c r="F99" s="816"/>
      <c r="G99" s="816"/>
      <c r="H99" s="816"/>
      <c r="I99" s="816"/>
      <c r="J99" s="825"/>
      <c r="K99" s="816"/>
      <c r="L99" s="829" t="s">
        <v>2476</v>
      </c>
      <c r="M99" s="800" t="s">
        <v>1082</v>
      </c>
      <c r="N99" s="820" t="s">
        <v>1083</v>
      </c>
      <c r="O99" s="827"/>
      <c r="P99" s="827"/>
      <c r="Q99" s="827"/>
      <c r="R99" s="827"/>
      <c r="S99" s="821">
        <v>45205</v>
      </c>
      <c r="T99" s="821">
        <v>41243.9</v>
      </c>
      <c r="U99" s="822"/>
    </row>
    <row r="100" spans="1:21" s="352" customFormat="1" ht="22.5">
      <c r="A100" s="817" t="s">
        <v>103</v>
      </c>
      <c r="B100" s="808" t="s">
        <v>1183</v>
      </c>
      <c r="C100" s="816"/>
      <c r="D100" s="816"/>
      <c r="E100" s="816"/>
      <c r="F100" s="816"/>
      <c r="G100" s="816"/>
      <c r="H100" s="816"/>
      <c r="I100" s="816"/>
      <c r="J100" s="816"/>
      <c r="K100" s="816"/>
      <c r="L100" s="818" t="s">
        <v>123</v>
      </c>
      <c r="M100" s="819" t="s">
        <v>1088</v>
      </c>
      <c r="N100" s="820" t="s">
        <v>355</v>
      </c>
      <c r="O100" s="821">
        <v>22.631999999999998</v>
      </c>
      <c r="P100" s="821">
        <v>26.897999999999996</v>
      </c>
      <c r="Q100" s="821">
        <v>22.631999999999998</v>
      </c>
      <c r="R100" s="821">
        <v>23.04</v>
      </c>
      <c r="S100" s="821">
        <v>32.547600000000003</v>
      </c>
      <c r="T100" s="821">
        <v>29.695608000000004</v>
      </c>
      <c r="U100" s="822"/>
    </row>
    <row r="101" spans="1:21" s="352" customFormat="1">
      <c r="A101" s="817" t="s">
        <v>103</v>
      </c>
      <c r="B101" s="808" t="s">
        <v>1223</v>
      </c>
      <c r="C101" s="816"/>
      <c r="D101" s="816"/>
      <c r="E101" s="816"/>
      <c r="F101" s="816"/>
      <c r="G101" s="816"/>
      <c r="H101" s="816"/>
      <c r="I101" s="816"/>
      <c r="J101" s="816"/>
      <c r="K101" s="816"/>
      <c r="L101" s="818" t="s">
        <v>124</v>
      </c>
      <c r="M101" s="819" t="s">
        <v>1225</v>
      </c>
      <c r="N101" s="820" t="s">
        <v>355</v>
      </c>
      <c r="O101" s="821"/>
      <c r="P101" s="821"/>
      <c r="Q101" s="821"/>
      <c r="R101" s="821"/>
      <c r="S101" s="792">
        <v>0</v>
      </c>
      <c r="T101" s="792">
        <v>0</v>
      </c>
      <c r="U101" s="822"/>
    </row>
    <row r="102" spans="1:21" s="352" customFormat="1">
      <c r="A102" s="817" t="s">
        <v>103</v>
      </c>
      <c r="B102" s="808"/>
      <c r="C102" s="816"/>
      <c r="D102" s="816"/>
      <c r="E102" s="816"/>
      <c r="F102" s="816"/>
      <c r="G102" s="816"/>
      <c r="H102" s="816"/>
      <c r="I102" s="816"/>
      <c r="J102" s="816">
        <v>7</v>
      </c>
      <c r="K102" s="816"/>
      <c r="L102" s="818"/>
      <c r="M102" s="819"/>
      <c r="N102" s="820"/>
      <c r="O102" s="823"/>
      <c r="P102" s="823"/>
      <c r="Q102" s="823"/>
      <c r="R102" s="823"/>
      <c r="S102" s="792"/>
      <c r="T102" s="792"/>
      <c r="U102" s="824"/>
    </row>
    <row r="103" spans="1:21" s="352" customFormat="1">
      <c r="A103" s="817" t="s">
        <v>103</v>
      </c>
      <c r="B103" s="808" t="s">
        <v>1224</v>
      </c>
      <c r="C103" s="816"/>
      <c r="D103" s="816"/>
      <c r="E103" s="816"/>
      <c r="F103" s="816"/>
      <c r="G103" s="816"/>
      <c r="H103" s="816"/>
      <c r="I103" s="816"/>
      <c r="J103" s="816"/>
      <c r="K103" s="816"/>
      <c r="L103" s="818" t="s">
        <v>125</v>
      </c>
      <c r="M103" s="819" t="s">
        <v>1226</v>
      </c>
      <c r="N103" s="820" t="s">
        <v>355</v>
      </c>
      <c r="O103" s="821">
        <v>0</v>
      </c>
      <c r="P103" s="821">
        <v>0</v>
      </c>
      <c r="Q103" s="821">
        <v>0</v>
      </c>
      <c r="R103" s="821">
        <v>0</v>
      </c>
      <c r="S103" s="821">
        <v>0</v>
      </c>
      <c r="T103" s="821">
        <v>0</v>
      </c>
      <c r="U103" s="822"/>
    </row>
    <row r="104" spans="1:21" s="352" customFormat="1">
      <c r="A104" s="718" t="s">
        <v>119</v>
      </c>
      <c r="B104" s="816"/>
      <c r="C104" s="816"/>
      <c r="D104" s="816"/>
      <c r="E104" s="816"/>
      <c r="F104" s="816"/>
      <c r="G104" s="816"/>
      <c r="H104" s="816"/>
      <c r="I104" s="816"/>
      <c r="J104" s="816"/>
      <c r="K104" s="816"/>
      <c r="L104" s="787" t="s">
        <v>2456</v>
      </c>
      <c r="M104" s="610"/>
      <c r="N104" s="610"/>
      <c r="O104" s="788">
        <v>211.21099999999998</v>
      </c>
      <c r="P104" s="788">
        <v>252.291</v>
      </c>
      <c r="Q104" s="788">
        <v>211.21099999999998</v>
      </c>
      <c r="R104" s="788">
        <v>218.22000000000003</v>
      </c>
      <c r="S104" s="788">
        <v>305.26859999999999</v>
      </c>
      <c r="T104" s="788">
        <v>284.37954480000002</v>
      </c>
      <c r="U104" s="788"/>
    </row>
    <row r="105" spans="1:21" s="352" customFormat="1" ht="22.5">
      <c r="A105" s="817" t="s">
        <v>119</v>
      </c>
      <c r="B105" s="808" t="s">
        <v>1178</v>
      </c>
      <c r="C105" s="816"/>
      <c r="D105" s="816"/>
      <c r="E105" s="816"/>
      <c r="F105" s="816"/>
      <c r="G105" s="816"/>
      <c r="H105" s="816"/>
      <c r="I105" s="816"/>
      <c r="J105" s="816"/>
      <c r="K105" s="816"/>
      <c r="L105" s="818">
        <v>1</v>
      </c>
      <c r="M105" s="819" t="s">
        <v>1079</v>
      </c>
      <c r="N105" s="820" t="s">
        <v>355</v>
      </c>
      <c r="O105" s="821">
        <v>40.36</v>
      </c>
      <c r="P105" s="821">
        <v>64.069999999999993</v>
      </c>
      <c r="Q105" s="821">
        <v>40.36</v>
      </c>
      <c r="R105" s="821">
        <v>40.76</v>
      </c>
      <c r="S105" s="792">
        <v>77.522400000000005</v>
      </c>
      <c r="T105" s="792">
        <v>72.664392000000007</v>
      </c>
      <c r="U105" s="822"/>
    </row>
    <row r="106" spans="1:21" s="352" customFormat="1">
      <c r="A106" s="817" t="s">
        <v>119</v>
      </c>
      <c r="B106" s="808"/>
      <c r="C106" s="816"/>
      <c r="D106" s="816"/>
      <c r="E106" s="816"/>
      <c r="F106" s="816"/>
      <c r="G106" s="816"/>
      <c r="H106" s="816"/>
      <c r="I106" s="816"/>
      <c r="J106" s="816">
        <v>1</v>
      </c>
      <c r="K106" s="816"/>
      <c r="L106" s="818"/>
      <c r="M106" s="819"/>
      <c r="N106" s="820"/>
      <c r="O106" s="823"/>
      <c r="P106" s="823"/>
      <c r="Q106" s="823"/>
      <c r="R106" s="823"/>
      <c r="S106" s="792"/>
      <c r="T106" s="792"/>
      <c r="U106" s="824"/>
    </row>
    <row r="107" spans="1:21" s="352" customFormat="1" ht="14.25">
      <c r="A107" s="612">
        <v>5</v>
      </c>
      <c r="B107" s="816"/>
      <c r="C107" s="816"/>
      <c r="D107" s="816"/>
      <c r="E107" s="816"/>
      <c r="F107" s="816"/>
      <c r="G107" s="816"/>
      <c r="H107" s="816"/>
      <c r="I107" s="816"/>
      <c r="J107" s="825" t="s">
        <v>154</v>
      </c>
      <c r="K107" s="579"/>
      <c r="L107" s="818" t="s">
        <v>154</v>
      </c>
      <c r="M107" s="826" t="s">
        <v>2413</v>
      </c>
      <c r="N107" s="820" t="s">
        <v>355</v>
      </c>
      <c r="O107" s="827"/>
      <c r="P107" s="827"/>
      <c r="Q107" s="827"/>
      <c r="R107" s="827"/>
      <c r="S107" s="828">
        <v>77.522400000000005</v>
      </c>
      <c r="T107" s="828">
        <v>72.664392000000007</v>
      </c>
      <c r="U107" s="822"/>
    </row>
    <row r="108" spans="1:21" s="352" customFormat="1">
      <c r="A108" s="768">
        <v>5</v>
      </c>
      <c r="B108" s="816"/>
      <c r="C108" s="816"/>
      <c r="D108" s="816"/>
      <c r="E108" s="816"/>
      <c r="F108" s="816"/>
      <c r="G108" s="816"/>
      <c r="H108" s="816"/>
      <c r="I108" s="816"/>
      <c r="J108" s="825"/>
      <c r="K108" s="816"/>
      <c r="L108" s="829" t="s">
        <v>397</v>
      </c>
      <c r="M108" s="800" t="s">
        <v>1080</v>
      </c>
      <c r="N108" s="820" t="s">
        <v>1081</v>
      </c>
      <c r="O108" s="827"/>
      <c r="P108" s="827"/>
      <c r="Q108" s="827"/>
      <c r="R108" s="827"/>
      <c r="S108" s="821">
        <v>0.2</v>
      </c>
      <c r="T108" s="821">
        <v>0.2</v>
      </c>
      <c r="U108" s="822"/>
    </row>
    <row r="109" spans="1:21" s="352" customFormat="1">
      <c r="A109" s="768">
        <v>5</v>
      </c>
      <c r="B109" s="816"/>
      <c r="C109" s="816"/>
      <c r="D109" s="816"/>
      <c r="E109" s="816"/>
      <c r="F109" s="816"/>
      <c r="G109" s="816"/>
      <c r="H109" s="816"/>
      <c r="I109" s="816"/>
      <c r="J109" s="825"/>
      <c r="K109" s="816"/>
      <c r="L109" s="829" t="s">
        <v>399</v>
      </c>
      <c r="M109" s="800" t="s">
        <v>1082</v>
      </c>
      <c r="N109" s="820" t="s">
        <v>1083</v>
      </c>
      <c r="O109" s="827"/>
      <c r="P109" s="827"/>
      <c r="Q109" s="827"/>
      <c r="R109" s="827"/>
      <c r="S109" s="821">
        <v>32301</v>
      </c>
      <c r="T109" s="821">
        <v>30276.83</v>
      </c>
      <c r="U109" s="822"/>
    </row>
    <row r="110" spans="1:21" s="352" customFormat="1" ht="22.5">
      <c r="A110" s="817" t="s">
        <v>119</v>
      </c>
      <c r="B110" s="808" t="s">
        <v>1179</v>
      </c>
      <c r="C110" s="816"/>
      <c r="D110" s="816"/>
      <c r="E110" s="816"/>
      <c r="F110" s="816"/>
      <c r="G110" s="816"/>
      <c r="H110" s="816"/>
      <c r="I110" s="816"/>
      <c r="J110" s="816"/>
      <c r="K110" s="816"/>
      <c r="L110" s="818" t="s">
        <v>101</v>
      </c>
      <c r="M110" s="819" t="s">
        <v>1084</v>
      </c>
      <c r="N110" s="820" t="s">
        <v>355</v>
      </c>
      <c r="O110" s="821">
        <v>12.107999999999999</v>
      </c>
      <c r="P110" s="821">
        <v>19.221</v>
      </c>
      <c r="Q110" s="821">
        <v>12.107999999999999</v>
      </c>
      <c r="R110" s="821">
        <v>12.308</v>
      </c>
      <c r="S110" s="821">
        <v>23.256720000000001</v>
      </c>
      <c r="T110" s="821">
        <v>21.799317600000006</v>
      </c>
      <c r="U110" s="822"/>
    </row>
    <row r="111" spans="1:21" s="352" customFormat="1">
      <c r="A111" s="817" t="s">
        <v>119</v>
      </c>
      <c r="B111" s="808" t="s">
        <v>1180</v>
      </c>
      <c r="C111" s="816"/>
      <c r="D111" s="816"/>
      <c r="E111" s="816"/>
      <c r="F111" s="816"/>
      <c r="G111" s="816"/>
      <c r="H111" s="816"/>
      <c r="I111" s="816"/>
      <c r="J111" s="816"/>
      <c r="K111" s="816"/>
      <c r="L111" s="818" t="s">
        <v>102</v>
      </c>
      <c r="M111" s="819" t="s">
        <v>1085</v>
      </c>
      <c r="N111" s="820" t="s">
        <v>355</v>
      </c>
      <c r="O111" s="821">
        <v>80.59</v>
      </c>
      <c r="P111" s="821">
        <v>85.17</v>
      </c>
      <c r="Q111" s="821">
        <v>80.59</v>
      </c>
      <c r="R111" s="821">
        <v>84.6</v>
      </c>
      <c r="S111" s="792">
        <v>103.05359999999999</v>
      </c>
      <c r="T111" s="792">
        <v>96.596423999999999</v>
      </c>
      <c r="U111" s="822"/>
    </row>
    <row r="112" spans="1:21" s="352" customFormat="1">
      <c r="A112" s="817" t="s">
        <v>119</v>
      </c>
      <c r="B112" s="808"/>
      <c r="C112" s="816"/>
      <c r="D112" s="816"/>
      <c r="E112" s="816"/>
      <c r="F112" s="816"/>
      <c r="G112" s="816"/>
      <c r="H112" s="816"/>
      <c r="I112" s="816"/>
      <c r="J112" s="816">
        <v>3</v>
      </c>
      <c r="K112" s="816"/>
      <c r="L112" s="818"/>
      <c r="M112" s="819"/>
      <c r="N112" s="820"/>
      <c r="O112" s="823"/>
      <c r="P112" s="823"/>
      <c r="Q112" s="823"/>
      <c r="R112" s="823"/>
      <c r="S112" s="792"/>
      <c r="T112" s="792"/>
      <c r="U112" s="824"/>
    </row>
    <row r="113" spans="1:21" s="352" customFormat="1" ht="14.25">
      <c r="A113" s="612">
        <v>5</v>
      </c>
      <c r="B113" s="816"/>
      <c r="C113" s="816"/>
      <c r="D113" s="816"/>
      <c r="E113" s="816"/>
      <c r="F113" s="816"/>
      <c r="G113" s="816"/>
      <c r="H113" s="816"/>
      <c r="I113" s="816"/>
      <c r="J113" s="825" t="s">
        <v>158</v>
      </c>
      <c r="K113" s="579"/>
      <c r="L113" s="818" t="s">
        <v>158</v>
      </c>
      <c r="M113" s="826" t="s">
        <v>2413</v>
      </c>
      <c r="N113" s="820" t="s">
        <v>355</v>
      </c>
      <c r="O113" s="827"/>
      <c r="P113" s="827"/>
      <c r="Q113" s="827"/>
      <c r="R113" s="827"/>
      <c r="S113" s="828">
        <v>103.05359999999999</v>
      </c>
      <c r="T113" s="828">
        <v>96.596423999999999</v>
      </c>
      <c r="U113" s="822"/>
    </row>
    <row r="114" spans="1:21" s="352" customFormat="1">
      <c r="A114" s="768">
        <v>5</v>
      </c>
      <c r="B114" s="816"/>
      <c r="C114" s="816"/>
      <c r="D114" s="816"/>
      <c r="E114" s="816"/>
      <c r="F114" s="816"/>
      <c r="G114" s="816"/>
      <c r="H114" s="816"/>
      <c r="I114" s="816"/>
      <c r="J114" s="825"/>
      <c r="K114" s="816"/>
      <c r="L114" s="829" t="s">
        <v>843</v>
      </c>
      <c r="M114" s="800" t="s">
        <v>1080</v>
      </c>
      <c r="N114" s="820" t="s">
        <v>1081</v>
      </c>
      <c r="O114" s="827"/>
      <c r="P114" s="827"/>
      <c r="Q114" s="827"/>
      <c r="R114" s="827"/>
      <c r="S114" s="821">
        <v>0.3</v>
      </c>
      <c r="T114" s="821">
        <v>0.3</v>
      </c>
      <c r="U114" s="822"/>
    </row>
    <row r="115" spans="1:21" s="352" customFormat="1">
      <c r="A115" s="768">
        <v>5</v>
      </c>
      <c r="B115" s="816"/>
      <c r="C115" s="816"/>
      <c r="D115" s="816"/>
      <c r="E115" s="816"/>
      <c r="F115" s="816"/>
      <c r="G115" s="816"/>
      <c r="H115" s="816"/>
      <c r="I115" s="816"/>
      <c r="J115" s="825"/>
      <c r="K115" s="816"/>
      <c r="L115" s="829" t="s">
        <v>844</v>
      </c>
      <c r="M115" s="800" t="s">
        <v>1082</v>
      </c>
      <c r="N115" s="820" t="s">
        <v>1083</v>
      </c>
      <c r="O115" s="827"/>
      <c r="P115" s="827"/>
      <c r="Q115" s="827"/>
      <c r="R115" s="827"/>
      <c r="S115" s="821">
        <v>28626</v>
      </c>
      <c r="T115" s="821">
        <v>26832.34</v>
      </c>
      <c r="U115" s="822"/>
    </row>
    <row r="116" spans="1:21" s="352" customFormat="1">
      <c r="A116" s="817" t="s">
        <v>119</v>
      </c>
      <c r="B116" s="808" t="s">
        <v>1181</v>
      </c>
      <c r="C116" s="816"/>
      <c r="D116" s="816"/>
      <c r="E116" s="816"/>
      <c r="F116" s="816"/>
      <c r="G116" s="816"/>
      <c r="H116" s="816"/>
      <c r="I116" s="816"/>
      <c r="J116" s="816"/>
      <c r="K116" s="816"/>
      <c r="L116" s="818" t="s">
        <v>103</v>
      </c>
      <c r="M116" s="819" t="s">
        <v>1086</v>
      </c>
      <c r="N116" s="820" t="s">
        <v>355</v>
      </c>
      <c r="O116" s="821">
        <v>24.177000000000003</v>
      </c>
      <c r="P116" s="821">
        <v>25.550999999999998</v>
      </c>
      <c r="Q116" s="821">
        <v>24.177000000000003</v>
      </c>
      <c r="R116" s="821">
        <v>25.55</v>
      </c>
      <c r="S116" s="821">
        <v>30.916079999999997</v>
      </c>
      <c r="T116" s="821">
        <v>28.978927199999998</v>
      </c>
      <c r="U116" s="822"/>
    </row>
    <row r="117" spans="1:21" s="352" customFormat="1" ht="22.5">
      <c r="A117" s="817" t="s">
        <v>119</v>
      </c>
      <c r="B117" s="808" t="s">
        <v>1182</v>
      </c>
      <c r="C117" s="816"/>
      <c r="D117" s="816"/>
      <c r="E117" s="816"/>
      <c r="F117" s="816"/>
      <c r="G117" s="816"/>
      <c r="H117" s="816"/>
      <c r="I117" s="816"/>
      <c r="J117" s="816"/>
      <c r="K117" s="816"/>
      <c r="L117" s="818" t="s">
        <v>119</v>
      </c>
      <c r="M117" s="819" t="s">
        <v>1087</v>
      </c>
      <c r="N117" s="820" t="s">
        <v>355</v>
      </c>
      <c r="O117" s="821">
        <v>41.52</v>
      </c>
      <c r="P117" s="821">
        <v>44.83</v>
      </c>
      <c r="Q117" s="821">
        <v>41.52</v>
      </c>
      <c r="R117" s="821">
        <v>42.24</v>
      </c>
      <c r="S117" s="792">
        <v>54.246000000000002</v>
      </c>
      <c r="T117" s="792">
        <v>49.492680000000007</v>
      </c>
      <c r="U117" s="822"/>
    </row>
    <row r="118" spans="1:21" s="352" customFormat="1">
      <c r="A118" s="817" t="s">
        <v>119</v>
      </c>
      <c r="B118" s="808"/>
      <c r="C118" s="816"/>
      <c r="D118" s="816"/>
      <c r="E118" s="816"/>
      <c r="F118" s="816"/>
      <c r="G118" s="816"/>
      <c r="H118" s="816"/>
      <c r="I118" s="816"/>
      <c r="J118" s="816">
        <v>5</v>
      </c>
      <c r="K118" s="816"/>
      <c r="L118" s="818"/>
      <c r="M118" s="819"/>
      <c r="N118" s="820"/>
      <c r="O118" s="823"/>
      <c r="P118" s="823"/>
      <c r="Q118" s="823"/>
      <c r="R118" s="823"/>
      <c r="S118" s="792"/>
      <c r="T118" s="792"/>
      <c r="U118" s="824"/>
    </row>
    <row r="119" spans="1:21" s="352" customFormat="1" ht="14.25">
      <c r="A119" s="612">
        <v>5</v>
      </c>
      <c r="B119" s="816"/>
      <c r="C119" s="816"/>
      <c r="D119" s="816"/>
      <c r="E119" s="816"/>
      <c r="F119" s="816"/>
      <c r="G119" s="816"/>
      <c r="H119" s="816"/>
      <c r="I119" s="816"/>
      <c r="J119" s="825" t="s">
        <v>121</v>
      </c>
      <c r="K119" s="579"/>
      <c r="L119" s="818" t="s">
        <v>121</v>
      </c>
      <c r="M119" s="826" t="s">
        <v>2413</v>
      </c>
      <c r="N119" s="820" t="s">
        <v>355</v>
      </c>
      <c r="O119" s="827"/>
      <c r="P119" s="827"/>
      <c r="Q119" s="827"/>
      <c r="R119" s="827"/>
      <c r="S119" s="828">
        <v>54.246000000000002</v>
      </c>
      <c r="T119" s="828">
        <v>49.492680000000007</v>
      </c>
      <c r="U119" s="822"/>
    </row>
    <row r="120" spans="1:21" s="352" customFormat="1">
      <c r="A120" s="768">
        <v>5</v>
      </c>
      <c r="B120" s="816"/>
      <c r="C120" s="816"/>
      <c r="D120" s="816"/>
      <c r="E120" s="816"/>
      <c r="F120" s="816"/>
      <c r="G120" s="816"/>
      <c r="H120" s="816"/>
      <c r="I120" s="816"/>
      <c r="J120" s="825"/>
      <c r="K120" s="816"/>
      <c r="L120" s="829" t="s">
        <v>2475</v>
      </c>
      <c r="M120" s="800" t="s">
        <v>1080</v>
      </c>
      <c r="N120" s="820" t="s">
        <v>1081</v>
      </c>
      <c r="O120" s="827"/>
      <c r="P120" s="827"/>
      <c r="Q120" s="827"/>
      <c r="R120" s="827"/>
      <c r="S120" s="821">
        <v>0.1</v>
      </c>
      <c r="T120" s="821">
        <v>0.1</v>
      </c>
      <c r="U120" s="822"/>
    </row>
    <row r="121" spans="1:21" s="352" customFormat="1">
      <c r="A121" s="768">
        <v>5</v>
      </c>
      <c r="B121" s="816"/>
      <c r="C121" s="816"/>
      <c r="D121" s="816"/>
      <c r="E121" s="816"/>
      <c r="F121" s="816"/>
      <c r="G121" s="816"/>
      <c r="H121" s="816"/>
      <c r="I121" s="816"/>
      <c r="J121" s="825"/>
      <c r="K121" s="816"/>
      <c r="L121" s="829" t="s">
        <v>2476</v>
      </c>
      <c r="M121" s="800" t="s">
        <v>1082</v>
      </c>
      <c r="N121" s="820" t="s">
        <v>1083</v>
      </c>
      <c r="O121" s="827"/>
      <c r="P121" s="827"/>
      <c r="Q121" s="827"/>
      <c r="R121" s="827"/>
      <c r="S121" s="821">
        <v>45205</v>
      </c>
      <c r="T121" s="821">
        <v>41243.9</v>
      </c>
      <c r="U121" s="822"/>
    </row>
    <row r="122" spans="1:21" s="352" customFormat="1" ht="22.5">
      <c r="A122" s="817" t="s">
        <v>119</v>
      </c>
      <c r="B122" s="808" t="s">
        <v>1183</v>
      </c>
      <c r="C122" s="816"/>
      <c r="D122" s="816"/>
      <c r="E122" s="816"/>
      <c r="F122" s="816"/>
      <c r="G122" s="816"/>
      <c r="H122" s="816"/>
      <c r="I122" s="816"/>
      <c r="J122" s="816"/>
      <c r="K122" s="816"/>
      <c r="L122" s="818" t="s">
        <v>123</v>
      </c>
      <c r="M122" s="819" t="s">
        <v>1088</v>
      </c>
      <c r="N122" s="820" t="s">
        <v>355</v>
      </c>
      <c r="O122" s="821">
        <v>12.456000000000001</v>
      </c>
      <c r="P122" s="821">
        <v>13.448999999999998</v>
      </c>
      <c r="Q122" s="821">
        <v>12.456000000000001</v>
      </c>
      <c r="R122" s="821">
        <v>12.762</v>
      </c>
      <c r="S122" s="821">
        <v>16.273800000000001</v>
      </c>
      <c r="T122" s="821">
        <v>14.847804000000002</v>
      </c>
      <c r="U122" s="822"/>
    </row>
    <row r="123" spans="1:21" s="352" customFormat="1">
      <c r="A123" s="817" t="s">
        <v>119</v>
      </c>
      <c r="B123" s="808" t="s">
        <v>1223</v>
      </c>
      <c r="C123" s="816"/>
      <c r="D123" s="816"/>
      <c r="E123" s="816"/>
      <c r="F123" s="816"/>
      <c r="G123" s="816"/>
      <c r="H123" s="816"/>
      <c r="I123" s="816"/>
      <c r="J123" s="816"/>
      <c r="K123" s="816"/>
      <c r="L123" s="818" t="s">
        <v>124</v>
      </c>
      <c r="M123" s="819" t="s">
        <v>1225</v>
      </c>
      <c r="N123" s="820" t="s">
        <v>355</v>
      </c>
      <c r="O123" s="821"/>
      <c r="P123" s="821"/>
      <c r="Q123" s="821"/>
      <c r="R123" s="821"/>
      <c r="S123" s="792">
        <v>0</v>
      </c>
      <c r="T123" s="792">
        <v>0</v>
      </c>
      <c r="U123" s="822"/>
    </row>
    <row r="124" spans="1:21" s="352" customFormat="1">
      <c r="A124" s="817" t="s">
        <v>119</v>
      </c>
      <c r="B124" s="808"/>
      <c r="C124" s="816"/>
      <c r="D124" s="816"/>
      <c r="E124" s="816"/>
      <c r="F124" s="816"/>
      <c r="G124" s="816"/>
      <c r="H124" s="816"/>
      <c r="I124" s="816"/>
      <c r="J124" s="816">
        <v>7</v>
      </c>
      <c r="K124" s="816"/>
      <c r="L124" s="818"/>
      <c r="M124" s="819"/>
      <c r="N124" s="820"/>
      <c r="O124" s="823"/>
      <c r="P124" s="823"/>
      <c r="Q124" s="823"/>
      <c r="R124" s="823"/>
      <c r="S124" s="792"/>
      <c r="T124" s="792"/>
      <c r="U124" s="824"/>
    </row>
    <row r="125" spans="1:21" s="352" customFormat="1">
      <c r="A125" s="817" t="s">
        <v>119</v>
      </c>
      <c r="B125" s="808" t="s">
        <v>1224</v>
      </c>
      <c r="C125" s="816"/>
      <c r="D125" s="816"/>
      <c r="E125" s="816"/>
      <c r="F125" s="816"/>
      <c r="G125" s="816"/>
      <c r="H125" s="816"/>
      <c r="I125" s="816"/>
      <c r="J125" s="816"/>
      <c r="K125" s="816"/>
      <c r="L125" s="818" t="s">
        <v>125</v>
      </c>
      <c r="M125" s="819" t="s">
        <v>1226</v>
      </c>
      <c r="N125" s="820" t="s">
        <v>355</v>
      </c>
      <c r="O125" s="821">
        <v>0</v>
      </c>
      <c r="P125" s="821">
        <v>0</v>
      </c>
      <c r="Q125" s="821">
        <v>0</v>
      </c>
      <c r="R125" s="821">
        <v>0</v>
      </c>
      <c r="S125" s="821">
        <v>0</v>
      </c>
      <c r="T125" s="821">
        <v>0</v>
      </c>
      <c r="U125" s="822"/>
    </row>
    <row r="126" spans="1:21" s="352" customFormat="1">
      <c r="A126" s="718" t="s">
        <v>123</v>
      </c>
      <c r="B126" s="816"/>
      <c r="C126" s="816"/>
      <c r="D126" s="816"/>
      <c r="E126" s="816"/>
      <c r="F126" s="816"/>
      <c r="G126" s="816"/>
      <c r="H126" s="816"/>
      <c r="I126" s="816"/>
      <c r="J126" s="816"/>
      <c r="K126" s="816"/>
      <c r="L126" s="787" t="s">
        <v>2458</v>
      </c>
      <c r="M126" s="610"/>
      <c r="N126" s="610"/>
      <c r="O126" s="788">
        <v>270.45200000000006</v>
      </c>
      <c r="P126" s="788">
        <v>307.346</v>
      </c>
      <c r="Q126" s="788">
        <v>270.45200000000006</v>
      </c>
      <c r="R126" s="788">
        <v>287.03800000000007</v>
      </c>
      <c r="S126" s="788">
        <v>395.34456</v>
      </c>
      <c r="T126" s="788">
        <v>306.59007599999995</v>
      </c>
      <c r="U126" s="788"/>
    </row>
    <row r="127" spans="1:21" s="352" customFormat="1" ht="22.5">
      <c r="A127" s="817" t="s">
        <v>123</v>
      </c>
      <c r="B127" s="808" t="s">
        <v>1178</v>
      </c>
      <c r="C127" s="816"/>
      <c r="D127" s="816"/>
      <c r="E127" s="816"/>
      <c r="F127" s="816"/>
      <c r="G127" s="816"/>
      <c r="H127" s="816"/>
      <c r="I127" s="816"/>
      <c r="J127" s="816"/>
      <c r="K127" s="816"/>
      <c r="L127" s="818">
        <v>1</v>
      </c>
      <c r="M127" s="819" t="s">
        <v>1079</v>
      </c>
      <c r="N127" s="820" t="s">
        <v>355</v>
      </c>
      <c r="O127" s="821">
        <v>201.8</v>
      </c>
      <c r="P127" s="821">
        <v>201.79</v>
      </c>
      <c r="Q127" s="821">
        <v>201.8</v>
      </c>
      <c r="R127" s="821">
        <v>213.91</v>
      </c>
      <c r="S127" s="792">
        <v>262.8</v>
      </c>
      <c r="T127" s="792">
        <v>228.87851999999998</v>
      </c>
      <c r="U127" s="822"/>
    </row>
    <row r="128" spans="1:21" s="352" customFormat="1">
      <c r="A128" s="817" t="s">
        <v>123</v>
      </c>
      <c r="B128" s="808"/>
      <c r="C128" s="816"/>
      <c r="D128" s="816"/>
      <c r="E128" s="816"/>
      <c r="F128" s="816"/>
      <c r="G128" s="816"/>
      <c r="H128" s="816"/>
      <c r="I128" s="816"/>
      <c r="J128" s="816">
        <v>1</v>
      </c>
      <c r="K128" s="816"/>
      <c r="L128" s="818"/>
      <c r="M128" s="819"/>
      <c r="N128" s="820"/>
      <c r="O128" s="823"/>
      <c r="P128" s="823"/>
      <c r="Q128" s="823"/>
      <c r="R128" s="823"/>
      <c r="S128" s="792"/>
      <c r="T128" s="792"/>
      <c r="U128" s="824"/>
    </row>
    <row r="129" spans="1:21" s="352" customFormat="1" ht="14.25">
      <c r="A129" s="612">
        <v>6</v>
      </c>
      <c r="B129" s="816"/>
      <c r="C129" s="816"/>
      <c r="D129" s="816"/>
      <c r="E129" s="816"/>
      <c r="F129" s="816"/>
      <c r="G129" s="816"/>
      <c r="H129" s="816"/>
      <c r="I129" s="816"/>
      <c r="J129" s="825" t="s">
        <v>154</v>
      </c>
      <c r="K129" s="579"/>
      <c r="L129" s="818" t="s">
        <v>154</v>
      </c>
      <c r="M129" s="826" t="s">
        <v>2413</v>
      </c>
      <c r="N129" s="820" t="s">
        <v>355</v>
      </c>
      <c r="O129" s="827"/>
      <c r="P129" s="827"/>
      <c r="Q129" s="827"/>
      <c r="R129" s="827"/>
      <c r="S129" s="828">
        <v>262.8</v>
      </c>
      <c r="T129" s="828">
        <v>228.87851999999998</v>
      </c>
      <c r="U129" s="822"/>
    </row>
    <row r="130" spans="1:21" s="352" customFormat="1">
      <c r="A130" s="768">
        <v>6</v>
      </c>
      <c r="B130" s="816"/>
      <c r="C130" s="816"/>
      <c r="D130" s="816"/>
      <c r="E130" s="816"/>
      <c r="F130" s="816"/>
      <c r="G130" s="816"/>
      <c r="H130" s="816"/>
      <c r="I130" s="816"/>
      <c r="J130" s="825"/>
      <c r="K130" s="816"/>
      <c r="L130" s="829" t="s">
        <v>397</v>
      </c>
      <c r="M130" s="800" t="s">
        <v>1080</v>
      </c>
      <c r="N130" s="820" t="s">
        <v>1081</v>
      </c>
      <c r="O130" s="827"/>
      <c r="P130" s="827"/>
      <c r="Q130" s="827"/>
      <c r="R130" s="827"/>
      <c r="S130" s="821">
        <v>1</v>
      </c>
      <c r="T130" s="821">
        <v>1</v>
      </c>
      <c r="U130" s="822"/>
    </row>
    <row r="131" spans="1:21" s="352" customFormat="1">
      <c r="A131" s="768">
        <v>6</v>
      </c>
      <c r="B131" s="816"/>
      <c r="C131" s="816"/>
      <c r="D131" s="816"/>
      <c r="E131" s="816"/>
      <c r="F131" s="816"/>
      <c r="G131" s="816"/>
      <c r="H131" s="816"/>
      <c r="I131" s="816"/>
      <c r="J131" s="825"/>
      <c r="K131" s="816"/>
      <c r="L131" s="829" t="s">
        <v>399</v>
      </c>
      <c r="M131" s="800" t="s">
        <v>1082</v>
      </c>
      <c r="N131" s="820" t="s">
        <v>1083</v>
      </c>
      <c r="O131" s="827"/>
      <c r="P131" s="827"/>
      <c r="Q131" s="827"/>
      <c r="R131" s="827"/>
      <c r="S131" s="821">
        <v>21900</v>
      </c>
      <c r="T131" s="821">
        <v>19073.21</v>
      </c>
      <c r="U131" s="822"/>
    </row>
    <row r="132" spans="1:21" s="352" customFormat="1" ht="22.5">
      <c r="A132" s="817" t="s">
        <v>123</v>
      </c>
      <c r="B132" s="808" t="s">
        <v>1179</v>
      </c>
      <c r="C132" s="816"/>
      <c r="D132" s="816"/>
      <c r="E132" s="816"/>
      <c r="F132" s="816"/>
      <c r="G132" s="816"/>
      <c r="H132" s="816"/>
      <c r="I132" s="816"/>
      <c r="J132" s="816"/>
      <c r="K132" s="816"/>
      <c r="L132" s="818" t="s">
        <v>101</v>
      </c>
      <c r="M132" s="819" t="s">
        <v>1084</v>
      </c>
      <c r="N132" s="820" t="s">
        <v>355</v>
      </c>
      <c r="O132" s="821">
        <v>60.54</v>
      </c>
      <c r="P132" s="821">
        <v>60.536999999999999</v>
      </c>
      <c r="Q132" s="821">
        <v>60.54</v>
      </c>
      <c r="R132" s="821">
        <v>64.603000000000009</v>
      </c>
      <c r="S132" s="821">
        <v>78.84</v>
      </c>
      <c r="T132" s="821">
        <v>68.663555999999986</v>
      </c>
      <c r="U132" s="822"/>
    </row>
    <row r="133" spans="1:21" s="352" customFormat="1">
      <c r="A133" s="817" t="s">
        <v>123</v>
      </c>
      <c r="B133" s="808" t="s">
        <v>1180</v>
      </c>
      <c r="C133" s="816"/>
      <c r="D133" s="816"/>
      <c r="E133" s="816"/>
      <c r="F133" s="816"/>
      <c r="G133" s="816"/>
      <c r="H133" s="816"/>
      <c r="I133" s="816"/>
      <c r="J133" s="816"/>
      <c r="K133" s="816"/>
      <c r="L133" s="818" t="s">
        <v>102</v>
      </c>
      <c r="M133" s="819" t="s">
        <v>1085</v>
      </c>
      <c r="N133" s="820" t="s">
        <v>355</v>
      </c>
      <c r="O133" s="821">
        <v>0</v>
      </c>
      <c r="P133" s="821">
        <v>28.39</v>
      </c>
      <c r="Q133" s="821">
        <v>0</v>
      </c>
      <c r="R133" s="821">
        <v>0</v>
      </c>
      <c r="S133" s="792">
        <v>34.351200000000006</v>
      </c>
      <c r="T133" s="792">
        <v>0</v>
      </c>
      <c r="U133" s="822"/>
    </row>
    <row r="134" spans="1:21" s="352" customFormat="1">
      <c r="A134" s="817" t="s">
        <v>123</v>
      </c>
      <c r="B134" s="808"/>
      <c r="C134" s="816"/>
      <c r="D134" s="816"/>
      <c r="E134" s="816"/>
      <c r="F134" s="816"/>
      <c r="G134" s="816"/>
      <c r="H134" s="816"/>
      <c r="I134" s="816"/>
      <c r="J134" s="816">
        <v>3</v>
      </c>
      <c r="K134" s="816"/>
      <c r="L134" s="818"/>
      <c r="M134" s="819"/>
      <c r="N134" s="820"/>
      <c r="O134" s="823"/>
      <c r="P134" s="823"/>
      <c r="Q134" s="823"/>
      <c r="R134" s="823"/>
      <c r="S134" s="792"/>
      <c r="T134" s="792"/>
      <c r="U134" s="824"/>
    </row>
    <row r="135" spans="1:21" s="352" customFormat="1" ht="14.25">
      <c r="A135" s="612">
        <v>6</v>
      </c>
      <c r="B135" s="816"/>
      <c r="C135" s="816"/>
      <c r="D135" s="816"/>
      <c r="E135" s="816"/>
      <c r="F135" s="816"/>
      <c r="G135" s="816"/>
      <c r="H135" s="816"/>
      <c r="I135" s="816"/>
      <c r="J135" s="825" t="s">
        <v>158</v>
      </c>
      <c r="K135" s="579"/>
      <c r="L135" s="818" t="s">
        <v>158</v>
      </c>
      <c r="M135" s="826" t="s">
        <v>2413</v>
      </c>
      <c r="N135" s="820" t="s">
        <v>355</v>
      </c>
      <c r="O135" s="827"/>
      <c r="P135" s="827"/>
      <c r="Q135" s="827"/>
      <c r="R135" s="827"/>
      <c r="S135" s="828">
        <v>34.351200000000006</v>
      </c>
      <c r="T135" s="828">
        <v>0</v>
      </c>
      <c r="U135" s="822"/>
    </row>
    <row r="136" spans="1:21" s="352" customFormat="1">
      <c r="A136" s="768">
        <v>6</v>
      </c>
      <c r="B136" s="816"/>
      <c r="C136" s="816"/>
      <c r="D136" s="816"/>
      <c r="E136" s="816"/>
      <c r="F136" s="816"/>
      <c r="G136" s="816"/>
      <c r="H136" s="816"/>
      <c r="I136" s="816"/>
      <c r="J136" s="825"/>
      <c r="K136" s="816"/>
      <c r="L136" s="829" t="s">
        <v>843</v>
      </c>
      <c r="M136" s="800" t="s">
        <v>1080</v>
      </c>
      <c r="N136" s="820" t="s">
        <v>1081</v>
      </c>
      <c r="O136" s="827"/>
      <c r="P136" s="827"/>
      <c r="Q136" s="827"/>
      <c r="R136" s="827"/>
      <c r="S136" s="821">
        <v>0.1</v>
      </c>
      <c r="T136" s="821">
        <v>0</v>
      </c>
      <c r="U136" s="822"/>
    </row>
    <row r="137" spans="1:21" s="352" customFormat="1">
      <c r="A137" s="768">
        <v>6</v>
      </c>
      <c r="B137" s="816"/>
      <c r="C137" s="816"/>
      <c r="D137" s="816"/>
      <c r="E137" s="816"/>
      <c r="F137" s="816"/>
      <c r="G137" s="816"/>
      <c r="H137" s="816"/>
      <c r="I137" s="816"/>
      <c r="J137" s="825"/>
      <c r="K137" s="816"/>
      <c r="L137" s="829" t="s">
        <v>844</v>
      </c>
      <c r="M137" s="800" t="s">
        <v>1082</v>
      </c>
      <c r="N137" s="820" t="s">
        <v>1083</v>
      </c>
      <c r="O137" s="827"/>
      <c r="P137" s="827"/>
      <c r="Q137" s="827"/>
      <c r="R137" s="827"/>
      <c r="S137" s="821">
        <v>28626</v>
      </c>
      <c r="T137" s="821">
        <v>0</v>
      </c>
      <c r="U137" s="822"/>
    </row>
    <row r="138" spans="1:21" s="352" customFormat="1">
      <c r="A138" s="817" t="s">
        <v>123</v>
      </c>
      <c r="B138" s="808" t="s">
        <v>1181</v>
      </c>
      <c r="C138" s="816"/>
      <c r="D138" s="816"/>
      <c r="E138" s="816"/>
      <c r="F138" s="816"/>
      <c r="G138" s="816"/>
      <c r="H138" s="816"/>
      <c r="I138" s="816"/>
      <c r="J138" s="816"/>
      <c r="K138" s="816"/>
      <c r="L138" s="818" t="s">
        <v>103</v>
      </c>
      <c r="M138" s="819" t="s">
        <v>1086</v>
      </c>
      <c r="N138" s="820" t="s">
        <v>355</v>
      </c>
      <c r="O138" s="821">
        <v>0</v>
      </c>
      <c r="P138" s="821">
        <v>8.5170000000000012</v>
      </c>
      <c r="Q138" s="821">
        <v>0</v>
      </c>
      <c r="R138" s="821">
        <v>0</v>
      </c>
      <c r="S138" s="821">
        <v>10.30536</v>
      </c>
      <c r="T138" s="821">
        <v>0</v>
      </c>
      <c r="U138" s="822"/>
    </row>
    <row r="139" spans="1:21" s="352" customFormat="1" ht="22.5">
      <c r="A139" s="817" t="s">
        <v>123</v>
      </c>
      <c r="B139" s="808" t="s">
        <v>1182</v>
      </c>
      <c r="C139" s="816"/>
      <c r="D139" s="816"/>
      <c r="E139" s="816"/>
      <c r="F139" s="816"/>
      <c r="G139" s="816"/>
      <c r="H139" s="816"/>
      <c r="I139" s="816"/>
      <c r="J139" s="816"/>
      <c r="K139" s="816"/>
      <c r="L139" s="818" t="s">
        <v>119</v>
      </c>
      <c r="M139" s="819" t="s">
        <v>1087</v>
      </c>
      <c r="N139" s="820" t="s">
        <v>355</v>
      </c>
      <c r="O139" s="821">
        <v>6.24</v>
      </c>
      <c r="P139" s="821">
        <v>6.24</v>
      </c>
      <c r="Q139" s="821">
        <v>6.24</v>
      </c>
      <c r="R139" s="821">
        <v>6.55</v>
      </c>
      <c r="S139" s="792">
        <v>6.96</v>
      </c>
      <c r="T139" s="792">
        <v>6.96</v>
      </c>
      <c r="U139" s="822"/>
    </row>
    <row r="140" spans="1:21" s="352" customFormat="1">
      <c r="A140" s="817" t="s">
        <v>123</v>
      </c>
      <c r="B140" s="808"/>
      <c r="C140" s="816"/>
      <c r="D140" s="816"/>
      <c r="E140" s="816"/>
      <c r="F140" s="816"/>
      <c r="G140" s="816"/>
      <c r="H140" s="816"/>
      <c r="I140" s="816"/>
      <c r="J140" s="816">
        <v>5</v>
      </c>
      <c r="K140" s="816"/>
      <c r="L140" s="818"/>
      <c r="M140" s="819"/>
      <c r="N140" s="820"/>
      <c r="O140" s="823"/>
      <c r="P140" s="823"/>
      <c r="Q140" s="823"/>
      <c r="R140" s="823"/>
      <c r="S140" s="792"/>
      <c r="T140" s="792"/>
      <c r="U140" s="824"/>
    </row>
    <row r="141" spans="1:21" s="352" customFormat="1" ht="14.25">
      <c r="A141" s="612">
        <v>6</v>
      </c>
      <c r="B141" s="816"/>
      <c r="C141" s="816"/>
      <c r="D141" s="816"/>
      <c r="E141" s="816"/>
      <c r="F141" s="816"/>
      <c r="G141" s="816"/>
      <c r="H141" s="816"/>
      <c r="I141" s="816"/>
      <c r="J141" s="825" t="s">
        <v>121</v>
      </c>
      <c r="K141" s="579"/>
      <c r="L141" s="818" t="s">
        <v>121</v>
      </c>
      <c r="M141" s="826" t="s">
        <v>2413</v>
      </c>
      <c r="N141" s="820" t="s">
        <v>355</v>
      </c>
      <c r="O141" s="827"/>
      <c r="P141" s="827"/>
      <c r="Q141" s="827"/>
      <c r="R141" s="827"/>
      <c r="S141" s="828">
        <v>6.96</v>
      </c>
      <c r="T141" s="828">
        <v>6.96</v>
      </c>
      <c r="U141" s="822"/>
    </row>
    <row r="142" spans="1:21" s="352" customFormat="1">
      <c r="A142" s="768">
        <v>6</v>
      </c>
      <c r="B142" s="816"/>
      <c r="C142" s="816"/>
      <c r="D142" s="816"/>
      <c r="E142" s="816"/>
      <c r="F142" s="816"/>
      <c r="G142" s="816"/>
      <c r="H142" s="816"/>
      <c r="I142" s="816"/>
      <c r="J142" s="825"/>
      <c r="K142" s="816"/>
      <c r="L142" s="829" t="s">
        <v>2475</v>
      </c>
      <c r="M142" s="800" t="s">
        <v>1080</v>
      </c>
      <c r="N142" s="820" t="s">
        <v>1081</v>
      </c>
      <c r="O142" s="827"/>
      <c r="P142" s="827"/>
      <c r="Q142" s="827"/>
      <c r="R142" s="827"/>
      <c r="S142" s="821">
        <v>0.1</v>
      </c>
      <c r="T142" s="821">
        <v>0.1</v>
      </c>
      <c r="U142" s="822"/>
    </row>
    <row r="143" spans="1:21" s="352" customFormat="1">
      <c r="A143" s="768">
        <v>6</v>
      </c>
      <c r="B143" s="816"/>
      <c r="C143" s="816"/>
      <c r="D143" s="816"/>
      <c r="E143" s="816"/>
      <c r="F143" s="816"/>
      <c r="G143" s="816"/>
      <c r="H143" s="816"/>
      <c r="I143" s="816"/>
      <c r="J143" s="825"/>
      <c r="K143" s="816"/>
      <c r="L143" s="829" t="s">
        <v>2476</v>
      </c>
      <c r="M143" s="800" t="s">
        <v>1082</v>
      </c>
      <c r="N143" s="820" t="s">
        <v>1083</v>
      </c>
      <c r="O143" s="827"/>
      <c r="P143" s="827"/>
      <c r="Q143" s="827"/>
      <c r="R143" s="827"/>
      <c r="S143" s="821">
        <v>5800</v>
      </c>
      <c r="T143" s="821">
        <v>5800</v>
      </c>
      <c r="U143" s="822"/>
    </row>
    <row r="144" spans="1:21" s="352" customFormat="1" ht="22.5">
      <c r="A144" s="817" t="s">
        <v>123</v>
      </c>
      <c r="B144" s="808" t="s">
        <v>1183</v>
      </c>
      <c r="C144" s="816"/>
      <c r="D144" s="816"/>
      <c r="E144" s="816"/>
      <c r="F144" s="816"/>
      <c r="G144" s="816"/>
      <c r="H144" s="816"/>
      <c r="I144" s="816"/>
      <c r="J144" s="816"/>
      <c r="K144" s="816"/>
      <c r="L144" s="818" t="s">
        <v>123</v>
      </c>
      <c r="M144" s="819" t="s">
        <v>1088</v>
      </c>
      <c r="N144" s="820" t="s">
        <v>355</v>
      </c>
      <c r="O144" s="821">
        <v>1.8720000000000001</v>
      </c>
      <c r="P144" s="821">
        <v>1.8720000000000001</v>
      </c>
      <c r="Q144" s="821">
        <v>1.8720000000000001</v>
      </c>
      <c r="R144" s="821">
        <v>1.9750000000000001</v>
      </c>
      <c r="S144" s="821">
        <v>2.0880000000000001</v>
      </c>
      <c r="T144" s="821">
        <v>2.0880000000000001</v>
      </c>
      <c r="U144" s="822"/>
    </row>
    <row r="145" spans="1:21" s="352" customFormat="1">
      <c r="A145" s="817" t="s">
        <v>123</v>
      </c>
      <c r="B145" s="808" t="s">
        <v>1223</v>
      </c>
      <c r="C145" s="816"/>
      <c r="D145" s="816"/>
      <c r="E145" s="816"/>
      <c r="F145" s="816"/>
      <c r="G145" s="816"/>
      <c r="H145" s="816"/>
      <c r="I145" s="816"/>
      <c r="J145" s="816"/>
      <c r="K145" s="816"/>
      <c r="L145" s="818" t="s">
        <v>124</v>
      </c>
      <c r="M145" s="819" t="s">
        <v>1225</v>
      </c>
      <c r="N145" s="820" t="s">
        <v>355</v>
      </c>
      <c r="O145" s="821"/>
      <c r="P145" s="821"/>
      <c r="Q145" s="821"/>
      <c r="R145" s="821"/>
      <c r="S145" s="792">
        <v>0</v>
      </c>
      <c r="T145" s="792">
        <v>0</v>
      </c>
      <c r="U145" s="822"/>
    </row>
    <row r="146" spans="1:21" s="352" customFormat="1">
      <c r="A146" s="817" t="s">
        <v>123</v>
      </c>
      <c r="B146" s="808"/>
      <c r="C146" s="816"/>
      <c r="D146" s="816"/>
      <c r="E146" s="816"/>
      <c r="F146" s="816"/>
      <c r="G146" s="816"/>
      <c r="H146" s="816"/>
      <c r="I146" s="816"/>
      <c r="J146" s="816">
        <v>7</v>
      </c>
      <c r="K146" s="816"/>
      <c r="L146" s="818"/>
      <c r="M146" s="819"/>
      <c r="N146" s="820"/>
      <c r="O146" s="823"/>
      <c r="P146" s="823"/>
      <c r="Q146" s="823"/>
      <c r="R146" s="823"/>
      <c r="S146" s="792"/>
      <c r="T146" s="792"/>
      <c r="U146" s="824"/>
    </row>
    <row r="147" spans="1:21" s="352" customFormat="1">
      <c r="A147" s="817" t="s">
        <v>123</v>
      </c>
      <c r="B147" s="808" t="s">
        <v>1224</v>
      </c>
      <c r="C147" s="816"/>
      <c r="D147" s="816"/>
      <c r="E147" s="816"/>
      <c r="F147" s="816"/>
      <c r="G147" s="816"/>
      <c r="H147" s="816"/>
      <c r="I147" s="816"/>
      <c r="J147" s="816"/>
      <c r="K147" s="816"/>
      <c r="L147" s="818" t="s">
        <v>125</v>
      </c>
      <c r="M147" s="819" t="s">
        <v>1226</v>
      </c>
      <c r="N147" s="820" t="s">
        <v>355</v>
      </c>
      <c r="O147" s="821">
        <v>0</v>
      </c>
      <c r="P147" s="821">
        <v>0</v>
      </c>
      <c r="Q147" s="821">
        <v>0</v>
      </c>
      <c r="R147" s="821">
        <v>0</v>
      </c>
      <c r="S147" s="821">
        <v>0</v>
      </c>
      <c r="T147" s="821">
        <v>0</v>
      </c>
      <c r="U147" s="822"/>
    </row>
    <row r="148" spans="1:21" s="352" customFormat="1">
      <c r="A148" s="718" t="s">
        <v>124</v>
      </c>
      <c r="B148" s="816"/>
      <c r="C148" s="816"/>
      <c r="D148" s="816"/>
      <c r="E148" s="816"/>
      <c r="F148" s="816"/>
      <c r="G148" s="816"/>
      <c r="H148" s="816"/>
      <c r="I148" s="816"/>
      <c r="J148" s="816"/>
      <c r="K148" s="816"/>
      <c r="L148" s="787" t="s">
        <v>2460</v>
      </c>
      <c r="M148" s="610"/>
      <c r="N148" s="610"/>
      <c r="O148" s="788">
        <v>341.952</v>
      </c>
      <c r="P148" s="788">
        <v>436.18899999999996</v>
      </c>
      <c r="Q148" s="788">
        <v>341.952</v>
      </c>
      <c r="R148" s="788">
        <v>362.935</v>
      </c>
      <c r="S148" s="788">
        <v>502.37536440000002</v>
      </c>
      <c r="T148" s="788">
        <v>410.99415240000008</v>
      </c>
      <c r="U148" s="788"/>
    </row>
    <row r="149" spans="1:21" s="352" customFormat="1" ht="22.5">
      <c r="A149" s="817" t="s">
        <v>124</v>
      </c>
      <c r="B149" s="808" t="s">
        <v>1178</v>
      </c>
      <c r="C149" s="816"/>
      <c r="D149" s="816"/>
      <c r="E149" s="816"/>
      <c r="F149" s="816"/>
      <c r="G149" s="816"/>
      <c r="H149" s="816"/>
      <c r="I149" s="816"/>
      <c r="J149" s="816"/>
      <c r="K149" s="816"/>
      <c r="L149" s="818">
        <v>1</v>
      </c>
      <c r="M149" s="819" t="s">
        <v>1079</v>
      </c>
      <c r="N149" s="820" t="s">
        <v>355</v>
      </c>
      <c r="O149" s="821">
        <v>255.6</v>
      </c>
      <c r="P149" s="821">
        <v>270.94</v>
      </c>
      <c r="Q149" s="821">
        <v>255.6</v>
      </c>
      <c r="R149" s="821">
        <v>270.94</v>
      </c>
      <c r="S149" s="792">
        <v>308.88</v>
      </c>
      <c r="T149" s="792">
        <v>307.28916000000004</v>
      </c>
      <c r="U149" s="822"/>
    </row>
    <row r="150" spans="1:21" s="352" customFormat="1">
      <c r="A150" s="817" t="s">
        <v>124</v>
      </c>
      <c r="B150" s="808"/>
      <c r="C150" s="816"/>
      <c r="D150" s="816"/>
      <c r="E150" s="816"/>
      <c r="F150" s="816"/>
      <c r="G150" s="816"/>
      <c r="H150" s="816"/>
      <c r="I150" s="816"/>
      <c r="J150" s="816">
        <v>1</v>
      </c>
      <c r="K150" s="816"/>
      <c r="L150" s="818"/>
      <c r="M150" s="819"/>
      <c r="N150" s="820"/>
      <c r="O150" s="823"/>
      <c r="P150" s="823"/>
      <c r="Q150" s="823"/>
      <c r="R150" s="823"/>
      <c r="S150" s="792"/>
      <c r="T150" s="792"/>
      <c r="U150" s="824"/>
    </row>
    <row r="151" spans="1:21" s="352" customFormat="1" ht="14.25">
      <c r="A151" s="612">
        <v>7</v>
      </c>
      <c r="B151" s="816"/>
      <c r="C151" s="816"/>
      <c r="D151" s="816"/>
      <c r="E151" s="816"/>
      <c r="F151" s="816"/>
      <c r="G151" s="816"/>
      <c r="H151" s="816"/>
      <c r="I151" s="816"/>
      <c r="J151" s="825" t="s">
        <v>154</v>
      </c>
      <c r="K151" s="579"/>
      <c r="L151" s="818" t="s">
        <v>154</v>
      </c>
      <c r="M151" s="826" t="s">
        <v>2413</v>
      </c>
      <c r="N151" s="820" t="s">
        <v>355</v>
      </c>
      <c r="O151" s="827"/>
      <c r="P151" s="827"/>
      <c r="Q151" s="827"/>
      <c r="R151" s="827"/>
      <c r="S151" s="828">
        <v>308.88</v>
      </c>
      <c r="T151" s="828">
        <v>307.28916000000004</v>
      </c>
      <c r="U151" s="822"/>
    </row>
    <row r="152" spans="1:21" s="352" customFormat="1">
      <c r="A152" s="768">
        <v>7</v>
      </c>
      <c r="B152" s="816"/>
      <c r="C152" s="816"/>
      <c r="D152" s="816"/>
      <c r="E152" s="816"/>
      <c r="F152" s="816"/>
      <c r="G152" s="816"/>
      <c r="H152" s="816"/>
      <c r="I152" s="816"/>
      <c r="J152" s="825"/>
      <c r="K152" s="816"/>
      <c r="L152" s="829" t="s">
        <v>397</v>
      </c>
      <c r="M152" s="800" t="s">
        <v>1080</v>
      </c>
      <c r="N152" s="820" t="s">
        <v>1081</v>
      </c>
      <c r="O152" s="827"/>
      <c r="P152" s="827"/>
      <c r="Q152" s="827"/>
      <c r="R152" s="827"/>
      <c r="S152" s="821">
        <v>3</v>
      </c>
      <c r="T152" s="821">
        <v>3</v>
      </c>
      <c r="U152" s="822"/>
    </row>
    <row r="153" spans="1:21" s="352" customFormat="1">
      <c r="A153" s="768">
        <v>7</v>
      </c>
      <c r="B153" s="816"/>
      <c r="C153" s="816"/>
      <c r="D153" s="816"/>
      <c r="E153" s="816"/>
      <c r="F153" s="816"/>
      <c r="G153" s="816"/>
      <c r="H153" s="816"/>
      <c r="I153" s="816"/>
      <c r="J153" s="825"/>
      <c r="K153" s="816"/>
      <c r="L153" s="829" t="s">
        <v>399</v>
      </c>
      <c r="M153" s="800" t="s">
        <v>1082</v>
      </c>
      <c r="N153" s="820" t="s">
        <v>1083</v>
      </c>
      <c r="O153" s="827"/>
      <c r="P153" s="827"/>
      <c r="Q153" s="827"/>
      <c r="R153" s="827"/>
      <c r="S153" s="821">
        <v>8580</v>
      </c>
      <c r="T153" s="821">
        <v>8535.81</v>
      </c>
      <c r="U153" s="822"/>
    </row>
    <row r="154" spans="1:21" s="352" customFormat="1" ht="22.5">
      <c r="A154" s="817" t="s">
        <v>124</v>
      </c>
      <c r="B154" s="808" t="s">
        <v>1179</v>
      </c>
      <c r="C154" s="816"/>
      <c r="D154" s="816"/>
      <c r="E154" s="816"/>
      <c r="F154" s="816"/>
      <c r="G154" s="816"/>
      <c r="H154" s="816"/>
      <c r="I154" s="816"/>
      <c r="J154" s="816"/>
      <c r="K154" s="816"/>
      <c r="L154" s="818" t="s">
        <v>101</v>
      </c>
      <c r="M154" s="819" t="s">
        <v>1084</v>
      </c>
      <c r="N154" s="820" t="s">
        <v>355</v>
      </c>
      <c r="O154" s="821">
        <v>76.680000000000007</v>
      </c>
      <c r="P154" s="821">
        <v>81.281999999999996</v>
      </c>
      <c r="Q154" s="821">
        <v>76.680000000000007</v>
      </c>
      <c r="R154" s="821">
        <v>81.822000000000003</v>
      </c>
      <c r="S154" s="821">
        <v>92.664000000000001</v>
      </c>
      <c r="T154" s="821">
        <v>92.186748000000009</v>
      </c>
      <c r="U154" s="822"/>
    </row>
    <row r="155" spans="1:21" s="352" customFormat="1">
      <c r="A155" s="817" t="s">
        <v>124</v>
      </c>
      <c r="B155" s="808" t="s">
        <v>1180</v>
      </c>
      <c r="C155" s="816"/>
      <c r="D155" s="816"/>
      <c r="E155" s="816"/>
      <c r="F155" s="816"/>
      <c r="G155" s="816"/>
      <c r="H155" s="816"/>
      <c r="I155" s="816"/>
      <c r="J155" s="816"/>
      <c r="K155" s="816"/>
      <c r="L155" s="818" t="s">
        <v>102</v>
      </c>
      <c r="M155" s="819" t="s">
        <v>1085</v>
      </c>
      <c r="N155" s="820" t="s">
        <v>355</v>
      </c>
      <c r="O155" s="821">
        <v>0</v>
      </c>
      <c r="P155" s="821">
        <v>56.78</v>
      </c>
      <c r="Q155" s="821">
        <v>0</v>
      </c>
      <c r="R155" s="821">
        <v>0</v>
      </c>
      <c r="S155" s="792">
        <v>68.702400000000011</v>
      </c>
      <c r="T155" s="792">
        <v>0</v>
      </c>
      <c r="U155" s="822"/>
    </row>
    <row r="156" spans="1:21" s="352" customFormat="1">
      <c r="A156" s="817" t="s">
        <v>124</v>
      </c>
      <c r="B156" s="808"/>
      <c r="C156" s="816"/>
      <c r="D156" s="816"/>
      <c r="E156" s="816"/>
      <c r="F156" s="816"/>
      <c r="G156" s="816"/>
      <c r="H156" s="816"/>
      <c r="I156" s="816"/>
      <c r="J156" s="816">
        <v>3</v>
      </c>
      <c r="K156" s="816"/>
      <c r="L156" s="818"/>
      <c r="M156" s="819"/>
      <c r="N156" s="820"/>
      <c r="O156" s="823"/>
      <c r="P156" s="823"/>
      <c r="Q156" s="823"/>
      <c r="R156" s="823"/>
      <c r="S156" s="792"/>
      <c r="T156" s="792"/>
      <c r="U156" s="824"/>
    </row>
    <row r="157" spans="1:21" s="352" customFormat="1" ht="14.25">
      <c r="A157" s="612">
        <v>7</v>
      </c>
      <c r="B157" s="816"/>
      <c r="C157" s="816"/>
      <c r="D157" s="816"/>
      <c r="E157" s="816"/>
      <c r="F157" s="816"/>
      <c r="G157" s="816"/>
      <c r="H157" s="816"/>
      <c r="I157" s="816"/>
      <c r="J157" s="825" t="s">
        <v>158</v>
      </c>
      <c r="K157" s="579"/>
      <c r="L157" s="818" t="s">
        <v>158</v>
      </c>
      <c r="M157" s="826" t="s">
        <v>2413</v>
      </c>
      <c r="N157" s="820" t="s">
        <v>355</v>
      </c>
      <c r="O157" s="827"/>
      <c r="P157" s="827"/>
      <c r="Q157" s="827"/>
      <c r="R157" s="827"/>
      <c r="S157" s="828">
        <v>68.702400000000011</v>
      </c>
      <c r="T157" s="828">
        <v>0</v>
      </c>
      <c r="U157" s="822"/>
    </row>
    <row r="158" spans="1:21" s="352" customFormat="1">
      <c r="A158" s="768">
        <v>7</v>
      </c>
      <c r="B158" s="816"/>
      <c r="C158" s="816"/>
      <c r="D158" s="816"/>
      <c r="E158" s="816"/>
      <c r="F158" s="816"/>
      <c r="G158" s="816"/>
      <c r="H158" s="816"/>
      <c r="I158" s="816"/>
      <c r="J158" s="825"/>
      <c r="K158" s="816"/>
      <c r="L158" s="829" t="s">
        <v>843</v>
      </c>
      <c r="M158" s="800" t="s">
        <v>1080</v>
      </c>
      <c r="N158" s="820" t="s">
        <v>1081</v>
      </c>
      <c r="O158" s="827"/>
      <c r="P158" s="827"/>
      <c r="Q158" s="827"/>
      <c r="R158" s="827"/>
      <c r="S158" s="821">
        <v>0.2</v>
      </c>
      <c r="T158" s="821">
        <v>0</v>
      </c>
      <c r="U158" s="822"/>
    </row>
    <row r="159" spans="1:21" s="352" customFormat="1">
      <c r="A159" s="768">
        <v>7</v>
      </c>
      <c r="B159" s="816"/>
      <c r="C159" s="816"/>
      <c r="D159" s="816"/>
      <c r="E159" s="816"/>
      <c r="F159" s="816"/>
      <c r="G159" s="816"/>
      <c r="H159" s="816"/>
      <c r="I159" s="816"/>
      <c r="J159" s="825"/>
      <c r="K159" s="816"/>
      <c r="L159" s="829" t="s">
        <v>844</v>
      </c>
      <c r="M159" s="800" t="s">
        <v>1082</v>
      </c>
      <c r="N159" s="820" t="s">
        <v>1083</v>
      </c>
      <c r="O159" s="827"/>
      <c r="P159" s="827"/>
      <c r="Q159" s="827"/>
      <c r="R159" s="827"/>
      <c r="S159" s="821">
        <v>28626</v>
      </c>
      <c r="T159" s="821">
        <v>0</v>
      </c>
      <c r="U159" s="822"/>
    </row>
    <row r="160" spans="1:21" s="352" customFormat="1">
      <c r="A160" s="817" t="s">
        <v>124</v>
      </c>
      <c r="B160" s="808" t="s">
        <v>1181</v>
      </c>
      <c r="C160" s="816"/>
      <c r="D160" s="816"/>
      <c r="E160" s="816"/>
      <c r="F160" s="816"/>
      <c r="G160" s="816"/>
      <c r="H160" s="816"/>
      <c r="I160" s="816"/>
      <c r="J160" s="816"/>
      <c r="K160" s="816"/>
      <c r="L160" s="818" t="s">
        <v>103</v>
      </c>
      <c r="M160" s="819" t="s">
        <v>1086</v>
      </c>
      <c r="N160" s="820" t="s">
        <v>355</v>
      </c>
      <c r="O160" s="821">
        <v>0</v>
      </c>
      <c r="P160" s="821">
        <v>17.034000000000002</v>
      </c>
      <c r="Q160" s="821">
        <v>0</v>
      </c>
      <c r="R160" s="821">
        <v>0</v>
      </c>
      <c r="S160" s="821">
        <v>20.610720000000001</v>
      </c>
      <c r="T160" s="821">
        <v>0</v>
      </c>
      <c r="U160" s="822"/>
    </row>
    <row r="161" spans="1:21" s="352" customFormat="1" ht="22.5">
      <c r="A161" s="817" t="s">
        <v>124</v>
      </c>
      <c r="B161" s="808" t="s">
        <v>1182</v>
      </c>
      <c r="C161" s="816"/>
      <c r="D161" s="816"/>
      <c r="E161" s="816"/>
      <c r="F161" s="816"/>
      <c r="G161" s="816"/>
      <c r="H161" s="816"/>
      <c r="I161" s="816"/>
      <c r="J161" s="816"/>
      <c r="K161" s="816"/>
      <c r="L161" s="818" t="s">
        <v>119</v>
      </c>
      <c r="M161" s="819" t="s">
        <v>1087</v>
      </c>
      <c r="N161" s="820" t="s">
        <v>355</v>
      </c>
      <c r="O161" s="821">
        <v>7.44</v>
      </c>
      <c r="P161" s="821">
        <v>7.81</v>
      </c>
      <c r="Q161" s="821">
        <v>7.44</v>
      </c>
      <c r="R161" s="821">
        <v>7.81</v>
      </c>
      <c r="S161" s="792">
        <v>8.8601880000000008</v>
      </c>
      <c r="T161" s="792">
        <v>8.8601880000000008</v>
      </c>
      <c r="U161" s="822"/>
    </row>
    <row r="162" spans="1:21" s="352" customFormat="1">
      <c r="A162" s="817" t="s">
        <v>124</v>
      </c>
      <c r="B162" s="808"/>
      <c r="C162" s="816"/>
      <c r="D162" s="816"/>
      <c r="E162" s="816"/>
      <c r="F162" s="816"/>
      <c r="G162" s="816"/>
      <c r="H162" s="816"/>
      <c r="I162" s="816"/>
      <c r="J162" s="816">
        <v>5</v>
      </c>
      <c r="K162" s="816"/>
      <c r="L162" s="818"/>
      <c r="M162" s="819"/>
      <c r="N162" s="820"/>
      <c r="O162" s="823"/>
      <c r="P162" s="823"/>
      <c r="Q162" s="823"/>
      <c r="R162" s="823"/>
      <c r="S162" s="792"/>
      <c r="T162" s="792"/>
      <c r="U162" s="824"/>
    </row>
    <row r="163" spans="1:21" s="352" customFormat="1" ht="14.25">
      <c r="A163" s="612">
        <v>7</v>
      </c>
      <c r="B163" s="816"/>
      <c r="C163" s="816"/>
      <c r="D163" s="816"/>
      <c r="E163" s="816"/>
      <c r="F163" s="816"/>
      <c r="G163" s="816"/>
      <c r="H163" s="816"/>
      <c r="I163" s="816"/>
      <c r="J163" s="825" t="s">
        <v>121</v>
      </c>
      <c r="K163" s="579"/>
      <c r="L163" s="818" t="s">
        <v>121</v>
      </c>
      <c r="M163" s="826" t="s">
        <v>2413</v>
      </c>
      <c r="N163" s="820" t="s">
        <v>355</v>
      </c>
      <c r="O163" s="827"/>
      <c r="P163" s="827"/>
      <c r="Q163" s="827"/>
      <c r="R163" s="827"/>
      <c r="S163" s="828">
        <v>8.8601880000000008</v>
      </c>
      <c r="T163" s="828">
        <v>8.8601880000000008</v>
      </c>
      <c r="U163" s="822"/>
    </row>
    <row r="164" spans="1:21" s="352" customFormat="1">
      <c r="A164" s="768">
        <v>7</v>
      </c>
      <c r="B164" s="816"/>
      <c r="C164" s="816"/>
      <c r="D164" s="816"/>
      <c r="E164" s="816"/>
      <c r="F164" s="816"/>
      <c r="G164" s="816"/>
      <c r="H164" s="816"/>
      <c r="I164" s="816"/>
      <c r="J164" s="825"/>
      <c r="K164" s="816"/>
      <c r="L164" s="829" t="s">
        <v>2475</v>
      </c>
      <c r="M164" s="800" t="s">
        <v>1080</v>
      </c>
      <c r="N164" s="820" t="s">
        <v>1081</v>
      </c>
      <c r="O164" s="827"/>
      <c r="P164" s="827"/>
      <c r="Q164" s="827"/>
      <c r="R164" s="827"/>
      <c r="S164" s="821">
        <v>0.1</v>
      </c>
      <c r="T164" s="821">
        <v>0.1</v>
      </c>
      <c r="U164" s="822"/>
    </row>
    <row r="165" spans="1:21" s="352" customFormat="1">
      <c r="A165" s="768">
        <v>7</v>
      </c>
      <c r="B165" s="816"/>
      <c r="C165" s="816"/>
      <c r="D165" s="816"/>
      <c r="E165" s="816"/>
      <c r="F165" s="816"/>
      <c r="G165" s="816"/>
      <c r="H165" s="816"/>
      <c r="I165" s="816"/>
      <c r="J165" s="825"/>
      <c r="K165" s="816"/>
      <c r="L165" s="829" t="s">
        <v>2476</v>
      </c>
      <c r="M165" s="800" t="s">
        <v>1082</v>
      </c>
      <c r="N165" s="820" t="s">
        <v>1083</v>
      </c>
      <c r="O165" s="827"/>
      <c r="P165" s="827"/>
      <c r="Q165" s="827"/>
      <c r="R165" s="827"/>
      <c r="S165" s="821">
        <v>7383.49</v>
      </c>
      <c r="T165" s="821">
        <v>7383.49</v>
      </c>
      <c r="U165" s="822"/>
    </row>
    <row r="166" spans="1:21" s="352" customFormat="1" ht="22.5">
      <c r="A166" s="817" t="s">
        <v>124</v>
      </c>
      <c r="B166" s="808" t="s">
        <v>1183</v>
      </c>
      <c r="C166" s="816"/>
      <c r="D166" s="816"/>
      <c r="E166" s="816"/>
      <c r="F166" s="816"/>
      <c r="G166" s="816"/>
      <c r="H166" s="816"/>
      <c r="I166" s="816"/>
      <c r="J166" s="816"/>
      <c r="K166" s="816"/>
      <c r="L166" s="818" t="s">
        <v>123</v>
      </c>
      <c r="M166" s="819" t="s">
        <v>1088</v>
      </c>
      <c r="N166" s="820" t="s">
        <v>355</v>
      </c>
      <c r="O166" s="821">
        <v>2.2320000000000002</v>
      </c>
      <c r="P166" s="821">
        <v>2.343</v>
      </c>
      <c r="Q166" s="821">
        <v>2.2320000000000002</v>
      </c>
      <c r="R166" s="821">
        <v>2.363</v>
      </c>
      <c r="S166" s="821">
        <v>2.6580564000000004</v>
      </c>
      <c r="T166" s="821">
        <v>2.6580564000000004</v>
      </c>
      <c r="U166" s="822"/>
    </row>
    <row r="167" spans="1:21" s="352" customFormat="1">
      <c r="A167" s="817" t="s">
        <v>124</v>
      </c>
      <c r="B167" s="808" t="s">
        <v>1223</v>
      </c>
      <c r="C167" s="816"/>
      <c r="D167" s="816"/>
      <c r="E167" s="816"/>
      <c r="F167" s="816"/>
      <c r="G167" s="816"/>
      <c r="H167" s="816"/>
      <c r="I167" s="816"/>
      <c r="J167" s="816"/>
      <c r="K167" s="816"/>
      <c r="L167" s="818" t="s">
        <v>124</v>
      </c>
      <c r="M167" s="819" t="s">
        <v>1225</v>
      </c>
      <c r="N167" s="820" t="s">
        <v>355</v>
      </c>
      <c r="O167" s="821"/>
      <c r="P167" s="821"/>
      <c r="Q167" s="821"/>
      <c r="R167" s="821"/>
      <c r="S167" s="792">
        <v>0</v>
      </c>
      <c r="T167" s="792">
        <v>0</v>
      </c>
      <c r="U167" s="822"/>
    </row>
    <row r="168" spans="1:21" s="352" customFormat="1">
      <c r="A168" s="817" t="s">
        <v>124</v>
      </c>
      <c r="B168" s="808"/>
      <c r="C168" s="816"/>
      <c r="D168" s="816"/>
      <c r="E168" s="816"/>
      <c r="F168" s="816"/>
      <c r="G168" s="816"/>
      <c r="H168" s="816"/>
      <c r="I168" s="816"/>
      <c r="J168" s="816">
        <v>7</v>
      </c>
      <c r="K168" s="816"/>
      <c r="L168" s="818"/>
      <c r="M168" s="819"/>
      <c r="N168" s="820"/>
      <c r="O168" s="823"/>
      <c r="P168" s="823"/>
      <c r="Q168" s="823"/>
      <c r="R168" s="823"/>
      <c r="S168" s="792"/>
      <c r="T168" s="792"/>
      <c r="U168" s="824"/>
    </row>
    <row r="169" spans="1:21" s="352" customFormat="1">
      <c r="A169" s="817" t="s">
        <v>124</v>
      </c>
      <c r="B169" s="808" t="s">
        <v>1224</v>
      </c>
      <c r="C169" s="816"/>
      <c r="D169" s="816"/>
      <c r="E169" s="816"/>
      <c r="F169" s="816"/>
      <c r="G169" s="816"/>
      <c r="H169" s="816"/>
      <c r="I169" s="816"/>
      <c r="J169" s="816"/>
      <c r="K169" s="816"/>
      <c r="L169" s="818" t="s">
        <v>125</v>
      </c>
      <c r="M169" s="819" t="s">
        <v>1226</v>
      </c>
      <c r="N169" s="820" t="s">
        <v>355</v>
      </c>
      <c r="O169" s="821">
        <v>0</v>
      </c>
      <c r="P169" s="821">
        <v>0</v>
      </c>
      <c r="Q169" s="821">
        <v>0</v>
      </c>
      <c r="R169" s="821">
        <v>0</v>
      </c>
      <c r="S169" s="821">
        <v>0</v>
      </c>
      <c r="T169" s="821">
        <v>0</v>
      </c>
      <c r="U169" s="822"/>
    </row>
    <row r="170" spans="1:21">
      <c r="A170" s="807"/>
      <c r="B170" s="808"/>
      <c r="C170" s="807"/>
      <c r="D170" s="807"/>
      <c r="E170" s="807"/>
      <c r="F170" s="807"/>
      <c r="G170" s="807"/>
      <c r="H170" s="807"/>
      <c r="I170" s="807"/>
      <c r="J170" s="807"/>
      <c r="K170" s="807"/>
      <c r="L170" s="807"/>
      <c r="M170" s="807"/>
      <c r="N170" s="807"/>
      <c r="O170" s="807"/>
      <c r="P170" s="807"/>
      <c r="Q170" s="807"/>
      <c r="R170" s="807"/>
      <c r="S170" s="807"/>
      <c r="T170" s="807"/>
      <c r="U170" s="807"/>
    </row>
    <row r="171" spans="1:21" s="85" customFormat="1" ht="15" customHeight="1">
      <c r="A171" s="618"/>
      <c r="B171" s="768"/>
      <c r="C171" s="618"/>
      <c r="D171" s="618"/>
      <c r="E171" s="618"/>
      <c r="F171" s="618"/>
      <c r="G171" s="618"/>
      <c r="H171" s="618"/>
      <c r="I171" s="618"/>
      <c r="J171" s="618"/>
      <c r="K171" s="618"/>
      <c r="L171" s="763" t="s">
        <v>1274</v>
      </c>
      <c r="M171" s="763"/>
      <c r="N171" s="763"/>
      <c r="O171" s="763"/>
      <c r="P171" s="763"/>
      <c r="Q171" s="763"/>
      <c r="R171" s="763"/>
      <c r="S171" s="764"/>
      <c r="T171" s="764"/>
      <c r="U171" s="764"/>
    </row>
    <row r="172" spans="1:21" s="85" customFormat="1" ht="84" customHeight="1">
      <c r="A172" s="618"/>
      <c r="B172" s="768"/>
      <c r="C172" s="618"/>
      <c r="D172" s="618"/>
      <c r="E172" s="618"/>
      <c r="F172" s="618"/>
      <c r="G172" s="618"/>
      <c r="H172" s="618"/>
      <c r="I172" s="618"/>
      <c r="J172" s="618"/>
      <c r="K172" s="579"/>
      <c r="L172" s="778" t="s">
        <v>2421</v>
      </c>
      <c r="M172" s="765"/>
      <c r="N172" s="765"/>
      <c r="O172" s="765"/>
      <c r="P172" s="765"/>
      <c r="Q172" s="765"/>
      <c r="R172" s="765"/>
      <c r="S172" s="766"/>
      <c r="T172" s="766"/>
      <c r="U172" s="766"/>
    </row>
  </sheetData>
  <sheetProtection formatColumns="0" formatRows="0" autoFilter="0"/>
  <mergeCells count="27">
    <mergeCell ref="J141:J143"/>
    <mergeCell ref="J151:J153"/>
    <mergeCell ref="J157:J159"/>
    <mergeCell ref="J163:J165"/>
    <mergeCell ref="J107:J109"/>
    <mergeCell ref="J119:J121"/>
    <mergeCell ref="J113:J115"/>
    <mergeCell ref="J129:J131"/>
    <mergeCell ref="J135:J137"/>
    <mergeCell ref="L171:U171"/>
    <mergeCell ref="L172:U172"/>
    <mergeCell ref="L14:L15"/>
    <mergeCell ref="M14:M15"/>
    <mergeCell ref="N14:N15"/>
    <mergeCell ref="U14:U15"/>
    <mergeCell ref="J19:J21"/>
    <mergeCell ref="J25:J27"/>
    <mergeCell ref="J31:J33"/>
    <mergeCell ref="J41:J43"/>
    <mergeCell ref="J47:J49"/>
    <mergeCell ref="J91:J93"/>
    <mergeCell ref="J97:J99"/>
    <mergeCell ref="J53:J55"/>
    <mergeCell ref="J63:J65"/>
    <mergeCell ref="J69:J71"/>
    <mergeCell ref="J75:J77"/>
    <mergeCell ref="J85:J8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152"/>
  <sheetViews>
    <sheetView showGridLines="0" view="pageBreakPreview" topLeftCell="L137" zoomScaleNormal="100" zoomScaleSheetLayoutView="100" workbookViewId="0">
      <selection activeCell="L151" sqref="L151:U151"/>
    </sheetView>
  </sheetViews>
  <sheetFormatPr defaultColWidth="9.140625" defaultRowHeight="11.25"/>
  <cols>
    <col min="1" max="1" width="2.7109375" style="355" hidden="1" customWidth="1"/>
    <col min="2" max="2" width="2.7109375" style="428" hidden="1" customWidth="1"/>
    <col min="3" max="10" width="2.7109375" style="355" hidden="1" customWidth="1"/>
    <col min="11" max="11" width="3.7109375" style="355" hidden="1" customWidth="1"/>
    <col min="12" max="12" width="5.7109375" style="355" customWidth="1"/>
    <col min="13" max="13" width="55.7109375" style="355" customWidth="1"/>
    <col min="14" max="14" width="12.7109375" style="355" customWidth="1"/>
    <col min="15" max="20" width="13.7109375" style="355" customWidth="1"/>
    <col min="21" max="21" width="33.28515625" style="355" customWidth="1"/>
    <col min="22" max="16384" width="9.140625" style="355"/>
  </cols>
  <sheetData>
    <row r="1" spans="1:21" hidden="1">
      <c r="A1" s="830"/>
      <c r="B1" s="831"/>
      <c r="C1" s="830"/>
      <c r="D1" s="830"/>
      <c r="E1" s="830"/>
      <c r="F1" s="830"/>
      <c r="G1" s="830"/>
      <c r="H1" s="830"/>
      <c r="I1" s="830"/>
      <c r="J1" s="830"/>
      <c r="K1" s="830"/>
      <c r="L1" s="830"/>
      <c r="M1" s="830"/>
      <c r="N1" s="830"/>
      <c r="O1" s="830"/>
      <c r="P1" s="830"/>
      <c r="Q1" s="830"/>
      <c r="R1" s="830"/>
      <c r="S1" s="830"/>
      <c r="T1" s="830"/>
      <c r="U1" s="830"/>
    </row>
    <row r="2" spans="1:21" hidden="1">
      <c r="A2" s="830"/>
      <c r="B2" s="831"/>
      <c r="C2" s="830"/>
      <c r="D2" s="830"/>
      <c r="E2" s="830"/>
      <c r="F2" s="830"/>
      <c r="G2" s="830"/>
      <c r="H2" s="830"/>
      <c r="I2" s="830"/>
      <c r="J2" s="830"/>
      <c r="K2" s="830"/>
      <c r="L2" s="830"/>
      <c r="M2" s="830"/>
      <c r="N2" s="830"/>
      <c r="O2" s="830"/>
      <c r="P2" s="830"/>
      <c r="Q2" s="830"/>
      <c r="R2" s="830"/>
      <c r="S2" s="830"/>
      <c r="T2" s="830"/>
      <c r="U2" s="830"/>
    </row>
    <row r="3" spans="1:21" hidden="1">
      <c r="A3" s="830"/>
      <c r="B3" s="831"/>
      <c r="C3" s="830"/>
      <c r="D3" s="830"/>
      <c r="E3" s="830"/>
      <c r="F3" s="830"/>
      <c r="G3" s="830"/>
      <c r="H3" s="830"/>
      <c r="I3" s="830"/>
      <c r="J3" s="830"/>
      <c r="K3" s="830"/>
      <c r="L3" s="830"/>
      <c r="M3" s="830"/>
      <c r="N3" s="830"/>
      <c r="O3" s="830"/>
      <c r="P3" s="830"/>
      <c r="Q3" s="830"/>
      <c r="R3" s="830"/>
      <c r="S3" s="830"/>
      <c r="T3" s="830"/>
      <c r="U3" s="830"/>
    </row>
    <row r="4" spans="1:21" hidden="1">
      <c r="A4" s="830"/>
      <c r="B4" s="831"/>
      <c r="C4" s="830"/>
      <c r="D4" s="830"/>
      <c r="E4" s="830"/>
      <c r="F4" s="830"/>
      <c r="G4" s="830"/>
      <c r="H4" s="830"/>
      <c r="I4" s="830"/>
      <c r="J4" s="830"/>
      <c r="K4" s="830"/>
      <c r="L4" s="830"/>
      <c r="M4" s="830"/>
      <c r="N4" s="830"/>
      <c r="O4" s="830"/>
      <c r="P4" s="830"/>
      <c r="Q4" s="830"/>
      <c r="R4" s="830"/>
      <c r="S4" s="830"/>
      <c r="T4" s="830"/>
      <c r="U4" s="830"/>
    </row>
    <row r="5" spans="1:21" hidden="1">
      <c r="A5" s="830"/>
      <c r="B5" s="831"/>
      <c r="C5" s="830"/>
      <c r="D5" s="830"/>
      <c r="E5" s="830"/>
      <c r="F5" s="830"/>
      <c r="G5" s="830"/>
      <c r="H5" s="830"/>
      <c r="I5" s="830"/>
      <c r="J5" s="830"/>
      <c r="K5" s="830"/>
      <c r="L5" s="830"/>
      <c r="M5" s="830"/>
      <c r="N5" s="830"/>
      <c r="O5" s="830"/>
      <c r="P5" s="830"/>
      <c r="Q5" s="830"/>
      <c r="R5" s="830"/>
      <c r="S5" s="830"/>
      <c r="T5" s="830"/>
      <c r="U5" s="830"/>
    </row>
    <row r="6" spans="1:21" hidden="1">
      <c r="A6" s="830"/>
      <c r="B6" s="831"/>
      <c r="C6" s="830"/>
      <c r="D6" s="830"/>
      <c r="E6" s="830"/>
      <c r="F6" s="830"/>
      <c r="G6" s="830"/>
      <c r="H6" s="830"/>
      <c r="I6" s="830"/>
      <c r="J6" s="830"/>
      <c r="K6" s="830"/>
      <c r="L6" s="830"/>
      <c r="M6" s="830"/>
      <c r="N6" s="830"/>
      <c r="O6" s="830"/>
      <c r="P6" s="830"/>
      <c r="Q6" s="830"/>
      <c r="R6" s="830"/>
      <c r="S6" s="830"/>
      <c r="T6" s="830"/>
      <c r="U6" s="830"/>
    </row>
    <row r="7" spans="1:21" hidden="1">
      <c r="A7" s="830"/>
      <c r="B7" s="831"/>
      <c r="C7" s="830"/>
      <c r="D7" s="830"/>
      <c r="E7" s="830"/>
      <c r="F7" s="830"/>
      <c r="G7" s="830"/>
      <c r="H7" s="830"/>
      <c r="I7" s="830"/>
      <c r="J7" s="830"/>
      <c r="K7" s="830"/>
      <c r="L7" s="830"/>
      <c r="M7" s="830"/>
      <c r="N7" s="830"/>
      <c r="O7" s="618" t="b">
        <v>1</v>
      </c>
      <c r="P7" s="618" t="b">
        <v>1</v>
      </c>
      <c r="Q7" s="618" t="b">
        <v>1</v>
      </c>
      <c r="R7" s="618" t="b">
        <v>1</v>
      </c>
      <c r="S7" s="648"/>
      <c r="T7" s="648"/>
      <c r="U7" s="830"/>
    </row>
    <row r="8" spans="1:21" hidden="1">
      <c r="A8" s="830"/>
      <c r="B8" s="831"/>
      <c r="C8" s="830"/>
      <c r="D8" s="830"/>
      <c r="E8" s="830"/>
      <c r="F8" s="830"/>
      <c r="G8" s="830"/>
      <c r="H8" s="830"/>
      <c r="I8" s="830"/>
      <c r="J8" s="830"/>
      <c r="K8" s="830"/>
      <c r="L8" s="830"/>
      <c r="M8" s="830"/>
      <c r="N8" s="830"/>
      <c r="O8" s="830"/>
      <c r="P8" s="830"/>
      <c r="Q8" s="830"/>
      <c r="R8" s="830"/>
      <c r="S8" s="830"/>
      <c r="T8" s="830"/>
      <c r="U8" s="830"/>
    </row>
    <row r="9" spans="1:21" hidden="1">
      <c r="A9" s="830"/>
      <c r="B9" s="831"/>
      <c r="C9" s="830"/>
      <c r="D9" s="830"/>
      <c r="E9" s="830"/>
      <c r="F9" s="830"/>
      <c r="G9" s="830"/>
      <c r="H9" s="830"/>
      <c r="I9" s="830"/>
      <c r="J9" s="830"/>
      <c r="K9" s="830"/>
      <c r="L9" s="830"/>
      <c r="M9" s="830"/>
      <c r="N9" s="830"/>
      <c r="O9" s="830"/>
      <c r="P9" s="830"/>
      <c r="Q9" s="830"/>
      <c r="R9" s="830"/>
      <c r="S9" s="830"/>
      <c r="T9" s="830"/>
      <c r="U9" s="830"/>
    </row>
    <row r="10" spans="1:21" hidden="1">
      <c r="A10" s="830"/>
      <c r="B10" s="831"/>
      <c r="C10" s="830"/>
      <c r="D10" s="830"/>
      <c r="E10" s="830"/>
      <c r="F10" s="830"/>
      <c r="G10" s="830"/>
      <c r="H10" s="830"/>
      <c r="I10" s="830"/>
      <c r="J10" s="830"/>
      <c r="K10" s="830"/>
      <c r="L10" s="830"/>
      <c r="M10" s="830"/>
      <c r="N10" s="830"/>
      <c r="O10" s="830"/>
      <c r="P10" s="830"/>
      <c r="Q10" s="830"/>
      <c r="R10" s="830"/>
      <c r="S10" s="830"/>
      <c r="T10" s="830"/>
      <c r="U10" s="830"/>
    </row>
    <row r="11" spans="1:21" ht="15" hidden="1" customHeight="1">
      <c r="A11" s="830"/>
      <c r="B11" s="831"/>
      <c r="C11" s="830"/>
      <c r="D11" s="830"/>
      <c r="E11" s="830"/>
      <c r="F11" s="830"/>
      <c r="G11" s="830"/>
      <c r="H11" s="830"/>
      <c r="I11" s="830"/>
      <c r="J11" s="830"/>
      <c r="K11" s="830"/>
      <c r="L11" s="830"/>
      <c r="M11" s="599"/>
      <c r="N11" s="830"/>
      <c r="O11" s="830"/>
      <c r="P11" s="830"/>
      <c r="Q11" s="830"/>
      <c r="R11" s="830"/>
      <c r="S11" s="830"/>
      <c r="T11" s="830"/>
      <c r="U11" s="830"/>
    </row>
    <row r="12" spans="1:21" s="243" customFormat="1" ht="20.25" customHeight="1">
      <c r="A12" s="809"/>
      <c r="B12" s="810"/>
      <c r="C12" s="809"/>
      <c r="D12" s="809"/>
      <c r="E12" s="809"/>
      <c r="F12" s="809"/>
      <c r="G12" s="809"/>
      <c r="H12" s="809"/>
      <c r="I12" s="809"/>
      <c r="J12" s="809"/>
      <c r="K12" s="809"/>
      <c r="L12" s="832" t="s">
        <v>1089</v>
      </c>
      <c r="M12" s="833"/>
      <c r="N12" s="833"/>
      <c r="O12" s="833"/>
      <c r="P12" s="833"/>
      <c r="Q12" s="833"/>
      <c r="R12" s="833"/>
      <c r="S12" s="833"/>
      <c r="T12" s="833"/>
      <c r="U12" s="833"/>
    </row>
    <row r="13" spans="1:21" s="243" customFormat="1">
      <c r="A13" s="809"/>
      <c r="B13" s="810"/>
      <c r="C13" s="809"/>
      <c r="D13" s="809"/>
      <c r="E13" s="809"/>
      <c r="F13" s="809"/>
      <c r="G13" s="809"/>
      <c r="H13" s="809"/>
      <c r="I13" s="809"/>
      <c r="J13" s="809"/>
      <c r="K13" s="809"/>
      <c r="L13" s="834"/>
      <c r="M13" s="835"/>
      <c r="N13" s="835"/>
      <c r="O13" s="835"/>
      <c r="P13" s="835"/>
      <c r="Q13" s="835"/>
      <c r="R13" s="835"/>
      <c r="S13" s="835"/>
      <c r="T13" s="835"/>
      <c r="U13" s="835"/>
    </row>
    <row r="14" spans="1:21" s="356" customFormat="1" ht="31.5" customHeight="1">
      <c r="A14" s="836"/>
      <c r="B14" s="831"/>
      <c r="C14" s="836"/>
      <c r="D14" s="836"/>
      <c r="E14" s="836"/>
      <c r="F14" s="836"/>
      <c r="G14" s="836"/>
      <c r="H14" s="836"/>
      <c r="I14" s="836"/>
      <c r="J14" s="836"/>
      <c r="K14" s="836"/>
      <c r="L14" s="784" t="s">
        <v>359</v>
      </c>
      <c r="M14" s="785" t="s">
        <v>216</v>
      </c>
      <c r="N14" s="784" t="s">
        <v>141</v>
      </c>
      <c r="O14" s="713" t="s">
        <v>2461</v>
      </c>
      <c r="P14" s="713" t="s">
        <v>2461</v>
      </c>
      <c r="Q14" s="713" t="s">
        <v>2461</v>
      </c>
      <c r="R14" s="714" t="s">
        <v>2462</v>
      </c>
      <c r="S14" s="715" t="s">
        <v>2463</v>
      </c>
      <c r="T14" s="715" t="s">
        <v>2463</v>
      </c>
      <c r="U14" s="711" t="s">
        <v>308</v>
      </c>
    </row>
    <row r="15" spans="1:21" s="356" customFormat="1" ht="54" customHeight="1">
      <c r="A15" s="836"/>
      <c r="B15" s="831"/>
      <c r="C15" s="836"/>
      <c r="D15" s="836"/>
      <c r="E15" s="836"/>
      <c r="F15" s="836"/>
      <c r="G15" s="836"/>
      <c r="H15" s="836"/>
      <c r="I15" s="836"/>
      <c r="J15" s="836"/>
      <c r="K15" s="836"/>
      <c r="L15" s="786"/>
      <c r="M15" s="786"/>
      <c r="N15" s="786"/>
      <c r="O15" s="667" t="s">
        <v>271</v>
      </c>
      <c r="P15" s="667" t="s">
        <v>309</v>
      </c>
      <c r="Q15" s="667" t="s">
        <v>289</v>
      </c>
      <c r="R15" s="667" t="s">
        <v>271</v>
      </c>
      <c r="S15" s="715" t="s">
        <v>272</v>
      </c>
      <c r="T15" s="715" t="s">
        <v>271</v>
      </c>
      <c r="U15" s="786"/>
    </row>
    <row r="16" spans="1:21" s="357" customFormat="1">
      <c r="A16" s="718" t="s">
        <v>17</v>
      </c>
      <c r="B16" s="837"/>
      <c r="C16" s="837"/>
      <c r="D16" s="837"/>
      <c r="E16" s="837"/>
      <c r="F16" s="837"/>
      <c r="G16" s="837"/>
      <c r="H16" s="837"/>
      <c r="I16" s="837"/>
      <c r="J16" s="837"/>
      <c r="K16" s="837"/>
      <c r="L16" s="787" t="s">
        <v>2448</v>
      </c>
      <c r="M16" s="610"/>
      <c r="N16" s="610"/>
      <c r="O16" s="788">
        <v>2884.9589999999998</v>
      </c>
      <c r="P16" s="788">
        <v>3510.5410000000002</v>
      </c>
      <c r="Q16" s="788">
        <v>2884.9589999999998</v>
      </c>
      <c r="R16" s="788">
        <v>2724.84</v>
      </c>
      <c r="S16" s="788">
        <v>5292.9702000000007</v>
      </c>
      <c r="T16" s="788">
        <v>3152.6813200000001</v>
      </c>
      <c r="U16" s="611"/>
    </row>
    <row r="17" spans="1:21" s="357" customFormat="1" ht="22.5">
      <c r="A17" s="817" t="s">
        <v>17</v>
      </c>
      <c r="B17" s="837"/>
      <c r="C17" s="837"/>
      <c r="D17" s="837"/>
      <c r="E17" s="837"/>
      <c r="F17" s="837"/>
      <c r="G17" s="837"/>
      <c r="H17" s="837"/>
      <c r="I17" s="837"/>
      <c r="J17" s="837"/>
      <c r="K17" s="837"/>
      <c r="L17" s="838">
        <v>1</v>
      </c>
      <c r="M17" s="819" t="s">
        <v>1087</v>
      </c>
      <c r="N17" s="820" t="s">
        <v>355</v>
      </c>
      <c r="O17" s="839">
        <v>1848.43</v>
      </c>
      <c r="P17" s="839">
        <v>2196.77</v>
      </c>
      <c r="Q17" s="839">
        <v>1848.43</v>
      </c>
      <c r="R17" s="839">
        <v>1881.6</v>
      </c>
      <c r="S17" s="839">
        <v>2658.0540000000005</v>
      </c>
      <c r="T17" s="839">
        <v>2425.1413200000002</v>
      </c>
      <c r="U17" s="840"/>
    </row>
    <row r="18" spans="1:21" s="357" customFormat="1" ht="22.5">
      <c r="A18" s="817" t="s">
        <v>17</v>
      </c>
      <c r="B18" s="837"/>
      <c r="C18" s="837"/>
      <c r="D18" s="837"/>
      <c r="E18" s="837"/>
      <c r="F18" s="837"/>
      <c r="G18" s="837"/>
      <c r="H18" s="837"/>
      <c r="I18" s="837"/>
      <c r="J18" s="837"/>
      <c r="K18" s="837"/>
      <c r="L18" s="838" t="s">
        <v>101</v>
      </c>
      <c r="M18" s="819" t="s">
        <v>1088</v>
      </c>
      <c r="N18" s="820" t="s">
        <v>355</v>
      </c>
      <c r="O18" s="839">
        <v>554.529</v>
      </c>
      <c r="P18" s="839">
        <v>659.03100000000006</v>
      </c>
      <c r="Q18" s="839">
        <v>554.529</v>
      </c>
      <c r="R18" s="839">
        <v>568.24</v>
      </c>
      <c r="S18" s="839">
        <v>797.41620000000012</v>
      </c>
      <c r="T18" s="839">
        <v>727.54</v>
      </c>
      <c r="U18" s="840"/>
    </row>
    <row r="19" spans="1:21" s="357" customFormat="1" ht="33.75">
      <c r="A19" s="817" t="s">
        <v>17</v>
      </c>
      <c r="B19" s="831" t="s">
        <v>1184</v>
      </c>
      <c r="C19" s="837"/>
      <c r="D19" s="837"/>
      <c r="E19" s="837"/>
      <c r="F19" s="837"/>
      <c r="G19" s="837"/>
      <c r="H19" s="837"/>
      <c r="I19" s="837"/>
      <c r="J19" s="837"/>
      <c r="K19" s="837"/>
      <c r="L19" s="838" t="s">
        <v>102</v>
      </c>
      <c r="M19" s="819" t="s">
        <v>1090</v>
      </c>
      <c r="N19" s="820" t="s">
        <v>355</v>
      </c>
      <c r="O19" s="828">
        <v>245</v>
      </c>
      <c r="P19" s="828">
        <v>371.65</v>
      </c>
      <c r="Q19" s="828">
        <v>245</v>
      </c>
      <c r="R19" s="828">
        <v>260</v>
      </c>
      <c r="S19" s="828">
        <v>417.5</v>
      </c>
      <c r="T19" s="828">
        <v>0</v>
      </c>
      <c r="U19" s="840"/>
    </row>
    <row r="20" spans="1:21" s="357" customFormat="1">
      <c r="A20" s="817" t="s">
        <v>17</v>
      </c>
      <c r="B20" s="831"/>
      <c r="C20" s="837"/>
      <c r="D20" s="837"/>
      <c r="E20" s="837"/>
      <c r="F20" s="837"/>
      <c r="G20" s="837"/>
      <c r="H20" s="837"/>
      <c r="I20" s="837"/>
      <c r="J20" s="837"/>
      <c r="K20" s="837"/>
      <c r="L20" s="838" t="s">
        <v>158</v>
      </c>
      <c r="M20" s="797" t="s">
        <v>468</v>
      </c>
      <c r="N20" s="820" t="s">
        <v>355</v>
      </c>
      <c r="O20" s="841">
        <v>110</v>
      </c>
      <c r="P20" s="841">
        <v>230.15</v>
      </c>
      <c r="Q20" s="841">
        <v>110</v>
      </c>
      <c r="R20" s="841">
        <v>110</v>
      </c>
      <c r="S20" s="841">
        <v>258.5</v>
      </c>
      <c r="T20" s="841">
        <v>0</v>
      </c>
      <c r="U20" s="840"/>
    </row>
    <row r="21" spans="1:21" s="357" customFormat="1">
      <c r="A21" s="817" t="s">
        <v>17</v>
      </c>
      <c r="B21" s="831"/>
      <c r="C21" s="837"/>
      <c r="D21" s="837"/>
      <c r="E21" s="837"/>
      <c r="F21" s="837"/>
      <c r="G21" s="837"/>
      <c r="H21" s="837"/>
      <c r="I21" s="837"/>
      <c r="J21" s="837"/>
      <c r="K21" s="837"/>
      <c r="L21" s="838" t="s">
        <v>159</v>
      </c>
      <c r="M21" s="797" t="s">
        <v>469</v>
      </c>
      <c r="N21" s="820" t="s">
        <v>355</v>
      </c>
      <c r="O21" s="841"/>
      <c r="P21" s="841"/>
      <c r="Q21" s="841"/>
      <c r="R21" s="841"/>
      <c r="S21" s="841"/>
      <c r="T21" s="841"/>
      <c r="U21" s="840"/>
    </row>
    <row r="22" spans="1:21" s="357" customFormat="1">
      <c r="A22" s="817" t="s">
        <v>17</v>
      </c>
      <c r="B22" s="831"/>
      <c r="C22" s="837"/>
      <c r="D22" s="837"/>
      <c r="E22" s="837"/>
      <c r="F22" s="837"/>
      <c r="G22" s="837"/>
      <c r="H22" s="837"/>
      <c r="I22" s="837"/>
      <c r="J22" s="837"/>
      <c r="K22" s="837"/>
      <c r="L22" s="838" t="s">
        <v>372</v>
      </c>
      <c r="M22" s="797" t="s">
        <v>470</v>
      </c>
      <c r="N22" s="820" t="s">
        <v>355</v>
      </c>
      <c r="O22" s="841"/>
      <c r="P22" s="841"/>
      <c r="Q22" s="841"/>
      <c r="R22" s="841"/>
      <c r="S22" s="841"/>
      <c r="T22" s="841"/>
      <c r="U22" s="840"/>
    </row>
    <row r="23" spans="1:21" s="357" customFormat="1">
      <c r="A23" s="817" t="s">
        <v>17</v>
      </c>
      <c r="B23" s="831"/>
      <c r="C23" s="837"/>
      <c r="D23" s="837"/>
      <c r="E23" s="837"/>
      <c r="F23" s="837"/>
      <c r="G23" s="837"/>
      <c r="H23" s="837"/>
      <c r="I23" s="837"/>
      <c r="J23" s="837"/>
      <c r="K23" s="837"/>
      <c r="L23" s="838" t="s">
        <v>373</v>
      </c>
      <c r="M23" s="797" t="s">
        <v>471</v>
      </c>
      <c r="N23" s="820" t="s">
        <v>355</v>
      </c>
      <c r="O23" s="841"/>
      <c r="P23" s="841"/>
      <c r="Q23" s="841"/>
      <c r="R23" s="841"/>
      <c r="S23" s="841"/>
      <c r="T23" s="841"/>
      <c r="U23" s="840"/>
    </row>
    <row r="24" spans="1:21" s="357" customFormat="1">
      <c r="A24" s="817" t="s">
        <v>17</v>
      </c>
      <c r="B24" s="831"/>
      <c r="C24" s="837"/>
      <c r="D24" s="837"/>
      <c r="E24" s="837"/>
      <c r="F24" s="837"/>
      <c r="G24" s="837"/>
      <c r="H24" s="837"/>
      <c r="I24" s="837"/>
      <c r="J24" s="837"/>
      <c r="K24" s="837"/>
      <c r="L24" s="838" t="s">
        <v>374</v>
      </c>
      <c r="M24" s="797" t="s">
        <v>472</v>
      </c>
      <c r="N24" s="820" t="s">
        <v>355</v>
      </c>
      <c r="O24" s="841"/>
      <c r="P24" s="841"/>
      <c r="Q24" s="841"/>
      <c r="R24" s="841"/>
      <c r="S24" s="841"/>
      <c r="T24" s="841"/>
      <c r="U24" s="840"/>
    </row>
    <row r="25" spans="1:21" s="357" customFormat="1">
      <c r="A25" s="817" t="s">
        <v>17</v>
      </c>
      <c r="B25" s="831"/>
      <c r="C25" s="837"/>
      <c r="D25" s="837"/>
      <c r="E25" s="837"/>
      <c r="F25" s="837"/>
      <c r="G25" s="837"/>
      <c r="H25" s="837"/>
      <c r="I25" s="837"/>
      <c r="J25" s="837"/>
      <c r="K25" s="837"/>
      <c r="L25" s="838" t="s">
        <v>1091</v>
      </c>
      <c r="M25" s="797" t="s">
        <v>473</v>
      </c>
      <c r="N25" s="820" t="s">
        <v>355</v>
      </c>
      <c r="O25" s="841">
        <v>135</v>
      </c>
      <c r="P25" s="841">
        <v>141.5</v>
      </c>
      <c r="Q25" s="841">
        <v>135</v>
      </c>
      <c r="R25" s="841">
        <v>150</v>
      </c>
      <c r="S25" s="841">
        <v>159</v>
      </c>
      <c r="T25" s="841">
        <v>0</v>
      </c>
      <c r="U25" s="840"/>
    </row>
    <row r="26" spans="1:21" s="357" customFormat="1">
      <c r="A26" s="817" t="s">
        <v>17</v>
      </c>
      <c r="B26" s="831" t="s">
        <v>1305</v>
      </c>
      <c r="C26" s="837"/>
      <c r="D26" s="837"/>
      <c r="E26" s="837"/>
      <c r="F26" s="837"/>
      <c r="G26" s="837"/>
      <c r="H26" s="837"/>
      <c r="I26" s="837"/>
      <c r="J26" s="837"/>
      <c r="K26" s="837"/>
      <c r="L26" s="838" t="s">
        <v>1092</v>
      </c>
      <c r="M26" s="797" t="s">
        <v>1306</v>
      </c>
      <c r="N26" s="820" t="s">
        <v>355</v>
      </c>
      <c r="O26" s="841"/>
      <c r="P26" s="841"/>
      <c r="Q26" s="841"/>
      <c r="R26" s="841"/>
      <c r="S26" s="841"/>
      <c r="T26" s="841"/>
      <c r="U26" s="840"/>
    </row>
    <row r="27" spans="1:21" s="357" customFormat="1" ht="45">
      <c r="A27" s="817" t="s">
        <v>17</v>
      </c>
      <c r="B27" s="831" t="s">
        <v>1185</v>
      </c>
      <c r="C27" s="837"/>
      <c r="D27" s="837"/>
      <c r="E27" s="837"/>
      <c r="F27" s="837"/>
      <c r="G27" s="837"/>
      <c r="H27" s="837"/>
      <c r="I27" s="837"/>
      <c r="J27" s="837"/>
      <c r="K27" s="837"/>
      <c r="L27" s="838" t="s">
        <v>103</v>
      </c>
      <c r="M27" s="819" t="s">
        <v>1093</v>
      </c>
      <c r="N27" s="820" t="s">
        <v>355</v>
      </c>
      <c r="O27" s="841">
        <v>222</v>
      </c>
      <c r="P27" s="841">
        <v>0</v>
      </c>
      <c r="Q27" s="841">
        <v>222</v>
      </c>
      <c r="R27" s="841">
        <v>0</v>
      </c>
      <c r="S27" s="841">
        <v>1120</v>
      </c>
      <c r="T27" s="841">
        <v>0</v>
      </c>
      <c r="U27" s="840"/>
    </row>
    <row r="28" spans="1:21" s="357" customFormat="1">
      <c r="A28" s="817" t="s">
        <v>17</v>
      </c>
      <c r="B28" s="831" t="s">
        <v>1186</v>
      </c>
      <c r="C28" s="837"/>
      <c r="D28" s="837"/>
      <c r="E28" s="837"/>
      <c r="F28" s="837"/>
      <c r="G28" s="837"/>
      <c r="H28" s="837"/>
      <c r="I28" s="837"/>
      <c r="J28" s="837"/>
      <c r="K28" s="837"/>
      <c r="L28" s="838" t="s">
        <v>119</v>
      </c>
      <c r="M28" s="819" t="s">
        <v>1094</v>
      </c>
      <c r="N28" s="820" t="s">
        <v>355</v>
      </c>
      <c r="O28" s="841"/>
      <c r="P28" s="841"/>
      <c r="Q28" s="841"/>
      <c r="R28" s="841"/>
      <c r="S28" s="841"/>
      <c r="T28" s="841"/>
      <c r="U28" s="840"/>
    </row>
    <row r="29" spans="1:21" s="357" customFormat="1">
      <c r="A29" s="817" t="s">
        <v>17</v>
      </c>
      <c r="B29" s="831" t="s">
        <v>1187</v>
      </c>
      <c r="C29" s="837"/>
      <c r="D29" s="837"/>
      <c r="E29" s="837"/>
      <c r="F29" s="837"/>
      <c r="G29" s="837"/>
      <c r="H29" s="837"/>
      <c r="I29" s="837"/>
      <c r="J29" s="837"/>
      <c r="K29" s="837"/>
      <c r="L29" s="838" t="s">
        <v>123</v>
      </c>
      <c r="M29" s="819" t="s">
        <v>1095</v>
      </c>
      <c r="N29" s="820" t="s">
        <v>355</v>
      </c>
      <c r="O29" s="841">
        <v>15</v>
      </c>
      <c r="P29" s="841">
        <v>283.08999999999997</v>
      </c>
      <c r="Q29" s="841">
        <v>15</v>
      </c>
      <c r="R29" s="841">
        <v>15</v>
      </c>
      <c r="S29" s="841">
        <v>300</v>
      </c>
      <c r="T29" s="841">
        <v>0</v>
      </c>
      <c r="U29" s="840"/>
    </row>
    <row r="30" spans="1:21" s="357" customFormat="1">
      <c r="A30" s="817" t="s">
        <v>17</v>
      </c>
      <c r="B30" s="831" t="s">
        <v>1188</v>
      </c>
      <c r="C30" s="837"/>
      <c r="D30" s="837"/>
      <c r="E30" s="837"/>
      <c r="F30" s="837"/>
      <c r="G30" s="837"/>
      <c r="H30" s="837"/>
      <c r="I30" s="837"/>
      <c r="J30" s="837"/>
      <c r="K30" s="837"/>
      <c r="L30" s="838" t="s">
        <v>124</v>
      </c>
      <c r="M30" s="819" t="s">
        <v>1096</v>
      </c>
      <c r="N30" s="820" t="s">
        <v>355</v>
      </c>
      <c r="O30" s="841"/>
      <c r="P30" s="841"/>
      <c r="Q30" s="841"/>
      <c r="R30" s="841"/>
      <c r="S30" s="841"/>
      <c r="T30" s="841"/>
      <c r="U30" s="840"/>
    </row>
    <row r="31" spans="1:21" s="357" customFormat="1">
      <c r="A31" s="817" t="s">
        <v>17</v>
      </c>
      <c r="B31" s="831" t="s">
        <v>1189</v>
      </c>
      <c r="C31" s="837"/>
      <c r="D31" s="837"/>
      <c r="E31" s="837"/>
      <c r="F31" s="837"/>
      <c r="G31" s="837"/>
      <c r="H31" s="837"/>
      <c r="I31" s="837"/>
      <c r="J31" s="837"/>
      <c r="K31" s="837"/>
      <c r="L31" s="838" t="s">
        <v>125</v>
      </c>
      <c r="M31" s="819" t="s">
        <v>1097</v>
      </c>
      <c r="N31" s="820" t="s">
        <v>355</v>
      </c>
      <c r="O31" s="828">
        <v>0</v>
      </c>
      <c r="P31" s="828">
        <v>0</v>
      </c>
      <c r="Q31" s="828">
        <v>0</v>
      </c>
      <c r="R31" s="828">
        <v>0</v>
      </c>
      <c r="S31" s="828">
        <v>0</v>
      </c>
      <c r="T31" s="828">
        <v>0</v>
      </c>
      <c r="U31" s="840"/>
    </row>
    <row r="32" spans="1:21" s="357" customFormat="1">
      <c r="A32" s="817" t="s">
        <v>17</v>
      </c>
      <c r="B32" s="831" t="s">
        <v>1190</v>
      </c>
      <c r="C32" s="837"/>
      <c r="D32" s="837"/>
      <c r="E32" s="837"/>
      <c r="F32" s="837"/>
      <c r="G32" s="837"/>
      <c r="H32" s="837"/>
      <c r="I32" s="837"/>
      <c r="J32" s="837"/>
      <c r="K32" s="837"/>
      <c r="L32" s="838" t="s">
        <v>146</v>
      </c>
      <c r="M32" s="797" t="s">
        <v>1098</v>
      </c>
      <c r="N32" s="820" t="s">
        <v>355</v>
      </c>
      <c r="O32" s="841"/>
      <c r="P32" s="841"/>
      <c r="Q32" s="841"/>
      <c r="R32" s="841"/>
      <c r="S32" s="841"/>
      <c r="T32" s="841"/>
      <c r="U32" s="840"/>
    </row>
    <row r="33" spans="1:21" s="357" customFormat="1" ht="45">
      <c r="A33" s="817" t="s">
        <v>17</v>
      </c>
      <c r="B33" s="831" t="s">
        <v>1191</v>
      </c>
      <c r="C33" s="837"/>
      <c r="D33" s="837"/>
      <c r="E33" s="837"/>
      <c r="F33" s="837"/>
      <c r="G33" s="837"/>
      <c r="H33" s="837"/>
      <c r="I33" s="837"/>
      <c r="J33" s="837"/>
      <c r="K33" s="837"/>
      <c r="L33" s="838" t="s">
        <v>187</v>
      </c>
      <c r="M33" s="797" t="s">
        <v>1099</v>
      </c>
      <c r="N33" s="820" t="s">
        <v>355</v>
      </c>
      <c r="O33" s="841"/>
      <c r="P33" s="841"/>
      <c r="Q33" s="841"/>
      <c r="R33" s="841"/>
      <c r="S33" s="841"/>
      <c r="T33" s="841"/>
      <c r="U33" s="840"/>
    </row>
    <row r="34" spans="1:21" s="357" customFormat="1">
      <c r="A34" s="817" t="s">
        <v>17</v>
      </c>
      <c r="B34" s="831" t="s">
        <v>1307</v>
      </c>
      <c r="C34" s="837"/>
      <c r="D34" s="837"/>
      <c r="E34" s="837"/>
      <c r="F34" s="837"/>
      <c r="G34" s="837"/>
      <c r="H34" s="837"/>
      <c r="I34" s="837"/>
      <c r="J34" s="837"/>
      <c r="K34" s="837"/>
      <c r="L34" s="838" t="s">
        <v>393</v>
      </c>
      <c r="M34" s="797" t="s">
        <v>1308</v>
      </c>
      <c r="N34" s="820" t="s">
        <v>355</v>
      </c>
      <c r="O34" s="841"/>
      <c r="P34" s="841"/>
      <c r="Q34" s="841"/>
      <c r="R34" s="841"/>
      <c r="S34" s="841"/>
      <c r="T34" s="841"/>
      <c r="U34" s="840"/>
    </row>
    <row r="35" spans="1:21" s="357" customFormat="1">
      <c r="A35" s="718" t="s">
        <v>101</v>
      </c>
      <c r="B35" s="837"/>
      <c r="C35" s="837"/>
      <c r="D35" s="837"/>
      <c r="E35" s="837"/>
      <c r="F35" s="837"/>
      <c r="G35" s="837"/>
      <c r="H35" s="837"/>
      <c r="I35" s="837"/>
      <c r="J35" s="837"/>
      <c r="K35" s="837"/>
      <c r="L35" s="787" t="s">
        <v>2450</v>
      </c>
      <c r="M35" s="610"/>
      <c r="N35" s="610"/>
      <c r="O35" s="788">
        <v>554.36699999999996</v>
      </c>
      <c r="P35" s="788">
        <v>695.39600000000007</v>
      </c>
      <c r="Q35" s="788">
        <v>554.36699999999996</v>
      </c>
      <c r="R35" s="788">
        <v>534.97</v>
      </c>
      <c r="S35" s="788">
        <v>829.59800000000007</v>
      </c>
      <c r="T35" s="788">
        <v>643.40484000000015</v>
      </c>
      <c r="U35" s="611"/>
    </row>
    <row r="36" spans="1:21" s="357" customFormat="1" ht="22.5">
      <c r="A36" s="817" t="s">
        <v>101</v>
      </c>
      <c r="B36" s="837"/>
      <c r="C36" s="837"/>
      <c r="D36" s="837"/>
      <c r="E36" s="837"/>
      <c r="F36" s="837"/>
      <c r="G36" s="837"/>
      <c r="H36" s="837"/>
      <c r="I36" s="837"/>
      <c r="J36" s="837"/>
      <c r="K36" s="837"/>
      <c r="L36" s="838">
        <v>1</v>
      </c>
      <c r="M36" s="819" t="s">
        <v>1087</v>
      </c>
      <c r="N36" s="820" t="s">
        <v>355</v>
      </c>
      <c r="O36" s="839">
        <v>377.59</v>
      </c>
      <c r="P36" s="839">
        <v>448.32</v>
      </c>
      <c r="Q36" s="839">
        <v>377.59</v>
      </c>
      <c r="R36" s="839">
        <v>384</v>
      </c>
      <c r="S36" s="839">
        <v>542.46</v>
      </c>
      <c r="T36" s="839">
        <v>494.92680000000007</v>
      </c>
      <c r="U36" s="840"/>
    </row>
    <row r="37" spans="1:21" s="357" customFormat="1" ht="22.5">
      <c r="A37" s="817" t="s">
        <v>101</v>
      </c>
      <c r="B37" s="837"/>
      <c r="C37" s="837"/>
      <c r="D37" s="837"/>
      <c r="E37" s="837"/>
      <c r="F37" s="837"/>
      <c r="G37" s="837"/>
      <c r="H37" s="837"/>
      <c r="I37" s="837"/>
      <c r="J37" s="837"/>
      <c r="K37" s="837"/>
      <c r="L37" s="838" t="s">
        <v>101</v>
      </c>
      <c r="M37" s="819" t="s">
        <v>1088</v>
      </c>
      <c r="N37" s="820" t="s">
        <v>355</v>
      </c>
      <c r="O37" s="839">
        <v>113.27699999999999</v>
      </c>
      <c r="P37" s="839">
        <v>134.49600000000001</v>
      </c>
      <c r="Q37" s="839">
        <v>113.27699999999999</v>
      </c>
      <c r="R37" s="839">
        <v>115.97</v>
      </c>
      <c r="S37" s="839">
        <v>162.738</v>
      </c>
      <c r="T37" s="839">
        <v>148.47804000000002</v>
      </c>
      <c r="U37" s="840"/>
    </row>
    <row r="38" spans="1:21" s="357" customFormat="1" ht="33.75">
      <c r="A38" s="817" t="s">
        <v>101</v>
      </c>
      <c r="B38" s="831" t="s">
        <v>1184</v>
      </c>
      <c r="C38" s="837"/>
      <c r="D38" s="837"/>
      <c r="E38" s="837"/>
      <c r="F38" s="837"/>
      <c r="G38" s="837"/>
      <c r="H38" s="837"/>
      <c r="I38" s="837"/>
      <c r="J38" s="837"/>
      <c r="K38" s="837"/>
      <c r="L38" s="838" t="s">
        <v>102</v>
      </c>
      <c r="M38" s="819" t="s">
        <v>1090</v>
      </c>
      <c r="N38" s="820" t="s">
        <v>355</v>
      </c>
      <c r="O38" s="828">
        <v>26.5</v>
      </c>
      <c r="P38" s="828">
        <v>45.5</v>
      </c>
      <c r="Q38" s="828">
        <v>26.5</v>
      </c>
      <c r="R38" s="828">
        <v>35</v>
      </c>
      <c r="S38" s="828">
        <v>52.4</v>
      </c>
      <c r="T38" s="828">
        <v>0</v>
      </c>
      <c r="U38" s="840"/>
    </row>
    <row r="39" spans="1:21" s="357" customFormat="1">
      <c r="A39" s="817" t="s">
        <v>101</v>
      </c>
      <c r="B39" s="831"/>
      <c r="C39" s="837"/>
      <c r="D39" s="837"/>
      <c r="E39" s="837"/>
      <c r="F39" s="837"/>
      <c r="G39" s="837"/>
      <c r="H39" s="837"/>
      <c r="I39" s="837"/>
      <c r="J39" s="837"/>
      <c r="K39" s="837"/>
      <c r="L39" s="838" t="s">
        <v>158</v>
      </c>
      <c r="M39" s="797" t="s">
        <v>468</v>
      </c>
      <c r="N39" s="820" t="s">
        <v>355</v>
      </c>
      <c r="O39" s="841">
        <v>14.5</v>
      </c>
      <c r="P39" s="841">
        <v>30.5</v>
      </c>
      <c r="Q39" s="841">
        <v>14.5</v>
      </c>
      <c r="R39" s="841">
        <v>20</v>
      </c>
      <c r="S39" s="841">
        <v>34.4</v>
      </c>
      <c r="T39" s="841">
        <v>0</v>
      </c>
      <c r="U39" s="840"/>
    </row>
    <row r="40" spans="1:21" s="357" customFormat="1">
      <c r="A40" s="817" t="s">
        <v>101</v>
      </c>
      <c r="B40" s="831"/>
      <c r="C40" s="837"/>
      <c r="D40" s="837"/>
      <c r="E40" s="837"/>
      <c r="F40" s="837"/>
      <c r="G40" s="837"/>
      <c r="H40" s="837"/>
      <c r="I40" s="837"/>
      <c r="J40" s="837"/>
      <c r="K40" s="837"/>
      <c r="L40" s="838" t="s">
        <v>159</v>
      </c>
      <c r="M40" s="797" t="s">
        <v>469</v>
      </c>
      <c r="N40" s="820" t="s">
        <v>355</v>
      </c>
      <c r="O40" s="841"/>
      <c r="P40" s="841"/>
      <c r="Q40" s="841"/>
      <c r="R40" s="841"/>
      <c r="S40" s="841"/>
      <c r="T40" s="841"/>
      <c r="U40" s="840"/>
    </row>
    <row r="41" spans="1:21" s="357" customFormat="1">
      <c r="A41" s="817" t="s">
        <v>101</v>
      </c>
      <c r="B41" s="831"/>
      <c r="C41" s="837"/>
      <c r="D41" s="837"/>
      <c r="E41" s="837"/>
      <c r="F41" s="837"/>
      <c r="G41" s="837"/>
      <c r="H41" s="837"/>
      <c r="I41" s="837"/>
      <c r="J41" s="837"/>
      <c r="K41" s="837"/>
      <c r="L41" s="838" t="s">
        <v>372</v>
      </c>
      <c r="M41" s="797" t="s">
        <v>470</v>
      </c>
      <c r="N41" s="820" t="s">
        <v>355</v>
      </c>
      <c r="O41" s="841"/>
      <c r="P41" s="841"/>
      <c r="Q41" s="841"/>
      <c r="R41" s="841"/>
      <c r="S41" s="841"/>
      <c r="T41" s="841"/>
      <c r="U41" s="840"/>
    </row>
    <row r="42" spans="1:21" s="357" customFormat="1">
      <c r="A42" s="817" t="s">
        <v>101</v>
      </c>
      <c r="B42" s="831"/>
      <c r="C42" s="837"/>
      <c r="D42" s="837"/>
      <c r="E42" s="837"/>
      <c r="F42" s="837"/>
      <c r="G42" s="837"/>
      <c r="H42" s="837"/>
      <c r="I42" s="837"/>
      <c r="J42" s="837"/>
      <c r="K42" s="837"/>
      <c r="L42" s="838" t="s">
        <v>373</v>
      </c>
      <c r="M42" s="797" t="s">
        <v>471</v>
      </c>
      <c r="N42" s="820" t="s">
        <v>355</v>
      </c>
      <c r="O42" s="841"/>
      <c r="P42" s="841"/>
      <c r="Q42" s="841"/>
      <c r="R42" s="841"/>
      <c r="S42" s="841"/>
      <c r="T42" s="841"/>
      <c r="U42" s="840"/>
    </row>
    <row r="43" spans="1:21" s="357" customFormat="1">
      <c r="A43" s="817" t="s">
        <v>101</v>
      </c>
      <c r="B43" s="831"/>
      <c r="C43" s="837"/>
      <c r="D43" s="837"/>
      <c r="E43" s="837"/>
      <c r="F43" s="837"/>
      <c r="G43" s="837"/>
      <c r="H43" s="837"/>
      <c r="I43" s="837"/>
      <c r="J43" s="837"/>
      <c r="K43" s="837"/>
      <c r="L43" s="838" t="s">
        <v>374</v>
      </c>
      <c r="M43" s="797" t="s">
        <v>472</v>
      </c>
      <c r="N43" s="820" t="s">
        <v>355</v>
      </c>
      <c r="O43" s="841"/>
      <c r="P43" s="841"/>
      <c r="Q43" s="841"/>
      <c r="R43" s="841"/>
      <c r="S43" s="841"/>
      <c r="T43" s="841"/>
      <c r="U43" s="840"/>
    </row>
    <row r="44" spans="1:21" s="357" customFormat="1">
      <c r="A44" s="817" t="s">
        <v>101</v>
      </c>
      <c r="B44" s="831"/>
      <c r="C44" s="837"/>
      <c r="D44" s="837"/>
      <c r="E44" s="837"/>
      <c r="F44" s="837"/>
      <c r="G44" s="837"/>
      <c r="H44" s="837"/>
      <c r="I44" s="837"/>
      <c r="J44" s="837"/>
      <c r="K44" s="837"/>
      <c r="L44" s="838" t="s">
        <v>1091</v>
      </c>
      <c r="M44" s="797" t="s">
        <v>473</v>
      </c>
      <c r="N44" s="820" t="s">
        <v>355</v>
      </c>
      <c r="O44" s="841">
        <v>12</v>
      </c>
      <c r="P44" s="841">
        <v>15</v>
      </c>
      <c r="Q44" s="841">
        <v>12</v>
      </c>
      <c r="R44" s="841">
        <v>15</v>
      </c>
      <c r="S44" s="841">
        <v>18</v>
      </c>
      <c r="T44" s="841">
        <v>0</v>
      </c>
      <c r="U44" s="840"/>
    </row>
    <row r="45" spans="1:21" s="357" customFormat="1">
      <c r="A45" s="817" t="s">
        <v>101</v>
      </c>
      <c r="B45" s="831" t="s">
        <v>1305</v>
      </c>
      <c r="C45" s="837"/>
      <c r="D45" s="837"/>
      <c r="E45" s="837"/>
      <c r="F45" s="837"/>
      <c r="G45" s="837"/>
      <c r="H45" s="837"/>
      <c r="I45" s="837"/>
      <c r="J45" s="837"/>
      <c r="K45" s="837"/>
      <c r="L45" s="838" t="s">
        <v>1092</v>
      </c>
      <c r="M45" s="797" t="s">
        <v>1306</v>
      </c>
      <c r="N45" s="820" t="s">
        <v>355</v>
      </c>
      <c r="O45" s="841"/>
      <c r="P45" s="841"/>
      <c r="Q45" s="841"/>
      <c r="R45" s="841"/>
      <c r="S45" s="841"/>
      <c r="T45" s="841"/>
      <c r="U45" s="840"/>
    </row>
    <row r="46" spans="1:21" s="357" customFormat="1" ht="45">
      <c r="A46" s="817" t="s">
        <v>101</v>
      </c>
      <c r="B46" s="831" t="s">
        <v>1185</v>
      </c>
      <c r="C46" s="837"/>
      <c r="D46" s="837"/>
      <c r="E46" s="837"/>
      <c r="F46" s="837"/>
      <c r="G46" s="837"/>
      <c r="H46" s="837"/>
      <c r="I46" s="837"/>
      <c r="J46" s="837"/>
      <c r="K46" s="837"/>
      <c r="L46" s="838" t="s">
        <v>103</v>
      </c>
      <c r="M46" s="819" t="s">
        <v>1093</v>
      </c>
      <c r="N46" s="820" t="s">
        <v>355</v>
      </c>
      <c r="O46" s="841">
        <v>37</v>
      </c>
      <c r="P46" s="841">
        <v>29.57</v>
      </c>
      <c r="Q46" s="841">
        <v>37</v>
      </c>
      <c r="R46" s="841">
        <v>0</v>
      </c>
      <c r="S46" s="841">
        <v>30</v>
      </c>
      <c r="T46" s="841">
        <v>0</v>
      </c>
      <c r="U46" s="840"/>
    </row>
    <row r="47" spans="1:21" s="357" customFormat="1">
      <c r="A47" s="817" t="s">
        <v>101</v>
      </c>
      <c r="B47" s="831" t="s">
        <v>1186</v>
      </c>
      <c r="C47" s="837"/>
      <c r="D47" s="837"/>
      <c r="E47" s="837"/>
      <c r="F47" s="837"/>
      <c r="G47" s="837"/>
      <c r="H47" s="837"/>
      <c r="I47" s="837"/>
      <c r="J47" s="837"/>
      <c r="K47" s="837"/>
      <c r="L47" s="838" t="s">
        <v>119</v>
      </c>
      <c r="M47" s="819" t="s">
        <v>1094</v>
      </c>
      <c r="N47" s="820" t="s">
        <v>355</v>
      </c>
      <c r="O47" s="841"/>
      <c r="P47" s="841"/>
      <c r="Q47" s="841"/>
      <c r="R47" s="841"/>
      <c r="S47" s="841"/>
      <c r="T47" s="841"/>
      <c r="U47" s="840"/>
    </row>
    <row r="48" spans="1:21" s="357" customFormat="1">
      <c r="A48" s="817" t="s">
        <v>101</v>
      </c>
      <c r="B48" s="831" t="s">
        <v>1187</v>
      </c>
      <c r="C48" s="837"/>
      <c r="D48" s="837"/>
      <c r="E48" s="837"/>
      <c r="F48" s="837"/>
      <c r="G48" s="837"/>
      <c r="H48" s="837"/>
      <c r="I48" s="837"/>
      <c r="J48" s="837"/>
      <c r="K48" s="837"/>
      <c r="L48" s="838" t="s">
        <v>123</v>
      </c>
      <c r="M48" s="819" t="s">
        <v>1095</v>
      </c>
      <c r="N48" s="820" t="s">
        <v>355</v>
      </c>
      <c r="O48" s="841">
        <v>0</v>
      </c>
      <c r="P48" s="841">
        <v>37.51</v>
      </c>
      <c r="Q48" s="841">
        <v>0</v>
      </c>
      <c r="R48" s="841">
        <v>0</v>
      </c>
      <c r="S48" s="841">
        <v>42</v>
      </c>
      <c r="T48" s="841">
        <v>0</v>
      </c>
      <c r="U48" s="840"/>
    </row>
    <row r="49" spans="1:21" s="357" customFormat="1">
      <c r="A49" s="817" t="s">
        <v>101</v>
      </c>
      <c r="B49" s="831" t="s">
        <v>1188</v>
      </c>
      <c r="C49" s="837"/>
      <c r="D49" s="837"/>
      <c r="E49" s="837"/>
      <c r="F49" s="837"/>
      <c r="G49" s="837"/>
      <c r="H49" s="837"/>
      <c r="I49" s="837"/>
      <c r="J49" s="837"/>
      <c r="K49" s="837"/>
      <c r="L49" s="838" t="s">
        <v>124</v>
      </c>
      <c r="M49" s="819" t="s">
        <v>1096</v>
      </c>
      <c r="N49" s="820" t="s">
        <v>355</v>
      </c>
      <c r="O49" s="841"/>
      <c r="P49" s="841"/>
      <c r="Q49" s="841"/>
      <c r="R49" s="841"/>
      <c r="S49" s="841"/>
      <c r="T49" s="841"/>
      <c r="U49" s="840"/>
    </row>
    <row r="50" spans="1:21" s="357" customFormat="1">
      <c r="A50" s="817" t="s">
        <v>101</v>
      </c>
      <c r="B50" s="831" t="s">
        <v>1189</v>
      </c>
      <c r="C50" s="837"/>
      <c r="D50" s="837"/>
      <c r="E50" s="837"/>
      <c r="F50" s="837"/>
      <c r="G50" s="837"/>
      <c r="H50" s="837"/>
      <c r="I50" s="837"/>
      <c r="J50" s="837"/>
      <c r="K50" s="837"/>
      <c r="L50" s="838" t="s">
        <v>125</v>
      </c>
      <c r="M50" s="819" t="s">
        <v>1097</v>
      </c>
      <c r="N50" s="820" t="s">
        <v>355</v>
      </c>
      <c r="O50" s="828">
        <v>0</v>
      </c>
      <c r="P50" s="828">
        <v>0</v>
      </c>
      <c r="Q50" s="828">
        <v>0</v>
      </c>
      <c r="R50" s="828">
        <v>0</v>
      </c>
      <c r="S50" s="828">
        <v>0</v>
      </c>
      <c r="T50" s="828">
        <v>0</v>
      </c>
      <c r="U50" s="840"/>
    </row>
    <row r="51" spans="1:21" s="357" customFormat="1">
      <c r="A51" s="817" t="s">
        <v>101</v>
      </c>
      <c r="B51" s="831" t="s">
        <v>1190</v>
      </c>
      <c r="C51" s="837"/>
      <c r="D51" s="837"/>
      <c r="E51" s="837"/>
      <c r="F51" s="837"/>
      <c r="G51" s="837"/>
      <c r="H51" s="837"/>
      <c r="I51" s="837"/>
      <c r="J51" s="837"/>
      <c r="K51" s="837"/>
      <c r="L51" s="838" t="s">
        <v>146</v>
      </c>
      <c r="M51" s="797" t="s">
        <v>1098</v>
      </c>
      <c r="N51" s="820" t="s">
        <v>355</v>
      </c>
      <c r="O51" s="841"/>
      <c r="P51" s="841"/>
      <c r="Q51" s="841"/>
      <c r="R51" s="841"/>
      <c r="S51" s="841"/>
      <c r="T51" s="841"/>
      <c r="U51" s="840"/>
    </row>
    <row r="52" spans="1:21" s="357" customFormat="1" ht="45">
      <c r="A52" s="817" t="s">
        <v>101</v>
      </c>
      <c r="B52" s="831" t="s">
        <v>1191</v>
      </c>
      <c r="C52" s="837"/>
      <c r="D52" s="837"/>
      <c r="E52" s="837"/>
      <c r="F52" s="837"/>
      <c r="G52" s="837"/>
      <c r="H52" s="837"/>
      <c r="I52" s="837"/>
      <c r="J52" s="837"/>
      <c r="K52" s="837"/>
      <c r="L52" s="838" t="s">
        <v>187</v>
      </c>
      <c r="M52" s="797" t="s">
        <v>1099</v>
      </c>
      <c r="N52" s="820" t="s">
        <v>355</v>
      </c>
      <c r="O52" s="841"/>
      <c r="P52" s="841"/>
      <c r="Q52" s="841"/>
      <c r="R52" s="841"/>
      <c r="S52" s="841"/>
      <c r="T52" s="841"/>
      <c r="U52" s="840"/>
    </row>
    <row r="53" spans="1:21" s="357" customFormat="1">
      <c r="A53" s="817" t="s">
        <v>101</v>
      </c>
      <c r="B53" s="831" t="s">
        <v>1307</v>
      </c>
      <c r="C53" s="837"/>
      <c r="D53" s="837"/>
      <c r="E53" s="837"/>
      <c r="F53" s="837"/>
      <c r="G53" s="837"/>
      <c r="H53" s="837"/>
      <c r="I53" s="837"/>
      <c r="J53" s="837"/>
      <c r="K53" s="837"/>
      <c r="L53" s="838" t="s">
        <v>393</v>
      </c>
      <c r="M53" s="797" t="s">
        <v>1308</v>
      </c>
      <c r="N53" s="820" t="s">
        <v>355</v>
      </c>
      <c r="O53" s="841"/>
      <c r="P53" s="841"/>
      <c r="Q53" s="841"/>
      <c r="R53" s="841"/>
      <c r="S53" s="841"/>
      <c r="T53" s="841"/>
      <c r="U53" s="840"/>
    </row>
    <row r="54" spans="1:21" s="357" customFormat="1">
      <c r="A54" s="718" t="s">
        <v>102</v>
      </c>
      <c r="B54" s="837"/>
      <c r="C54" s="837"/>
      <c r="D54" s="837"/>
      <c r="E54" s="837"/>
      <c r="F54" s="837"/>
      <c r="G54" s="837"/>
      <c r="H54" s="837"/>
      <c r="I54" s="837"/>
      <c r="J54" s="837"/>
      <c r="K54" s="837"/>
      <c r="L54" s="787" t="s">
        <v>2452</v>
      </c>
      <c r="M54" s="610"/>
      <c r="N54" s="610"/>
      <c r="O54" s="788">
        <v>538.399</v>
      </c>
      <c r="P54" s="788">
        <v>745.9559999999999</v>
      </c>
      <c r="Q54" s="788">
        <v>538.399</v>
      </c>
      <c r="R54" s="788">
        <v>552.97</v>
      </c>
      <c r="S54" s="788">
        <v>885.80799999999999</v>
      </c>
      <c r="T54" s="788">
        <v>643.40484000000015</v>
      </c>
      <c r="U54" s="611"/>
    </row>
    <row r="55" spans="1:21" s="357" customFormat="1" ht="22.5">
      <c r="A55" s="817" t="s">
        <v>102</v>
      </c>
      <c r="B55" s="837"/>
      <c r="C55" s="837"/>
      <c r="D55" s="837"/>
      <c r="E55" s="837"/>
      <c r="F55" s="837"/>
      <c r="G55" s="837"/>
      <c r="H55" s="837"/>
      <c r="I55" s="837"/>
      <c r="J55" s="837"/>
      <c r="K55" s="837"/>
      <c r="L55" s="838">
        <v>1</v>
      </c>
      <c r="M55" s="819" t="s">
        <v>1087</v>
      </c>
      <c r="N55" s="820" t="s">
        <v>355</v>
      </c>
      <c r="O55" s="839">
        <v>377.23</v>
      </c>
      <c r="P55" s="839">
        <v>448.32</v>
      </c>
      <c r="Q55" s="839">
        <v>377.23</v>
      </c>
      <c r="R55" s="839">
        <v>384</v>
      </c>
      <c r="S55" s="839">
        <v>542.46</v>
      </c>
      <c r="T55" s="839">
        <v>494.92680000000007</v>
      </c>
      <c r="U55" s="840"/>
    </row>
    <row r="56" spans="1:21" s="357" customFormat="1" ht="22.5">
      <c r="A56" s="817" t="s">
        <v>102</v>
      </c>
      <c r="B56" s="837"/>
      <c r="C56" s="837"/>
      <c r="D56" s="837"/>
      <c r="E56" s="837"/>
      <c r="F56" s="837"/>
      <c r="G56" s="837"/>
      <c r="H56" s="837"/>
      <c r="I56" s="837"/>
      <c r="J56" s="837"/>
      <c r="K56" s="837"/>
      <c r="L56" s="838" t="s">
        <v>101</v>
      </c>
      <c r="M56" s="819" t="s">
        <v>1088</v>
      </c>
      <c r="N56" s="820" t="s">
        <v>355</v>
      </c>
      <c r="O56" s="839">
        <v>113.16900000000001</v>
      </c>
      <c r="P56" s="839">
        <v>134.49600000000001</v>
      </c>
      <c r="Q56" s="839">
        <v>113.16900000000001</v>
      </c>
      <c r="R56" s="839">
        <v>115.97</v>
      </c>
      <c r="S56" s="839">
        <v>162.738</v>
      </c>
      <c r="T56" s="839">
        <v>148.47804000000002</v>
      </c>
      <c r="U56" s="840"/>
    </row>
    <row r="57" spans="1:21" s="357" customFormat="1" ht="33.75">
      <c r="A57" s="817" t="s">
        <v>102</v>
      </c>
      <c r="B57" s="831" t="s">
        <v>1184</v>
      </c>
      <c r="C57" s="837"/>
      <c r="D57" s="837"/>
      <c r="E57" s="837"/>
      <c r="F57" s="837"/>
      <c r="G57" s="837"/>
      <c r="H57" s="837"/>
      <c r="I57" s="837"/>
      <c r="J57" s="837"/>
      <c r="K57" s="837"/>
      <c r="L57" s="838" t="s">
        <v>102</v>
      </c>
      <c r="M57" s="819" t="s">
        <v>1090</v>
      </c>
      <c r="N57" s="820" t="s">
        <v>355</v>
      </c>
      <c r="O57" s="828">
        <v>48</v>
      </c>
      <c r="P57" s="828">
        <v>90.07</v>
      </c>
      <c r="Q57" s="828">
        <v>48</v>
      </c>
      <c r="R57" s="828">
        <v>53</v>
      </c>
      <c r="S57" s="828">
        <v>99.31</v>
      </c>
      <c r="T57" s="828">
        <v>0</v>
      </c>
      <c r="U57" s="840"/>
    </row>
    <row r="58" spans="1:21" s="357" customFormat="1">
      <c r="A58" s="817" t="s">
        <v>102</v>
      </c>
      <c r="B58" s="831"/>
      <c r="C58" s="837"/>
      <c r="D58" s="837"/>
      <c r="E58" s="837"/>
      <c r="F58" s="837"/>
      <c r="G58" s="837"/>
      <c r="H58" s="837"/>
      <c r="I58" s="837"/>
      <c r="J58" s="837"/>
      <c r="K58" s="837"/>
      <c r="L58" s="838" t="s">
        <v>158</v>
      </c>
      <c r="M58" s="797" t="s">
        <v>468</v>
      </c>
      <c r="N58" s="820" t="s">
        <v>355</v>
      </c>
      <c r="O58" s="841">
        <v>20</v>
      </c>
      <c r="P58" s="841">
        <v>59.4</v>
      </c>
      <c r="Q58" s="841">
        <v>20</v>
      </c>
      <c r="R58" s="841">
        <v>25</v>
      </c>
      <c r="S58" s="841">
        <v>65.5</v>
      </c>
      <c r="T58" s="841">
        <v>0</v>
      </c>
      <c r="U58" s="840"/>
    </row>
    <row r="59" spans="1:21" s="357" customFormat="1">
      <c r="A59" s="817" t="s">
        <v>102</v>
      </c>
      <c r="B59" s="831"/>
      <c r="C59" s="837"/>
      <c r="D59" s="837"/>
      <c r="E59" s="837"/>
      <c r="F59" s="837"/>
      <c r="G59" s="837"/>
      <c r="H59" s="837"/>
      <c r="I59" s="837"/>
      <c r="J59" s="837"/>
      <c r="K59" s="837"/>
      <c r="L59" s="838" t="s">
        <v>159</v>
      </c>
      <c r="M59" s="797" t="s">
        <v>469</v>
      </c>
      <c r="N59" s="820" t="s">
        <v>355</v>
      </c>
      <c r="O59" s="841"/>
      <c r="P59" s="841"/>
      <c r="Q59" s="841"/>
      <c r="R59" s="841"/>
      <c r="S59" s="841"/>
      <c r="T59" s="841"/>
      <c r="U59" s="840"/>
    </row>
    <row r="60" spans="1:21" s="357" customFormat="1">
      <c r="A60" s="817" t="s">
        <v>102</v>
      </c>
      <c r="B60" s="831"/>
      <c r="C60" s="837"/>
      <c r="D60" s="837"/>
      <c r="E60" s="837"/>
      <c r="F60" s="837"/>
      <c r="G60" s="837"/>
      <c r="H60" s="837"/>
      <c r="I60" s="837"/>
      <c r="J60" s="837"/>
      <c r="K60" s="837"/>
      <c r="L60" s="838" t="s">
        <v>372</v>
      </c>
      <c r="M60" s="797" t="s">
        <v>470</v>
      </c>
      <c r="N60" s="820" t="s">
        <v>355</v>
      </c>
      <c r="O60" s="841"/>
      <c r="P60" s="841"/>
      <c r="Q60" s="841"/>
      <c r="R60" s="841"/>
      <c r="S60" s="841"/>
      <c r="T60" s="841"/>
      <c r="U60" s="840"/>
    </row>
    <row r="61" spans="1:21" s="357" customFormat="1">
      <c r="A61" s="817" t="s">
        <v>102</v>
      </c>
      <c r="B61" s="831"/>
      <c r="C61" s="837"/>
      <c r="D61" s="837"/>
      <c r="E61" s="837"/>
      <c r="F61" s="837"/>
      <c r="G61" s="837"/>
      <c r="H61" s="837"/>
      <c r="I61" s="837"/>
      <c r="J61" s="837"/>
      <c r="K61" s="837"/>
      <c r="L61" s="838" t="s">
        <v>373</v>
      </c>
      <c r="M61" s="797" t="s">
        <v>471</v>
      </c>
      <c r="N61" s="820" t="s">
        <v>355</v>
      </c>
      <c r="O61" s="841"/>
      <c r="P61" s="841"/>
      <c r="Q61" s="841"/>
      <c r="R61" s="841"/>
      <c r="S61" s="841"/>
      <c r="T61" s="841"/>
      <c r="U61" s="840"/>
    </row>
    <row r="62" spans="1:21" s="357" customFormat="1">
      <c r="A62" s="817" t="s">
        <v>102</v>
      </c>
      <c r="B62" s="831"/>
      <c r="C62" s="837"/>
      <c r="D62" s="837"/>
      <c r="E62" s="837"/>
      <c r="F62" s="837"/>
      <c r="G62" s="837"/>
      <c r="H62" s="837"/>
      <c r="I62" s="837"/>
      <c r="J62" s="837"/>
      <c r="K62" s="837"/>
      <c r="L62" s="838" t="s">
        <v>374</v>
      </c>
      <c r="M62" s="797" t="s">
        <v>472</v>
      </c>
      <c r="N62" s="820" t="s">
        <v>355</v>
      </c>
      <c r="O62" s="841"/>
      <c r="P62" s="841"/>
      <c r="Q62" s="841"/>
      <c r="R62" s="841"/>
      <c r="S62" s="841"/>
      <c r="T62" s="841"/>
      <c r="U62" s="840"/>
    </row>
    <row r="63" spans="1:21" s="357" customFormat="1">
      <c r="A63" s="817" t="s">
        <v>102</v>
      </c>
      <c r="B63" s="831"/>
      <c r="C63" s="837"/>
      <c r="D63" s="837"/>
      <c r="E63" s="837"/>
      <c r="F63" s="837"/>
      <c r="G63" s="837"/>
      <c r="H63" s="837"/>
      <c r="I63" s="837"/>
      <c r="J63" s="837"/>
      <c r="K63" s="837"/>
      <c r="L63" s="838" t="s">
        <v>1091</v>
      </c>
      <c r="M63" s="797" t="s">
        <v>473</v>
      </c>
      <c r="N63" s="820" t="s">
        <v>355</v>
      </c>
      <c r="O63" s="841">
        <v>28</v>
      </c>
      <c r="P63" s="841">
        <v>30.67</v>
      </c>
      <c r="Q63" s="841">
        <v>28</v>
      </c>
      <c r="R63" s="841">
        <v>28</v>
      </c>
      <c r="S63" s="841">
        <v>33.81</v>
      </c>
      <c r="T63" s="841">
        <v>0</v>
      </c>
      <c r="U63" s="840"/>
    </row>
    <row r="64" spans="1:21" s="357" customFormat="1">
      <c r="A64" s="817" t="s">
        <v>102</v>
      </c>
      <c r="B64" s="831" t="s">
        <v>1305</v>
      </c>
      <c r="C64" s="837"/>
      <c r="D64" s="837"/>
      <c r="E64" s="837"/>
      <c r="F64" s="837"/>
      <c r="G64" s="837"/>
      <c r="H64" s="837"/>
      <c r="I64" s="837"/>
      <c r="J64" s="837"/>
      <c r="K64" s="837"/>
      <c r="L64" s="838" t="s">
        <v>1092</v>
      </c>
      <c r="M64" s="797" t="s">
        <v>1306</v>
      </c>
      <c r="N64" s="820" t="s">
        <v>355</v>
      </c>
      <c r="O64" s="841"/>
      <c r="P64" s="841"/>
      <c r="Q64" s="841"/>
      <c r="R64" s="841"/>
      <c r="S64" s="841"/>
      <c r="T64" s="841"/>
      <c r="U64" s="840"/>
    </row>
    <row r="65" spans="1:21" s="357" customFormat="1" ht="45">
      <c r="A65" s="817" t="s">
        <v>102</v>
      </c>
      <c r="B65" s="831" t="s">
        <v>1185</v>
      </c>
      <c r="C65" s="837"/>
      <c r="D65" s="837"/>
      <c r="E65" s="837"/>
      <c r="F65" s="837"/>
      <c r="G65" s="837"/>
      <c r="H65" s="837"/>
      <c r="I65" s="837"/>
      <c r="J65" s="837"/>
      <c r="K65" s="837"/>
      <c r="L65" s="838" t="s">
        <v>103</v>
      </c>
      <c r="M65" s="819" t="s">
        <v>1093</v>
      </c>
      <c r="N65" s="820" t="s">
        <v>355</v>
      </c>
      <c r="O65" s="841">
        <v>0</v>
      </c>
      <c r="P65" s="841">
        <v>0</v>
      </c>
      <c r="Q65" s="841">
        <v>0</v>
      </c>
      <c r="R65" s="841">
        <v>0</v>
      </c>
      <c r="S65" s="841">
        <v>0</v>
      </c>
      <c r="T65" s="841">
        <v>0</v>
      </c>
      <c r="U65" s="840"/>
    </row>
    <row r="66" spans="1:21" s="357" customFormat="1">
      <c r="A66" s="817" t="s">
        <v>102</v>
      </c>
      <c r="B66" s="831" t="s">
        <v>1186</v>
      </c>
      <c r="C66" s="837"/>
      <c r="D66" s="837"/>
      <c r="E66" s="837"/>
      <c r="F66" s="837"/>
      <c r="G66" s="837"/>
      <c r="H66" s="837"/>
      <c r="I66" s="837"/>
      <c r="J66" s="837"/>
      <c r="K66" s="837"/>
      <c r="L66" s="838" t="s">
        <v>119</v>
      </c>
      <c r="M66" s="819" t="s">
        <v>1094</v>
      </c>
      <c r="N66" s="820" t="s">
        <v>355</v>
      </c>
      <c r="O66" s="841"/>
      <c r="P66" s="841"/>
      <c r="Q66" s="841"/>
      <c r="R66" s="841"/>
      <c r="S66" s="841"/>
      <c r="T66" s="841"/>
      <c r="U66" s="840"/>
    </row>
    <row r="67" spans="1:21" s="357" customFormat="1">
      <c r="A67" s="817" t="s">
        <v>102</v>
      </c>
      <c r="B67" s="831" t="s">
        <v>1187</v>
      </c>
      <c r="C67" s="837"/>
      <c r="D67" s="837"/>
      <c r="E67" s="837"/>
      <c r="F67" s="837"/>
      <c r="G67" s="837"/>
      <c r="H67" s="837"/>
      <c r="I67" s="837"/>
      <c r="J67" s="837"/>
      <c r="K67" s="837"/>
      <c r="L67" s="838" t="s">
        <v>123</v>
      </c>
      <c r="M67" s="819" t="s">
        <v>1095</v>
      </c>
      <c r="N67" s="820" t="s">
        <v>355</v>
      </c>
      <c r="O67" s="841">
        <v>0</v>
      </c>
      <c r="P67" s="841">
        <v>73.069999999999993</v>
      </c>
      <c r="Q67" s="841">
        <v>0</v>
      </c>
      <c r="R67" s="841">
        <v>0</v>
      </c>
      <c r="S67" s="841">
        <v>81.3</v>
      </c>
      <c r="T67" s="841">
        <v>0</v>
      </c>
      <c r="U67" s="840"/>
    </row>
    <row r="68" spans="1:21" s="357" customFormat="1">
      <c r="A68" s="817" t="s">
        <v>102</v>
      </c>
      <c r="B68" s="831" t="s">
        <v>1188</v>
      </c>
      <c r="C68" s="837"/>
      <c r="D68" s="837"/>
      <c r="E68" s="837"/>
      <c r="F68" s="837"/>
      <c r="G68" s="837"/>
      <c r="H68" s="837"/>
      <c r="I68" s="837"/>
      <c r="J68" s="837"/>
      <c r="K68" s="837"/>
      <c r="L68" s="838" t="s">
        <v>124</v>
      </c>
      <c r="M68" s="819" t="s">
        <v>1096</v>
      </c>
      <c r="N68" s="820" t="s">
        <v>355</v>
      </c>
      <c r="O68" s="841"/>
      <c r="P68" s="841"/>
      <c r="Q68" s="841"/>
      <c r="R68" s="841"/>
      <c r="S68" s="841"/>
      <c r="T68" s="841"/>
      <c r="U68" s="840"/>
    </row>
    <row r="69" spans="1:21" s="357" customFormat="1">
      <c r="A69" s="817" t="s">
        <v>102</v>
      </c>
      <c r="B69" s="831" t="s">
        <v>1189</v>
      </c>
      <c r="C69" s="837"/>
      <c r="D69" s="837"/>
      <c r="E69" s="837"/>
      <c r="F69" s="837"/>
      <c r="G69" s="837"/>
      <c r="H69" s="837"/>
      <c r="I69" s="837"/>
      <c r="J69" s="837"/>
      <c r="K69" s="837"/>
      <c r="L69" s="838" t="s">
        <v>125</v>
      </c>
      <c r="M69" s="819" t="s">
        <v>1097</v>
      </c>
      <c r="N69" s="820" t="s">
        <v>355</v>
      </c>
      <c r="O69" s="828">
        <v>0</v>
      </c>
      <c r="P69" s="828">
        <v>0</v>
      </c>
      <c r="Q69" s="828">
        <v>0</v>
      </c>
      <c r="R69" s="828">
        <v>0</v>
      </c>
      <c r="S69" s="828">
        <v>0</v>
      </c>
      <c r="T69" s="828">
        <v>0</v>
      </c>
      <c r="U69" s="840"/>
    </row>
    <row r="70" spans="1:21" s="357" customFormat="1">
      <c r="A70" s="817" t="s">
        <v>102</v>
      </c>
      <c r="B70" s="831" t="s">
        <v>1190</v>
      </c>
      <c r="C70" s="837"/>
      <c r="D70" s="837"/>
      <c r="E70" s="837"/>
      <c r="F70" s="837"/>
      <c r="G70" s="837"/>
      <c r="H70" s="837"/>
      <c r="I70" s="837"/>
      <c r="J70" s="837"/>
      <c r="K70" s="837"/>
      <c r="L70" s="838" t="s">
        <v>146</v>
      </c>
      <c r="M70" s="797" t="s">
        <v>1098</v>
      </c>
      <c r="N70" s="820" t="s">
        <v>355</v>
      </c>
      <c r="O70" s="841"/>
      <c r="P70" s="841"/>
      <c r="Q70" s="841"/>
      <c r="R70" s="841"/>
      <c r="S70" s="841"/>
      <c r="T70" s="841"/>
      <c r="U70" s="840"/>
    </row>
    <row r="71" spans="1:21" s="357" customFormat="1" ht="45">
      <c r="A71" s="817" t="s">
        <v>102</v>
      </c>
      <c r="B71" s="831" t="s">
        <v>1191</v>
      </c>
      <c r="C71" s="837"/>
      <c r="D71" s="837"/>
      <c r="E71" s="837"/>
      <c r="F71" s="837"/>
      <c r="G71" s="837"/>
      <c r="H71" s="837"/>
      <c r="I71" s="837"/>
      <c r="J71" s="837"/>
      <c r="K71" s="837"/>
      <c r="L71" s="838" t="s">
        <v>187</v>
      </c>
      <c r="M71" s="797" t="s">
        <v>1099</v>
      </c>
      <c r="N71" s="820" t="s">
        <v>355</v>
      </c>
      <c r="O71" s="841"/>
      <c r="P71" s="841"/>
      <c r="Q71" s="841"/>
      <c r="R71" s="841"/>
      <c r="S71" s="841"/>
      <c r="T71" s="841"/>
      <c r="U71" s="840"/>
    </row>
    <row r="72" spans="1:21" s="357" customFormat="1">
      <c r="A72" s="817" t="s">
        <v>102</v>
      </c>
      <c r="B72" s="831" t="s">
        <v>1307</v>
      </c>
      <c r="C72" s="837"/>
      <c r="D72" s="837"/>
      <c r="E72" s="837"/>
      <c r="F72" s="837"/>
      <c r="G72" s="837"/>
      <c r="H72" s="837"/>
      <c r="I72" s="837"/>
      <c r="J72" s="837"/>
      <c r="K72" s="837"/>
      <c r="L72" s="838" t="s">
        <v>393</v>
      </c>
      <c r="M72" s="797" t="s">
        <v>1308</v>
      </c>
      <c r="N72" s="820" t="s">
        <v>355</v>
      </c>
      <c r="O72" s="841"/>
      <c r="P72" s="841"/>
      <c r="Q72" s="841"/>
      <c r="R72" s="841"/>
      <c r="S72" s="841"/>
      <c r="T72" s="841"/>
      <c r="U72" s="840"/>
    </row>
    <row r="73" spans="1:21" s="357" customFormat="1">
      <c r="A73" s="718" t="s">
        <v>103</v>
      </c>
      <c r="B73" s="837"/>
      <c r="C73" s="837"/>
      <c r="D73" s="837"/>
      <c r="E73" s="837"/>
      <c r="F73" s="837"/>
      <c r="G73" s="837"/>
      <c r="H73" s="837"/>
      <c r="I73" s="837"/>
      <c r="J73" s="837"/>
      <c r="K73" s="837"/>
      <c r="L73" s="787" t="s">
        <v>2454</v>
      </c>
      <c r="M73" s="610"/>
      <c r="N73" s="610"/>
      <c r="O73" s="788">
        <v>111.30200000000001</v>
      </c>
      <c r="P73" s="788">
        <v>144.74800000000002</v>
      </c>
      <c r="Q73" s="788">
        <v>111.30200000000001</v>
      </c>
      <c r="R73" s="788">
        <v>110.34</v>
      </c>
      <c r="S73" s="788">
        <v>172.53960000000001</v>
      </c>
      <c r="T73" s="788">
        <v>128.68096800000001</v>
      </c>
      <c r="U73" s="611"/>
    </row>
    <row r="74" spans="1:21" s="357" customFormat="1" ht="22.5">
      <c r="A74" s="817" t="s">
        <v>103</v>
      </c>
      <c r="B74" s="837"/>
      <c r="C74" s="837"/>
      <c r="D74" s="837"/>
      <c r="E74" s="837"/>
      <c r="F74" s="837"/>
      <c r="G74" s="837"/>
      <c r="H74" s="837"/>
      <c r="I74" s="837"/>
      <c r="J74" s="837"/>
      <c r="K74" s="837"/>
      <c r="L74" s="838">
        <v>1</v>
      </c>
      <c r="M74" s="819" t="s">
        <v>1087</v>
      </c>
      <c r="N74" s="820" t="s">
        <v>355</v>
      </c>
      <c r="O74" s="839">
        <v>75.44</v>
      </c>
      <c r="P74" s="839">
        <v>89.66</v>
      </c>
      <c r="Q74" s="839">
        <v>75.44</v>
      </c>
      <c r="R74" s="839">
        <v>76.8</v>
      </c>
      <c r="S74" s="839">
        <v>108.492</v>
      </c>
      <c r="T74" s="839">
        <v>98.985360000000014</v>
      </c>
      <c r="U74" s="840"/>
    </row>
    <row r="75" spans="1:21" s="357" customFormat="1" ht="22.5">
      <c r="A75" s="817" t="s">
        <v>103</v>
      </c>
      <c r="B75" s="837"/>
      <c r="C75" s="837"/>
      <c r="D75" s="837"/>
      <c r="E75" s="837"/>
      <c r="F75" s="837"/>
      <c r="G75" s="837"/>
      <c r="H75" s="837"/>
      <c r="I75" s="837"/>
      <c r="J75" s="837"/>
      <c r="K75" s="837"/>
      <c r="L75" s="838" t="s">
        <v>101</v>
      </c>
      <c r="M75" s="819" t="s">
        <v>1088</v>
      </c>
      <c r="N75" s="820" t="s">
        <v>355</v>
      </c>
      <c r="O75" s="839">
        <v>22.631999999999998</v>
      </c>
      <c r="P75" s="839">
        <v>26.897999999999996</v>
      </c>
      <c r="Q75" s="839">
        <v>22.631999999999998</v>
      </c>
      <c r="R75" s="839">
        <v>23.04</v>
      </c>
      <c r="S75" s="839">
        <v>32.547600000000003</v>
      </c>
      <c r="T75" s="839">
        <v>29.695608000000004</v>
      </c>
      <c r="U75" s="840"/>
    </row>
    <row r="76" spans="1:21" s="357" customFormat="1" ht="33.75">
      <c r="A76" s="817" t="s">
        <v>103</v>
      </c>
      <c r="B76" s="831" t="s">
        <v>1184</v>
      </c>
      <c r="C76" s="837"/>
      <c r="D76" s="837"/>
      <c r="E76" s="837"/>
      <c r="F76" s="837"/>
      <c r="G76" s="837"/>
      <c r="H76" s="837"/>
      <c r="I76" s="837"/>
      <c r="J76" s="837"/>
      <c r="K76" s="837"/>
      <c r="L76" s="838" t="s">
        <v>102</v>
      </c>
      <c r="M76" s="819" t="s">
        <v>1090</v>
      </c>
      <c r="N76" s="820" t="s">
        <v>355</v>
      </c>
      <c r="O76" s="828">
        <v>6.23</v>
      </c>
      <c r="P76" s="828">
        <v>11.17</v>
      </c>
      <c r="Q76" s="828">
        <v>6.23</v>
      </c>
      <c r="R76" s="828">
        <v>10.5</v>
      </c>
      <c r="S76" s="828">
        <v>13.5</v>
      </c>
      <c r="T76" s="828">
        <v>0</v>
      </c>
      <c r="U76" s="840"/>
    </row>
    <row r="77" spans="1:21" s="357" customFormat="1">
      <c r="A77" s="817" t="s">
        <v>103</v>
      </c>
      <c r="B77" s="831"/>
      <c r="C77" s="837"/>
      <c r="D77" s="837"/>
      <c r="E77" s="837"/>
      <c r="F77" s="837"/>
      <c r="G77" s="837"/>
      <c r="H77" s="837"/>
      <c r="I77" s="837"/>
      <c r="J77" s="837"/>
      <c r="K77" s="837"/>
      <c r="L77" s="838" t="s">
        <v>158</v>
      </c>
      <c r="M77" s="797" t="s">
        <v>468</v>
      </c>
      <c r="N77" s="820" t="s">
        <v>355</v>
      </c>
      <c r="O77" s="841">
        <v>2.8</v>
      </c>
      <c r="P77" s="841">
        <v>7.74</v>
      </c>
      <c r="Q77" s="841">
        <v>2.8</v>
      </c>
      <c r="R77" s="841">
        <v>6</v>
      </c>
      <c r="S77" s="841">
        <v>9</v>
      </c>
      <c r="T77" s="841">
        <v>0</v>
      </c>
      <c r="U77" s="840"/>
    </row>
    <row r="78" spans="1:21" s="357" customFormat="1">
      <c r="A78" s="817" t="s">
        <v>103</v>
      </c>
      <c r="B78" s="831"/>
      <c r="C78" s="837"/>
      <c r="D78" s="837"/>
      <c r="E78" s="837"/>
      <c r="F78" s="837"/>
      <c r="G78" s="837"/>
      <c r="H78" s="837"/>
      <c r="I78" s="837"/>
      <c r="J78" s="837"/>
      <c r="K78" s="837"/>
      <c r="L78" s="838" t="s">
        <v>159</v>
      </c>
      <c r="M78" s="797" t="s">
        <v>469</v>
      </c>
      <c r="N78" s="820" t="s">
        <v>355</v>
      </c>
      <c r="O78" s="841"/>
      <c r="P78" s="841"/>
      <c r="Q78" s="841"/>
      <c r="R78" s="841"/>
      <c r="S78" s="841"/>
      <c r="T78" s="841"/>
      <c r="U78" s="840"/>
    </row>
    <row r="79" spans="1:21" s="357" customFormat="1">
      <c r="A79" s="817" t="s">
        <v>103</v>
      </c>
      <c r="B79" s="831"/>
      <c r="C79" s="837"/>
      <c r="D79" s="837"/>
      <c r="E79" s="837"/>
      <c r="F79" s="837"/>
      <c r="G79" s="837"/>
      <c r="H79" s="837"/>
      <c r="I79" s="837"/>
      <c r="J79" s="837"/>
      <c r="K79" s="837"/>
      <c r="L79" s="838" t="s">
        <v>372</v>
      </c>
      <c r="M79" s="797" t="s">
        <v>470</v>
      </c>
      <c r="N79" s="820" t="s">
        <v>355</v>
      </c>
      <c r="O79" s="841"/>
      <c r="P79" s="841"/>
      <c r="Q79" s="841"/>
      <c r="R79" s="841"/>
      <c r="S79" s="841"/>
      <c r="T79" s="841"/>
      <c r="U79" s="840"/>
    </row>
    <row r="80" spans="1:21" s="357" customFormat="1">
      <c r="A80" s="817" t="s">
        <v>103</v>
      </c>
      <c r="B80" s="831"/>
      <c r="C80" s="837"/>
      <c r="D80" s="837"/>
      <c r="E80" s="837"/>
      <c r="F80" s="837"/>
      <c r="G80" s="837"/>
      <c r="H80" s="837"/>
      <c r="I80" s="837"/>
      <c r="J80" s="837"/>
      <c r="K80" s="837"/>
      <c r="L80" s="838" t="s">
        <v>373</v>
      </c>
      <c r="M80" s="797" t="s">
        <v>471</v>
      </c>
      <c r="N80" s="820" t="s">
        <v>355</v>
      </c>
      <c r="O80" s="841"/>
      <c r="P80" s="841"/>
      <c r="Q80" s="841"/>
      <c r="R80" s="841"/>
      <c r="S80" s="841"/>
      <c r="T80" s="841"/>
      <c r="U80" s="840"/>
    </row>
    <row r="81" spans="1:21" s="357" customFormat="1">
      <c r="A81" s="817" t="s">
        <v>103</v>
      </c>
      <c r="B81" s="831"/>
      <c r="C81" s="837"/>
      <c r="D81" s="837"/>
      <c r="E81" s="837"/>
      <c r="F81" s="837"/>
      <c r="G81" s="837"/>
      <c r="H81" s="837"/>
      <c r="I81" s="837"/>
      <c r="J81" s="837"/>
      <c r="K81" s="837"/>
      <c r="L81" s="838" t="s">
        <v>374</v>
      </c>
      <c r="M81" s="797" t="s">
        <v>472</v>
      </c>
      <c r="N81" s="820" t="s">
        <v>355</v>
      </c>
      <c r="O81" s="841"/>
      <c r="P81" s="841"/>
      <c r="Q81" s="841"/>
      <c r="R81" s="841"/>
      <c r="S81" s="841"/>
      <c r="T81" s="841"/>
      <c r="U81" s="840"/>
    </row>
    <row r="82" spans="1:21" s="357" customFormat="1">
      <c r="A82" s="817" t="s">
        <v>103</v>
      </c>
      <c r="B82" s="831"/>
      <c r="C82" s="837"/>
      <c r="D82" s="837"/>
      <c r="E82" s="837"/>
      <c r="F82" s="837"/>
      <c r="G82" s="837"/>
      <c r="H82" s="837"/>
      <c r="I82" s="837"/>
      <c r="J82" s="837"/>
      <c r="K82" s="837"/>
      <c r="L82" s="838" t="s">
        <v>1091</v>
      </c>
      <c r="M82" s="797" t="s">
        <v>473</v>
      </c>
      <c r="N82" s="820" t="s">
        <v>355</v>
      </c>
      <c r="O82" s="841">
        <v>3.43</v>
      </c>
      <c r="P82" s="841">
        <v>3.43</v>
      </c>
      <c r="Q82" s="841">
        <v>3.43</v>
      </c>
      <c r="R82" s="841">
        <v>4.5</v>
      </c>
      <c r="S82" s="841">
        <v>4.5</v>
      </c>
      <c r="T82" s="841">
        <v>0</v>
      </c>
      <c r="U82" s="840"/>
    </row>
    <row r="83" spans="1:21" s="357" customFormat="1">
      <c r="A83" s="817" t="s">
        <v>103</v>
      </c>
      <c r="B83" s="831" t="s">
        <v>1305</v>
      </c>
      <c r="C83" s="837"/>
      <c r="D83" s="837"/>
      <c r="E83" s="837"/>
      <c r="F83" s="837"/>
      <c r="G83" s="837"/>
      <c r="H83" s="837"/>
      <c r="I83" s="837"/>
      <c r="J83" s="837"/>
      <c r="K83" s="837"/>
      <c r="L83" s="838" t="s">
        <v>1092</v>
      </c>
      <c r="M83" s="797" t="s">
        <v>1306</v>
      </c>
      <c r="N83" s="820" t="s">
        <v>355</v>
      </c>
      <c r="O83" s="841"/>
      <c r="P83" s="841"/>
      <c r="Q83" s="841"/>
      <c r="R83" s="841"/>
      <c r="S83" s="841"/>
      <c r="T83" s="841"/>
      <c r="U83" s="840"/>
    </row>
    <row r="84" spans="1:21" s="357" customFormat="1" ht="45">
      <c r="A84" s="817" t="s">
        <v>103</v>
      </c>
      <c r="B84" s="831" t="s">
        <v>1185</v>
      </c>
      <c r="C84" s="837"/>
      <c r="D84" s="837"/>
      <c r="E84" s="837"/>
      <c r="F84" s="837"/>
      <c r="G84" s="837"/>
      <c r="H84" s="837"/>
      <c r="I84" s="837"/>
      <c r="J84" s="837"/>
      <c r="K84" s="837"/>
      <c r="L84" s="838" t="s">
        <v>103</v>
      </c>
      <c r="M84" s="819" t="s">
        <v>1093</v>
      </c>
      <c r="N84" s="820" t="s">
        <v>355</v>
      </c>
      <c r="O84" s="841">
        <v>7</v>
      </c>
      <c r="P84" s="841">
        <v>7.5</v>
      </c>
      <c r="Q84" s="841">
        <v>7</v>
      </c>
      <c r="R84" s="841">
        <v>0</v>
      </c>
      <c r="S84" s="841">
        <v>8</v>
      </c>
      <c r="T84" s="841">
        <v>0</v>
      </c>
      <c r="U84" s="840"/>
    </row>
    <row r="85" spans="1:21" s="357" customFormat="1">
      <c r="A85" s="817" t="s">
        <v>103</v>
      </c>
      <c r="B85" s="831" t="s">
        <v>1186</v>
      </c>
      <c r="C85" s="837"/>
      <c r="D85" s="837"/>
      <c r="E85" s="837"/>
      <c r="F85" s="837"/>
      <c r="G85" s="837"/>
      <c r="H85" s="837"/>
      <c r="I85" s="837"/>
      <c r="J85" s="837"/>
      <c r="K85" s="837"/>
      <c r="L85" s="838" t="s">
        <v>119</v>
      </c>
      <c r="M85" s="819" t="s">
        <v>1094</v>
      </c>
      <c r="N85" s="820" t="s">
        <v>355</v>
      </c>
      <c r="O85" s="841"/>
      <c r="P85" s="841"/>
      <c r="Q85" s="841"/>
      <c r="R85" s="841"/>
      <c r="S85" s="841"/>
      <c r="T85" s="841"/>
      <c r="U85" s="840"/>
    </row>
    <row r="86" spans="1:21" s="357" customFormat="1">
      <c r="A86" s="817" t="s">
        <v>103</v>
      </c>
      <c r="B86" s="831" t="s">
        <v>1187</v>
      </c>
      <c r="C86" s="837"/>
      <c r="D86" s="837"/>
      <c r="E86" s="837"/>
      <c r="F86" s="837"/>
      <c r="G86" s="837"/>
      <c r="H86" s="837"/>
      <c r="I86" s="837"/>
      <c r="J86" s="837"/>
      <c r="K86" s="837"/>
      <c r="L86" s="838" t="s">
        <v>123</v>
      </c>
      <c r="M86" s="819" t="s">
        <v>1095</v>
      </c>
      <c r="N86" s="820" t="s">
        <v>355</v>
      </c>
      <c r="O86" s="841">
        <v>0</v>
      </c>
      <c r="P86" s="841">
        <v>9.52</v>
      </c>
      <c r="Q86" s="841">
        <v>0</v>
      </c>
      <c r="R86" s="841">
        <v>0</v>
      </c>
      <c r="S86" s="841">
        <v>10</v>
      </c>
      <c r="T86" s="841">
        <v>0</v>
      </c>
      <c r="U86" s="840"/>
    </row>
    <row r="87" spans="1:21" s="357" customFormat="1">
      <c r="A87" s="817" t="s">
        <v>103</v>
      </c>
      <c r="B87" s="831" t="s">
        <v>1188</v>
      </c>
      <c r="C87" s="837"/>
      <c r="D87" s="837"/>
      <c r="E87" s="837"/>
      <c r="F87" s="837"/>
      <c r="G87" s="837"/>
      <c r="H87" s="837"/>
      <c r="I87" s="837"/>
      <c r="J87" s="837"/>
      <c r="K87" s="837"/>
      <c r="L87" s="838" t="s">
        <v>124</v>
      </c>
      <c r="M87" s="819" t="s">
        <v>1096</v>
      </c>
      <c r="N87" s="820" t="s">
        <v>355</v>
      </c>
      <c r="O87" s="841"/>
      <c r="P87" s="841"/>
      <c r="Q87" s="841"/>
      <c r="R87" s="841"/>
      <c r="S87" s="841"/>
      <c r="T87" s="841"/>
      <c r="U87" s="840"/>
    </row>
    <row r="88" spans="1:21" s="357" customFormat="1">
      <c r="A88" s="817" t="s">
        <v>103</v>
      </c>
      <c r="B88" s="831" t="s">
        <v>1189</v>
      </c>
      <c r="C88" s="837"/>
      <c r="D88" s="837"/>
      <c r="E88" s="837"/>
      <c r="F88" s="837"/>
      <c r="G88" s="837"/>
      <c r="H88" s="837"/>
      <c r="I88" s="837"/>
      <c r="J88" s="837"/>
      <c r="K88" s="837"/>
      <c r="L88" s="838" t="s">
        <v>125</v>
      </c>
      <c r="M88" s="819" t="s">
        <v>1097</v>
      </c>
      <c r="N88" s="820" t="s">
        <v>355</v>
      </c>
      <c r="O88" s="828">
        <v>0</v>
      </c>
      <c r="P88" s="828">
        <v>0</v>
      </c>
      <c r="Q88" s="828">
        <v>0</v>
      </c>
      <c r="R88" s="828">
        <v>0</v>
      </c>
      <c r="S88" s="828">
        <v>0</v>
      </c>
      <c r="T88" s="828">
        <v>0</v>
      </c>
      <c r="U88" s="840"/>
    </row>
    <row r="89" spans="1:21" s="357" customFormat="1">
      <c r="A89" s="817" t="s">
        <v>103</v>
      </c>
      <c r="B89" s="831" t="s">
        <v>1190</v>
      </c>
      <c r="C89" s="837"/>
      <c r="D89" s="837"/>
      <c r="E89" s="837"/>
      <c r="F89" s="837"/>
      <c r="G89" s="837"/>
      <c r="H89" s="837"/>
      <c r="I89" s="837"/>
      <c r="J89" s="837"/>
      <c r="K89" s="837"/>
      <c r="L89" s="838" t="s">
        <v>146</v>
      </c>
      <c r="M89" s="797" t="s">
        <v>1098</v>
      </c>
      <c r="N89" s="820" t="s">
        <v>355</v>
      </c>
      <c r="O89" s="841"/>
      <c r="P89" s="841"/>
      <c r="Q89" s="841"/>
      <c r="R89" s="841"/>
      <c r="S89" s="841"/>
      <c r="T89" s="841"/>
      <c r="U89" s="840"/>
    </row>
    <row r="90" spans="1:21" s="357" customFormat="1" ht="45">
      <c r="A90" s="817" t="s">
        <v>103</v>
      </c>
      <c r="B90" s="831" t="s">
        <v>1191</v>
      </c>
      <c r="C90" s="837"/>
      <c r="D90" s="837"/>
      <c r="E90" s="837"/>
      <c r="F90" s="837"/>
      <c r="G90" s="837"/>
      <c r="H90" s="837"/>
      <c r="I90" s="837"/>
      <c r="J90" s="837"/>
      <c r="K90" s="837"/>
      <c r="L90" s="838" t="s">
        <v>187</v>
      </c>
      <c r="M90" s="797" t="s">
        <v>1099</v>
      </c>
      <c r="N90" s="820" t="s">
        <v>355</v>
      </c>
      <c r="O90" s="841"/>
      <c r="P90" s="841"/>
      <c r="Q90" s="841"/>
      <c r="R90" s="841"/>
      <c r="S90" s="841"/>
      <c r="T90" s="841"/>
      <c r="U90" s="840"/>
    </row>
    <row r="91" spans="1:21" s="357" customFormat="1">
      <c r="A91" s="817" t="s">
        <v>103</v>
      </c>
      <c r="B91" s="831" t="s">
        <v>1307</v>
      </c>
      <c r="C91" s="837"/>
      <c r="D91" s="837"/>
      <c r="E91" s="837"/>
      <c r="F91" s="837"/>
      <c r="G91" s="837"/>
      <c r="H91" s="837"/>
      <c r="I91" s="837"/>
      <c r="J91" s="837"/>
      <c r="K91" s="837"/>
      <c r="L91" s="838" t="s">
        <v>393</v>
      </c>
      <c r="M91" s="797" t="s">
        <v>1308</v>
      </c>
      <c r="N91" s="820" t="s">
        <v>355</v>
      </c>
      <c r="O91" s="841"/>
      <c r="P91" s="841"/>
      <c r="Q91" s="841"/>
      <c r="R91" s="841"/>
      <c r="S91" s="841"/>
      <c r="T91" s="841"/>
      <c r="U91" s="840"/>
    </row>
    <row r="92" spans="1:21" s="357" customFormat="1">
      <c r="A92" s="718" t="s">
        <v>119</v>
      </c>
      <c r="B92" s="837"/>
      <c r="C92" s="837"/>
      <c r="D92" s="837"/>
      <c r="E92" s="837"/>
      <c r="F92" s="837"/>
      <c r="G92" s="837"/>
      <c r="H92" s="837"/>
      <c r="I92" s="837"/>
      <c r="J92" s="837"/>
      <c r="K92" s="837"/>
      <c r="L92" s="787" t="s">
        <v>2456</v>
      </c>
      <c r="M92" s="610"/>
      <c r="N92" s="610"/>
      <c r="O92" s="788">
        <v>75.475999999999999</v>
      </c>
      <c r="P92" s="788">
        <v>100.319</v>
      </c>
      <c r="Q92" s="788">
        <v>75.475999999999999</v>
      </c>
      <c r="R92" s="788">
        <v>70.102000000000004</v>
      </c>
      <c r="S92" s="788">
        <v>119.5198</v>
      </c>
      <c r="T92" s="788">
        <v>64.340484000000004</v>
      </c>
      <c r="U92" s="611"/>
    </row>
    <row r="93" spans="1:21" s="357" customFormat="1" ht="22.5">
      <c r="A93" s="817" t="s">
        <v>119</v>
      </c>
      <c r="B93" s="837"/>
      <c r="C93" s="837"/>
      <c r="D93" s="837"/>
      <c r="E93" s="837"/>
      <c r="F93" s="837"/>
      <c r="G93" s="837"/>
      <c r="H93" s="837"/>
      <c r="I93" s="837"/>
      <c r="J93" s="837"/>
      <c r="K93" s="837"/>
      <c r="L93" s="838">
        <v>1</v>
      </c>
      <c r="M93" s="819" t="s">
        <v>1087</v>
      </c>
      <c r="N93" s="820" t="s">
        <v>355</v>
      </c>
      <c r="O93" s="839">
        <v>41.52</v>
      </c>
      <c r="P93" s="839">
        <v>44.83</v>
      </c>
      <c r="Q93" s="839">
        <v>41.52</v>
      </c>
      <c r="R93" s="839">
        <v>42.24</v>
      </c>
      <c r="S93" s="839">
        <v>54.246000000000002</v>
      </c>
      <c r="T93" s="839">
        <v>49.492680000000007</v>
      </c>
      <c r="U93" s="840"/>
    </row>
    <row r="94" spans="1:21" s="357" customFormat="1" ht="22.5">
      <c r="A94" s="817" t="s">
        <v>119</v>
      </c>
      <c r="B94" s="837"/>
      <c r="C94" s="837"/>
      <c r="D94" s="837"/>
      <c r="E94" s="837"/>
      <c r="F94" s="837"/>
      <c r="G94" s="837"/>
      <c r="H94" s="837"/>
      <c r="I94" s="837"/>
      <c r="J94" s="837"/>
      <c r="K94" s="837"/>
      <c r="L94" s="838" t="s">
        <v>101</v>
      </c>
      <c r="M94" s="819" t="s">
        <v>1088</v>
      </c>
      <c r="N94" s="820" t="s">
        <v>355</v>
      </c>
      <c r="O94" s="839">
        <v>12.456000000000001</v>
      </c>
      <c r="P94" s="839">
        <v>13.448999999999998</v>
      </c>
      <c r="Q94" s="839">
        <v>12.456000000000001</v>
      </c>
      <c r="R94" s="839">
        <v>12.762</v>
      </c>
      <c r="S94" s="839">
        <v>16.273800000000001</v>
      </c>
      <c r="T94" s="839">
        <v>14.847804000000002</v>
      </c>
      <c r="U94" s="840"/>
    </row>
    <row r="95" spans="1:21" s="357" customFormat="1" ht="33.75">
      <c r="A95" s="817" t="s">
        <v>119</v>
      </c>
      <c r="B95" s="831" t="s">
        <v>1184</v>
      </c>
      <c r="C95" s="837"/>
      <c r="D95" s="837"/>
      <c r="E95" s="837"/>
      <c r="F95" s="837"/>
      <c r="G95" s="837"/>
      <c r="H95" s="837"/>
      <c r="I95" s="837"/>
      <c r="J95" s="837"/>
      <c r="K95" s="837"/>
      <c r="L95" s="838" t="s">
        <v>102</v>
      </c>
      <c r="M95" s="819" t="s">
        <v>1090</v>
      </c>
      <c r="N95" s="820" t="s">
        <v>355</v>
      </c>
      <c r="O95" s="828">
        <v>10.5</v>
      </c>
      <c r="P95" s="828">
        <v>16.920000000000002</v>
      </c>
      <c r="Q95" s="828">
        <v>10.5</v>
      </c>
      <c r="R95" s="828">
        <v>15.1</v>
      </c>
      <c r="S95" s="828">
        <v>20</v>
      </c>
      <c r="T95" s="828">
        <v>0</v>
      </c>
      <c r="U95" s="840"/>
    </row>
    <row r="96" spans="1:21" s="357" customFormat="1">
      <c r="A96" s="817" t="s">
        <v>119</v>
      </c>
      <c r="B96" s="831"/>
      <c r="C96" s="837"/>
      <c r="D96" s="837"/>
      <c r="E96" s="837"/>
      <c r="F96" s="837"/>
      <c r="G96" s="837"/>
      <c r="H96" s="837"/>
      <c r="I96" s="837"/>
      <c r="J96" s="837"/>
      <c r="K96" s="837"/>
      <c r="L96" s="838" t="s">
        <v>158</v>
      </c>
      <c r="M96" s="797" t="s">
        <v>468</v>
      </c>
      <c r="N96" s="820" t="s">
        <v>355</v>
      </c>
      <c r="O96" s="841">
        <v>5</v>
      </c>
      <c r="P96" s="841">
        <v>11.42</v>
      </c>
      <c r="Q96" s="841">
        <v>5</v>
      </c>
      <c r="R96" s="841">
        <v>9.6</v>
      </c>
      <c r="S96" s="841">
        <v>13</v>
      </c>
      <c r="T96" s="841">
        <v>0</v>
      </c>
      <c r="U96" s="840"/>
    </row>
    <row r="97" spans="1:21" s="357" customFormat="1">
      <c r="A97" s="817" t="s">
        <v>119</v>
      </c>
      <c r="B97" s="831"/>
      <c r="C97" s="837"/>
      <c r="D97" s="837"/>
      <c r="E97" s="837"/>
      <c r="F97" s="837"/>
      <c r="G97" s="837"/>
      <c r="H97" s="837"/>
      <c r="I97" s="837"/>
      <c r="J97" s="837"/>
      <c r="K97" s="837"/>
      <c r="L97" s="838" t="s">
        <v>159</v>
      </c>
      <c r="M97" s="797" t="s">
        <v>469</v>
      </c>
      <c r="N97" s="820" t="s">
        <v>355</v>
      </c>
      <c r="O97" s="841"/>
      <c r="P97" s="841"/>
      <c r="Q97" s="841"/>
      <c r="R97" s="841"/>
      <c r="S97" s="841"/>
      <c r="T97" s="841"/>
      <c r="U97" s="840"/>
    </row>
    <row r="98" spans="1:21" s="357" customFormat="1">
      <c r="A98" s="817" t="s">
        <v>119</v>
      </c>
      <c r="B98" s="831"/>
      <c r="C98" s="837"/>
      <c r="D98" s="837"/>
      <c r="E98" s="837"/>
      <c r="F98" s="837"/>
      <c r="G98" s="837"/>
      <c r="H98" s="837"/>
      <c r="I98" s="837"/>
      <c r="J98" s="837"/>
      <c r="K98" s="837"/>
      <c r="L98" s="838" t="s">
        <v>372</v>
      </c>
      <c r="M98" s="797" t="s">
        <v>470</v>
      </c>
      <c r="N98" s="820" t="s">
        <v>355</v>
      </c>
      <c r="O98" s="841"/>
      <c r="P98" s="841"/>
      <c r="Q98" s="841"/>
      <c r="R98" s="841"/>
      <c r="S98" s="841"/>
      <c r="T98" s="841"/>
      <c r="U98" s="840"/>
    </row>
    <row r="99" spans="1:21" s="357" customFormat="1">
      <c r="A99" s="817" t="s">
        <v>119</v>
      </c>
      <c r="B99" s="831"/>
      <c r="C99" s="837"/>
      <c r="D99" s="837"/>
      <c r="E99" s="837"/>
      <c r="F99" s="837"/>
      <c r="G99" s="837"/>
      <c r="H99" s="837"/>
      <c r="I99" s="837"/>
      <c r="J99" s="837"/>
      <c r="K99" s="837"/>
      <c r="L99" s="838" t="s">
        <v>373</v>
      </c>
      <c r="M99" s="797" t="s">
        <v>471</v>
      </c>
      <c r="N99" s="820" t="s">
        <v>355</v>
      </c>
      <c r="O99" s="841"/>
      <c r="P99" s="841"/>
      <c r="Q99" s="841"/>
      <c r="R99" s="841"/>
      <c r="S99" s="841"/>
      <c r="T99" s="841"/>
      <c r="U99" s="840"/>
    </row>
    <row r="100" spans="1:21" s="357" customFormat="1">
      <c r="A100" s="817" t="s">
        <v>119</v>
      </c>
      <c r="B100" s="831"/>
      <c r="C100" s="837"/>
      <c r="D100" s="837"/>
      <c r="E100" s="837"/>
      <c r="F100" s="837"/>
      <c r="G100" s="837"/>
      <c r="H100" s="837"/>
      <c r="I100" s="837"/>
      <c r="J100" s="837"/>
      <c r="K100" s="837"/>
      <c r="L100" s="838" t="s">
        <v>374</v>
      </c>
      <c r="M100" s="797" t="s">
        <v>472</v>
      </c>
      <c r="N100" s="820" t="s">
        <v>355</v>
      </c>
      <c r="O100" s="841"/>
      <c r="P100" s="841"/>
      <c r="Q100" s="841"/>
      <c r="R100" s="841"/>
      <c r="S100" s="841"/>
      <c r="T100" s="841"/>
      <c r="U100" s="840"/>
    </row>
    <row r="101" spans="1:21" s="357" customFormat="1">
      <c r="A101" s="817" t="s">
        <v>119</v>
      </c>
      <c r="B101" s="831"/>
      <c r="C101" s="837"/>
      <c r="D101" s="837"/>
      <c r="E101" s="837"/>
      <c r="F101" s="837"/>
      <c r="G101" s="837"/>
      <c r="H101" s="837"/>
      <c r="I101" s="837"/>
      <c r="J101" s="837"/>
      <c r="K101" s="837"/>
      <c r="L101" s="838" t="s">
        <v>1091</v>
      </c>
      <c r="M101" s="797" t="s">
        <v>473</v>
      </c>
      <c r="N101" s="820" t="s">
        <v>355</v>
      </c>
      <c r="O101" s="841">
        <v>5.5</v>
      </c>
      <c r="P101" s="841">
        <v>5.5</v>
      </c>
      <c r="Q101" s="841">
        <v>5.5</v>
      </c>
      <c r="R101" s="841">
        <v>5.5</v>
      </c>
      <c r="S101" s="841">
        <v>7</v>
      </c>
      <c r="T101" s="841">
        <v>0</v>
      </c>
      <c r="U101" s="840"/>
    </row>
    <row r="102" spans="1:21" s="357" customFormat="1">
      <c r="A102" s="817" t="s">
        <v>119</v>
      </c>
      <c r="B102" s="831" t="s">
        <v>1305</v>
      </c>
      <c r="C102" s="837"/>
      <c r="D102" s="837"/>
      <c r="E102" s="837"/>
      <c r="F102" s="837"/>
      <c r="G102" s="837"/>
      <c r="H102" s="837"/>
      <c r="I102" s="837"/>
      <c r="J102" s="837"/>
      <c r="K102" s="837"/>
      <c r="L102" s="838" t="s">
        <v>1092</v>
      </c>
      <c r="M102" s="797" t="s">
        <v>1306</v>
      </c>
      <c r="N102" s="820" t="s">
        <v>355</v>
      </c>
      <c r="O102" s="841"/>
      <c r="P102" s="841"/>
      <c r="Q102" s="841"/>
      <c r="R102" s="841"/>
      <c r="S102" s="841"/>
      <c r="T102" s="841"/>
      <c r="U102" s="840"/>
    </row>
    <row r="103" spans="1:21" s="357" customFormat="1" ht="45">
      <c r="A103" s="817" t="s">
        <v>119</v>
      </c>
      <c r="B103" s="831" t="s">
        <v>1185</v>
      </c>
      <c r="C103" s="837"/>
      <c r="D103" s="837"/>
      <c r="E103" s="837"/>
      <c r="F103" s="837"/>
      <c r="G103" s="837"/>
      <c r="H103" s="837"/>
      <c r="I103" s="837"/>
      <c r="J103" s="837"/>
      <c r="K103" s="837"/>
      <c r="L103" s="838" t="s">
        <v>103</v>
      </c>
      <c r="M103" s="819" t="s">
        <v>1093</v>
      </c>
      <c r="N103" s="820" t="s">
        <v>355</v>
      </c>
      <c r="O103" s="841">
        <v>11</v>
      </c>
      <c r="P103" s="841">
        <v>11.07</v>
      </c>
      <c r="Q103" s="841">
        <v>11</v>
      </c>
      <c r="R103" s="841">
        <v>0</v>
      </c>
      <c r="S103" s="841">
        <v>13</v>
      </c>
      <c r="T103" s="841">
        <v>0</v>
      </c>
      <c r="U103" s="840"/>
    </row>
    <row r="104" spans="1:21" s="357" customFormat="1">
      <c r="A104" s="817" t="s">
        <v>119</v>
      </c>
      <c r="B104" s="831" t="s">
        <v>1186</v>
      </c>
      <c r="C104" s="837"/>
      <c r="D104" s="837"/>
      <c r="E104" s="837"/>
      <c r="F104" s="837"/>
      <c r="G104" s="837"/>
      <c r="H104" s="837"/>
      <c r="I104" s="837"/>
      <c r="J104" s="837"/>
      <c r="K104" s="837"/>
      <c r="L104" s="838" t="s">
        <v>119</v>
      </c>
      <c r="M104" s="819" t="s">
        <v>1094</v>
      </c>
      <c r="N104" s="820" t="s">
        <v>355</v>
      </c>
      <c r="O104" s="841"/>
      <c r="P104" s="841"/>
      <c r="Q104" s="841"/>
      <c r="R104" s="841"/>
      <c r="S104" s="841"/>
      <c r="T104" s="841"/>
      <c r="U104" s="840"/>
    </row>
    <row r="105" spans="1:21" s="357" customFormat="1">
      <c r="A105" s="817" t="s">
        <v>119</v>
      </c>
      <c r="B105" s="831" t="s">
        <v>1187</v>
      </c>
      <c r="C105" s="837"/>
      <c r="D105" s="837"/>
      <c r="E105" s="837"/>
      <c r="F105" s="837"/>
      <c r="G105" s="837"/>
      <c r="H105" s="837"/>
      <c r="I105" s="837"/>
      <c r="J105" s="837"/>
      <c r="K105" s="837"/>
      <c r="L105" s="838" t="s">
        <v>123</v>
      </c>
      <c r="M105" s="819" t="s">
        <v>1095</v>
      </c>
      <c r="N105" s="820" t="s">
        <v>355</v>
      </c>
      <c r="O105" s="841"/>
      <c r="P105" s="841">
        <v>14.05</v>
      </c>
      <c r="Q105" s="841"/>
      <c r="R105" s="841"/>
      <c r="S105" s="841">
        <v>16</v>
      </c>
      <c r="T105" s="841">
        <v>0</v>
      </c>
      <c r="U105" s="840"/>
    </row>
    <row r="106" spans="1:21" s="357" customFormat="1">
      <c r="A106" s="817" t="s">
        <v>119</v>
      </c>
      <c r="B106" s="831" t="s">
        <v>1188</v>
      </c>
      <c r="C106" s="837"/>
      <c r="D106" s="837"/>
      <c r="E106" s="837"/>
      <c r="F106" s="837"/>
      <c r="G106" s="837"/>
      <c r="H106" s="837"/>
      <c r="I106" s="837"/>
      <c r="J106" s="837"/>
      <c r="K106" s="837"/>
      <c r="L106" s="838" t="s">
        <v>124</v>
      </c>
      <c r="M106" s="819" t="s">
        <v>1096</v>
      </c>
      <c r="N106" s="820" t="s">
        <v>355</v>
      </c>
      <c r="O106" s="841"/>
      <c r="P106" s="841"/>
      <c r="Q106" s="841"/>
      <c r="R106" s="841"/>
      <c r="S106" s="841"/>
      <c r="T106" s="841"/>
      <c r="U106" s="840"/>
    </row>
    <row r="107" spans="1:21" s="357" customFormat="1">
      <c r="A107" s="817" t="s">
        <v>119</v>
      </c>
      <c r="B107" s="831" t="s">
        <v>1189</v>
      </c>
      <c r="C107" s="837"/>
      <c r="D107" s="837"/>
      <c r="E107" s="837"/>
      <c r="F107" s="837"/>
      <c r="G107" s="837"/>
      <c r="H107" s="837"/>
      <c r="I107" s="837"/>
      <c r="J107" s="837"/>
      <c r="K107" s="837"/>
      <c r="L107" s="838" t="s">
        <v>125</v>
      </c>
      <c r="M107" s="819" t="s">
        <v>1097</v>
      </c>
      <c r="N107" s="820" t="s">
        <v>355</v>
      </c>
      <c r="O107" s="828">
        <v>0</v>
      </c>
      <c r="P107" s="828">
        <v>0</v>
      </c>
      <c r="Q107" s="828">
        <v>0</v>
      </c>
      <c r="R107" s="828">
        <v>0</v>
      </c>
      <c r="S107" s="828">
        <v>0</v>
      </c>
      <c r="T107" s="828">
        <v>0</v>
      </c>
      <c r="U107" s="840"/>
    </row>
    <row r="108" spans="1:21" s="357" customFormat="1">
      <c r="A108" s="817" t="s">
        <v>119</v>
      </c>
      <c r="B108" s="831" t="s">
        <v>1190</v>
      </c>
      <c r="C108" s="837"/>
      <c r="D108" s="837"/>
      <c r="E108" s="837"/>
      <c r="F108" s="837"/>
      <c r="G108" s="837"/>
      <c r="H108" s="837"/>
      <c r="I108" s="837"/>
      <c r="J108" s="837"/>
      <c r="K108" s="837"/>
      <c r="L108" s="838" t="s">
        <v>146</v>
      </c>
      <c r="M108" s="797" t="s">
        <v>1098</v>
      </c>
      <c r="N108" s="820" t="s">
        <v>355</v>
      </c>
      <c r="O108" s="841"/>
      <c r="P108" s="841"/>
      <c r="Q108" s="841"/>
      <c r="R108" s="841"/>
      <c r="S108" s="841"/>
      <c r="T108" s="841"/>
      <c r="U108" s="840"/>
    </row>
    <row r="109" spans="1:21" s="357" customFormat="1" ht="45">
      <c r="A109" s="817" t="s">
        <v>119</v>
      </c>
      <c r="B109" s="831" t="s">
        <v>1191</v>
      </c>
      <c r="C109" s="837"/>
      <c r="D109" s="837"/>
      <c r="E109" s="837"/>
      <c r="F109" s="837"/>
      <c r="G109" s="837"/>
      <c r="H109" s="837"/>
      <c r="I109" s="837"/>
      <c r="J109" s="837"/>
      <c r="K109" s="837"/>
      <c r="L109" s="838" t="s">
        <v>187</v>
      </c>
      <c r="M109" s="797" t="s">
        <v>1099</v>
      </c>
      <c r="N109" s="820" t="s">
        <v>355</v>
      </c>
      <c r="O109" s="841"/>
      <c r="P109" s="841"/>
      <c r="Q109" s="841"/>
      <c r="R109" s="841"/>
      <c r="S109" s="841"/>
      <c r="T109" s="841"/>
      <c r="U109" s="840"/>
    </row>
    <row r="110" spans="1:21" s="357" customFormat="1">
      <c r="A110" s="817" t="s">
        <v>119</v>
      </c>
      <c r="B110" s="831" t="s">
        <v>1307</v>
      </c>
      <c r="C110" s="837"/>
      <c r="D110" s="837"/>
      <c r="E110" s="837"/>
      <c r="F110" s="837"/>
      <c r="G110" s="837"/>
      <c r="H110" s="837"/>
      <c r="I110" s="837"/>
      <c r="J110" s="837"/>
      <c r="K110" s="837"/>
      <c r="L110" s="838" t="s">
        <v>393</v>
      </c>
      <c r="M110" s="797" t="s">
        <v>1308</v>
      </c>
      <c r="N110" s="820" t="s">
        <v>355</v>
      </c>
      <c r="O110" s="841"/>
      <c r="P110" s="841"/>
      <c r="Q110" s="841"/>
      <c r="R110" s="841"/>
      <c r="S110" s="841"/>
      <c r="T110" s="841"/>
      <c r="U110" s="840"/>
    </row>
    <row r="111" spans="1:21" s="357" customFormat="1">
      <c r="A111" s="718" t="s">
        <v>123</v>
      </c>
      <c r="B111" s="837"/>
      <c r="C111" s="837"/>
      <c r="D111" s="837"/>
      <c r="E111" s="837"/>
      <c r="F111" s="837"/>
      <c r="G111" s="837"/>
      <c r="H111" s="837"/>
      <c r="I111" s="837"/>
      <c r="J111" s="837"/>
      <c r="K111" s="837"/>
      <c r="L111" s="787" t="s">
        <v>2458</v>
      </c>
      <c r="M111" s="610"/>
      <c r="N111" s="610"/>
      <c r="O111" s="788">
        <v>21.672000000000001</v>
      </c>
      <c r="P111" s="788">
        <v>34.382000000000005</v>
      </c>
      <c r="Q111" s="788">
        <v>21.672000000000001</v>
      </c>
      <c r="R111" s="788">
        <v>18.425000000000001</v>
      </c>
      <c r="S111" s="788">
        <v>39.548000000000002</v>
      </c>
      <c r="T111" s="788">
        <v>9.048</v>
      </c>
      <c r="U111" s="611"/>
    </row>
    <row r="112" spans="1:21" s="357" customFormat="1" ht="22.5">
      <c r="A112" s="817" t="s">
        <v>123</v>
      </c>
      <c r="B112" s="837"/>
      <c r="C112" s="837"/>
      <c r="D112" s="837"/>
      <c r="E112" s="837"/>
      <c r="F112" s="837"/>
      <c r="G112" s="837"/>
      <c r="H112" s="837"/>
      <c r="I112" s="837"/>
      <c r="J112" s="837"/>
      <c r="K112" s="837"/>
      <c r="L112" s="838">
        <v>1</v>
      </c>
      <c r="M112" s="819" t="s">
        <v>1087</v>
      </c>
      <c r="N112" s="820" t="s">
        <v>355</v>
      </c>
      <c r="O112" s="839">
        <v>6.24</v>
      </c>
      <c r="P112" s="839">
        <v>6.24</v>
      </c>
      <c r="Q112" s="839">
        <v>6.24</v>
      </c>
      <c r="R112" s="839">
        <v>6.55</v>
      </c>
      <c r="S112" s="839">
        <v>6.96</v>
      </c>
      <c r="T112" s="839">
        <v>6.96</v>
      </c>
      <c r="U112" s="840"/>
    </row>
    <row r="113" spans="1:21" s="357" customFormat="1" ht="22.5">
      <c r="A113" s="817" t="s">
        <v>123</v>
      </c>
      <c r="B113" s="837"/>
      <c r="C113" s="837"/>
      <c r="D113" s="837"/>
      <c r="E113" s="837"/>
      <c r="F113" s="837"/>
      <c r="G113" s="837"/>
      <c r="H113" s="837"/>
      <c r="I113" s="837"/>
      <c r="J113" s="837"/>
      <c r="K113" s="837"/>
      <c r="L113" s="838" t="s">
        <v>101</v>
      </c>
      <c r="M113" s="819" t="s">
        <v>1088</v>
      </c>
      <c r="N113" s="820" t="s">
        <v>355</v>
      </c>
      <c r="O113" s="839">
        <v>1.8720000000000001</v>
      </c>
      <c r="P113" s="839">
        <v>1.8720000000000001</v>
      </c>
      <c r="Q113" s="839">
        <v>1.8720000000000001</v>
      </c>
      <c r="R113" s="839">
        <v>1.9750000000000001</v>
      </c>
      <c r="S113" s="839">
        <v>2.0880000000000001</v>
      </c>
      <c r="T113" s="839">
        <v>2.0880000000000001</v>
      </c>
      <c r="U113" s="840"/>
    </row>
    <row r="114" spans="1:21" s="357" customFormat="1" ht="33.75">
      <c r="A114" s="817" t="s">
        <v>123</v>
      </c>
      <c r="B114" s="831" t="s">
        <v>1184</v>
      </c>
      <c r="C114" s="837"/>
      <c r="D114" s="837"/>
      <c r="E114" s="837"/>
      <c r="F114" s="837"/>
      <c r="G114" s="837"/>
      <c r="H114" s="837"/>
      <c r="I114" s="837"/>
      <c r="J114" s="837"/>
      <c r="K114" s="837"/>
      <c r="L114" s="838" t="s">
        <v>102</v>
      </c>
      <c r="M114" s="819" t="s">
        <v>1090</v>
      </c>
      <c r="N114" s="820" t="s">
        <v>355</v>
      </c>
      <c r="O114" s="828">
        <v>7.5</v>
      </c>
      <c r="P114" s="828">
        <v>10.96</v>
      </c>
      <c r="Q114" s="828">
        <v>7.5</v>
      </c>
      <c r="R114" s="828">
        <v>9.9</v>
      </c>
      <c r="S114" s="828">
        <v>13</v>
      </c>
      <c r="T114" s="828">
        <v>0</v>
      </c>
      <c r="U114" s="840"/>
    </row>
    <row r="115" spans="1:21" s="357" customFormat="1">
      <c r="A115" s="817" t="s">
        <v>123</v>
      </c>
      <c r="B115" s="831"/>
      <c r="C115" s="837"/>
      <c r="D115" s="837"/>
      <c r="E115" s="837"/>
      <c r="F115" s="837"/>
      <c r="G115" s="837"/>
      <c r="H115" s="837"/>
      <c r="I115" s="837"/>
      <c r="J115" s="837"/>
      <c r="K115" s="837"/>
      <c r="L115" s="838" t="s">
        <v>158</v>
      </c>
      <c r="M115" s="797" t="s">
        <v>468</v>
      </c>
      <c r="N115" s="820" t="s">
        <v>355</v>
      </c>
      <c r="O115" s="841">
        <v>3.5</v>
      </c>
      <c r="P115" s="841">
        <v>6.96</v>
      </c>
      <c r="Q115" s="841">
        <v>3.5</v>
      </c>
      <c r="R115" s="841">
        <v>5.9</v>
      </c>
      <c r="S115" s="841">
        <v>8</v>
      </c>
      <c r="T115" s="841">
        <v>0</v>
      </c>
      <c r="U115" s="840"/>
    </row>
    <row r="116" spans="1:21" s="357" customFormat="1">
      <c r="A116" s="817" t="s">
        <v>123</v>
      </c>
      <c r="B116" s="831"/>
      <c r="C116" s="837"/>
      <c r="D116" s="837"/>
      <c r="E116" s="837"/>
      <c r="F116" s="837"/>
      <c r="G116" s="837"/>
      <c r="H116" s="837"/>
      <c r="I116" s="837"/>
      <c r="J116" s="837"/>
      <c r="K116" s="837"/>
      <c r="L116" s="838" t="s">
        <v>159</v>
      </c>
      <c r="M116" s="797" t="s">
        <v>469</v>
      </c>
      <c r="N116" s="820" t="s">
        <v>355</v>
      </c>
      <c r="O116" s="841"/>
      <c r="P116" s="841"/>
      <c r="Q116" s="841"/>
      <c r="R116" s="841"/>
      <c r="S116" s="841"/>
      <c r="T116" s="841"/>
      <c r="U116" s="840"/>
    </row>
    <row r="117" spans="1:21" s="357" customFormat="1">
      <c r="A117" s="817" t="s">
        <v>123</v>
      </c>
      <c r="B117" s="831"/>
      <c r="C117" s="837"/>
      <c r="D117" s="837"/>
      <c r="E117" s="837"/>
      <c r="F117" s="837"/>
      <c r="G117" s="837"/>
      <c r="H117" s="837"/>
      <c r="I117" s="837"/>
      <c r="J117" s="837"/>
      <c r="K117" s="837"/>
      <c r="L117" s="838" t="s">
        <v>372</v>
      </c>
      <c r="M117" s="797" t="s">
        <v>470</v>
      </c>
      <c r="N117" s="820" t="s">
        <v>355</v>
      </c>
      <c r="O117" s="841"/>
      <c r="P117" s="841"/>
      <c r="Q117" s="841"/>
      <c r="R117" s="841"/>
      <c r="S117" s="841"/>
      <c r="T117" s="841"/>
      <c r="U117" s="840"/>
    </row>
    <row r="118" spans="1:21" s="357" customFormat="1">
      <c r="A118" s="817" t="s">
        <v>123</v>
      </c>
      <c r="B118" s="831"/>
      <c r="C118" s="837"/>
      <c r="D118" s="837"/>
      <c r="E118" s="837"/>
      <c r="F118" s="837"/>
      <c r="G118" s="837"/>
      <c r="H118" s="837"/>
      <c r="I118" s="837"/>
      <c r="J118" s="837"/>
      <c r="K118" s="837"/>
      <c r="L118" s="838" t="s">
        <v>373</v>
      </c>
      <c r="M118" s="797" t="s">
        <v>471</v>
      </c>
      <c r="N118" s="820" t="s">
        <v>355</v>
      </c>
      <c r="O118" s="841"/>
      <c r="P118" s="841"/>
      <c r="Q118" s="841"/>
      <c r="R118" s="841"/>
      <c r="S118" s="841"/>
      <c r="T118" s="841"/>
      <c r="U118" s="840"/>
    </row>
    <row r="119" spans="1:21" s="357" customFormat="1">
      <c r="A119" s="817" t="s">
        <v>123</v>
      </c>
      <c r="B119" s="831"/>
      <c r="C119" s="837"/>
      <c r="D119" s="837"/>
      <c r="E119" s="837"/>
      <c r="F119" s="837"/>
      <c r="G119" s="837"/>
      <c r="H119" s="837"/>
      <c r="I119" s="837"/>
      <c r="J119" s="837"/>
      <c r="K119" s="837"/>
      <c r="L119" s="838" t="s">
        <v>374</v>
      </c>
      <c r="M119" s="797" t="s">
        <v>472</v>
      </c>
      <c r="N119" s="820" t="s">
        <v>355</v>
      </c>
      <c r="O119" s="841"/>
      <c r="P119" s="841"/>
      <c r="Q119" s="841"/>
      <c r="R119" s="841"/>
      <c r="S119" s="841"/>
      <c r="T119" s="841"/>
      <c r="U119" s="840"/>
    </row>
    <row r="120" spans="1:21" s="357" customFormat="1">
      <c r="A120" s="817" t="s">
        <v>123</v>
      </c>
      <c r="B120" s="831"/>
      <c r="C120" s="837"/>
      <c r="D120" s="837"/>
      <c r="E120" s="837"/>
      <c r="F120" s="837"/>
      <c r="G120" s="837"/>
      <c r="H120" s="837"/>
      <c r="I120" s="837"/>
      <c r="J120" s="837"/>
      <c r="K120" s="837"/>
      <c r="L120" s="838" t="s">
        <v>1091</v>
      </c>
      <c r="M120" s="797" t="s">
        <v>473</v>
      </c>
      <c r="N120" s="820" t="s">
        <v>355</v>
      </c>
      <c r="O120" s="841">
        <v>4</v>
      </c>
      <c r="P120" s="841">
        <v>4</v>
      </c>
      <c r="Q120" s="841">
        <v>4</v>
      </c>
      <c r="R120" s="841">
        <v>4</v>
      </c>
      <c r="S120" s="841">
        <v>5</v>
      </c>
      <c r="T120" s="841">
        <v>0</v>
      </c>
      <c r="U120" s="840"/>
    </row>
    <row r="121" spans="1:21" s="357" customFormat="1">
      <c r="A121" s="817" t="s">
        <v>123</v>
      </c>
      <c r="B121" s="831" t="s">
        <v>1305</v>
      </c>
      <c r="C121" s="837"/>
      <c r="D121" s="837"/>
      <c r="E121" s="837"/>
      <c r="F121" s="837"/>
      <c r="G121" s="837"/>
      <c r="H121" s="837"/>
      <c r="I121" s="837"/>
      <c r="J121" s="837"/>
      <c r="K121" s="837"/>
      <c r="L121" s="838" t="s">
        <v>1092</v>
      </c>
      <c r="M121" s="797" t="s">
        <v>1306</v>
      </c>
      <c r="N121" s="820" t="s">
        <v>355</v>
      </c>
      <c r="O121" s="841"/>
      <c r="P121" s="841"/>
      <c r="Q121" s="841"/>
      <c r="R121" s="841"/>
      <c r="S121" s="841"/>
      <c r="T121" s="841"/>
      <c r="U121" s="840"/>
    </row>
    <row r="122" spans="1:21" s="357" customFormat="1" ht="45">
      <c r="A122" s="817" t="s">
        <v>123</v>
      </c>
      <c r="B122" s="831" t="s">
        <v>1185</v>
      </c>
      <c r="C122" s="837"/>
      <c r="D122" s="837"/>
      <c r="E122" s="837"/>
      <c r="F122" s="837"/>
      <c r="G122" s="837"/>
      <c r="H122" s="837"/>
      <c r="I122" s="837"/>
      <c r="J122" s="837"/>
      <c r="K122" s="837"/>
      <c r="L122" s="838" t="s">
        <v>103</v>
      </c>
      <c r="M122" s="819" t="s">
        <v>1093</v>
      </c>
      <c r="N122" s="820" t="s">
        <v>355</v>
      </c>
      <c r="O122" s="841">
        <v>6.06</v>
      </c>
      <c r="P122" s="841">
        <v>6.75</v>
      </c>
      <c r="Q122" s="841">
        <v>6.06</v>
      </c>
      <c r="R122" s="841">
        <v>0</v>
      </c>
      <c r="S122" s="841">
        <v>8</v>
      </c>
      <c r="T122" s="841">
        <v>0</v>
      </c>
      <c r="U122" s="840"/>
    </row>
    <row r="123" spans="1:21" s="357" customFormat="1">
      <c r="A123" s="817" t="s">
        <v>123</v>
      </c>
      <c r="B123" s="831" t="s">
        <v>1186</v>
      </c>
      <c r="C123" s="837"/>
      <c r="D123" s="837"/>
      <c r="E123" s="837"/>
      <c r="F123" s="837"/>
      <c r="G123" s="837"/>
      <c r="H123" s="837"/>
      <c r="I123" s="837"/>
      <c r="J123" s="837"/>
      <c r="K123" s="837"/>
      <c r="L123" s="838" t="s">
        <v>119</v>
      </c>
      <c r="M123" s="819" t="s">
        <v>1094</v>
      </c>
      <c r="N123" s="820" t="s">
        <v>355</v>
      </c>
      <c r="O123" s="841"/>
      <c r="P123" s="841"/>
      <c r="Q123" s="841"/>
      <c r="R123" s="841"/>
      <c r="S123" s="841"/>
      <c r="T123" s="841"/>
      <c r="U123" s="840"/>
    </row>
    <row r="124" spans="1:21" s="357" customFormat="1">
      <c r="A124" s="817" t="s">
        <v>123</v>
      </c>
      <c r="B124" s="831" t="s">
        <v>1187</v>
      </c>
      <c r="C124" s="837"/>
      <c r="D124" s="837"/>
      <c r="E124" s="837"/>
      <c r="F124" s="837"/>
      <c r="G124" s="837"/>
      <c r="H124" s="837"/>
      <c r="I124" s="837"/>
      <c r="J124" s="837"/>
      <c r="K124" s="837"/>
      <c r="L124" s="838" t="s">
        <v>123</v>
      </c>
      <c r="M124" s="819" t="s">
        <v>1095</v>
      </c>
      <c r="N124" s="820" t="s">
        <v>355</v>
      </c>
      <c r="O124" s="841"/>
      <c r="P124" s="841">
        <v>8.56</v>
      </c>
      <c r="Q124" s="841"/>
      <c r="R124" s="841"/>
      <c r="S124" s="841">
        <v>9.5</v>
      </c>
      <c r="T124" s="841">
        <v>0</v>
      </c>
      <c r="U124" s="840"/>
    </row>
    <row r="125" spans="1:21" s="357" customFormat="1">
      <c r="A125" s="817" t="s">
        <v>123</v>
      </c>
      <c r="B125" s="831" t="s">
        <v>1188</v>
      </c>
      <c r="C125" s="837"/>
      <c r="D125" s="837"/>
      <c r="E125" s="837"/>
      <c r="F125" s="837"/>
      <c r="G125" s="837"/>
      <c r="H125" s="837"/>
      <c r="I125" s="837"/>
      <c r="J125" s="837"/>
      <c r="K125" s="837"/>
      <c r="L125" s="838" t="s">
        <v>124</v>
      </c>
      <c r="M125" s="819" t="s">
        <v>1096</v>
      </c>
      <c r="N125" s="820" t="s">
        <v>355</v>
      </c>
      <c r="O125" s="841"/>
      <c r="P125" s="841"/>
      <c r="Q125" s="841"/>
      <c r="R125" s="841"/>
      <c r="S125" s="841"/>
      <c r="T125" s="841"/>
      <c r="U125" s="840"/>
    </row>
    <row r="126" spans="1:21" s="357" customFormat="1">
      <c r="A126" s="817" t="s">
        <v>123</v>
      </c>
      <c r="B126" s="831" t="s">
        <v>1189</v>
      </c>
      <c r="C126" s="837"/>
      <c r="D126" s="837"/>
      <c r="E126" s="837"/>
      <c r="F126" s="837"/>
      <c r="G126" s="837"/>
      <c r="H126" s="837"/>
      <c r="I126" s="837"/>
      <c r="J126" s="837"/>
      <c r="K126" s="837"/>
      <c r="L126" s="838" t="s">
        <v>125</v>
      </c>
      <c r="M126" s="819" t="s">
        <v>1097</v>
      </c>
      <c r="N126" s="820" t="s">
        <v>355</v>
      </c>
      <c r="O126" s="828">
        <v>0</v>
      </c>
      <c r="P126" s="828">
        <v>0</v>
      </c>
      <c r="Q126" s="828">
        <v>0</v>
      </c>
      <c r="R126" s="828">
        <v>0</v>
      </c>
      <c r="S126" s="828">
        <v>0</v>
      </c>
      <c r="T126" s="828">
        <v>0</v>
      </c>
      <c r="U126" s="840"/>
    </row>
    <row r="127" spans="1:21" s="357" customFormat="1">
      <c r="A127" s="817" t="s">
        <v>123</v>
      </c>
      <c r="B127" s="831" t="s">
        <v>1190</v>
      </c>
      <c r="C127" s="837"/>
      <c r="D127" s="837"/>
      <c r="E127" s="837"/>
      <c r="F127" s="837"/>
      <c r="G127" s="837"/>
      <c r="H127" s="837"/>
      <c r="I127" s="837"/>
      <c r="J127" s="837"/>
      <c r="K127" s="837"/>
      <c r="L127" s="838" t="s">
        <v>146</v>
      </c>
      <c r="M127" s="797" t="s">
        <v>1098</v>
      </c>
      <c r="N127" s="820" t="s">
        <v>355</v>
      </c>
      <c r="O127" s="841"/>
      <c r="P127" s="841"/>
      <c r="Q127" s="841"/>
      <c r="R127" s="841"/>
      <c r="S127" s="841"/>
      <c r="T127" s="841"/>
      <c r="U127" s="840"/>
    </row>
    <row r="128" spans="1:21" s="357" customFormat="1" ht="45">
      <c r="A128" s="817" t="s">
        <v>123</v>
      </c>
      <c r="B128" s="831" t="s">
        <v>1191</v>
      </c>
      <c r="C128" s="837"/>
      <c r="D128" s="837"/>
      <c r="E128" s="837"/>
      <c r="F128" s="837"/>
      <c r="G128" s="837"/>
      <c r="H128" s="837"/>
      <c r="I128" s="837"/>
      <c r="J128" s="837"/>
      <c r="K128" s="837"/>
      <c r="L128" s="838" t="s">
        <v>187</v>
      </c>
      <c r="M128" s="797" t="s">
        <v>1099</v>
      </c>
      <c r="N128" s="820" t="s">
        <v>355</v>
      </c>
      <c r="O128" s="841"/>
      <c r="P128" s="841"/>
      <c r="Q128" s="841"/>
      <c r="R128" s="841"/>
      <c r="S128" s="841"/>
      <c r="T128" s="841"/>
      <c r="U128" s="840"/>
    </row>
    <row r="129" spans="1:21" s="357" customFormat="1">
      <c r="A129" s="817" t="s">
        <v>123</v>
      </c>
      <c r="B129" s="831" t="s">
        <v>1307</v>
      </c>
      <c r="C129" s="837"/>
      <c r="D129" s="837"/>
      <c r="E129" s="837"/>
      <c r="F129" s="837"/>
      <c r="G129" s="837"/>
      <c r="H129" s="837"/>
      <c r="I129" s="837"/>
      <c r="J129" s="837"/>
      <c r="K129" s="837"/>
      <c r="L129" s="838" t="s">
        <v>393</v>
      </c>
      <c r="M129" s="797" t="s">
        <v>1308</v>
      </c>
      <c r="N129" s="820" t="s">
        <v>355</v>
      </c>
      <c r="O129" s="841"/>
      <c r="P129" s="841"/>
      <c r="Q129" s="841"/>
      <c r="R129" s="841"/>
      <c r="S129" s="841"/>
      <c r="T129" s="841"/>
      <c r="U129" s="840"/>
    </row>
    <row r="130" spans="1:21" s="357" customFormat="1">
      <c r="A130" s="718" t="s">
        <v>124</v>
      </c>
      <c r="B130" s="837"/>
      <c r="C130" s="837"/>
      <c r="D130" s="837"/>
      <c r="E130" s="837"/>
      <c r="F130" s="837"/>
      <c r="G130" s="837"/>
      <c r="H130" s="837"/>
      <c r="I130" s="837"/>
      <c r="J130" s="837"/>
      <c r="K130" s="837"/>
      <c r="L130" s="787" t="s">
        <v>2460</v>
      </c>
      <c r="M130" s="610"/>
      <c r="N130" s="610"/>
      <c r="O130" s="788">
        <v>42.872</v>
      </c>
      <c r="P130" s="788">
        <v>58.732999999999997</v>
      </c>
      <c r="Q130" s="788">
        <v>42.872</v>
      </c>
      <c r="R130" s="788">
        <v>23.173000000000002</v>
      </c>
      <c r="S130" s="788">
        <v>69.0182444</v>
      </c>
      <c r="T130" s="788">
        <v>11.5182444</v>
      </c>
      <c r="U130" s="611"/>
    </row>
    <row r="131" spans="1:21" s="357" customFormat="1" ht="22.5">
      <c r="A131" s="817" t="s">
        <v>124</v>
      </c>
      <c r="B131" s="837"/>
      <c r="C131" s="837"/>
      <c r="D131" s="837"/>
      <c r="E131" s="837"/>
      <c r="F131" s="837"/>
      <c r="G131" s="837"/>
      <c r="H131" s="837"/>
      <c r="I131" s="837"/>
      <c r="J131" s="837"/>
      <c r="K131" s="837"/>
      <c r="L131" s="838">
        <v>1</v>
      </c>
      <c r="M131" s="819" t="s">
        <v>1087</v>
      </c>
      <c r="N131" s="820" t="s">
        <v>355</v>
      </c>
      <c r="O131" s="839">
        <v>7.44</v>
      </c>
      <c r="P131" s="839">
        <v>7.81</v>
      </c>
      <c r="Q131" s="839">
        <v>7.44</v>
      </c>
      <c r="R131" s="839">
        <v>7.81</v>
      </c>
      <c r="S131" s="839">
        <v>8.8601880000000008</v>
      </c>
      <c r="T131" s="839">
        <v>8.8601880000000008</v>
      </c>
      <c r="U131" s="840"/>
    </row>
    <row r="132" spans="1:21" s="357" customFormat="1" ht="22.5">
      <c r="A132" s="817" t="s">
        <v>124</v>
      </c>
      <c r="B132" s="837"/>
      <c r="C132" s="837"/>
      <c r="D132" s="837"/>
      <c r="E132" s="837"/>
      <c r="F132" s="837"/>
      <c r="G132" s="837"/>
      <c r="H132" s="837"/>
      <c r="I132" s="837"/>
      <c r="J132" s="837"/>
      <c r="K132" s="837"/>
      <c r="L132" s="838" t="s">
        <v>101</v>
      </c>
      <c r="M132" s="819" t="s">
        <v>1088</v>
      </c>
      <c r="N132" s="820" t="s">
        <v>355</v>
      </c>
      <c r="O132" s="839">
        <v>2.2320000000000002</v>
      </c>
      <c r="P132" s="839">
        <v>2.343</v>
      </c>
      <c r="Q132" s="839">
        <v>2.2320000000000002</v>
      </c>
      <c r="R132" s="839">
        <v>2.363</v>
      </c>
      <c r="S132" s="839">
        <v>2.6580564000000004</v>
      </c>
      <c r="T132" s="839">
        <v>2.6580564000000004</v>
      </c>
      <c r="U132" s="840"/>
    </row>
    <row r="133" spans="1:21" s="357" customFormat="1" ht="33.75">
      <c r="A133" s="817" t="s">
        <v>124</v>
      </c>
      <c r="B133" s="831" t="s">
        <v>1184</v>
      </c>
      <c r="C133" s="837"/>
      <c r="D133" s="837"/>
      <c r="E133" s="837"/>
      <c r="F133" s="837"/>
      <c r="G133" s="837"/>
      <c r="H133" s="837"/>
      <c r="I133" s="837"/>
      <c r="J133" s="837"/>
      <c r="K133" s="837"/>
      <c r="L133" s="838" t="s">
        <v>102</v>
      </c>
      <c r="M133" s="819" t="s">
        <v>1090</v>
      </c>
      <c r="N133" s="820" t="s">
        <v>355</v>
      </c>
      <c r="O133" s="828">
        <v>20</v>
      </c>
      <c r="P133" s="828">
        <v>22.060000000000002</v>
      </c>
      <c r="Q133" s="828">
        <v>20</v>
      </c>
      <c r="R133" s="828">
        <v>13</v>
      </c>
      <c r="S133" s="828">
        <v>27.5</v>
      </c>
      <c r="T133" s="828">
        <v>0</v>
      </c>
      <c r="U133" s="840"/>
    </row>
    <row r="134" spans="1:21" s="357" customFormat="1">
      <c r="A134" s="817" t="s">
        <v>124</v>
      </c>
      <c r="B134" s="831"/>
      <c r="C134" s="837"/>
      <c r="D134" s="837"/>
      <c r="E134" s="837"/>
      <c r="F134" s="837"/>
      <c r="G134" s="837"/>
      <c r="H134" s="837"/>
      <c r="I134" s="837"/>
      <c r="J134" s="837"/>
      <c r="K134" s="837"/>
      <c r="L134" s="838" t="s">
        <v>158</v>
      </c>
      <c r="M134" s="797" t="s">
        <v>468</v>
      </c>
      <c r="N134" s="820" t="s">
        <v>355</v>
      </c>
      <c r="O134" s="841">
        <v>10</v>
      </c>
      <c r="P134" s="841">
        <v>12.06</v>
      </c>
      <c r="Q134" s="841">
        <v>10</v>
      </c>
      <c r="R134" s="841">
        <v>13</v>
      </c>
      <c r="S134" s="841">
        <v>14.5</v>
      </c>
      <c r="T134" s="841">
        <v>0</v>
      </c>
      <c r="U134" s="840"/>
    </row>
    <row r="135" spans="1:21" s="357" customFormat="1">
      <c r="A135" s="817" t="s">
        <v>124</v>
      </c>
      <c r="B135" s="831"/>
      <c r="C135" s="837"/>
      <c r="D135" s="837"/>
      <c r="E135" s="837"/>
      <c r="F135" s="837"/>
      <c r="G135" s="837"/>
      <c r="H135" s="837"/>
      <c r="I135" s="837"/>
      <c r="J135" s="837"/>
      <c r="K135" s="837"/>
      <c r="L135" s="838" t="s">
        <v>159</v>
      </c>
      <c r="M135" s="797" t="s">
        <v>469</v>
      </c>
      <c r="N135" s="820" t="s">
        <v>355</v>
      </c>
      <c r="O135" s="841"/>
      <c r="P135" s="841"/>
      <c r="Q135" s="841"/>
      <c r="R135" s="841"/>
      <c r="S135" s="841"/>
      <c r="T135" s="841"/>
      <c r="U135" s="840"/>
    </row>
    <row r="136" spans="1:21" s="357" customFormat="1">
      <c r="A136" s="817" t="s">
        <v>124</v>
      </c>
      <c r="B136" s="831"/>
      <c r="C136" s="837"/>
      <c r="D136" s="837"/>
      <c r="E136" s="837"/>
      <c r="F136" s="837"/>
      <c r="G136" s="837"/>
      <c r="H136" s="837"/>
      <c r="I136" s="837"/>
      <c r="J136" s="837"/>
      <c r="K136" s="837"/>
      <c r="L136" s="838" t="s">
        <v>372</v>
      </c>
      <c r="M136" s="797" t="s">
        <v>470</v>
      </c>
      <c r="N136" s="820" t="s">
        <v>355</v>
      </c>
      <c r="O136" s="841"/>
      <c r="P136" s="841"/>
      <c r="Q136" s="841"/>
      <c r="R136" s="841"/>
      <c r="S136" s="841"/>
      <c r="T136" s="841"/>
      <c r="U136" s="840"/>
    </row>
    <row r="137" spans="1:21" s="357" customFormat="1">
      <c r="A137" s="817" t="s">
        <v>124</v>
      </c>
      <c r="B137" s="831"/>
      <c r="C137" s="837"/>
      <c r="D137" s="837"/>
      <c r="E137" s="837"/>
      <c r="F137" s="837"/>
      <c r="G137" s="837"/>
      <c r="H137" s="837"/>
      <c r="I137" s="837"/>
      <c r="J137" s="837"/>
      <c r="K137" s="837"/>
      <c r="L137" s="838" t="s">
        <v>373</v>
      </c>
      <c r="M137" s="797" t="s">
        <v>471</v>
      </c>
      <c r="N137" s="820" t="s">
        <v>355</v>
      </c>
      <c r="O137" s="841"/>
      <c r="P137" s="841"/>
      <c r="Q137" s="841"/>
      <c r="R137" s="841"/>
      <c r="S137" s="841"/>
      <c r="T137" s="841"/>
      <c r="U137" s="840"/>
    </row>
    <row r="138" spans="1:21" s="357" customFormat="1">
      <c r="A138" s="817" t="s">
        <v>124</v>
      </c>
      <c r="B138" s="831"/>
      <c r="C138" s="837"/>
      <c r="D138" s="837"/>
      <c r="E138" s="837"/>
      <c r="F138" s="837"/>
      <c r="G138" s="837"/>
      <c r="H138" s="837"/>
      <c r="I138" s="837"/>
      <c r="J138" s="837"/>
      <c r="K138" s="837"/>
      <c r="L138" s="838" t="s">
        <v>374</v>
      </c>
      <c r="M138" s="797" t="s">
        <v>472</v>
      </c>
      <c r="N138" s="820" t="s">
        <v>355</v>
      </c>
      <c r="O138" s="841"/>
      <c r="P138" s="841"/>
      <c r="Q138" s="841"/>
      <c r="R138" s="841"/>
      <c r="S138" s="841"/>
      <c r="T138" s="841"/>
      <c r="U138" s="840"/>
    </row>
    <row r="139" spans="1:21" s="357" customFormat="1">
      <c r="A139" s="817" t="s">
        <v>124</v>
      </c>
      <c r="B139" s="831"/>
      <c r="C139" s="837"/>
      <c r="D139" s="837"/>
      <c r="E139" s="837"/>
      <c r="F139" s="837"/>
      <c r="G139" s="837"/>
      <c r="H139" s="837"/>
      <c r="I139" s="837"/>
      <c r="J139" s="837"/>
      <c r="K139" s="837"/>
      <c r="L139" s="838" t="s">
        <v>1091</v>
      </c>
      <c r="M139" s="797" t="s">
        <v>473</v>
      </c>
      <c r="N139" s="820" t="s">
        <v>355</v>
      </c>
      <c r="O139" s="841">
        <v>10</v>
      </c>
      <c r="P139" s="841">
        <v>10</v>
      </c>
      <c r="Q139" s="841">
        <v>10</v>
      </c>
      <c r="R139" s="841">
        <v>0</v>
      </c>
      <c r="S139" s="841">
        <v>13</v>
      </c>
      <c r="T139" s="841">
        <v>0</v>
      </c>
      <c r="U139" s="840"/>
    </row>
    <row r="140" spans="1:21" s="357" customFormat="1">
      <c r="A140" s="817" t="s">
        <v>124</v>
      </c>
      <c r="B140" s="831" t="s">
        <v>1305</v>
      </c>
      <c r="C140" s="837"/>
      <c r="D140" s="837"/>
      <c r="E140" s="837"/>
      <c r="F140" s="837"/>
      <c r="G140" s="837"/>
      <c r="H140" s="837"/>
      <c r="I140" s="837"/>
      <c r="J140" s="837"/>
      <c r="K140" s="837"/>
      <c r="L140" s="838" t="s">
        <v>1092</v>
      </c>
      <c r="M140" s="797" t="s">
        <v>1306</v>
      </c>
      <c r="N140" s="820" t="s">
        <v>355</v>
      </c>
      <c r="O140" s="841"/>
      <c r="P140" s="841"/>
      <c r="Q140" s="841"/>
      <c r="R140" s="841"/>
      <c r="S140" s="841"/>
      <c r="T140" s="841"/>
      <c r="U140" s="840"/>
    </row>
    <row r="141" spans="1:21" s="357" customFormat="1" ht="45">
      <c r="A141" s="817" t="s">
        <v>124</v>
      </c>
      <c r="B141" s="831" t="s">
        <v>1185</v>
      </c>
      <c r="C141" s="837"/>
      <c r="D141" s="837"/>
      <c r="E141" s="837"/>
      <c r="F141" s="837"/>
      <c r="G141" s="837"/>
      <c r="H141" s="837"/>
      <c r="I141" s="837"/>
      <c r="J141" s="837"/>
      <c r="K141" s="837"/>
      <c r="L141" s="838" t="s">
        <v>103</v>
      </c>
      <c r="M141" s="819" t="s">
        <v>1093</v>
      </c>
      <c r="N141" s="820" t="s">
        <v>355</v>
      </c>
      <c r="O141" s="841">
        <v>13.2</v>
      </c>
      <c r="P141" s="841">
        <v>11.69</v>
      </c>
      <c r="Q141" s="841">
        <v>13.2</v>
      </c>
      <c r="R141" s="841">
        <v>0</v>
      </c>
      <c r="S141" s="841">
        <v>15</v>
      </c>
      <c r="T141" s="841">
        <v>0</v>
      </c>
      <c r="U141" s="840"/>
    </row>
    <row r="142" spans="1:21" s="357" customFormat="1">
      <c r="A142" s="817" t="s">
        <v>124</v>
      </c>
      <c r="B142" s="831" t="s">
        <v>1186</v>
      </c>
      <c r="C142" s="837"/>
      <c r="D142" s="837"/>
      <c r="E142" s="837"/>
      <c r="F142" s="837"/>
      <c r="G142" s="837"/>
      <c r="H142" s="837"/>
      <c r="I142" s="837"/>
      <c r="J142" s="837"/>
      <c r="K142" s="837"/>
      <c r="L142" s="838" t="s">
        <v>119</v>
      </c>
      <c r="M142" s="819" t="s">
        <v>1094</v>
      </c>
      <c r="N142" s="820" t="s">
        <v>355</v>
      </c>
      <c r="O142" s="841"/>
      <c r="P142" s="841"/>
      <c r="Q142" s="841"/>
      <c r="R142" s="841"/>
      <c r="S142" s="841"/>
      <c r="T142" s="841"/>
      <c r="U142" s="840"/>
    </row>
    <row r="143" spans="1:21" s="357" customFormat="1">
      <c r="A143" s="817" t="s">
        <v>124</v>
      </c>
      <c r="B143" s="831" t="s">
        <v>1187</v>
      </c>
      <c r="C143" s="837"/>
      <c r="D143" s="837"/>
      <c r="E143" s="837"/>
      <c r="F143" s="837"/>
      <c r="G143" s="837"/>
      <c r="H143" s="837"/>
      <c r="I143" s="837"/>
      <c r="J143" s="837"/>
      <c r="K143" s="837"/>
      <c r="L143" s="838" t="s">
        <v>123</v>
      </c>
      <c r="M143" s="819" t="s">
        <v>1095</v>
      </c>
      <c r="N143" s="820" t="s">
        <v>355</v>
      </c>
      <c r="O143" s="841"/>
      <c r="P143" s="841">
        <v>14.83</v>
      </c>
      <c r="Q143" s="841"/>
      <c r="R143" s="841"/>
      <c r="S143" s="841">
        <v>15</v>
      </c>
      <c r="T143" s="841">
        <v>0</v>
      </c>
      <c r="U143" s="840"/>
    </row>
    <row r="144" spans="1:21" s="357" customFormat="1">
      <c r="A144" s="817" t="s">
        <v>124</v>
      </c>
      <c r="B144" s="831" t="s">
        <v>1188</v>
      </c>
      <c r="C144" s="837"/>
      <c r="D144" s="837"/>
      <c r="E144" s="837"/>
      <c r="F144" s="837"/>
      <c r="G144" s="837"/>
      <c r="H144" s="837"/>
      <c r="I144" s="837"/>
      <c r="J144" s="837"/>
      <c r="K144" s="837"/>
      <c r="L144" s="838" t="s">
        <v>124</v>
      </c>
      <c r="M144" s="819" t="s">
        <v>1096</v>
      </c>
      <c r="N144" s="820" t="s">
        <v>355</v>
      </c>
      <c r="O144" s="841"/>
      <c r="P144" s="841"/>
      <c r="Q144" s="841"/>
      <c r="R144" s="841"/>
      <c r="S144" s="841"/>
      <c r="T144" s="841"/>
      <c r="U144" s="840"/>
    </row>
    <row r="145" spans="1:21" s="357" customFormat="1">
      <c r="A145" s="817" t="s">
        <v>124</v>
      </c>
      <c r="B145" s="831" t="s">
        <v>1189</v>
      </c>
      <c r="C145" s="837"/>
      <c r="D145" s="837"/>
      <c r="E145" s="837"/>
      <c r="F145" s="837"/>
      <c r="G145" s="837"/>
      <c r="H145" s="837"/>
      <c r="I145" s="837"/>
      <c r="J145" s="837"/>
      <c r="K145" s="837"/>
      <c r="L145" s="838" t="s">
        <v>125</v>
      </c>
      <c r="M145" s="819" t="s">
        <v>1097</v>
      </c>
      <c r="N145" s="820" t="s">
        <v>355</v>
      </c>
      <c r="O145" s="828">
        <v>0</v>
      </c>
      <c r="P145" s="828">
        <v>0</v>
      </c>
      <c r="Q145" s="828">
        <v>0</v>
      </c>
      <c r="R145" s="828">
        <v>0</v>
      </c>
      <c r="S145" s="828">
        <v>0</v>
      </c>
      <c r="T145" s="828">
        <v>0</v>
      </c>
      <c r="U145" s="840"/>
    </row>
    <row r="146" spans="1:21" s="357" customFormat="1">
      <c r="A146" s="817" t="s">
        <v>124</v>
      </c>
      <c r="B146" s="831" t="s">
        <v>1190</v>
      </c>
      <c r="C146" s="837"/>
      <c r="D146" s="837"/>
      <c r="E146" s="837"/>
      <c r="F146" s="837"/>
      <c r="G146" s="837"/>
      <c r="H146" s="837"/>
      <c r="I146" s="837"/>
      <c r="J146" s="837"/>
      <c r="K146" s="837"/>
      <c r="L146" s="838" t="s">
        <v>146</v>
      </c>
      <c r="M146" s="797" t="s">
        <v>1098</v>
      </c>
      <c r="N146" s="820" t="s">
        <v>355</v>
      </c>
      <c r="O146" s="841"/>
      <c r="P146" s="841"/>
      <c r="Q146" s="841"/>
      <c r="R146" s="841"/>
      <c r="S146" s="841"/>
      <c r="T146" s="841"/>
      <c r="U146" s="840"/>
    </row>
    <row r="147" spans="1:21" s="357" customFormat="1" ht="45">
      <c r="A147" s="817" t="s">
        <v>124</v>
      </c>
      <c r="B147" s="831" t="s">
        <v>1191</v>
      </c>
      <c r="C147" s="837"/>
      <c r="D147" s="837"/>
      <c r="E147" s="837"/>
      <c r="F147" s="837"/>
      <c r="G147" s="837"/>
      <c r="H147" s="837"/>
      <c r="I147" s="837"/>
      <c r="J147" s="837"/>
      <c r="K147" s="837"/>
      <c r="L147" s="838" t="s">
        <v>187</v>
      </c>
      <c r="M147" s="797" t="s">
        <v>1099</v>
      </c>
      <c r="N147" s="820" t="s">
        <v>355</v>
      </c>
      <c r="O147" s="841"/>
      <c r="P147" s="841"/>
      <c r="Q147" s="841"/>
      <c r="R147" s="841"/>
      <c r="S147" s="841"/>
      <c r="T147" s="841"/>
      <c r="U147" s="840"/>
    </row>
    <row r="148" spans="1:21" s="357" customFormat="1">
      <c r="A148" s="817" t="s">
        <v>124</v>
      </c>
      <c r="B148" s="831" t="s">
        <v>1307</v>
      </c>
      <c r="C148" s="837"/>
      <c r="D148" s="837"/>
      <c r="E148" s="837"/>
      <c r="F148" s="837"/>
      <c r="G148" s="837"/>
      <c r="H148" s="837"/>
      <c r="I148" s="837"/>
      <c r="J148" s="837"/>
      <c r="K148" s="837"/>
      <c r="L148" s="838" t="s">
        <v>393</v>
      </c>
      <c r="M148" s="797" t="s">
        <v>1308</v>
      </c>
      <c r="N148" s="820" t="s">
        <v>355</v>
      </c>
      <c r="O148" s="841"/>
      <c r="P148" s="841"/>
      <c r="Q148" s="841"/>
      <c r="R148" s="841"/>
      <c r="S148" s="841"/>
      <c r="T148" s="841"/>
      <c r="U148" s="840"/>
    </row>
    <row r="149" spans="1:21">
      <c r="A149" s="830"/>
      <c r="B149" s="831"/>
      <c r="C149" s="830"/>
      <c r="D149" s="830"/>
      <c r="E149" s="830"/>
      <c r="F149" s="830"/>
      <c r="G149" s="830"/>
      <c r="H149" s="830"/>
      <c r="I149" s="830"/>
      <c r="J149" s="830"/>
      <c r="K149" s="830"/>
      <c r="L149" s="830"/>
      <c r="M149" s="830"/>
      <c r="N149" s="830"/>
      <c r="O149" s="830"/>
      <c r="P149" s="830"/>
      <c r="Q149" s="830"/>
      <c r="R149" s="830"/>
      <c r="S149" s="830"/>
      <c r="T149" s="830"/>
      <c r="U149" s="830"/>
    </row>
    <row r="150" spans="1:21" s="85" customFormat="1" ht="15" customHeight="1">
      <c r="A150" s="618"/>
      <c r="B150" s="768"/>
      <c r="C150" s="618"/>
      <c r="D150" s="618"/>
      <c r="E150" s="618"/>
      <c r="F150" s="618"/>
      <c r="G150" s="618"/>
      <c r="H150" s="618"/>
      <c r="I150" s="618"/>
      <c r="J150" s="618"/>
      <c r="K150" s="618"/>
      <c r="L150" s="763" t="s">
        <v>1274</v>
      </c>
      <c r="M150" s="763"/>
      <c r="N150" s="763"/>
      <c r="O150" s="763"/>
      <c r="P150" s="763"/>
      <c r="Q150" s="763"/>
      <c r="R150" s="763"/>
      <c r="S150" s="764"/>
      <c r="T150" s="764"/>
      <c r="U150" s="764"/>
    </row>
    <row r="151" spans="1:21" s="85" customFormat="1" ht="37.5" customHeight="1">
      <c r="A151" s="618"/>
      <c r="B151" s="768"/>
      <c r="C151" s="618"/>
      <c r="D151" s="618"/>
      <c r="E151" s="618"/>
      <c r="F151" s="618"/>
      <c r="G151" s="618"/>
      <c r="H151" s="618"/>
      <c r="I151" s="618"/>
      <c r="J151" s="618"/>
      <c r="K151" s="579"/>
      <c r="L151" s="778" t="s">
        <v>2422</v>
      </c>
      <c r="M151" s="765"/>
      <c r="N151" s="765"/>
      <c r="O151" s="765"/>
      <c r="P151" s="765"/>
      <c r="Q151" s="765"/>
      <c r="R151" s="765"/>
      <c r="S151" s="766"/>
      <c r="T151" s="766"/>
      <c r="U151" s="766"/>
    </row>
    <row r="152" spans="1:21" s="85" customFormat="1" ht="15" customHeight="1">
      <c r="A152" s="618"/>
      <c r="B152" s="768"/>
      <c r="C152" s="618"/>
      <c r="D152" s="618"/>
      <c r="E152" s="618"/>
      <c r="F152" s="618"/>
      <c r="G152" s="618"/>
      <c r="H152" s="618"/>
      <c r="I152" s="618"/>
      <c r="J152" s="618"/>
      <c r="K152" s="579" t="s">
        <v>2474</v>
      </c>
      <c r="L152" s="778"/>
      <c r="M152" s="765"/>
      <c r="N152" s="765"/>
      <c r="O152" s="765"/>
      <c r="P152" s="765"/>
      <c r="Q152" s="765"/>
      <c r="R152" s="765"/>
      <c r="S152" s="766"/>
      <c r="T152" s="766"/>
      <c r="U152" s="766"/>
    </row>
  </sheetData>
  <sheetProtection formatColumns="0" formatRows="0" autoFilter="0"/>
  <mergeCells count="7">
    <mergeCell ref="L150:U150"/>
    <mergeCell ref="L151:U151"/>
    <mergeCell ref="L14:L15"/>
    <mergeCell ref="M14:M15"/>
    <mergeCell ref="N14:N15"/>
    <mergeCell ref="U14:U15"/>
    <mergeCell ref="L152:U152"/>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381"/>
  <sheetViews>
    <sheetView showGridLines="0" view="pageBreakPreview" zoomScale="60" zoomScaleNormal="100" workbookViewId="0">
      <pane xSplit="14" ySplit="15" topLeftCell="O337" activePane="bottomRight" state="frozen"/>
      <selection activeCell="K11" sqref="A11:XFD11"/>
      <selection pane="topRight" activeCell="K11" sqref="A11:XFD11"/>
      <selection pane="bottomLeft" activeCell="K11" sqref="A11:XFD11"/>
      <selection pane="bottomRight" activeCell="M375" sqref="M375"/>
    </sheetView>
  </sheetViews>
  <sheetFormatPr defaultColWidth="8.7109375" defaultRowHeight="11.25"/>
  <cols>
    <col min="1" max="10" width="2.7109375" style="90" hidden="1" customWidth="1"/>
    <col min="11" max="11" width="3.7109375" style="90" hidden="1" customWidth="1"/>
    <col min="12" max="12" width="7.85546875" style="90" customWidth="1"/>
    <col min="13" max="13" width="42.42578125" style="90" customWidth="1"/>
    <col min="14" max="14" width="11.7109375" style="91" bestFit="1" customWidth="1"/>
    <col min="15" max="20" width="13.28515625" style="91" customWidth="1"/>
    <col min="21" max="21" width="20.7109375" style="90" customWidth="1"/>
    <col min="22" max="16384" width="8.7109375" style="90"/>
  </cols>
  <sheetData>
    <row r="1" spans="1:21" hidden="1">
      <c r="A1" s="804"/>
      <c r="B1" s="804"/>
      <c r="C1" s="804"/>
      <c r="D1" s="804"/>
      <c r="E1" s="804"/>
      <c r="F1" s="804"/>
      <c r="G1" s="804"/>
      <c r="H1" s="804"/>
      <c r="I1" s="804"/>
      <c r="J1" s="804"/>
      <c r="K1" s="804"/>
      <c r="L1" s="804"/>
      <c r="M1" s="804"/>
      <c r="N1" s="803"/>
      <c r="O1" s="803"/>
      <c r="P1" s="803"/>
      <c r="Q1" s="803"/>
      <c r="R1" s="803"/>
      <c r="S1" s="618">
        <v>2024</v>
      </c>
      <c r="T1" s="618">
        <v>2024</v>
      </c>
      <c r="U1" s="804"/>
    </row>
    <row r="2" spans="1:21" hidden="1">
      <c r="A2" s="804"/>
      <c r="B2" s="804"/>
      <c r="C2" s="804"/>
      <c r="D2" s="804"/>
      <c r="E2" s="804"/>
      <c r="F2" s="804"/>
      <c r="G2" s="804"/>
      <c r="H2" s="804"/>
      <c r="I2" s="804"/>
      <c r="J2" s="804"/>
      <c r="K2" s="804"/>
      <c r="L2" s="804"/>
      <c r="M2" s="804"/>
      <c r="N2" s="803"/>
      <c r="O2" s="803"/>
      <c r="P2" s="803"/>
      <c r="Q2" s="803"/>
      <c r="R2" s="803"/>
      <c r="S2" s="618"/>
      <c r="T2" s="618"/>
      <c r="U2" s="804"/>
    </row>
    <row r="3" spans="1:21" hidden="1">
      <c r="A3" s="804"/>
      <c r="B3" s="804"/>
      <c r="C3" s="804"/>
      <c r="D3" s="804"/>
      <c r="E3" s="804"/>
      <c r="F3" s="804"/>
      <c r="G3" s="804"/>
      <c r="H3" s="804"/>
      <c r="I3" s="804"/>
      <c r="J3" s="804"/>
      <c r="K3" s="804"/>
      <c r="L3" s="804"/>
      <c r="M3" s="804"/>
      <c r="N3" s="803"/>
      <c r="O3" s="803"/>
      <c r="P3" s="803"/>
      <c r="Q3" s="803"/>
      <c r="R3" s="803"/>
      <c r="S3" s="618"/>
      <c r="T3" s="618"/>
      <c r="U3" s="804"/>
    </row>
    <row r="4" spans="1:21" hidden="1">
      <c r="A4" s="804"/>
      <c r="B4" s="804"/>
      <c r="C4" s="804"/>
      <c r="D4" s="804"/>
      <c r="E4" s="804"/>
      <c r="F4" s="804"/>
      <c r="G4" s="804"/>
      <c r="H4" s="804"/>
      <c r="I4" s="804"/>
      <c r="J4" s="804"/>
      <c r="K4" s="804"/>
      <c r="L4" s="804"/>
      <c r="M4" s="804"/>
      <c r="N4" s="803"/>
      <c r="O4" s="803"/>
      <c r="P4" s="803"/>
      <c r="Q4" s="803"/>
      <c r="R4" s="803"/>
      <c r="S4" s="618"/>
      <c r="T4" s="618"/>
      <c r="U4" s="804"/>
    </row>
    <row r="5" spans="1:21" hidden="1">
      <c r="A5" s="804"/>
      <c r="B5" s="804"/>
      <c r="C5" s="804"/>
      <c r="D5" s="804"/>
      <c r="E5" s="804"/>
      <c r="F5" s="804"/>
      <c r="G5" s="804"/>
      <c r="H5" s="804"/>
      <c r="I5" s="804"/>
      <c r="J5" s="804"/>
      <c r="K5" s="804"/>
      <c r="L5" s="804"/>
      <c r="M5" s="804"/>
      <c r="N5" s="803"/>
      <c r="O5" s="803"/>
      <c r="P5" s="803"/>
      <c r="Q5" s="803"/>
      <c r="R5" s="803"/>
      <c r="S5" s="618"/>
      <c r="T5" s="618"/>
      <c r="U5" s="804"/>
    </row>
    <row r="6" spans="1:21" hidden="1">
      <c r="A6" s="804"/>
      <c r="B6" s="804"/>
      <c r="C6" s="804"/>
      <c r="D6" s="804"/>
      <c r="E6" s="804"/>
      <c r="F6" s="804"/>
      <c r="G6" s="804"/>
      <c r="H6" s="804"/>
      <c r="I6" s="804"/>
      <c r="J6" s="804"/>
      <c r="K6" s="804"/>
      <c r="L6" s="804"/>
      <c r="M6" s="804"/>
      <c r="N6" s="803"/>
      <c r="O6" s="803"/>
      <c r="P6" s="803"/>
      <c r="Q6" s="803"/>
      <c r="R6" s="803"/>
      <c r="S6" s="618"/>
      <c r="T6" s="618"/>
      <c r="U6" s="804"/>
    </row>
    <row r="7" spans="1:21" hidden="1">
      <c r="A7" s="804"/>
      <c r="B7" s="804"/>
      <c r="C7" s="804"/>
      <c r="D7" s="804"/>
      <c r="E7" s="804"/>
      <c r="F7" s="804"/>
      <c r="G7" s="804"/>
      <c r="H7" s="804"/>
      <c r="I7" s="804"/>
      <c r="J7" s="804"/>
      <c r="K7" s="804"/>
      <c r="L7" s="804"/>
      <c r="M7" s="804"/>
      <c r="N7" s="803"/>
      <c r="O7" s="618" t="b">
        <v>1</v>
      </c>
      <c r="P7" s="618" t="b">
        <v>1</v>
      </c>
      <c r="Q7" s="618" t="b">
        <v>1</v>
      </c>
      <c r="R7" s="618" t="b">
        <v>1</v>
      </c>
      <c r="S7" s="648"/>
      <c r="T7" s="648"/>
      <c r="U7" s="618"/>
    </row>
    <row r="8" spans="1:21" hidden="1">
      <c r="A8" s="804"/>
      <c r="B8" s="804"/>
      <c r="C8" s="804"/>
      <c r="D8" s="804"/>
      <c r="E8" s="804"/>
      <c r="F8" s="804"/>
      <c r="G8" s="804"/>
      <c r="H8" s="804"/>
      <c r="I8" s="804"/>
      <c r="J8" s="804"/>
      <c r="K8" s="804"/>
      <c r="L8" s="804"/>
      <c r="M8" s="804"/>
      <c r="N8" s="803"/>
      <c r="O8" s="803"/>
      <c r="P8" s="803"/>
      <c r="Q8" s="803"/>
      <c r="R8" s="803"/>
      <c r="S8" s="803"/>
      <c r="T8" s="803"/>
      <c r="U8" s="804"/>
    </row>
    <row r="9" spans="1:21" hidden="1">
      <c r="A9" s="804"/>
      <c r="B9" s="804"/>
      <c r="C9" s="804"/>
      <c r="D9" s="804"/>
      <c r="E9" s="804"/>
      <c r="F9" s="804"/>
      <c r="G9" s="804"/>
      <c r="H9" s="804"/>
      <c r="I9" s="804"/>
      <c r="J9" s="804"/>
      <c r="K9" s="804"/>
      <c r="L9" s="804"/>
      <c r="M9" s="804"/>
      <c r="N9" s="803"/>
      <c r="O9" s="803"/>
      <c r="P9" s="803"/>
      <c r="Q9" s="803"/>
      <c r="R9" s="803"/>
      <c r="S9" s="803"/>
      <c r="T9" s="803"/>
      <c r="U9" s="804"/>
    </row>
    <row r="10" spans="1:21" hidden="1">
      <c r="A10" s="804"/>
      <c r="B10" s="804"/>
      <c r="C10" s="804"/>
      <c r="D10" s="804"/>
      <c r="E10" s="804"/>
      <c r="F10" s="804"/>
      <c r="G10" s="804"/>
      <c r="H10" s="804"/>
      <c r="I10" s="804"/>
      <c r="J10" s="804"/>
      <c r="K10" s="804"/>
      <c r="L10" s="804"/>
      <c r="M10" s="804"/>
      <c r="N10" s="803"/>
      <c r="O10" s="803"/>
      <c r="P10" s="803"/>
      <c r="Q10" s="803"/>
      <c r="R10" s="803"/>
      <c r="S10" s="803"/>
      <c r="T10" s="803"/>
      <c r="U10" s="804"/>
    </row>
    <row r="11" spans="1:21" ht="15" hidden="1" customHeight="1">
      <c r="A11" s="804"/>
      <c r="B11" s="804"/>
      <c r="C11" s="804"/>
      <c r="D11" s="804"/>
      <c r="E11" s="804"/>
      <c r="F11" s="804"/>
      <c r="G11" s="804"/>
      <c r="H11" s="804"/>
      <c r="I11" s="804"/>
      <c r="J11" s="804"/>
      <c r="K11" s="804"/>
      <c r="L11" s="804"/>
      <c r="M11" s="599"/>
      <c r="N11" s="803"/>
      <c r="O11" s="803"/>
      <c r="P11" s="803"/>
      <c r="Q11" s="803"/>
      <c r="R11" s="803"/>
      <c r="S11" s="803"/>
      <c r="T11" s="803"/>
      <c r="U11" s="804"/>
    </row>
    <row r="12" spans="1:21" ht="20.100000000000001" customHeight="1">
      <c r="A12" s="804"/>
      <c r="B12" s="804"/>
      <c r="C12" s="804"/>
      <c r="D12" s="804"/>
      <c r="E12" s="804"/>
      <c r="F12" s="804"/>
      <c r="G12" s="804"/>
      <c r="H12" s="804"/>
      <c r="I12" s="804"/>
      <c r="J12" s="804"/>
      <c r="K12" s="804"/>
      <c r="L12" s="751" t="s">
        <v>1105</v>
      </c>
      <c r="M12" s="767"/>
      <c r="N12" s="842"/>
      <c r="O12" s="767"/>
      <c r="P12" s="767"/>
      <c r="Q12" s="767"/>
      <c r="R12" s="767"/>
      <c r="S12" s="767"/>
      <c r="T12" s="767"/>
      <c r="U12" s="781"/>
    </row>
    <row r="13" spans="1:21">
      <c r="A13" s="804"/>
      <c r="B13" s="804"/>
      <c r="C13" s="804"/>
      <c r="D13" s="804"/>
      <c r="E13" s="804"/>
      <c r="F13" s="804"/>
      <c r="G13" s="804"/>
      <c r="H13" s="804"/>
      <c r="I13" s="804"/>
      <c r="J13" s="804"/>
      <c r="K13" s="804"/>
      <c r="L13" s="843"/>
      <c r="M13" s="843"/>
      <c r="N13" s="843"/>
      <c r="O13" s="843"/>
      <c r="P13" s="843"/>
      <c r="Q13" s="843"/>
      <c r="R13" s="843"/>
      <c r="S13" s="843"/>
      <c r="T13" s="843"/>
      <c r="U13" s="804"/>
    </row>
    <row r="14" spans="1:21" ht="15" customHeight="1">
      <c r="A14" s="804"/>
      <c r="B14" s="804"/>
      <c r="C14" s="804"/>
      <c r="D14" s="804"/>
      <c r="E14" s="804"/>
      <c r="F14" s="804"/>
      <c r="G14" s="804"/>
      <c r="H14" s="804"/>
      <c r="I14" s="804"/>
      <c r="J14" s="804"/>
      <c r="K14" s="804"/>
      <c r="L14" s="784" t="s">
        <v>359</v>
      </c>
      <c r="M14" s="785" t="s">
        <v>216</v>
      </c>
      <c r="N14" s="784" t="s">
        <v>141</v>
      </c>
      <c r="O14" s="713" t="s">
        <v>2461</v>
      </c>
      <c r="P14" s="713" t="s">
        <v>2461</v>
      </c>
      <c r="Q14" s="713" t="s">
        <v>2461</v>
      </c>
      <c r="R14" s="714" t="s">
        <v>2462</v>
      </c>
      <c r="S14" s="715" t="s">
        <v>2463</v>
      </c>
      <c r="T14" s="715" t="s">
        <v>2463</v>
      </c>
      <c r="U14" s="844" t="s">
        <v>308</v>
      </c>
    </row>
    <row r="15" spans="1:21" ht="50.1" customHeight="1">
      <c r="A15" s="804"/>
      <c r="B15" s="804"/>
      <c r="C15" s="804"/>
      <c r="D15" s="804"/>
      <c r="E15" s="804"/>
      <c r="F15" s="804"/>
      <c r="G15" s="804"/>
      <c r="H15" s="804"/>
      <c r="I15" s="804"/>
      <c r="J15" s="804"/>
      <c r="K15" s="804"/>
      <c r="L15" s="784"/>
      <c r="M15" s="785"/>
      <c r="N15" s="784"/>
      <c r="O15" s="667" t="s">
        <v>271</v>
      </c>
      <c r="P15" s="667" t="s">
        <v>309</v>
      </c>
      <c r="Q15" s="667" t="s">
        <v>289</v>
      </c>
      <c r="R15" s="667" t="s">
        <v>271</v>
      </c>
      <c r="S15" s="715" t="s">
        <v>272</v>
      </c>
      <c r="T15" s="715" t="s">
        <v>271</v>
      </c>
      <c r="U15" s="845"/>
    </row>
    <row r="16" spans="1:21">
      <c r="A16" s="718" t="s">
        <v>17</v>
      </c>
      <c r="B16" s="804"/>
      <c r="C16" s="804"/>
      <c r="D16" s="804"/>
      <c r="E16" s="804"/>
      <c r="F16" s="804"/>
      <c r="G16" s="804"/>
      <c r="H16" s="804"/>
      <c r="I16" s="804"/>
      <c r="J16" s="804"/>
      <c r="K16" s="804"/>
      <c r="L16" s="787" t="s">
        <v>2448</v>
      </c>
      <c r="M16" s="610"/>
      <c r="N16" s="611"/>
      <c r="O16" s="611"/>
      <c r="P16" s="611"/>
      <c r="Q16" s="611"/>
      <c r="R16" s="611"/>
      <c r="S16" s="611"/>
      <c r="T16" s="611"/>
      <c r="U16" s="846"/>
    </row>
    <row r="17" spans="1:21" s="92" customFormat="1" ht="22.5">
      <c r="A17" s="768">
        <v>1</v>
      </c>
      <c r="B17" s="847"/>
      <c r="C17" s="847"/>
      <c r="D17" s="847"/>
      <c r="E17" s="847"/>
      <c r="F17" s="847"/>
      <c r="G17" s="847"/>
      <c r="H17" s="847"/>
      <c r="I17" s="847"/>
      <c r="J17" s="847"/>
      <c r="K17" s="847"/>
      <c r="L17" s="790">
        <v>1</v>
      </c>
      <c r="M17" s="791" t="s">
        <v>360</v>
      </c>
      <c r="N17" s="669" t="s">
        <v>355</v>
      </c>
      <c r="O17" s="792">
        <v>0</v>
      </c>
      <c r="P17" s="792">
        <v>0</v>
      </c>
      <c r="Q17" s="792">
        <v>0</v>
      </c>
      <c r="R17" s="792">
        <v>0</v>
      </c>
      <c r="S17" s="792">
        <v>0</v>
      </c>
      <c r="T17" s="792">
        <v>0</v>
      </c>
      <c r="U17" s="761"/>
    </row>
    <row r="18" spans="1:21">
      <c r="A18" s="768">
        <v>1</v>
      </c>
      <c r="B18" s="804"/>
      <c r="C18" s="804"/>
      <c r="D18" s="804"/>
      <c r="E18" s="804"/>
      <c r="F18" s="804"/>
      <c r="G18" s="804"/>
      <c r="H18" s="804"/>
      <c r="I18" s="804"/>
      <c r="J18" s="804"/>
      <c r="K18" s="804"/>
      <c r="L18" s="801">
        <v>1.1000000000000001</v>
      </c>
      <c r="M18" s="797" t="s">
        <v>361</v>
      </c>
      <c r="N18" s="669" t="s">
        <v>355</v>
      </c>
      <c r="O18" s="798"/>
      <c r="P18" s="798"/>
      <c r="Q18" s="798"/>
      <c r="R18" s="798"/>
      <c r="S18" s="798"/>
      <c r="T18" s="798"/>
      <c r="U18" s="761"/>
    </row>
    <row r="19" spans="1:21">
      <c r="A19" s="768">
        <v>1</v>
      </c>
      <c r="B19" s="804"/>
      <c r="C19" s="804"/>
      <c r="D19" s="804"/>
      <c r="E19" s="804"/>
      <c r="F19" s="804"/>
      <c r="G19" s="804"/>
      <c r="H19" s="804"/>
      <c r="I19" s="804"/>
      <c r="J19" s="804"/>
      <c r="K19" s="804"/>
      <c r="L19" s="801">
        <v>1.2</v>
      </c>
      <c r="M19" s="797" t="s">
        <v>362</v>
      </c>
      <c r="N19" s="669" t="s">
        <v>355</v>
      </c>
      <c r="O19" s="798"/>
      <c r="P19" s="798"/>
      <c r="Q19" s="798"/>
      <c r="R19" s="798"/>
      <c r="S19" s="798"/>
      <c r="T19" s="798"/>
      <c r="U19" s="761"/>
    </row>
    <row r="20" spans="1:21">
      <c r="A20" s="768">
        <v>1</v>
      </c>
      <c r="B20" s="804"/>
      <c r="C20" s="804"/>
      <c r="D20" s="804"/>
      <c r="E20" s="804"/>
      <c r="F20" s="804"/>
      <c r="G20" s="804"/>
      <c r="H20" s="804"/>
      <c r="I20" s="804"/>
      <c r="J20" s="804"/>
      <c r="K20" s="804"/>
      <c r="L20" s="801">
        <v>1.3</v>
      </c>
      <c r="M20" s="797" t="s">
        <v>364</v>
      </c>
      <c r="N20" s="669" t="s">
        <v>355</v>
      </c>
      <c r="O20" s="798"/>
      <c r="P20" s="798"/>
      <c r="Q20" s="798"/>
      <c r="R20" s="798"/>
      <c r="S20" s="798"/>
      <c r="T20" s="798"/>
      <c r="U20" s="761"/>
    </row>
    <row r="21" spans="1:21">
      <c r="A21" s="768">
        <v>1</v>
      </c>
      <c r="B21" s="804"/>
      <c r="C21" s="804"/>
      <c r="D21" s="804"/>
      <c r="E21" s="804"/>
      <c r="F21" s="804"/>
      <c r="G21" s="804"/>
      <c r="H21" s="804"/>
      <c r="I21" s="804"/>
      <c r="J21" s="804"/>
      <c r="K21" s="804"/>
      <c r="L21" s="801">
        <v>1.4</v>
      </c>
      <c r="M21" s="797" t="s">
        <v>366</v>
      </c>
      <c r="N21" s="669" t="s">
        <v>355</v>
      </c>
      <c r="O21" s="798"/>
      <c r="P21" s="798"/>
      <c r="Q21" s="798"/>
      <c r="R21" s="798"/>
      <c r="S21" s="798"/>
      <c r="T21" s="798"/>
      <c r="U21" s="761"/>
    </row>
    <row r="22" spans="1:21">
      <c r="A22" s="768">
        <v>1</v>
      </c>
      <c r="B22" s="804"/>
      <c r="C22" s="804"/>
      <c r="D22" s="804"/>
      <c r="E22" s="804"/>
      <c r="F22" s="804"/>
      <c r="G22" s="804"/>
      <c r="H22" s="804"/>
      <c r="I22" s="804"/>
      <c r="J22" s="804"/>
      <c r="K22" s="804"/>
      <c r="L22" s="801">
        <v>1.5</v>
      </c>
      <c r="M22" s="797" t="s">
        <v>368</v>
      </c>
      <c r="N22" s="669" t="s">
        <v>355</v>
      </c>
      <c r="O22" s="798"/>
      <c r="P22" s="798"/>
      <c r="Q22" s="798"/>
      <c r="R22" s="798"/>
      <c r="S22" s="798"/>
      <c r="T22" s="798"/>
      <c r="U22" s="761"/>
    </row>
    <row r="23" spans="1:21" s="92" customFormat="1">
      <c r="A23" s="768">
        <v>1</v>
      </c>
      <c r="B23" s="847"/>
      <c r="C23" s="847"/>
      <c r="D23" s="847"/>
      <c r="E23" s="847"/>
      <c r="F23" s="847"/>
      <c r="G23" s="847"/>
      <c r="H23" s="847"/>
      <c r="I23" s="847"/>
      <c r="J23" s="847"/>
      <c r="K23" s="847"/>
      <c r="L23" s="790">
        <v>2</v>
      </c>
      <c r="M23" s="791" t="s">
        <v>369</v>
      </c>
      <c r="N23" s="669" t="s">
        <v>355</v>
      </c>
      <c r="O23" s="792">
        <v>0</v>
      </c>
      <c r="P23" s="792">
        <v>0</v>
      </c>
      <c r="Q23" s="792">
        <v>0</v>
      </c>
      <c r="R23" s="792">
        <v>0</v>
      </c>
      <c r="S23" s="792">
        <v>0</v>
      </c>
      <c r="T23" s="792">
        <v>0</v>
      </c>
      <c r="U23" s="761"/>
    </row>
    <row r="24" spans="1:21">
      <c r="A24" s="768">
        <v>1</v>
      </c>
      <c r="B24" s="804"/>
      <c r="C24" s="804"/>
      <c r="D24" s="804"/>
      <c r="E24" s="804"/>
      <c r="F24" s="804"/>
      <c r="G24" s="804"/>
      <c r="H24" s="804"/>
      <c r="I24" s="804"/>
      <c r="J24" s="804"/>
      <c r="K24" s="804"/>
      <c r="L24" s="801">
        <v>2.1</v>
      </c>
      <c r="M24" s="797" t="s">
        <v>361</v>
      </c>
      <c r="N24" s="669" t="s">
        <v>355</v>
      </c>
      <c r="O24" s="798"/>
      <c r="P24" s="798"/>
      <c r="Q24" s="798"/>
      <c r="R24" s="798"/>
      <c r="S24" s="798"/>
      <c r="T24" s="798"/>
      <c r="U24" s="761"/>
    </row>
    <row r="25" spans="1:21">
      <c r="A25" s="768">
        <v>1</v>
      </c>
      <c r="B25" s="804"/>
      <c r="C25" s="804"/>
      <c r="D25" s="804"/>
      <c r="E25" s="804"/>
      <c r="F25" s="804"/>
      <c r="G25" s="804"/>
      <c r="H25" s="804"/>
      <c r="I25" s="804"/>
      <c r="J25" s="804"/>
      <c r="K25" s="804"/>
      <c r="L25" s="801">
        <v>2.2000000000000002</v>
      </c>
      <c r="M25" s="797" t="s">
        <v>362</v>
      </c>
      <c r="N25" s="669" t="s">
        <v>355</v>
      </c>
      <c r="O25" s="798"/>
      <c r="P25" s="798"/>
      <c r="Q25" s="798"/>
      <c r="R25" s="798"/>
      <c r="S25" s="798"/>
      <c r="T25" s="798"/>
      <c r="U25" s="761"/>
    </row>
    <row r="26" spans="1:21">
      <c r="A26" s="768">
        <v>1</v>
      </c>
      <c r="B26" s="804"/>
      <c r="C26" s="804"/>
      <c r="D26" s="804"/>
      <c r="E26" s="804"/>
      <c r="F26" s="804"/>
      <c r="G26" s="804"/>
      <c r="H26" s="804"/>
      <c r="I26" s="804"/>
      <c r="J26" s="804"/>
      <c r="K26" s="804"/>
      <c r="L26" s="801">
        <v>2.2999999999999998</v>
      </c>
      <c r="M26" s="797" t="s">
        <v>364</v>
      </c>
      <c r="N26" s="669" t="s">
        <v>355</v>
      </c>
      <c r="O26" s="798"/>
      <c r="P26" s="798"/>
      <c r="Q26" s="798"/>
      <c r="R26" s="798"/>
      <c r="S26" s="798"/>
      <c r="T26" s="798"/>
      <c r="U26" s="761"/>
    </row>
    <row r="27" spans="1:21">
      <c r="A27" s="768">
        <v>1</v>
      </c>
      <c r="B27" s="804"/>
      <c r="C27" s="804"/>
      <c r="D27" s="804"/>
      <c r="E27" s="804"/>
      <c r="F27" s="804"/>
      <c r="G27" s="804"/>
      <c r="H27" s="804"/>
      <c r="I27" s="804"/>
      <c r="J27" s="804"/>
      <c r="K27" s="804"/>
      <c r="L27" s="801">
        <v>2.4</v>
      </c>
      <c r="M27" s="797" t="s">
        <v>366</v>
      </c>
      <c r="N27" s="669" t="s">
        <v>355</v>
      </c>
      <c r="O27" s="798"/>
      <c r="P27" s="798"/>
      <c r="Q27" s="798"/>
      <c r="R27" s="798"/>
      <c r="S27" s="798"/>
      <c r="T27" s="798"/>
      <c r="U27" s="761"/>
    </row>
    <row r="28" spans="1:21">
      <c r="A28" s="768">
        <v>1</v>
      </c>
      <c r="B28" s="804"/>
      <c r="C28" s="804"/>
      <c r="D28" s="804"/>
      <c r="E28" s="804"/>
      <c r="F28" s="804"/>
      <c r="G28" s="804"/>
      <c r="H28" s="804"/>
      <c r="I28" s="804"/>
      <c r="J28" s="804"/>
      <c r="K28" s="804"/>
      <c r="L28" s="801">
        <v>2.5</v>
      </c>
      <c r="M28" s="797" t="s">
        <v>368</v>
      </c>
      <c r="N28" s="669" t="s">
        <v>355</v>
      </c>
      <c r="O28" s="798"/>
      <c r="P28" s="798"/>
      <c r="Q28" s="798"/>
      <c r="R28" s="798"/>
      <c r="S28" s="798"/>
      <c r="T28" s="798"/>
      <c r="U28" s="761"/>
    </row>
    <row r="29" spans="1:21" s="92" customFormat="1">
      <c r="A29" s="768">
        <v>1</v>
      </c>
      <c r="B29" s="847"/>
      <c r="C29" s="847"/>
      <c r="D29" s="847"/>
      <c r="E29" s="847"/>
      <c r="F29" s="847"/>
      <c r="G29" s="847"/>
      <c r="H29" s="847"/>
      <c r="I29" s="847"/>
      <c r="J29" s="847"/>
      <c r="K29" s="847"/>
      <c r="L29" s="790">
        <v>3</v>
      </c>
      <c r="M29" s="791" t="s">
        <v>371</v>
      </c>
      <c r="N29" s="669" t="s">
        <v>355</v>
      </c>
      <c r="O29" s="792">
        <v>0</v>
      </c>
      <c r="P29" s="792">
        <v>0</v>
      </c>
      <c r="Q29" s="792">
        <v>0</v>
      </c>
      <c r="R29" s="792">
        <v>0</v>
      </c>
      <c r="S29" s="792">
        <v>0</v>
      </c>
      <c r="T29" s="792">
        <v>0</v>
      </c>
      <c r="U29" s="761"/>
    </row>
    <row r="30" spans="1:21">
      <c r="A30" s="768">
        <v>1</v>
      </c>
      <c r="B30" s="804"/>
      <c r="C30" s="804"/>
      <c r="D30" s="804"/>
      <c r="E30" s="804"/>
      <c r="F30" s="804"/>
      <c r="G30" s="804"/>
      <c r="H30" s="804"/>
      <c r="I30" s="804"/>
      <c r="J30" s="804"/>
      <c r="K30" s="804"/>
      <c r="L30" s="801">
        <v>3.1</v>
      </c>
      <c r="M30" s="797" t="s">
        <v>361</v>
      </c>
      <c r="N30" s="669" t="s">
        <v>355</v>
      </c>
      <c r="O30" s="798"/>
      <c r="P30" s="798"/>
      <c r="Q30" s="798"/>
      <c r="R30" s="798"/>
      <c r="S30" s="798"/>
      <c r="T30" s="798"/>
      <c r="U30" s="761"/>
    </row>
    <row r="31" spans="1:21">
      <c r="A31" s="768">
        <v>1</v>
      </c>
      <c r="B31" s="804"/>
      <c r="C31" s="804"/>
      <c r="D31" s="804"/>
      <c r="E31" s="804"/>
      <c r="F31" s="804"/>
      <c r="G31" s="804"/>
      <c r="H31" s="804"/>
      <c r="I31" s="804"/>
      <c r="J31" s="804"/>
      <c r="K31" s="804"/>
      <c r="L31" s="801">
        <v>3.2</v>
      </c>
      <c r="M31" s="797" t="s">
        <v>362</v>
      </c>
      <c r="N31" s="669" t="s">
        <v>355</v>
      </c>
      <c r="O31" s="798"/>
      <c r="P31" s="798"/>
      <c r="Q31" s="798"/>
      <c r="R31" s="798"/>
      <c r="S31" s="798"/>
      <c r="T31" s="798"/>
      <c r="U31" s="761"/>
    </row>
    <row r="32" spans="1:21">
      <c r="A32" s="768">
        <v>1</v>
      </c>
      <c r="B32" s="804"/>
      <c r="C32" s="804"/>
      <c r="D32" s="804"/>
      <c r="E32" s="804"/>
      <c r="F32" s="804"/>
      <c r="G32" s="804"/>
      <c r="H32" s="804"/>
      <c r="I32" s="804"/>
      <c r="J32" s="804"/>
      <c r="K32" s="804"/>
      <c r="L32" s="801">
        <v>3.3</v>
      </c>
      <c r="M32" s="797" t="s">
        <v>364</v>
      </c>
      <c r="N32" s="669" t="s">
        <v>355</v>
      </c>
      <c r="O32" s="798"/>
      <c r="P32" s="798"/>
      <c r="Q32" s="798"/>
      <c r="R32" s="798"/>
      <c r="S32" s="798"/>
      <c r="T32" s="798"/>
      <c r="U32" s="761"/>
    </row>
    <row r="33" spans="1:21">
      <c r="A33" s="768">
        <v>1</v>
      </c>
      <c r="B33" s="804"/>
      <c r="C33" s="804"/>
      <c r="D33" s="804"/>
      <c r="E33" s="804"/>
      <c r="F33" s="804"/>
      <c r="G33" s="804"/>
      <c r="H33" s="804"/>
      <c r="I33" s="804"/>
      <c r="J33" s="804"/>
      <c r="K33" s="804"/>
      <c r="L33" s="801">
        <v>3.4</v>
      </c>
      <c r="M33" s="797" t="s">
        <v>366</v>
      </c>
      <c r="N33" s="669" t="s">
        <v>355</v>
      </c>
      <c r="O33" s="798"/>
      <c r="P33" s="798"/>
      <c r="Q33" s="798"/>
      <c r="R33" s="798"/>
      <c r="S33" s="798"/>
      <c r="T33" s="798"/>
      <c r="U33" s="761"/>
    </row>
    <row r="34" spans="1:21">
      <c r="A34" s="768">
        <v>1</v>
      </c>
      <c r="B34" s="804"/>
      <c r="C34" s="804"/>
      <c r="D34" s="804"/>
      <c r="E34" s="804"/>
      <c r="F34" s="804"/>
      <c r="G34" s="804"/>
      <c r="H34" s="804"/>
      <c r="I34" s="804"/>
      <c r="J34" s="804"/>
      <c r="K34" s="804"/>
      <c r="L34" s="801">
        <v>3.5</v>
      </c>
      <c r="M34" s="797" t="s">
        <v>368</v>
      </c>
      <c r="N34" s="669" t="s">
        <v>355</v>
      </c>
      <c r="O34" s="798"/>
      <c r="P34" s="798"/>
      <c r="Q34" s="798"/>
      <c r="R34" s="798"/>
      <c r="S34" s="798"/>
      <c r="T34" s="798"/>
      <c r="U34" s="761"/>
    </row>
    <row r="35" spans="1:21" s="92" customFormat="1" ht="22.5">
      <c r="A35" s="768">
        <v>1</v>
      </c>
      <c r="B35" s="847"/>
      <c r="C35" s="847"/>
      <c r="D35" s="847"/>
      <c r="E35" s="847"/>
      <c r="F35" s="847"/>
      <c r="G35" s="847"/>
      <c r="H35" s="847"/>
      <c r="I35" s="847"/>
      <c r="J35" s="847"/>
      <c r="K35" s="847"/>
      <c r="L35" s="790">
        <v>4</v>
      </c>
      <c r="M35" s="791" t="s">
        <v>375</v>
      </c>
      <c r="N35" s="669" t="s">
        <v>355</v>
      </c>
      <c r="O35" s="792">
        <v>0</v>
      </c>
      <c r="P35" s="792">
        <v>0</v>
      </c>
      <c r="Q35" s="792">
        <v>0</v>
      </c>
      <c r="R35" s="792">
        <v>0</v>
      </c>
      <c r="S35" s="792">
        <v>0</v>
      </c>
      <c r="T35" s="792">
        <v>0</v>
      </c>
      <c r="U35" s="761"/>
    </row>
    <row r="36" spans="1:21">
      <c r="A36" s="768">
        <v>1</v>
      </c>
      <c r="B36" s="804"/>
      <c r="C36" s="804"/>
      <c r="D36" s="804"/>
      <c r="E36" s="804"/>
      <c r="F36" s="804"/>
      <c r="G36" s="804"/>
      <c r="H36" s="804"/>
      <c r="I36" s="804"/>
      <c r="J36" s="804"/>
      <c r="K36" s="804"/>
      <c r="L36" s="801">
        <v>4.0999999999999996</v>
      </c>
      <c r="M36" s="797" t="s">
        <v>361</v>
      </c>
      <c r="N36" s="669" t="s">
        <v>355</v>
      </c>
      <c r="O36" s="798">
        <v>0</v>
      </c>
      <c r="P36" s="798">
        <v>0</v>
      </c>
      <c r="Q36" s="798">
        <v>0</v>
      </c>
      <c r="R36" s="798">
        <v>0</v>
      </c>
      <c r="S36" s="798">
        <v>0</v>
      </c>
      <c r="T36" s="798">
        <v>0</v>
      </c>
      <c r="U36" s="761"/>
    </row>
    <row r="37" spans="1:21">
      <c r="A37" s="768">
        <v>1</v>
      </c>
      <c r="B37" s="804"/>
      <c r="C37" s="804"/>
      <c r="D37" s="804"/>
      <c r="E37" s="804"/>
      <c r="F37" s="804"/>
      <c r="G37" s="804"/>
      <c r="H37" s="804"/>
      <c r="I37" s="804"/>
      <c r="J37" s="804"/>
      <c r="K37" s="804"/>
      <c r="L37" s="801">
        <v>4.2</v>
      </c>
      <c r="M37" s="797" t="s">
        <v>362</v>
      </c>
      <c r="N37" s="669" t="s">
        <v>355</v>
      </c>
      <c r="O37" s="798">
        <v>0</v>
      </c>
      <c r="P37" s="798">
        <v>0</v>
      </c>
      <c r="Q37" s="798">
        <v>0</v>
      </c>
      <c r="R37" s="798">
        <v>0</v>
      </c>
      <c r="S37" s="798">
        <v>0</v>
      </c>
      <c r="T37" s="798">
        <v>0</v>
      </c>
      <c r="U37" s="761"/>
    </row>
    <row r="38" spans="1:21">
      <c r="A38" s="768">
        <v>1</v>
      </c>
      <c r="B38" s="804"/>
      <c r="C38" s="804"/>
      <c r="D38" s="804"/>
      <c r="E38" s="804"/>
      <c r="F38" s="804"/>
      <c r="G38" s="804"/>
      <c r="H38" s="804"/>
      <c r="I38" s="804"/>
      <c r="J38" s="804"/>
      <c r="K38" s="804"/>
      <c r="L38" s="801">
        <v>4.3</v>
      </c>
      <c r="M38" s="797" t="s">
        <v>364</v>
      </c>
      <c r="N38" s="669" t="s">
        <v>355</v>
      </c>
      <c r="O38" s="798">
        <v>0</v>
      </c>
      <c r="P38" s="798">
        <v>0</v>
      </c>
      <c r="Q38" s="798">
        <v>0</v>
      </c>
      <c r="R38" s="798">
        <v>0</v>
      </c>
      <c r="S38" s="798">
        <v>0</v>
      </c>
      <c r="T38" s="798">
        <v>0</v>
      </c>
      <c r="U38" s="761"/>
    </row>
    <row r="39" spans="1:21">
      <c r="A39" s="768">
        <v>1</v>
      </c>
      <c r="B39" s="804"/>
      <c r="C39" s="804"/>
      <c r="D39" s="804"/>
      <c r="E39" s="804"/>
      <c r="F39" s="804"/>
      <c r="G39" s="804"/>
      <c r="H39" s="804"/>
      <c r="I39" s="804"/>
      <c r="J39" s="804"/>
      <c r="K39" s="804"/>
      <c r="L39" s="801">
        <v>4.4000000000000004</v>
      </c>
      <c r="M39" s="797" t="s">
        <v>366</v>
      </c>
      <c r="N39" s="669" t="s">
        <v>355</v>
      </c>
      <c r="O39" s="798">
        <v>0</v>
      </c>
      <c r="P39" s="798">
        <v>0</v>
      </c>
      <c r="Q39" s="798">
        <v>0</v>
      </c>
      <c r="R39" s="798">
        <v>0</v>
      </c>
      <c r="S39" s="798">
        <v>0</v>
      </c>
      <c r="T39" s="798">
        <v>0</v>
      </c>
      <c r="U39" s="761"/>
    </row>
    <row r="40" spans="1:21">
      <c r="A40" s="768">
        <v>1</v>
      </c>
      <c r="B40" s="804"/>
      <c r="C40" s="804"/>
      <c r="D40" s="804"/>
      <c r="E40" s="804"/>
      <c r="F40" s="804"/>
      <c r="G40" s="804"/>
      <c r="H40" s="804"/>
      <c r="I40" s="804"/>
      <c r="J40" s="804"/>
      <c r="K40" s="804"/>
      <c r="L40" s="801">
        <v>4.5</v>
      </c>
      <c r="M40" s="797" t="s">
        <v>368</v>
      </c>
      <c r="N40" s="669" t="s">
        <v>355</v>
      </c>
      <c r="O40" s="798">
        <v>0</v>
      </c>
      <c r="P40" s="798">
        <v>0</v>
      </c>
      <c r="Q40" s="798">
        <v>0</v>
      </c>
      <c r="R40" s="798">
        <v>0</v>
      </c>
      <c r="S40" s="798">
        <v>0</v>
      </c>
      <c r="T40" s="798">
        <v>0</v>
      </c>
      <c r="U40" s="761"/>
    </row>
    <row r="41" spans="1:21" s="92" customFormat="1">
      <c r="A41" s="768">
        <v>1</v>
      </c>
      <c r="B41" s="847"/>
      <c r="C41" s="847"/>
      <c r="D41" s="847"/>
      <c r="E41" s="847"/>
      <c r="F41" s="847"/>
      <c r="G41" s="847"/>
      <c r="H41" s="847"/>
      <c r="I41" s="847"/>
      <c r="J41" s="847"/>
      <c r="K41" s="847"/>
      <c r="L41" s="790">
        <v>5</v>
      </c>
      <c r="M41" s="791" t="s">
        <v>380</v>
      </c>
      <c r="N41" s="669" t="s">
        <v>355</v>
      </c>
      <c r="O41" s="792">
        <v>0</v>
      </c>
      <c r="P41" s="792">
        <v>0</v>
      </c>
      <c r="Q41" s="792">
        <v>0</v>
      </c>
      <c r="R41" s="792">
        <v>0</v>
      </c>
      <c r="S41" s="792">
        <v>0</v>
      </c>
      <c r="T41" s="792">
        <v>0</v>
      </c>
      <c r="U41" s="761"/>
    </row>
    <row r="42" spans="1:21">
      <c r="A42" s="768">
        <v>1</v>
      </c>
      <c r="B42" s="804"/>
      <c r="C42" s="804"/>
      <c r="D42" s="804"/>
      <c r="E42" s="804"/>
      <c r="F42" s="804"/>
      <c r="G42" s="804"/>
      <c r="H42" s="804"/>
      <c r="I42" s="804"/>
      <c r="J42" s="804"/>
      <c r="K42" s="804"/>
      <c r="L42" s="801">
        <v>5.0999999999999996</v>
      </c>
      <c r="M42" s="797" t="s">
        <v>361</v>
      </c>
      <c r="N42" s="669" t="s">
        <v>355</v>
      </c>
      <c r="O42" s="798">
        <v>0</v>
      </c>
      <c r="P42" s="798">
        <v>0</v>
      </c>
      <c r="Q42" s="798">
        <v>0</v>
      </c>
      <c r="R42" s="798">
        <v>0</v>
      </c>
      <c r="S42" s="798">
        <v>0</v>
      </c>
      <c r="T42" s="798">
        <v>0</v>
      </c>
      <c r="U42" s="761"/>
    </row>
    <row r="43" spans="1:21">
      <c r="A43" s="768">
        <v>1</v>
      </c>
      <c r="B43" s="804"/>
      <c r="C43" s="804"/>
      <c r="D43" s="804"/>
      <c r="E43" s="804"/>
      <c r="F43" s="804"/>
      <c r="G43" s="804"/>
      <c r="H43" s="804"/>
      <c r="I43" s="804"/>
      <c r="J43" s="804"/>
      <c r="K43" s="804"/>
      <c r="L43" s="801">
        <v>5.2</v>
      </c>
      <c r="M43" s="797" t="s">
        <v>362</v>
      </c>
      <c r="N43" s="669" t="s">
        <v>355</v>
      </c>
      <c r="O43" s="798">
        <v>0</v>
      </c>
      <c r="P43" s="798">
        <v>0</v>
      </c>
      <c r="Q43" s="798">
        <v>0</v>
      </c>
      <c r="R43" s="798">
        <v>0</v>
      </c>
      <c r="S43" s="798">
        <v>0</v>
      </c>
      <c r="T43" s="798">
        <v>0</v>
      </c>
      <c r="U43" s="761"/>
    </row>
    <row r="44" spans="1:21">
      <c r="A44" s="768">
        <v>1</v>
      </c>
      <c r="B44" s="804"/>
      <c r="C44" s="804"/>
      <c r="D44" s="804"/>
      <c r="E44" s="804"/>
      <c r="F44" s="804"/>
      <c r="G44" s="804"/>
      <c r="H44" s="804"/>
      <c r="I44" s="804"/>
      <c r="J44" s="804"/>
      <c r="K44" s="804"/>
      <c r="L44" s="801">
        <v>5.3</v>
      </c>
      <c r="M44" s="797" t="s">
        <v>364</v>
      </c>
      <c r="N44" s="669" t="s">
        <v>355</v>
      </c>
      <c r="O44" s="798">
        <v>0</v>
      </c>
      <c r="P44" s="798">
        <v>0</v>
      </c>
      <c r="Q44" s="798">
        <v>0</v>
      </c>
      <c r="R44" s="798">
        <v>0</v>
      </c>
      <c r="S44" s="798">
        <v>0</v>
      </c>
      <c r="T44" s="798">
        <v>0</v>
      </c>
      <c r="U44" s="761"/>
    </row>
    <row r="45" spans="1:21">
      <c r="A45" s="768">
        <v>1</v>
      </c>
      <c r="B45" s="804"/>
      <c r="C45" s="804"/>
      <c r="D45" s="804"/>
      <c r="E45" s="804"/>
      <c r="F45" s="804"/>
      <c r="G45" s="804"/>
      <c r="H45" s="804"/>
      <c r="I45" s="804"/>
      <c r="J45" s="804"/>
      <c r="K45" s="804"/>
      <c r="L45" s="801">
        <v>5.4</v>
      </c>
      <c r="M45" s="797" t="s">
        <v>366</v>
      </c>
      <c r="N45" s="669" t="s">
        <v>355</v>
      </c>
      <c r="O45" s="798">
        <v>0</v>
      </c>
      <c r="P45" s="798">
        <v>0</v>
      </c>
      <c r="Q45" s="798">
        <v>0</v>
      </c>
      <c r="R45" s="798">
        <v>0</v>
      </c>
      <c r="S45" s="798">
        <v>0</v>
      </c>
      <c r="T45" s="798">
        <v>0</v>
      </c>
      <c r="U45" s="761"/>
    </row>
    <row r="46" spans="1:21">
      <c r="A46" s="768">
        <v>1</v>
      </c>
      <c r="B46" s="804"/>
      <c r="C46" s="804"/>
      <c r="D46" s="804"/>
      <c r="E46" s="804"/>
      <c r="F46" s="804"/>
      <c r="G46" s="804"/>
      <c r="H46" s="804"/>
      <c r="I46" s="804"/>
      <c r="J46" s="804"/>
      <c r="K46" s="804"/>
      <c r="L46" s="801">
        <v>5.5</v>
      </c>
      <c r="M46" s="797" t="s">
        <v>368</v>
      </c>
      <c r="N46" s="669" t="s">
        <v>355</v>
      </c>
      <c r="O46" s="798">
        <v>0</v>
      </c>
      <c r="P46" s="798">
        <v>0</v>
      </c>
      <c r="Q46" s="798">
        <v>0</v>
      </c>
      <c r="R46" s="798">
        <v>0</v>
      </c>
      <c r="S46" s="798">
        <v>0</v>
      </c>
      <c r="T46" s="798">
        <v>0</v>
      </c>
      <c r="U46" s="761"/>
    </row>
    <row r="47" spans="1:21" s="92" customFormat="1" ht="22.5">
      <c r="A47" s="768">
        <v>1</v>
      </c>
      <c r="B47" s="847"/>
      <c r="C47" s="847"/>
      <c r="D47" s="847"/>
      <c r="E47" s="847"/>
      <c r="F47" s="847"/>
      <c r="G47" s="847"/>
      <c r="H47" s="847"/>
      <c r="I47" s="847"/>
      <c r="J47" s="847"/>
      <c r="K47" s="847"/>
      <c r="L47" s="790">
        <v>6</v>
      </c>
      <c r="M47" s="791" t="s">
        <v>384</v>
      </c>
      <c r="N47" s="790"/>
      <c r="O47" s="792"/>
      <c r="P47" s="792"/>
      <c r="Q47" s="792"/>
      <c r="R47" s="792"/>
      <c r="S47" s="792"/>
      <c r="T47" s="792"/>
      <c r="U47" s="761"/>
    </row>
    <row r="48" spans="1:21">
      <c r="A48" s="768">
        <v>1</v>
      </c>
      <c r="B48" s="804"/>
      <c r="C48" s="804"/>
      <c r="D48" s="804"/>
      <c r="E48" s="804"/>
      <c r="F48" s="804"/>
      <c r="G48" s="804"/>
      <c r="H48" s="804"/>
      <c r="I48" s="804"/>
      <c r="J48" s="804"/>
      <c r="K48" s="804"/>
      <c r="L48" s="801">
        <v>6.1</v>
      </c>
      <c r="M48" s="797" t="s">
        <v>361</v>
      </c>
      <c r="N48" s="801" t="s">
        <v>142</v>
      </c>
      <c r="O48" s="798">
        <v>0</v>
      </c>
      <c r="P48" s="798">
        <v>0</v>
      </c>
      <c r="Q48" s="798">
        <v>0</v>
      </c>
      <c r="R48" s="798">
        <v>0</v>
      </c>
      <c r="S48" s="798">
        <v>0</v>
      </c>
      <c r="T48" s="798">
        <v>0</v>
      </c>
      <c r="U48" s="761"/>
    </row>
    <row r="49" spans="1:21">
      <c r="A49" s="768">
        <v>1</v>
      </c>
      <c r="B49" s="804"/>
      <c r="C49" s="804"/>
      <c r="D49" s="804"/>
      <c r="E49" s="804"/>
      <c r="F49" s="804"/>
      <c r="G49" s="804"/>
      <c r="H49" s="804"/>
      <c r="I49" s="804"/>
      <c r="J49" s="804"/>
      <c r="K49" s="804"/>
      <c r="L49" s="801">
        <v>6.2</v>
      </c>
      <c r="M49" s="797" t="s">
        <v>362</v>
      </c>
      <c r="N49" s="801" t="s">
        <v>142</v>
      </c>
      <c r="O49" s="798">
        <v>0</v>
      </c>
      <c r="P49" s="798">
        <v>0</v>
      </c>
      <c r="Q49" s="798">
        <v>0</v>
      </c>
      <c r="R49" s="798">
        <v>0</v>
      </c>
      <c r="S49" s="798">
        <v>0</v>
      </c>
      <c r="T49" s="798">
        <v>0</v>
      </c>
      <c r="U49" s="761"/>
    </row>
    <row r="50" spans="1:21">
      <c r="A50" s="768">
        <v>1</v>
      </c>
      <c r="B50" s="804"/>
      <c r="C50" s="804"/>
      <c r="D50" s="804"/>
      <c r="E50" s="804"/>
      <c r="F50" s="804"/>
      <c r="G50" s="804"/>
      <c r="H50" s="804"/>
      <c r="I50" s="804"/>
      <c r="J50" s="804"/>
      <c r="K50" s="804"/>
      <c r="L50" s="801">
        <v>6.3</v>
      </c>
      <c r="M50" s="797" t="s">
        <v>364</v>
      </c>
      <c r="N50" s="801" t="s">
        <v>142</v>
      </c>
      <c r="O50" s="798">
        <v>0</v>
      </c>
      <c r="P50" s="798">
        <v>0</v>
      </c>
      <c r="Q50" s="798">
        <v>0</v>
      </c>
      <c r="R50" s="798">
        <v>0</v>
      </c>
      <c r="S50" s="798">
        <v>0</v>
      </c>
      <c r="T50" s="798">
        <v>0</v>
      </c>
      <c r="U50" s="761"/>
    </row>
    <row r="51" spans="1:21">
      <c r="A51" s="768">
        <v>1</v>
      </c>
      <c r="B51" s="804"/>
      <c r="C51" s="804"/>
      <c r="D51" s="804"/>
      <c r="E51" s="804"/>
      <c r="F51" s="804"/>
      <c r="G51" s="804"/>
      <c r="H51" s="804"/>
      <c r="I51" s="804"/>
      <c r="J51" s="804"/>
      <c r="K51" s="804"/>
      <c r="L51" s="801">
        <v>6.4</v>
      </c>
      <c r="M51" s="797" t="s">
        <v>366</v>
      </c>
      <c r="N51" s="801" t="s">
        <v>142</v>
      </c>
      <c r="O51" s="798">
        <v>0</v>
      </c>
      <c r="P51" s="798">
        <v>0</v>
      </c>
      <c r="Q51" s="798">
        <v>0</v>
      </c>
      <c r="R51" s="798">
        <v>0</v>
      </c>
      <c r="S51" s="798">
        <v>0</v>
      </c>
      <c r="T51" s="798">
        <v>0</v>
      </c>
      <c r="U51" s="761"/>
    </row>
    <row r="52" spans="1:21">
      <c r="A52" s="768">
        <v>1</v>
      </c>
      <c r="B52" s="804"/>
      <c r="C52" s="804"/>
      <c r="D52" s="804"/>
      <c r="E52" s="804"/>
      <c r="F52" s="804"/>
      <c r="G52" s="804"/>
      <c r="H52" s="804"/>
      <c r="I52" s="804"/>
      <c r="J52" s="804"/>
      <c r="K52" s="804"/>
      <c r="L52" s="801">
        <v>6.5</v>
      </c>
      <c r="M52" s="797" t="s">
        <v>368</v>
      </c>
      <c r="N52" s="801" t="s">
        <v>142</v>
      </c>
      <c r="O52" s="798">
        <v>0</v>
      </c>
      <c r="P52" s="798">
        <v>0</v>
      </c>
      <c r="Q52" s="798">
        <v>0</v>
      </c>
      <c r="R52" s="798">
        <v>0</v>
      </c>
      <c r="S52" s="798">
        <v>0</v>
      </c>
      <c r="T52" s="798">
        <v>0</v>
      </c>
      <c r="U52" s="761"/>
    </row>
    <row r="53" spans="1:21" s="92" customFormat="1">
      <c r="A53" s="768">
        <v>1</v>
      </c>
      <c r="B53" s="847"/>
      <c r="C53" s="847"/>
      <c r="D53" s="847"/>
      <c r="E53" s="847"/>
      <c r="F53" s="847"/>
      <c r="G53" s="847"/>
      <c r="H53" s="847"/>
      <c r="I53" s="847"/>
      <c r="J53" s="847"/>
      <c r="K53" s="847"/>
      <c r="L53" s="790">
        <v>7</v>
      </c>
      <c r="M53" s="791" t="s">
        <v>388</v>
      </c>
      <c r="N53" s="669" t="s">
        <v>355</v>
      </c>
      <c r="O53" s="792">
        <v>173.06</v>
      </c>
      <c r="P53" s="792">
        <v>249.67</v>
      </c>
      <c r="Q53" s="792">
        <v>173.06</v>
      </c>
      <c r="R53" s="792">
        <v>0</v>
      </c>
      <c r="S53" s="792">
        <v>250</v>
      </c>
      <c r="T53" s="792">
        <v>0</v>
      </c>
      <c r="U53" s="761"/>
    </row>
    <row r="54" spans="1:21">
      <c r="A54" s="768">
        <v>1</v>
      </c>
      <c r="B54" s="804"/>
      <c r="C54" s="804"/>
      <c r="D54" s="804"/>
      <c r="E54" s="804"/>
      <c r="F54" s="804"/>
      <c r="G54" s="804"/>
      <c r="H54" s="804"/>
      <c r="I54" s="804"/>
      <c r="J54" s="804"/>
      <c r="K54" s="804"/>
      <c r="L54" s="801">
        <v>7.1</v>
      </c>
      <c r="M54" s="797" t="s">
        <v>361</v>
      </c>
      <c r="N54" s="669" t="s">
        <v>355</v>
      </c>
      <c r="O54" s="798"/>
      <c r="P54" s="798"/>
      <c r="Q54" s="798"/>
      <c r="R54" s="798"/>
      <c r="S54" s="798"/>
      <c r="T54" s="798"/>
      <c r="U54" s="761"/>
    </row>
    <row r="55" spans="1:21">
      <c r="A55" s="768">
        <v>1</v>
      </c>
      <c r="B55" s="804"/>
      <c r="C55" s="804"/>
      <c r="D55" s="804"/>
      <c r="E55" s="804"/>
      <c r="F55" s="804"/>
      <c r="G55" s="804"/>
      <c r="H55" s="804"/>
      <c r="I55" s="804"/>
      <c r="J55" s="804"/>
      <c r="K55" s="804"/>
      <c r="L55" s="801">
        <v>7.2</v>
      </c>
      <c r="M55" s="797" t="s">
        <v>362</v>
      </c>
      <c r="N55" s="669" t="s">
        <v>355</v>
      </c>
      <c r="O55" s="798"/>
      <c r="P55" s="798"/>
      <c r="Q55" s="798"/>
      <c r="R55" s="798"/>
      <c r="S55" s="798"/>
      <c r="T55" s="798"/>
      <c r="U55" s="761"/>
    </row>
    <row r="56" spans="1:21">
      <c r="A56" s="768">
        <v>1</v>
      </c>
      <c r="B56" s="804"/>
      <c r="C56" s="804"/>
      <c r="D56" s="804"/>
      <c r="E56" s="804"/>
      <c r="F56" s="804"/>
      <c r="G56" s="804"/>
      <c r="H56" s="804"/>
      <c r="I56" s="804"/>
      <c r="J56" s="804"/>
      <c r="K56" s="804"/>
      <c r="L56" s="801">
        <v>7.3</v>
      </c>
      <c r="M56" s="797" t="s">
        <v>364</v>
      </c>
      <c r="N56" s="669" t="s">
        <v>355</v>
      </c>
      <c r="O56" s="798">
        <v>173.06</v>
      </c>
      <c r="P56" s="798">
        <v>249.67</v>
      </c>
      <c r="Q56" s="798">
        <v>173.06</v>
      </c>
      <c r="R56" s="798">
        <v>0</v>
      </c>
      <c r="S56" s="798">
        <v>250</v>
      </c>
      <c r="T56" s="798">
        <v>0</v>
      </c>
      <c r="U56" s="761"/>
    </row>
    <row r="57" spans="1:21">
      <c r="A57" s="768">
        <v>1</v>
      </c>
      <c r="B57" s="804"/>
      <c r="C57" s="804"/>
      <c r="D57" s="804"/>
      <c r="E57" s="804"/>
      <c r="F57" s="804"/>
      <c r="G57" s="804"/>
      <c r="H57" s="804"/>
      <c r="I57" s="804"/>
      <c r="J57" s="804"/>
      <c r="K57" s="804"/>
      <c r="L57" s="801">
        <v>7.4</v>
      </c>
      <c r="M57" s="797" t="s">
        <v>366</v>
      </c>
      <c r="N57" s="669" t="s">
        <v>355</v>
      </c>
      <c r="O57" s="798"/>
      <c r="P57" s="798"/>
      <c r="Q57" s="798"/>
      <c r="R57" s="798"/>
      <c r="S57" s="798"/>
      <c r="T57" s="798"/>
      <c r="U57" s="761"/>
    </row>
    <row r="58" spans="1:21">
      <c r="A58" s="768">
        <v>1</v>
      </c>
      <c r="B58" s="804"/>
      <c r="C58" s="804"/>
      <c r="D58" s="804"/>
      <c r="E58" s="804"/>
      <c r="F58" s="804"/>
      <c r="G58" s="804"/>
      <c r="H58" s="804"/>
      <c r="I58" s="804"/>
      <c r="J58" s="804"/>
      <c r="K58" s="804"/>
      <c r="L58" s="801">
        <v>7.5</v>
      </c>
      <c r="M58" s="797" t="s">
        <v>368</v>
      </c>
      <c r="N58" s="669" t="s">
        <v>355</v>
      </c>
      <c r="O58" s="798"/>
      <c r="P58" s="798"/>
      <c r="Q58" s="798"/>
      <c r="R58" s="798"/>
      <c r="S58" s="798"/>
      <c r="T58" s="798"/>
      <c r="U58" s="761"/>
    </row>
    <row r="59" spans="1:21" s="92" customFormat="1">
      <c r="A59" s="768">
        <v>1</v>
      </c>
      <c r="B59" s="847"/>
      <c r="C59" s="847"/>
      <c r="D59" s="847"/>
      <c r="E59" s="847"/>
      <c r="F59" s="847"/>
      <c r="G59" s="847"/>
      <c r="H59" s="847"/>
      <c r="I59" s="847"/>
      <c r="J59" s="847"/>
      <c r="K59" s="847"/>
      <c r="L59" s="790">
        <v>8</v>
      </c>
      <c r="M59" s="791" t="s">
        <v>392</v>
      </c>
      <c r="N59" s="669" t="s">
        <v>355</v>
      </c>
      <c r="O59" s="792">
        <v>0</v>
      </c>
      <c r="P59" s="792">
        <v>0</v>
      </c>
      <c r="Q59" s="792">
        <v>0</v>
      </c>
      <c r="R59" s="792">
        <v>0</v>
      </c>
      <c r="S59" s="792">
        <v>0</v>
      </c>
      <c r="T59" s="792">
        <v>0</v>
      </c>
      <c r="U59" s="761"/>
    </row>
    <row r="60" spans="1:21">
      <c r="A60" s="768">
        <v>1</v>
      </c>
      <c r="B60" s="804"/>
      <c r="C60" s="804"/>
      <c r="D60" s="804"/>
      <c r="E60" s="804"/>
      <c r="F60" s="804"/>
      <c r="G60" s="804"/>
      <c r="H60" s="804"/>
      <c r="I60" s="804"/>
      <c r="J60" s="804"/>
      <c r="K60" s="804"/>
      <c r="L60" s="801">
        <v>8.1</v>
      </c>
      <c r="M60" s="797" t="s">
        <v>361</v>
      </c>
      <c r="N60" s="669" t="s">
        <v>355</v>
      </c>
      <c r="O60" s="798"/>
      <c r="P60" s="798"/>
      <c r="Q60" s="798"/>
      <c r="R60" s="798"/>
      <c r="S60" s="798"/>
      <c r="T60" s="798"/>
      <c r="U60" s="761"/>
    </row>
    <row r="61" spans="1:21">
      <c r="A61" s="768">
        <v>1</v>
      </c>
      <c r="B61" s="804"/>
      <c r="C61" s="804"/>
      <c r="D61" s="804"/>
      <c r="E61" s="804"/>
      <c r="F61" s="804"/>
      <c r="G61" s="804"/>
      <c r="H61" s="804"/>
      <c r="I61" s="804"/>
      <c r="J61" s="804"/>
      <c r="K61" s="804"/>
      <c r="L61" s="801">
        <v>8.1999999999999993</v>
      </c>
      <c r="M61" s="797" t="s">
        <v>362</v>
      </c>
      <c r="N61" s="669" t="s">
        <v>355</v>
      </c>
      <c r="O61" s="798"/>
      <c r="P61" s="798"/>
      <c r="Q61" s="798"/>
      <c r="R61" s="798"/>
      <c r="S61" s="798"/>
      <c r="T61" s="798"/>
      <c r="U61" s="761"/>
    </row>
    <row r="62" spans="1:21">
      <c r="A62" s="768">
        <v>1</v>
      </c>
      <c r="B62" s="804"/>
      <c r="C62" s="804"/>
      <c r="D62" s="804"/>
      <c r="E62" s="804"/>
      <c r="F62" s="804"/>
      <c r="G62" s="804"/>
      <c r="H62" s="804"/>
      <c r="I62" s="804"/>
      <c r="J62" s="804"/>
      <c r="K62" s="804"/>
      <c r="L62" s="801">
        <v>8.3000000000000007</v>
      </c>
      <c r="M62" s="797" t="s">
        <v>364</v>
      </c>
      <c r="N62" s="669" t="s">
        <v>355</v>
      </c>
      <c r="O62" s="798"/>
      <c r="P62" s="798"/>
      <c r="Q62" s="798"/>
      <c r="R62" s="798"/>
      <c r="S62" s="798"/>
      <c r="T62" s="798"/>
      <c r="U62" s="761"/>
    </row>
    <row r="63" spans="1:21">
      <c r="A63" s="768">
        <v>1</v>
      </c>
      <c r="B63" s="804"/>
      <c r="C63" s="804"/>
      <c r="D63" s="804"/>
      <c r="E63" s="804"/>
      <c r="F63" s="804"/>
      <c r="G63" s="804"/>
      <c r="H63" s="804"/>
      <c r="I63" s="804"/>
      <c r="J63" s="804"/>
      <c r="K63" s="804"/>
      <c r="L63" s="801">
        <v>8.4</v>
      </c>
      <c r="M63" s="797" t="s">
        <v>366</v>
      </c>
      <c r="N63" s="669" t="s">
        <v>355</v>
      </c>
      <c r="O63" s="798"/>
      <c r="P63" s="798"/>
      <c r="Q63" s="798"/>
      <c r="R63" s="798"/>
      <c r="S63" s="798"/>
      <c r="T63" s="798"/>
      <c r="U63" s="761"/>
    </row>
    <row r="64" spans="1:21">
      <c r="A64" s="768">
        <v>1</v>
      </c>
      <c r="B64" s="804"/>
      <c r="C64" s="804"/>
      <c r="D64" s="804"/>
      <c r="E64" s="804"/>
      <c r="F64" s="804"/>
      <c r="G64" s="804"/>
      <c r="H64" s="804"/>
      <c r="I64" s="804"/>
      <c r="J64" s="804"/>
      <c r="K64" s="804"/>
      <c r="L64" s="801">
        <v>8.5</v>
      </c>
      <c r="M64" s="797" t="s">
        <v>368</v>
      </c>
      <c r="N64" s="669" t="s">
        <v>355</v>
      </c>
      <c r="O64" s="798"/>
      <c r="P64" s="798"/>
      <c r="Q64" s="798"/>
      <c r="R64" s="798"/>
      <c r="S64" s="798"/>
      <c r="T64" s="798"/>
      <c r="U64" s="761"/>
    </row>
    <row r="65" spans="1:21">
      <c r="A65" s="718" t="s">
        <v>101</v>
      </c>
      <c r="B65" s="804"/>
      <c r="C65" s="804"/>
      <c r="D65" s="804"/>
      <c r="E65" s="804"/>
      <c r="F65" s="804"/>
      <c r="G65" s="804"/>
      <c r="H65" s="804"/>
      <c r="I65" s="804"/>
      <c r="J65" s="804"/>
      <c r="K65" s="804"/>
      <c r="L65" s="787" t="s">
        <v>2450</v>
      </c>
      <c r="M65" s="610"/>
      <c r="N65" s="611"/>
      <c r="O65" s="611"/>
      <c r="P65" s="611"/>
      <c r="Q65" s="611"/>
      <c r="R65" s="611"/>
      <c r="S65" s="611"/>
      <c r="T65" s="611"/>
      <c r="U65" s="846"/>
    </row>
    <row r="66" spans="1:21" s="92" customFormat="1" ht="22.5">
      <c r="A66" s="768">
        <v>2</v>
      </c>
      <c r="B66" s="847"/>
      <c r="C66" s="847"/>
      <c r="D66" s="847"/>
      <c r="E66" s="847"/>
      <c r="F66" s="847"/>
      <c r="G66" s="847"/>
      <c r="H66" s="847"/>
      <c r="I66" s="847"/>
      <c r="J66" s="847"/>
      <c r="K66" s="847"/>
      <c r="L66" s="790">
        <v>1</v>
      </c>
      <c r="M66" s="791" t="s">
        <v>360</v>
      </c>
      <c r="N66" s="669" t="s">
        <v>355</v>
      </c>
      <c r="O66" s="792">
        <v>0</v>
      </c>
      <c r="P66" s="792">
        <v>0</v>
      </c>
      <c r="Q66" s="792">
        <v>0</v>
      </c>
      <c r="R66" s="792">
        <v>0</v>
      </c>
      <c r="S66" s="792">
        <v>0</v>
      </c>
      <c r="T66" s="792">
        <v>0</v>
      </c>
      <c r="U66" s="761"/>
    </row>
    <row r="67" spans="1:21">
      <c r="A67" s="768">
        <v>2</v>
      </c>
      <c r="B67" s="804"/>
      <c r="C67" s="804"/>
      <c r="D67" s="804"/>
      <c r="E67" s="804"/>
      <c r="F67" s="804"/>
      <c r="G67" s="804"/>
      <c r="H67" s="804"/>
      <c r="I67" s="804"/>
      <c r="J67" s="804"/>
      <c r="K67" s="804"/>
      <c r="L67" s="801">
        <v>1.1000000000000001</v>
      </c>
      <c r="M67" s="797" t="s">
        <v>361</v>
      </c>
      <c r="N67" s="669" t="s">
        <v>355</v>
      </c>
      <c r="O67" s="798"/>
      <c r="P67" s="798"/>
      <c r="Q67" s="798"/>
      <c r="R67" s="798"/>
      <c r="S67" s="798"/>
      <c r="T67" s="798"/>
      <c r="U67" s="761"/>
    </row>
    <row r="68" spans="1:21">
      <c r="A68" s="768">
        <v>2</v>
      </c>
      <c r="B68" s="804"/>
      <c r="C68" s="804"/>
      <c r="D68" s="804"/>
      <c r="E68" s="804"/>
      <c r="F68" s="804"/>
      <c r="G68" s="804"/>
      <c r="H68" s="804"/>
      <c r="I68" s="804"/>
      <c r="J68" s="804"/>
      <c r="K68" s="804"/>
      <c r="L68" s="801">
        <v>1.2</v>
      </c>
      <c r="M68" s="797" t="s">
        <v>362</v>
      </c>
      <c r="N68" s="669" t="s">
        <v>355</v>
      </c>
      <c r="O68" s="798"/>
      <c r="P68" s="798"/>
      <c r="Q68" s="798"/>
      <c r="R68" s="798"/>
      <c r="S68" s="798"/>
      <c r="T68" s="798"/>
      <c r="U68" s="761"/>
    </row>
    <row r="69" spans="1:21">
      <c r="A69" s="768">
        <v>2</v>
      </c>
      <c r="B69" s="804"/>
      <c r="C69" s="804"/>
      <c r="D69" s="804"/>
      <c r="E69" s="804"/>
      <c r="F69" s="804"/>
      <c r="G69" s="804"/>
      <c r="H69" s="804"/>
      <c r="I69" s="804"/>
      <c r="J69" s="804"/>
      <c r="K69" s="804"/>
      <c r="L69" s="801">
        <v>1.3</v>
      </c>
      <c r="M69" s="797" t="s">
        <v>364</v>
      </c>
      <c r="N69" s="669" t="s">
        <v>355</v>
      </c>
      <c r="O69" s="798"/>
      <c r="P69" s="798"/>
      <c r="Q69" s="798"/>
      <c r="R69" s="798"/>
      <c r="S69" s="798"/>
      <c r="T69" s="798"/>
      <c r="U69" s="761"/>
    </row>
    <row r="70" spans="1:21">
      <c r="A70" s="768">
        <v>2</v>
      </c>
      <c r="B70" s="804"/>
      <c r="C70" s="804"/>
      <c r="D70" s="804"/>
      <c r="E70" s="804"/>
      <c r="F70" s="804"/>
      <c r="G70" s="804"/>
      <c r="H70" s="804"/>
      <c r="I70" s="804"/>
      <c r="J70" s="804"/>
      <c r="K70" s="804"/>
      <c r="L70" s="801">
        <v>1.4</v>
      </c>
      <c r="M70" s="797" t="s">
        <v>366</v>
      </c>
      <c r="N70" s="669" t="s">
        <v>355</v>
      </c>
      <c r="O70" s="798"/>
      <c r="P70" s="798"/>
      <c r="Q70" s="798"/>
      <c r="R70" s="798"/>
      <c r="S70" s="798"/>
      <c r="T70" s="798"/>
      <c r="U70" s="761"/>
    </row>
    <row r="71" spans="1:21">
      <c r="A71" s="768">
        <v>2</v>
      </c>
      <c r="B71" s="804"/>
      <c r="C71" s="804"/>
      <c r="D71" s="804"/>
      <c r="E71" s="804"/>
      <c r="F71" s="804"/>
      <c r="G71" s="804"/>
      <c r="H71" s="804"/>
      <c r="I71" s="804"/>
      <c r="J71" s="804"/>
      <c r="K71" s="804"/>
      <c r="L71" s="801">
        <v>1.5</v>
      </c>
      <c r="M71" s="797" t="s">
        <v>368</v>
      </c>
      <c r="N71" s="669" t="s">
        <v>355</v>
      </c>
      <c r="O71" s="798"/>
      <c r="P71" s="798"/>
      <c r="Q71" s="798"/>
      <c r="R71" s="798"/>
      <c r="S71" s="798"/>
      <c r="T71" s="798"/>
      <c r="U71" s="761"/>
    </row>
    <row r="72" spans="1:21" s="92" customFormat="1">
      <c r="A72" s="768">
        <v>2</v>
      </c>
      <c r="B72" s="847"/>
      <c r="C72" s="847"/>
      <c r="D72" s="847"/>
      <c r="E72" s="847"/>
      <c r="F72" s="847"/>
      <c r="G72" s="847"/>
      <c r="H72" s="847"/>
      <c r="I72" s="847"/>
      <c r="J72" s="847"/>
      <c r="K72" s="847"/>
      <c r="L72" s="790">
        <v>2</v>
      </c>
      <c r="M72" s="791" t="s">
        <v>369</v>
      </c>
      <c r="N72" s="669" t="s">
        <v>355</v>
      </c>
      <c r="O72" s="792">
        <v>0</v>
      </c>
      <c r="P72" s="792">
        <v>0</v>
      </c>
      <c r="Q72" s="792">
        <v>0</v>
      </c>
      <c r="R72" s="792">
        <v>0</v>
      </c>
      <c r="S72" s="792">
        <v>0</v>
      </c>
      <c r="T72" s="792">
        <v>0</v>
      </c>
      <c r="U72" s="761"/>
    </row>
    <row r="73" spans="1:21">
      <c r="A73" s="768">
        <v>2</v>
      </c>
      <c r="B73" s="804"/>
      <c r="C73" s="804"/>
      <c r="D73" s="804"/>
      <c r="E73" s="804"/>
      <c r="F73" s="804"/>
      <c r="G73" s="804"/>
      <c r="H73" s="804"/>
      <c r="I73" s="804"/>
      <c r="J73" s="804"/>
      <c r="K73" s="804"/>
      <c r="L73" s="801">
        <v>2.1</v>
      </c>
      <c r="M73" s="797" t="s">
        <v>361</v>
      </c>
      <c r="N73" s="669" t="s">
        <v>355</v>
      </c>
      <c r="O73" s="798"/>
      <c r="P73" s="798"/>
      <c r="Q73" s="798"/>
      <c r="R73" s="798"/>
      <c r="S73" s="798"/>
      <c r="T73" s="798"/>
      <c r="U73" s="761"/>
    </row>
    <row r="74" spans="1:21">
      <c r="A74" s="768">
        <v>2</v>
      </c>
      <c r="B74" s="804"/>
      <c r="C74" s="804"/>
      <c r="D74" s="804"/>
      <c r="E74" s="804"/>
      <c r="F74" s="804"/>
      <c r="G74" s="804"/>
      <c r="H74" s="804"/>
      <c r="I74" s="804"/>
      <c r="J74" s="804"/>
      <c r="K74" s="804"/>
      <c r="L74" s="801">
        <v>2.2000000000000002</v>
      </c>
      <c r="M74" s="797" t="s">
        <v>362</v>
      </c>
      <c r="N74" s="669" t="s">
        <v>355</v>
      </c>
      <c r="O74" s="798"/>
      <c r="P74" s="798"/>
      <c r="Q74" s="798"/>
      <c r="R74" s="798"/>
      <c r="S74" s="798"/>
      <c r="T74" s="798"/>
      <c r="U74" s="761"/>
    </row>
    <row r="75" spans="1:21">
      <c r="A75" s="768">
        <v>2</v>
      </c>
      <c r="B75" s="804"/>
      <c r="C75" s="804"/>
      <c r="D75" s="804"/>
      <c r="E75" s="804"/>
      <c r="F75" s="804"/>
      <c r="G75" s="804"/>
      <c r="H75" s="804"/>
      <c r="I75" s="804"/>
      <c r="J75" s="804"/>
      <c r="K75" s="804"/>
      <c r="L75" s="801">
        <v>2.2999999999999998</v>
      </c>
      <c r="M75" s="797" t="s">
        <v>364</v>
      </c>
      <c r="N75" s="669" t="s">
        <v>355</v>
      </c>
      <c r="O75" s="798"/>
      <c r="P75" s="798"/>
      <c r="Q75" s="798"/>
      <c r="R75" s="798"/>
      <c r="S75" s="798"/>
      <c r="T75" s="798"/>
      <c r="U75" s="761"/>
    </row>
    <row r="76" spans="1:21">
      <c r="A76" s="768">
        <v>2</v>
      </c>
      <c r="B76" s="804"/>
      <c r="C76" s="804"/>
      <c r="D76" s="804"/>
      <c r="E76" s="804"/>
      <c r="F76" s="804"/>
      <c r="G76" s="804"/>
      <c r="H76" s="804"/>
      <c r="I76" s="804"/>
      <c r="J76" s="804"/>
      <c r="K76" s="804"/>
      <c r="L76" s="801">
        <v>2.4</v>
      </c>
      <c r="M76" s="797" t="s">
        <v>366</v>
      </c>
      <c r="N76" s="669" t="s">
        <v>355</v>
      </c>
      <c r="O76" s="798"/>
      <c r="P76" s="798"/>
      <c r="Q76" s="798"/>
      <c r="R76" s="798"/>
      <c r="S76" s="798"/>
      <c r="T76" s="798"/>
      <c r="U76" s="761"/>
    </row>
    <row r="77" spans="1:21">
      <c r="A77" s="768">
        <v>2</v>
      </c>
      <c r="B77" s="804"/>
      <c r="C77" s="804"/>
      <c r="D77" s="804"/>
      <c r="E77" s="804"/>
      <c r="F77" s="804"/>
      <c r="G77" s="804"/>
      <c r="H77" s="804"/>
      <c r="I77" s="804"/>
      <c r="J77" s="804"/>
      <c r="K77" s="804"/>
      <c r="L77" s="801">
        <v>2.5</v>
      </c>
      <c r="M77" s="797" t="s">
        <v>368</v>
      </c>
      <c r="N77" s="669" t="s">
        <v>355</v>
      </c>
      <c r="O77" s="798"/>
      <c r="P77" s="798"/>
      <c r="Q77" s="798"/>
      <c r="R77" s="798"/>
      <c r="S77" s="798"/>
      <c r="T77" s="798"/>
      <c r="U77" s="761"/>
    </row>
    <row r="78" spans="1:21" s="92" customFormat="1">
      <c r="A78" s="768">
        <v>2</v>
      </c>
      <c r="B78" s="847"/>
      <c r="C78" s="847"/>
      <c r="D78" s="847"/>
      <c r="E78" s="847"/>
      <c r="F78" s="847"/>
      <c r="G78" s="847"/>
      <c r="H78" s="847"/>
      <c r="I78" s="847"/>
      <c r="J78" s="847"/>
      <c r="K78" s="847"/>
      <c r="L78" s="790">
        <v>3</v>
      </c>
      <c r="M78" s="791" t="s">
        <v>371</v>
      </c>
      <c r="N78" s="669" t="s">
        <v>355</v>
      </c>
      <c r="O78" s="792">
        <v>0</v>
      </c>
      <c r="P78" s="792">
        <v>0</v>
      </c>
      <c r="Q78" s="792">
        <v>0</v>
      </c>
      <c r="R78" s="792">
        <v>0</v>
      </c>
      <c r="S78" s="792">
        <v>0</v>
      </c>
      <c r="T78" s="792">
        <v>0</v>
      </c>
      <c r="U78" s="761"/>
    </row>
    <row r="79" spans="1:21">
      <c r="A79" s="768">
        <v>2</v>
      </c>
      <c r="B79" s="804"/>
      <c r="C79" s="804"/>
      <c r="D79" s="804"/>
      <c r="E79" s="804"/>
      <c r="F79" s="804"/>
      <c r="G79" s="804"/>
      <c r="H79" s="804"/>
      <c r="I79" s="804"/>
      <c r="J79" s="804"/>
      <c r="K79" s="804"/>
      <c r="L79" s="801">
        <v>3.1</v>
      </c>
      <c r="M79" s="797" t="s">
        <v>361</v>
      </c>
      <c r="N79" s="669" t="s">
        <v>355</v>
      </c>
      <c r="O79" s="798"/>
      <c r="P79" s="798"/>
      <c r="Q79" s="798"/>
      <c r="R79" s="798"/>
      <c r="S79" s="798"/>
      <c r="T79" s="798"/>
      <c r="U79" s="761"/>
    </row>
    <row r="80" spans="1:21">
      <c r="A80" s="768">
        <v>2</v>
      </c>
      <c r="B80" s="804"/>
      <c r="C80" s="804"/>
      <c r="D80" s="804"/>
      <c r="E80" s="804"/>
      <c r="F80" s="804"/>
      <c r="G80" s="804"/>
      <c r="H80" s="804"/>
      <c r="I80" s="804"/>
      <c r="J80" s="804"/>
      <c r="K80" s="804"/>
      <c r="L80" s="801">
        <v>3.2</v>
      </c>
      <c r="M80" s="797" t="s">
        <v>362</v>
      </c>
      <c r="N80" s="669" t="s">
        <v>355</v>
      </c>
      <c r="O80" s="798"/>
      <c r="P80" s="798"/>
      <c r="Q80" s="798"/>
      <c r="R80" s="798"/>
      <c r="S80" s="798"/>
      <c r="T80" s="798"/>
      <c r="U80" s="761"/>
    </row>
    <row r="81" spans="1:21">
      <c r="A81" s="768">
        <v>2</v>
      </c>
      <c r="B81" s="804"/>
      <c r="C81" s="804"/>
      <c r="D81" s="804"/>
      <c r="E81" s="804"/>
      <c r="F81" s="804"/>
      <c r="G81" s="804"/>
      <c r="H81" s="804"/>
      <c r="I81" s="804"/>
      <c r="J81" s="804"/>
      <c r="K81" s="804"/>
      <c r="L81" s="801">
        <v>3.3</v>
      </c>
      <c r="M81" s="797" t="s">
        <v>364</v>
      </c>
      <c r="N81" s="669" t="s">
        <v>355</v>
      </c>
      <c r="O81" s="798"/>
      <c r="P81" s="798"/>
      <c r="Q81" s="798"/>
      <c r="R81" s="798"/>
      <c r="S81" s="798"/>
      <c r="T81" s="798"/>
      <c r="U81" s="761"/>
    </row>
    <row r="82" spans="1:21">
      <c r="A82" s="768">
        <v>2</v>
      </c>
      <c r="B82" s="804"/>
      <c r="C82" s="804"/>
      <c r="D82" s="804"/>
      <c r="E82" s="804"/>
      <c r="F82" s="804"/>
      <c r="G82" s="804"/>
      <c r="H82" s="804"/>
      <c r="I82" s="804"/>
      <c r="J82" s="804"/>
      <c r="K82" s="804"/>
      <c r="L82" s="801">
        <v>3.4</v>
      </c>
      <c r="M82" s="797" t="s">
        <v>366</v>
      </c>
      <c r="N82" s="669" t="s">
        <v>355</v>
      </c>
      <c r="O82" s="798"/>
      <c r="P82" s="798"/>
      <c r="Q82" s="798"/>
      <c r="R82" s="798"/>
      <c r="S82" s="798"/>
      <c r="T82" s="798"/>
      <c r="U82" s="761"/>
    </row>
    <row r="83" spans="1:21">
      <c r="A83" s="768">
        <v>2</v>
      </c>
      <c r="B83" s="804"/>
      <c r="C83" s="804"/>
      <c r="D83" s="804"/>
      <c r="E83" s="804"/>
      <c r="F83" s="804"/>
      <c r="G83" s="804"/>
      <c r="H83" s="804"/>
      <c r="I83" s="804"/>
      <c r="J83" s="804"/>
      <c r="K83" s="804"/>
      <c r="L83" s="801">
        <v>3.5</v>
      </c>
      <c r="M83" s="797" t="s">
        <v>368</v>
      </c>
      <c r="N83" s="669" t="s">
        <v>355</v>
      </c>
      <c r="O83" s="798"/>
      <c r="P83" s="798"/>
      <c r="Q83" s="798"/>
      <c r="R83" s="798"/>
      <c r="S83" s="798"/>
      <c r="T83" s="798"/>
      <c r="U83" s="761"/>
    </row>
    <row r="84" spans="1:21" s="92" customFormat="1" ht="22.5">
      <c r="A84" s="768">
        <v>2</v>
      </c>
      <c r="B84" s="847"/>
      <c r="C84" s="847"/>
      <c r="D84" s="847"/>
      <c r="E84" s="847"/>
      <c r="F84" s="847"/>
      <c r="G84" s="847"/>
      <c r="H84" s="847"/>
      <c r="I84" s="847"/>
      <c r="J84" s="847"/>
      <c r="K84" s="847"/>
      <c r="L84" s="790">
        <v>4</v>
      </c>
      <c r="M84" s="791" t="s">
        <v>375</v>
      </c>
      <c r="N84" s="669" t="s">
        <v>355</v>
      </c>
      <c r="O84" s="792">
        <v>0</v>
      </c>
      <c r="P84" s="792">
        <v>0</v>
      </c>
      <c r="Q84" s="792">
        <v>0</v>
      </c>
      <c r="R84" s="792">
        <v>0</v>
      </c>
      <c r="S84" s="792">
        <v>0</v>
      </c>
      <c r="T84" s="792">
        <v>0</v>
      </c>
      <c r="U84" s="761"/>
    </row>
    <row r="85" spans="1:21">
      <c r="A85" s="768">
        <v>2</v>
      </c>
      <c r="B85" s="804"/>
      <c r="C85" s="804"/>
      <c r="D85" s="804"/>
      <c r="E85" s="804"/>
      <c r="F85" s="804"/>
      <c r="G85" s="804"/>
      <c r="H85" s="804"/>
      <c r="I85" s="804"/>
      <c r="J85" s="804"/>
      <c r="K85" s="804"/>
      <c r="L85" s="801">
        <v>4.0999999999999996</v>
      </c>
      <c r="M85" s="797" t="s">
        <v>361</v>
      </c>
      <c r="N85" s="669" t="s">
        <v>355</v>
      </c>
      <c r="O85" s="798">
        <v>0</v>
      </c>
      <c r="P85" s="798">
        <v>0</v>
      </c>
      <c r="Q85" s="798">
        <v>0</v>
      </c>
      <c r="R85" s="798">
        <v>0</v>
      </c>
      <c r="S85" s="798">
        <v>0</v>
      </c>
      <c r="T85" s="798">
        <v>0</v>
      </c>
      <c r="U85" s="761"/>
    </row>
    <row r="86" spans="1:21">
      <c r="A86" s="768">
        <v>2</v>
      </c>
      <c r="B86" s="804"/>
      <c r="C86" s="804"/>
      <c r="D86" s="804"/>
      <c r="E86" s="804"/>
      <c r="F86" s="804"/>
      <c r="G86" s="804"/>
      <c r="H86" s="804"/>
      <c r="I86" s="804"/>
      <c r="J86" s="804"/>
      <c r="K86" s="804"/>
      <c r="L86" s="801">
        <v>4.2</v>
      </c>
      <c r="M86" s="797" t="s">
        <v>362</v>
      </c>
      <c r="N86" s="669" t="s">
        <v>355</v>
      </c>
      <c r="O86" s="798">
        <v>0</v>
      </c>
      <c r="P86" s="798">
        <v>0</v>
      </c>
      <c r="Q86" s="798">
        <v>0</v>
      </c>
      <c r="R86" s="798">
        <v>0</v>
      </c>
      <c r="S86" s="798">
        <v>0</v>
      </c>
      <c r="T86" s="798">
        <v>0</v>
      </c>
      <c r="U86" s="761"/>
    </row>
    <row r="87" spans="1:21">
      <c r="A87" s="768">
        <v>2</v>
      </c>
      <c r="B87" s="804"/>
      <c r="C87" s="804"/>
      <c r="D87" s="804"/>
      <c r="E87" s="804"/>
      <c r="F87" s="804"/>
      <c r="G87" s="804"/>
      <c r="H87" s="804"/>
      <c r="I87" s="804"/>
      <c r="J87" s="804"/>
      <c r="K87" s="804"/>
      <c r="L87" s="801">
        <v>4.3</v>
      </c>
      <c r="M87" s="797" t="s">
        <v>364</v>
      </c>
      <c r="N87" s="669" t="s">
        <v>355</v>
      </c>
      <c r="O87" s="798">
        <v>0</v>
      </c>
      <c r="P87" s="798">
        <v>0</v>
      </c>
      <c r="Q87" s="798">
        <v>0</v>
      </c>
      <c r="R87" s="798">
        <v>0</v>
      </c>
      <c r="S87" s="798">
        <v>0</v>
      </c>
      <c r="T87" s="798">
        <v>0</v>
      </c>
      <c r="U87" s="761"/>
    </row>
    <row r="88" spans="1:21">
      <c r="A88" s="768">
        <v>2</v>
      </c>
      <c r="B88" s="804"/>
      <c r="C88" s="804"/>
      <c r="D88" s="804"/>
      <c r="E88" s="804"/>
      <c r="F88" s="804"/>
      <c r="G88" s="804"/>
      <c r="H88" s="804"/>
      <c r="I88" s="804"/>
      <c r="J88" s="804"/>
      <c r="K88" s="804"/>
      <c r="L88" s="801">
        <v>4.4000000000000004</v>
      </c>
      <c r="M88" s="797" t="s">
        <v>366</v>
      </c>
      <c r="N88" s="669" t="s">
        <v>355</v>
      </c>
      <c r="O88" s="798">
        <v>0</v>
      </c>
      <c r="P88" s="798">
        <v>0</v>
      </c>
      <c r="Q88" s="798">
        <v>0</v>
      </c>
      <c r="R88" s="798">
        <v>0</v>
      </c>
      <c r="S88" s="798">
        <v>0</v>
      </c>
      <c r="T88" s="798">
        <v>0</v>
      </c>
      <c r="U88" s="761"/>
    </row>
    <row r="89" spans="1:21">
      <c r="A89" s="768">
        <v>2</v>
      </c>
      <c r="B89" s="804"/>
      <c r="C89" s="804"/>
      <c r="D89" s="804"/>
      <c r="E89" s="804"/>
      <c r="F89" s="804"/>
      <c r="G89" s="804"/>
      <c r="H89" s="804"/>
      <c r="I89" s="804"/>
      <c r="J89" s="804"/>
      <c r="K89" s="804"/>
      <c r="L89" s="801">
        <v>4.5</v>
      </c>
      <c r="M89" s="797" t="s">
        <v>368</v>
      </c>
      <c r="N89" s="669" t="s">
        <v>355</v>
      </c>
      <c r="O89" s="798">
        <v>0</v>
      </c>
      <c r="P89" s="798">
        <v>0</v>
      </c>
      <c r="Q89" s="798">
        <v>0</v>
      </c>
      <c r="R89" s="798">
        <v>0</v>
      </c>
      <c r="S89" s="798">
        <v>0</v>
      </c>
      <c r="T89" s="798">
        <v>0</v>
      </c>
      <c r="U89" s="761"/>
    </row>
    <row r="90" spans="1:21" s="92" customFormat="1">
      <c r="A90" s="768">
        <v>2</v>
      </c>
      <c r="B90" s="847"/>
      <c r="C90" s="847"/>
      <c r="D90" s="847"/>
      <c r="E90" s="847"/>
      <c r="F90" s="847"/>
      <c r="G90" s="847"/>
      <c r="H90" s="847"/>
      <c r="I90" s="847"/>
      <c r="J90" s="847"/>
      <c r="K90" s="847"/>
      <c r="L90" s="790">
        <v>5</v>
      </c>
      <c r="M90" s="791" t="s">
        <v>380</v>
      </c>
      <c r="N90" s="669" t="s">
        <v>355</v>
      </c>
      <c r="O90" s="792">
        <v>0</v>
      </c>
      <c r="P90" s="792">
        <v>0</v>
      </c>
      <c r="Q90" s="792">
        <v>0</v>
      </c>
      <c r="R90" s="792">
        <v>0</v>
      </c>
      <c r="S90" s="792">
        <v>0</v>
      </c>
      <c r="T90" s="792">
        <v>0</v>
      </c>
      <c r="U90" s="761"/>
    </row>
    <row r="91" spans="1:21">
      <c r="A91" s="768">
        <v>2</v>
      </c>
      <c r="B91" s="804"/>
      <c r="C91" s="804"/>
      <c r="D91" s="804"/>
      <c r="E91" s="804"/>
      <c r="F91" s="804"/>
      <c r="G91" s="804"/>
      <c r="H91" s="804"/>
      <c r="I91" s="804"/>
      <c r="J91" s="804"/>
      <c r="K91" s="804"/>
      <c r="L91" s="801">
        <v>5.0999999999999996</v>
      </c>
      <c r="M91" s="797" t="s">
        <v>361</v>
      </c>
      <c r="N91" s="669" t="s">
        <v>355</v>
      </c>
      <c r="O91" s="798">
        <v>0</v>
      </c>
      <c r="P91" s="798">
        <v>0</v>
      </c>
      <c r="Q91" s="798">
        <v>0</v>
      </c>
      <c r="R91" s="798">
        <v>0</v>
      </c>
      <c r="S91" s="798">
        <v>0</v>
      </c>
      <c r="T91" s="798">
        <v>0</v>
      </c>
      <c r="U91" s="761"/>
    </row>
    <row r="92" spans="1:21">
      <c r="A92" s="768">
        <v>2</v>
      </c>
      <c r="B92" s="804"/>
      <c r="C92" s="804"/>
      <c r="D92" s="804"/>
      <c r="E92" s="804"/>
      <c r="F92" s="804"/>
      <c r="G92" s="804"/>
      <c r="H92" s="804"/>
      <c r="I92" s="804"/>
      <c r="J92" s="804"/>
      <c r="K92" s="804"/>
      <c r="L92" s="801">
        <v>5.2</v>
      </c>
      <c r="M92" s="797" t="s">
        <v>362</v>
      </c>
      <c r="N92" s="669" t="s">
        <v>355</v>
      </c>
      <c r="O92" s="798">
        <v>0</v>
      </c>
      <c r="P92" s="798">
        <v>0</v>
      </c>
      <c r="Q92" s="798">
        <v>0</v>
      </c>
      <c r="R92" s="798">
        <v>0</v>
      </c>
      <c r="S92" s="798">
        <v>0</v>
      </c>
      <c r="T92" s="798">
        <v>0</v>
      </c>
      <c r="U92" s="761"/>
    </row>
    <row r="93" spans="1:21">
      <c r="A93" s="768">
        <v>2</v>
      </c>
      <c r="B93" s="804"/>
      <c r="C93" s="804"/>
      <c r="D93" s="804"/>
      <c r="E93" s="804"/>
      <c r="F93" s="804"/>
      <c r="G93" s="804"/>
      <c r="H93" s="804"/>
      <c r="I93" s="804"/>
      <c r="J93" s="804"/>
      <c r="K93" s="804"/>
      <c r="L93" s="801">
        <v>5.3</v>
      </c>
      <c r="M93" s="797" t="s">
        <v>364</v>
      </c>
      <c r="N93" s="669" t="s">
        <v>355</v>
      </c>
      <c r="O93" s="798">
        <v>0</v>
      </c>
      <c r="P93" s="798">
        <v>0</v>
      </c>
      <c r="Q93" s="798">
        <v>0</v>
      </c>
      <c r="R93" s="798">
        <v>0</v>
      </c>
      <c r="S93" s="798">
        <v>0</v>
      </c>
      <c r="T93" s="798">
        <v>0</v>
      </c>
      <c r="U93" s="761"/>
    </row>
    <row r="94" spans="1:21">
      <c r="A94" s="768">
        <v>2</v>
      </c>
      <c r="B94" s="804"/>
      <c r="C94" s="804"/>
      <c r="D94" s="804"/>
      <c r="E94" s="804"/>
      <c r="F94" s="804"/>
      <c r="G94" s="804"/>
      <c r="H94" s="804"/>
      <c r="I94" s="804"/>
      <c r="J94" s="804"/>
      <c r="K94" s="804"/>
      <c r="L94" s="801">
        <v>5.4</v>
      </c>
      <c r="M94" s="797" t="s">
        <v>366</v>
      </c>
      <c r="N94" s="669" t="s">
        <v>355</v>
      </c>
      <c r="O94" s="798">
        <v>0</v>
      </c>
      <c r="P94" s="798">
        <v>0</v>
      </c>
      <c r="Q94" s="798">
        <v>0</v>
      </c>
      <c r="R94" s="798">
        <v>0</v>
      </c>
      <c r="S94" s="798">
        <v>0</v>
      </c>
      <c r="T94" s="798">
        <v>0</v>
      </c>
      <c r="U94" s="761"/>
    </row>
    <row r="95" spans="1:21">
      <c r="A95" s="768">
        <v>2</v>
      </c>
      <c r="B95" s="804"/>
      <c r="C95" s="804"/>
      <c r="D95" s="804"/>
      <c r="E95" s="804"/>
      <c r="F95" s="804"/>
      <c r="G95" s="804"/>
      <c r="H95" s="804"/>
      <c r="I95" s="804"/>
      <c r="J95" s="804"/>
      <c r="K95" s="804"/>
      <c r="L95" s="801">
        <v>5.5</v>
      </c>
      <c r="M95" s="797" t="s">
        <v>368</v>
      </c>
      <c r="N95" s="669" t="s">
        <v>355</v>
      </c>
      <c r="O95" s="798">
        <v>0</v>
      </c>
      <c r="P95" s="798">
        <v>0</v>
      </c>
      <c r="Q95" s="798">
        <v>0</v>
      </c>
      <c r="R95" s="798">
        <v>0</v>
      </c>
      <c r="S95" s="798">
        <v>0</v>
      </c>
      <c r="T95" s="798">
        <v>0</v>
      </c>
      <c r="U95" s="761"/>
    </row>
    <row r="96" spans="1:21" s="92" customFormat="1" ht="22.5">
      <c r="A96" s="768">
        <v>2</v>
      </c>
      <c r="B96" s="847"/>
      <c r="C96" s="847"/>
      <c r="D96" s="847"/>
      <c r="E96" s="847"/>
      <c r="F96" s="847"/>
      <c r="G96" s="847"/>
      <c r="H96" s="847"/>
      <c r="I96" s="847"/>
      <c r="J96" s="847"/>
      <c r="K96" s="847"/>
      <c r="L96" s="790">
        <v>6</v>
      </c>
      <c r="M96" s="791" t="s">
        <v>384</v>
      </c>
      <c r="N96" s="790"/>
      <c r="O96" s="792"/>
      <c r="P96" s="792"/>
      <c r="Q96" s="792"/>
      <c r="R96" s="792"/>
      <c r="S96" s="792"/>
      <c r="T96" s="792"/>
      <c r="U96" s="761"/>
    </row>
    <row r="97" spans="1:21">
      <c r="A97" s="768">
        <v>2</v>
      </c>
      <c r="B97" s="804"/>
      <c r="C97" s="804"/>
      <c r="D97" s="804"/>
      <c r="E97" s="804"/>
      <c r="F97" s="804"/>
      <c r="G97" s="804"/>
      <c r="H97" s="804"/>
      <c r="I97" s="804"/>
      <c r="J97" s="804"/>
      <c r="K97" s="804"/>
      <c r="L97" s="801">
        <v>6.1</v>
      </c>
      <c r="M97" s="797" t="s">
        <v>361</v>
      </c>
      <c r="N97" s="801" t="s">
        <v>142</v>
      </c>
      <c r="O97" s="798">
        <v>0</v>
      </c>
      <c r="P97" s="798">
        <v>0</v>
      </c>
      <c r="Q97" s="798">
        <v>0</v>
      </c>
      <c r="R97" s="798">
        <v>0</v>
      </c>
      <c r="S97" s="798">
        <v>0</v>
      </c>
      <c r="T97" s="798">
        <v>0</v>
      </c>
      <c r="U97" s="761"/>
    </row>
    <row r="98" spans="1:21">
      <c r="A98" s="768">
        <v>2</v>
      </c>
      <c r="B98" s="804"/>
      <c r="C98" s="804"/>
      <c r="D98" s="804"/>
      <c r="E98" s="804"/>
      <c r="F98" s="804"/>
      <c r="G98" s="804"/>
      <c r="H98" s="804"/>
      <c r="I98" s="804"/>
      <c r="J98" s="804"/>
      <c r="K98" s="804"/>
      <c r="L98" s="801">
        <v>6.2</v>
      </c>
      <c r="M98" s="797" t="s">
        <v>362</v>
      </c>
      <c r="N98" s="801" t="s">
        <v>142</v>
      </c>
      <c r="O98" s="798">
        <v>0</v>
      </c>
      <c r="P98" s="798">
        <v>0</v>
      </c>
      <c r="Q98" s="798">
        <v>0</v>
      </c>
      <c r="R98" s="798">
        <v>0</v>
      </c>
      <c r="S98" s="798">
        <v>0</v>
      </c>
      <c r="T98" s="798">
        <v>0</v>
      </c>
      <c r="U98" s="761"/>
    </row>
    <row r="99" spans="1:21">
      <c r="A99" s="768">
        <v>2</v>
      </c>
      <c r="B99" s="804"/>
      <c r="C99" s="804"/>
      <c r="D99" s="804"/>
      <c r="E99" s="804"/>
      <c r="F99" s="804"/>
      <c r="G99" s="804"/>
      <c r="H99" s="804"/>
      <c r="I99" s="804"/>
      <c r="J99" s="804"/>
      <c r="K99" s="804"/>
      <c r="L99" s="801">
        <v>6.3</v>
      </c>
      <c r="M99" s="797" t="s">
        <v>364</v>
      </c>
      <c r="N99" s="801" t="s">
        <v>142</v>
      </c>
      <c r="O99" s="798">
        <v>0</v>
      </c>
      <c r="P99" s="798">
        <v>0</v>
      </c>
      <c r="Q99" s="798">
        <v>0</v>
      </c>
      <c r="R99" s="798">
        <v>0</v>
      </c>
      <c r="S99" s="798">
        <v>0</v>
      </c>
      <c r="T99" s="798">
        <v>0</v>
      </c>
      <c r="U99" s="761"/>
    </row>
    <row r="100" spans="1:21">
      <c r="A100" s="768">
        <v>2</v>
      </c>
      <c r="B100" s="804"/>
      <c r="C100" s="804"/>
      <c r="D100" s="804"/>
      <c r="E100" s="804"/>
      <c r="F100" s="804"/>
      <c r="G100" s="804"/>
      <c r="H100" s="804"/>
      <c r="I100" s="804"/>
      <c r="J100" s="804"/>
      <c r="K100" s="804"/>
      <c r="L100" s="801">
        <v>6.4</v>
      </c>
      <c r="M100" s="797" t="s">
        <v>366</v>
      </c>
      <c r="N100" s="801" t="s">
        <v>142</v>
      </c>
      <c r="O100" s="798">
        <v>0</v>
      </c>
      <c r="P100" s="798">
        <v>0</v>
      </c>
      <c r="Q100" s="798">
        <v>0</v>
      </c>
      <c r="R100" s="798">
        <v>0</v>
      </c>
      <c r="S100" s="798">
        <v>0</v>
      </c>
      <c r="T100" s="798">
        <v>0</v>
      </c>
      <c r="U100" s="761"/>
    </row>
    <row r="101" spans="1:21">
      <c r="A101" s="768">
        <v>2</v>
      </c>
      <c r="B101" s="804"/>
      <c r="C101" s="804"/>
      <c r="D101" s="804"/>
      <c r="E101" s="804"/>
      <c r="F101" s="804"/>
      <c r="G101" s="804"/>
      <c r="H101" s="804"/>
      <c r="I101" s="804"/>
      <c r="J101" s="804"/>
      <c r="K101" s="804"/>
      <c r="L101" s="801">
        <v>6.5</v>
      </c>
      <c r="M101" s="797" t="s">
        <v>368</v>
      </c>
      <c r="N101" s="801" t="s">
        <v>142</v>
      </c>
      <c r="O101" s="798">
        <v>0</v>
      </c>
      <c r="P101" s="798">
        <v>0</v>
      </c>
      <c r="Q101" s="798">
        <v>0</v>
      </c>
      <c r="R101" s="798">
        <v>0</v>
      </c>
      <c r="S101" s="798">
        <v>0</v>
      </c>
      <c r="T101" s="798">
        <v>0</v>
      </c>
      <c r="U101" s="761"/>
    </row>
    <row r="102" spans="1:21" s="92" customFormat="1">
      <c r="A102" s="768">
        <v>2</v>
      </c>
      <c r="B102" s="847"/>
      <c r="C102" s="847"/>
      <c r="D102" s="847"/>
      <c r="E102" s="847"/>
      <c r="F102" s="847"/>
      <c r="G102" s="847"/>
      <c r="H102" s="847"/>
      <c r="I102" s="847"/>
      <c r="J102" s="847"/>
      <c r="K102" s="847"/>
      <c r="L102" s="790">
        <v>7</v>
      </c>
      <c r="M102" s="791" t="s">
        <v>388</v>
      </c>
      <c r="N102" s="669" t="s">
        <v>355</v>
      </c>
      <c r="O102" s="792">
        <v>28.62</v>
      </c>
      <c r="P102" s="792">
        <v>33.1</v>
      </c>
      <c r="Q102" s="792">
        <v>28.62</v>
      </c>
      <c r="R102" s="792">
        <v>0</v>
      </c>
      <c r="S102" s="792">
        <v>36.9</v>
      </c>
      <c r="T102" s="792">
        <v>0</v>
      </c>
      <c r="U102" s="761"/>
    </row>
    <row r="103" spans="1:21">
      <c r="A103" s="768">
        <v>2</v>
      </c>
      <c r="B103" s="804"/>
      <c r="C103" s="804"/>
      <c r="D103" s="804"/>
      <c r="E103" s="804"/>
      <c r="F103" s="804"/>
      <c r="G103" s="804"/>
      <c r="H103" s="804"/>
      <c r="I103" s="804"/>
      <c r="J103" s="804"/>
      <c r="K103" s="804"/>
      <c r="L103" s="801">
        <v>7.1</v>
      </c>
      <c r="M103" s="797" t="s">
        <v>361</v>
      </c>
      <c r="N103" s="669" t="s">
        <v>355</v>
      </c>
      <c r="O103" s="798"/>
      <c r="P103" s="798"/>
      <c r="Q103" s="798"/>
      <c r="R103" s="798"/>
      <c r="S103" s="798"/>
      <c r="T103" s="798"/>
      <c r="U103" s="761"/>
    </row>
    <row r="104" spans="1:21">
      <c r="A104" s="768">
        <v>2</v>
      </c>
      <c r="B104" s="804"/>
      <c r="C104" s="804"/>
      <c r="D104" s="804"/>
      <c r="E104" s="804"/>
      <c r="F104" s="804"/>
      <c r="G104" s="804"/>
      <c r="H104" s="804"/>
      <c r="I104" s="804"/>
      <c r="J104" s="804"/>
      <c r="K104" s="804"/>
      <c r="L104" s="801">
        <v>7.2</v>
      </c>
      <c r="M104" s="797" t="s">
        <v>362</v>
      </c>
      <c r="N104" s="669" t="s">
        <v>355</v>
      </c>
      <c r="O104" s="798"/>
      <c r="P104" s="798"/>
      <c r="Q104" s="798"/>
      <c r="R104" s="798"/>
      <c r="S104" s="798"/>
      <c r="T104" s="798"/>
      <c r="U104" s="761"/>
    </row>
    <row r="105" spans="1:21">
      <c r="A105" s="768">
        <v>2</v>
      </c>
      <c r="B105" s="804"/>
      <c r="C105" s="804"/>
      <c r="D105" s="804"/>
      <c r="E105" s="804"/>
      <c r="F105" s="804"/>
      <c r="G105" s="804"/>
      <c r="H105" s="804"/>
      <c r="I105" s="804"/>
      <c r="J105" s="804"/>
      <c r="K105" s="804"/>
      <c r="L105" s="801">
        <v>7.3</v>
      </c>
      <c r="M105" s="797" t="s">
        <v>364</v>
      </c>
      <c r="N105" s="669" t="s">
        <v>355</v>
      </c>
      <c r="O105" s="798">
        <v>28.62</v>
      </c>
      <c r="P105" s="798">
        <v>33.1</v>
      </c>
      <c r="Q105" s="798">
        <v>28.62</v>
      </c>
      <c r="R105" s="798">
        <v>0</v>
      </c>
      <c r="S105" s="798">
        <v>36.9</v>
      </c>
      <c r="T105" s="798">
        <v>0</v>
      </c>
      <c r="U105" s="761"/>
    </row>
    <row r="106" spans="1:21">
      <c r="A106" s="768">
        <v>2</v>
      </c>
      <c r="B106" s="804"/>
      <c r="C106" s="804"/>
      <c r="D106" s="804"/>
      <c r="E106" s="804"/>
      <c r="F106" s="804"/>
      <c r="G106" s="804"/>
      <c r="H106" s="804"/>
      <c r="I106" s="804"/>
      <c r="J106" s="804"/>
      <c r="K106" s="804"/>
      <c r="L106" s="801">
        <v>7.4</v>
      </c>
      <c r="M106" s="797" t="s">
        <v>366</v>
      </c>
      <c r="N106" s="669" t="s">
        <v>355</v>
      </c>
      <c r="O106" s="798"/>
      <c r="P106" s="798"/>
      <c r="Q106" s="798"/>
      <c r="R106" s="798"/>
      <c r="S106" s="798"/>
      <c r="T106" s="798"/>
      <c r="U106" s="761"/>
    </row>
    <row r="107" spans="1:21">
      <c r="A107" s="768">
        <v>2</v>
      </c>
      <c r="B107" s="804"/>
      <c r="C107" s="804"/>
      <c r="D107" s="804"/>
      <c r="E107" s="804"/>
      <c r="F107" s="804"/>
      <c r="G107" s="804"/>
      <c r="H107" s="804"/>
      <c r="I107" s="804"/>
      <c r="J107" s="804"/>
      <c r="K107" s="804"/>
      <c r="L107" s="801">
        <v>7.5</v>
      </c>
      <c r="M107" s="797" t="s">
        <v>368</v>
      </c>
      <c r="N107" s="669" t="s">
        <v>355</v>
      </c>
      <c r="O107" s="798"/>
      <c r="P107" s="798"/>
      <c r="Q107" s="798"/>
      <c r="R107" s="798"/>
      <c r="S107" s="798"/>
      <c r="T107" s="798"/>
      <c r="U107" s="761"/>
    </row>
    <row r="108" spans="1:21" s="92" customFormat="1">
      <c r="A108" s="768">
        <v>2</v>
      </c>
      <c r="B108" s="847"/>
      <c r="C108" s="847"/>
      <c r="D108" s="847"/>
      <c r="E108" s="847"/>
      <c r="F108" s="847"/>
      <c r="G108" s="847"/>
      <c r="H108" s="847"/>
      <c r="I108" s="847"/>
      <c r="J108" s="847"/>
      <c r="K108" s="847"/>
      <c r="L108" s="790">
        <v>8</v>
      </c>
      <c r="M108" s="791" t="s">
        <v>392</v>
      </c>
      <c r="N108" s="669" t="s">
        <v>355</v>
      </c>
      <c r="O108" s="792">
        <v>0</v>
      </c>
      <c r="P108" s="792">
        <v>0</v>
      </c>
      <c r="Q108" s="792">
        <v>0</v>
      </c>
      <c r="R108" s="792">
        <v>0</v>
      </c>
      <c r="S108" s="792">
        <v>0</v>
      </c>
      <c r="T108" s="792">
        <v>0</v>
      </c>
      <c r="U108" s="761"/>
    </row>
    <row r="109" spans="1:21">
      <c r="A109" s="768">
        <v>2</v>
      </c>
      <c r="B109" s="804"/>
      <c r="C109" s="804"/>
      <c r="D109" s="804"/>
      <c r="E109" s="804"/>
      <c r="F109" s="804"/>
      <c r="G109" s="804"/>
      <c r="H109" s="804"/>
      <c r="I109" s="804"/>
      <c r="J109" s="804"/>
      <c r="K109" s="804"/>
      <c r="L109" s="801">
        <v>8.1</v>
      </c>
      <c r="M109" s="797" t="s">
        <v>361</v>
      </c>
      <c r="N109" s="669" t="s">
        <v>355</v>
      </c>
      <c r="O109" s="798"/>
      <c r="P109" s="798"/>
      <c r="Q109" s="798"/>
      <c r="R109" s="798"/>
      <c r="S109" s="798"/>
      <c r="T109" s="798"/>
      <c r="U109" s="761"/>
    </row>
    <row r="110" spans="1:21">
      <c r="A110" s="768">
        <v>2</v>
      </c>
      <c r="B110" s="804"/>
      <c r="C110" s="804"/>
      <c r="D110" s="804"/>
      <c r="E110" s="804"/>
      <c r="F110" s="804"/>
      <c r="G110" s="804"/>
      <c r="H110" s="804"/>
      <c r="I110" s="804"/>
      <c r="J110" s="804"/>
      <c r="K110" s="804"/>
      <c r="L110" s="801">
        <v>8.1999999999999993</v>
      </c>
      <c r="M110" s="797" t="s">
        <v>362</v>
      </c>
      <c r="N110" s="669" t="s">
        <v>355</v>
      </c>
      <c r="O110" s="798"/>
      <c r="P110" s="798"/>
      <c r="Q110" s="798"/>
      <c r="R110" s="798"/>
      <c r="S110" s="798"/>
      <c r="T110" s="798"/>
      <c r="U110" s="761"/>
    </row>
    <row r="111" spans="1:21">
      <c r="A111" s="768">
        <v>2</v>
      </c>
      <c r="B111" s="804"/>
      <c r="C111" s="804"/>
      <c r="D111" s="804"/>
      <c r="E111" s="804"/>
      <c r="F111" s="804"/>
      <c r="G111" s="804"/>
      <c r="H111" s="804"/>
      <c r="I111" s="804"/>
      <c r="J111" s="804"/>
      <c r="K111" s="804"/>
      <c r="L111" s="801">
        <v>8.3000000000000007</v>
      </c>
      <c r="M111" s="797" t="s">
        <v>364</v>
      </c>
      <c r="N111" s="669" t="s">
        <v>355</v>
      </c>
      <c r="O111" s="798"/>
      <c r="P111" s="798"/>
      <c r="Q111" s="798"/>
      <c r="R111" s="798"/>
      <c r="S111" s="798"/>
      <c r="T111" s="798"/>
      <c r="U111" s="761"/>
    </row>
    <row r="112" spans="1:21">
      <c r="A112" s="768">
        <v>2</v>
      </c>
      <c r="B112" s="804"/>
      <c r="C112" s="804"/>
      <c r="D112" s="804"/>
      <c r="E112" s="804"/>
      <c r="F112" s="804"/>
      <c r="G112" s="804"/>
      <c r="H112" s="804"/>
      <c r="I112" s="804"/>
      <c r="J112" s="804"/>
      <c r="K112" s="804"/>
      <c r="L112" s="801">
        <v>8.4</v>
      </c>
      <c r="M112" s="797" t="s">
        <v>366</v>
      </c>
      <c r="N112" s="669" t="s">
        <v>355</v>
      </c>
      <c r="O112" s="798"/>
      <c r="P112" s="798"/>
      <c r="Q112" s="798"/>
      <c r="R112" s="798"/>
      <c r="S112" s="798"/>
      <c r="T112" s="798"/>
      <c r="U112" s="761"/>
    </row>
    <row r="113" spans="1:21">
      <c r="A113" s="768">
        <v>2</v>
      </c>
      <c r="B113" s="804"/>
      <c r="C113" s="804"/>
      <c r="D113" s="804"/>
      <c r="E113" s="804"/>
      <c r="F113" s="804"/>
      <c r="G113" s="804"/>
      <c r="H113" s="804"/>
      <c r="I113" s="804"/>
      <c r="J113" s="804"/>
      <c r="K113" s="804"/>
      <c r="L113" s="801">
        <v>8.5</v>
      </c>
      <c r="M113" s="797" t="s">
        <v>368</v>
      </c>
      <c r="N113" s="669" t="s">
        <v>355</v>
      </c>
      <c r="O113" s="798"/>
      <c r="P113" s="798"/>
      <c r="Q113" s="798"/>
      <c r="R113" s="798"/>
      <c r="S113" s="798"/>
      <c r="T113" s="798"/>
      <c r="U113" s="761"/>
    </row>
    <row r="114" spans="1:21">
      <c r="A114" s="718" t="s">
        <v>102</v>
      </c>
      <c r="B114" s="804"/>
      <c r="C114" s="804"/>
      <c r="D114" s="804"/>
      <c r="E114" s="804"/>
      <c r="F114" s="804"/>
      <c r="G114" s="804"/>
      <c r="H114" s="804"/>
      <c r="I114" s="804"/>
      <c r="J114" s="804"/>
      <c r="K114" s="804"/>
      <c r="L114" s="787" t="s">
        <v>2452</v>
      </c>
      <c r="M114" s="610"/>
      <c r="N114" s="611"/>
      <c r="O114" s="611"/>
      <c r="P114" s="611"/>
      <c r="Q114" s="611"/>
      <c r="R114" s="611"/>
      <c r="S114" s="611"/>
      <c r="T114" s="611"/>
      <c r="U114" s="846"/>
    </row>
    <row r="115" spans="1:21" s="92" customFormat="1" ht="22.5">
      <c r="A115" s="768">
        <v>3</v>
      </c>
      <c r="B115" s="847"/>
      <c r="C115" s="847"/>
      <c r="D115" s="847"/>
      <c r="E115" s="847"/>
      <c r="F115" s="847"/>
      <c r="G115" s="847"/>
      <c r="H115" s="847"/>
      <c r="I115" s="847"/>
      <c r="J115" s="847"/>
      <c r="K115" s="847"/>
      <c r="L115" s="790">
        <v>1</v>
      </c>
      <c r="M115" s="791" t="s">
        <v>360</v>
      </c>
      <c r="N115" s="669" t="s">
        <v>355</v>
      </c>
      <c r="O115" s="792">
        <v>0</v>
      </c>
      <c r="P115" s="792">
        <v>0</v>
      </c>
      <c r="Q115" s="792">
        <v>0</v>
      </c>
      <c r="R115" s="792">
        <v>0</v>
      </c>
      <c r="S115" s="792">
        <v>0</v>
      </c>
      <c r="T115" s="792">
        <v>0</v>
      </c>
      <c r="U115" s="761"/>
    </row>
    <row r="116" spans="1:21">
      <c r="A116" s="768">
        <v>3</v>
      </c>
      <c r="B116" s="804"/>
      <c r="C116" s="804"/>
      <c r="D116" s="804"/>
      <c r="E116" s="804"/>
      <c r="F116" s="804"/>
      <c r="G116" s="804"/>
      <c r="H116" s="804"/>
      <c r="I116" s="804"/>
      <c r="J116" s="804"/>
      <c r="K116" s="804"/>
      <c r="L116" s="801">
        <v>1.1000000000000001</v>
      </c>
      <c r="M116" s="797" t="s">
        <v>361</v>
      </c>
      <c r="N116" s="669" t="s">
        <v>355</v>
      </c>
      <c r="O116" s="798"/>
      <c r="P116" s="798"/>
      <c r="Q116" s="798"/>
      <c r="R116" s="798"/>
      <c r="S116" s="798"/>
      <c r="T116" s="798"/>
      <c r="U116" s="761"/>
    </row>
    <row r="117" spans="1:21">
      <c r="A117" s="768">
        <v>3</v>
      </c>
      <c r="B117" s="804"/>
      <c r="C117" s="804"/>
      <c r="D117" s="804"/>
      <c r="E117" s="804"/>
      <c r="F117" s="804"/>
      <c r="G117" s="804"/>
      <c r="H117" s="804"/>
      <c r="I117" s="804"/>
      <c r="J117" s="804"/>
      <c r="K117" s="804"/>
      <c r="L117" s="801">
        <v>1.2</v>
      </c>
      <c r="M117" s="797" t="s">
        <v>362</v>
      </c>
      <c r="N117" s="669" t="s">
        <v>355</v>
      </c>
      <c r="O117" s="798"/>
      <c r="P117" s="798"/>
      <c r="Q117" s="798"/>
      <c r="R117" s="798"/>
      <c r="S117" s="798"/>
      <c r="T117" s="798"/>
      <c r="U117" s="761"/>
    </row>
    <row r="118" spans="1:21">
      <c r="A118" s="768">
        <v>3</v>
      </c>
      <c r="B118" s="804"/>
      <c r="C118" s="804"/>
      <c r="D118" s="804"/>
      <c r="E118" s="804"/>
      <c r="F118" s="804"/>
      <c r="G118" s="804"/>
      <c r="H118" s="804"/>
      <c r="I118" s="804"/>
      <c r="J118" s="804"/>
      <c r="K118" s="804"/>
      <c r="L118" s="801">
        <v>1.3</v>
      </c>
      <c r="M118" s="797" t="s">
        <v>364</v>
      </c>
      <c r="N118" s="669" t="s">
        <v>355</v>
      </c>
      <c r="O118" s="798"/>
      <c r="P118" s="798"/>
      <c r="Q118" s="798"/>
      <c r="R118" s="798"/>
      <c r="S118" s="798"/>
      <c r="T118" s="798"/>
      <c r="U118" s="761"/>
    </row>
    <row r="119" spans="1:21">
      <c r="A119" s="768">
        <v>3</v>
      </c>
      <c r="B119" s="804"/>
      <c r="C119" s="804"/>
      <c r="D119" s="804"/>
      <c r="E119" s="804"/>
      <c r="F119" s="804"/>
      <c r="G119" s="804"/>
      <c r="H119" s="804"/>
      <c r="I119" s="804"/>
      <c r="J119" s="804"/>
      <c r="K119" s="804"/>
      <c r="L119" s="801">
        <v>1.4</v>
      </c>
      <c r="M119" s="797" t="s">
        <v>366</v>
      </c>
      <c r="N119" s="669" t="s">
        <v>355</v>
      </c>
      <c r="O119" s="798"/>
      <c r="P119" s="798"/>
      <c r="Q119" s="798"/>
      <c r="R119" s="798"/>
      <c r="S119" s="798"/>
      <c r="T119" s="798"/>
      <c r="U119" s="761"/>
    </row>
    <row r="120" spans="1:21">
      <c r="A120" s="768">
        <v>3</v>
      </c>
      <c r="B120" s="804"/>
      <c r="C120" s="804"/>
      <c r="D120" s="804"/>
      <c r="E120" s="804"/>
      <c r="F120" s="804"/>
      <c r="G120" s="804"/>
      <c r="H120" s="804"/>
      <c r="I120" s="804"/>
      <c r="J120" s="804"/>
      <c r="K120" s="804"/>
      <c r="L120" s="801">
        <v>1.5</v>
      </c>
      <c r="M120" s="797" t="s">
        <v>368</v>
      </c>
      <c r="N120" s="669" t="s">
        <v>355</v>
      </c>
      <c r="O120" s="798"/>
      <c r="P120" s="798"/>
      <c r="Q120" s="798"/>
      <c r="R120" s="798"/>
      <c r="S120" s="798"/>
      <c r="T120" s="798"/>
      <c r="U120" s="761"/>
    </row>
    <row r="121" spans="1:21" s="92" customFormat="1">
      <c r="A121" s="768">
        <v>3</v>
      </c>
      <c r="B121" s="847"/>
      <c r="C121" s="847"/>
      <c r="D121" s="847"/>
      <c r="E121" s="847"/>
      <c r="F121" s="847"/>
      <c r="G121" s="847"/>
      <c r="H121" s="847"/>
      <c r="I121" s="847"/>
      <c r="J121" s="847"/>
      <c r="K121" s="847"/>
      <c r="L121" s="790">
        <v>2</v>
      </c>
      <c r="M121" s="791" t="s">
        <v>369</v>
      </c>
      <c r="N121" s="669" t="s">
        <v>355</v>
      </c>
      <c r="O121" s="792">
        <v>0</v>
      </c>
      <c r="P121" s="792">
        <v>0</v>
      </c>
      <c r="Q121" s="792">
        <v>0</v>
      </c>
      <c r="R121" s="792">
        <v>0</v>
      </c>
      <c r="S121" s="792">
        <v>0</v>
      </c>
      <c r="T121" s="792">
        <v>0</v>
      </c>
      <c r="U121" s="761"/>
    </row>
    <row r="122" spans="1:21">
      <c r="A122" s="768">
        <v>3</v>
      </c>
      <c r="B122" s="804"/>
      <c r="C122" s="804"/>
      <c r="D122" s="804"/>
      <c r="E122" s="804"/>
      <c r="F122" s="804"/>
      <c r="G122" s="804"/>
      <c r="H122" s="804"/>
      <c r="I122" s="804"/>
      <c r="J122" s="804"/>
      <c r="K122" s="804"/>
      <c r="L122" s="801">
        <v>2.1</v>
      </c>
      <c r="M122" s="797" t="s">
        <v>361</v>
      </c>
      <c r="N122" s="669" t="s">
        <v>355</v>
      </c>
      <c r="O122" s="798"/>
      <c r="P122" s="798"/>
      <c r="Q122" s="798"/>
      <c r="R122" s="798"/>
      <c r="S122" s="798"/>
      <c r="T122" s="798"/>
      <c r="U122" s="761"/>
    </row>
    <row r="123" spans="1:21">
      <c r="A123" s="768">
        <v>3</v>
      </c>
      <c r="B123" s="804"/>
      <c r="C123" s="804"/>
      <c r="D123" s="804"/>
      <c r="E123" s="804"/>
      <c r="F123" s="804"/>
      <c r="G123" s="804"/>
      <c r="H123" s="804"/>
      <c r="I123" s="804"/>
      <c r="J123" s="804"/>
      <c r="K123" s="804"/>
      <c r="L123" s="801">
        <v>2.2000000000000002</v>
      </c>
      <c r="M123" s="797" t="s">
        <v>362</v>
      </c>
      <c r="N123" s="669" t="s">
        <v>355</v>
      </c>
      <c r="O123" s="798"/>
      <c r="P123" s="798"/>
      <c r="Q123" s="798"/>
      <c r="R123" s="798"/>
      <c r="S123" s="798"/>
      <c r="T123" s="798"/>
      <c r="U123" s="761"/>
    </row>
    <row r="124" spans="1:21">
      <c r="A124" s="768">
        <v>3</v>
      </c>
      <c r="B124" s="804"/>
      <c r="C124" s="804"/>
      <c r="D124" s="804"/>
      <c r="E124" s="804"/>
      <c r="F124" s="804"/>
      <c r="G124" s="804"/>
      <c r="H124" s="804"/>
      <c r="I124" s="804"/>
      <c r="J124" s="804"/>
      <c r="K124" s="804"/>
      <c r="L124" s="801">
        <v>2.2999999999999998</v>
      </c>
      <c r="M124" s="797" t="s">
        <v>364</v>
      </c>
      <c r="N124" s="669" t="s">
        <v>355</v>
      </c>
      <c r="O124" s="798"/>
      <c r="P124" s="798"/>
      <c r="Q124" s="798"/>
      <c r="R124" s="798"/>
      <c r="S124" s="798"/>
      <c r="T124" s="798"/>
      <c r="U124" s="761"/>
    </row>
    <row r="125" spans="1:21">
      <c r="A125" s="768">
        <v>3</v>
      </c>
      <c r="B125" s="804"/>
      <c r="C125" s="804"/>
      <c r="D125" s="804"/>
      <c r="E125" s="804"/>
      <c r="F125" s="804"/>
      <c r="G125" s="804"/>
      <c r="H125" s="804"/>
      <c r="I125" s="804"/>
      <c r="J125" s="804"/>
      <c r="K125" s="804"/>
      <c r="L125" s="801">
        <v>2.4</v>
      </c>
      <c r="M125" s="797" t="s">
        <v>366</v>
      </c>
      <c r="N125" s="669" t="s">
        <v>355</v>
      </c>
      <c r="O125" s="798"/>
      <c r="P125" s="798"/>
      <c r="Q125" s="798"/>
      <c r="R125" s="798"/>
      <c r="S125" s="798"/>
      <c r="T125" s="798"/>
      <c r="U125" s="761"/>
    </row>
    <row r="126" spans="1:21">
      <c r="A126" s="768">
        <v>3</v>
      </c>
      <c r="B126" s="804"/>
      <c r="C126" s="804"/>
      <c r="D126" s="804"/>
      <c r="E126" s="804"/>
      <c r="F126" s="804"/>
      <c r="G126" s="804"/>
      <c r="H126" s="804"/>
      <c r="I126" s="804"/>
      <c r="J126" s="804"/>
      <c r="K126" s="804"/>
      <c r="L126" s="801">
        <v>2.5</v>
      </c>
      <c r="M126" s="797" t="s">
        <v>368</v>
      </c>
      <c r="N126" s="669" t="s">
        <v>355</v>
      </c>
      <c r="O126" s="798"/>
      <c r="P126" s="798"/>
      <c r="Q126" s="798"/>
      <c r="R126" s="798"/>
      <c r="S126" s="798"/>
      <c r="T126" s="798"/>
      <c r="U126" s="761"/>
    </row>
    <row r="127" spans="1:21" s="92" customFormat="1">
      <c r="A127" s="768">
        <v>3</v>
      </c>
      <c r="B127" s="847"/>
      <c r="C127" s="847"/>
      <c r="D127" s="847"/>
      <c r="E127" s="847"/>
      <c r="F127" s="847"/>
      <c r="G127" s="847"/>
      <c r="H127" s="847"/>
      <c r="I127" s="847"/>
      <c r="J127" s="847"/>
      <c r="K127" s="847"/>
      <c r="L127" s="790">
        <v>3</v>
      </c>
      <c r="M127" s="791" t="s">
        <v>371</v>
      </c>
      <c r="N127" s="669" t="s">
        <v>355</v>
      </c>
      <c r="O127" s="792">
        <v>0</v>
      </c>
      <c r="P127" s="792">
        <v>0</v>
      </c>
      <c r="Q127" s="792">
        <v>0</v>
      </c>
      <c r="R127" s="792">
        <v>0</v>
      </c>
      <c r="S127" s="792">
        <v>0</v>
      </c>
      <c r="T127" s="792">
        <v>0</v>
      </c>
      <c r="U127" s="761"/>
    </row>
    <row r="128" spans="1:21">
      <c r="A128" s="768">
        <v>3</v>
      </c>
      <c r="B128" s="804"/>
      <c r="C128" s="804"/>
      <c r="D128" s="804"/>
      <c r="E128" s="804"/>
      <c r="F128" s="804"/>
      <c r="G128" s="804"/>
      <c r="H128" s="804"/>
      <c r="I128" s="804"/>
      <c r="J128" s="804"/>
      <c r="K128" s="804"/>
      <c r="L128" s="801">
        <v>3.1</v>
      </c>
      <c r="M128" s="797" t="s">
        <v>361</v>
      </c>
      <c r="N128" s="669" t="s">
        <v>355</v>
      </c>
      <c r="O128" s="798"/>
      <c r="P128" s="798"/>
      <c r="Q128" s="798"/>
      <c r="R128" s="798"/>
      <c r="S128" s="798"/>
      <c r="T128" s="798"/>
      <c r="U128" s="761"/>
    </row>
    <row r="129" spans="1:21">
      <c r="A129" s="768">
        <v>3</v>
      </c>
      <c r="B129" s="804"/>
      <c r="C129" s="804"/>
      <c r="D129" s="804"/>
      <c r="E129" s="804"/>
      <c r="F129" s="804"/>
      <c r="G129" s="804"/>
      <c r="H129" s="804"/>
      <c r="I129" s="804"/>
      <c r="J129" s="804"/>
      <c r="K129" s="804"/>
      <c r="L129" s="801">
        <v>3.2</v>
      </c>
      <c r="M129" s="797" t="s">
        <v>362</v>
      </c>
      <c r="N129" s="669" t="s">
        <v>355</v>
      </c>
      <c r="O129" s="798"/>
      <c r="P129" s="798"/>
      <c r="Q129" s="798"/>
      <c r="R129" s="798"/>
      <c r="S129" s="798"/>
      <c r="T129" s="798"/>
      <c r="U129" s="761"/>
    </row>
    <row r="130" spans="1:21">
      <c r="A130" s="768">
        <v>3</v>
      </c>
      <c r="B130" s="804"/>
      <c r="C130" s="804"/>
      <c r="D130" s="804"/>
      <c r="E130" s="804"/>
      <c r="F130" s="804"/>
      <c r="G130" s="804"/>
      <c r="H130" s="804"/>
      <c r="I130" s="804"/>
      <c r="J130" s="804"/>
      <c r="K130" s="804"/>
      <c r="L130" s="801">
        <v>3.3</v>
      </c>
      <c r="M130" s="797" t="s">
        <v>364</v>
      </c>
      <c r="N130" s="669" t="s">
        <v>355</v>
      </c>
      <c r="O130" s="798"/>
      <c r="P130" s="798"/>
      <c r="Q130" s="798"/>
      <c r="R130" s="798"/>
      <c r="S130" s="798"/>
      <c r="T130" s="798"/>
      <c r="U130" s="761"/>
    </row>
    <row r="131" spans="1:21">
      <c r="A131" s="768">
        <v>3</v>
      </c>
      <c r="B131" s="804"/>
      <c r="C131" s="804"/>
      <c r="D131" s="804"/>
      <c r="E131" s="804"/>
      <c r="F131" s="804"/>
      <c r="G131" s="804"/>
      <c r="H131" s="804"/>
      <c r="I131" s="804"/>
      <c r="J131" s="804"/>
      <c r="K131" s="804"/>
      <c r="L131" s="801">
        <v>3.4</v>
      </c>
      <c r="M131" s="797" t="s">
        <v>366</v>
      </c>
      <c r="N131" s="669" t="s">
        <v>355</v>
      </c>
      <c r="O131" s="798"/>
      <c r="P131" s="798"/>
      <c r="Q131" s="798"/>
      <c r="R131" s="798"/>
      <c r="S131" s="798"/>
      <c r="T131" s="798"/>
      <c r="U131" s="761"/>
    </row>
    <row r="132" spans="1:21">
      <c r="A132" s="768">
        <v>3</v>
      </c>
      <c r="B132" s="804"/>
      <c r="C132" s="804"/>
      <c r="D132" s="804"/>
      <c r="E132" s="804"/>
      <c r="F132" s="804"/>
      <c r="G132" s="804"/>
      <c r="H132" s="804"/>
      <c r="I132" s="804"/>
      <c r="J132" s="804"/>
      <c r="K132" s="804"/>
      <c r="L132" s="801">
        <v>3.5</v>
      </c>
      <c r="M132" s="797" t="s">
        <v>368</v>
      </c>
      <c r="N132" s="669" t="s">
        <v>355</v>
      </c>
      <c r="O132" s="798"/>
      <c r="P132" s="798"/>
      <c r="Q132" s="798"/>
      <c r="R132" s="798"/>
      <c r="S132" s="798"/>
      <c r="T132" s="798"/>
      <c r="U132" s="761"/>
    </row>
    <row r="133" spans="1:21" s="92" customFormat="1" ht="22.5">
      <c r="A133" s="768">
        <v>3</v>
      </c>
      <c r="B133" s="847"/>
      <c r="C133" s="847"/>
      <c r="D133" s="847"/>
      <c r="E133" s="847"/>
      <c r="F133" s="847"/>
      <c r="G133" s="847"/>
      <c r="H133" s="847"/>
      <c r="I133" s="847"/>
      <c r="J133" s="847"/>
      <c r="K133" s="847"/>
      <c r="L133" s="790">
        <v>4</v>
      </c>
      <c r="M133" s="791" t="s">
        <v>375</v>
      </c>
      <c r="N133" s="669" t="s">
        <v>355</v>
      </c>
      <c r="O133" s="792">
        <v>0</v>
      </c>
      <c r="P133" s="792">
        <v>0</v>
      </c>
      <c r="Q133" s="792">
        <v>0</v>
      </c>
      <c r="R133" s="792">
        <v>0</v>
      </c>
      <c r="S133" s="792">
        <v>0</v>
      </c>
      <c r="T133" s="792">
        <v>0</v>
      </c>
      <c r="U133" s="761"/>
    </row>
    <row r="134" spans="1:21">
      <c r="A134" s="768">
        <v>3</v>
      </c>
      <c r="B134" s="804"/>
      <c r="C134" s="804"/>
      <c r="D134" s="804"/>
      <c r="E134" s="804"/>
      <c r="F134" s="804"/>
      <c r="G134" s="804"/>
      <c r="H134" s="804"/>
      <c r="I134" s="804"/>
      <c r="J134" s="804"/>
      <c r="K134" s="804"/>
      <c r="L134" s="801">
        <v>4.0999999999999996</v>
      </c>
      <c r="M134" s="797" t="s">
        <v>361</v>
      </c>
      <c r="N134" s="669" t="s">
        <v>355</v>
      </c>
      <c r="O134" s="798">
        <v>0</v>
      </c>
      <c r="P134" s="798">
        <v>0</v>
      </c>
      <c r="Q134" s="798">
        <v>0</v>
      </c>
      <c r="R134" s="798">
        <v>0</v>
      </c>
      <c r="S134" s="798">
        <v>0</v>
      </c>
      <c r="T134" s="798">
        <v>0</v>
      </c>
      <c r="U134" s="761"/>
    </row>
    <row r="135" spans="1:21">
      <c r="A135" s="768">
        <v>3</v>
      </c>
      <c r="B135" s="804"/>
      <c r="C135" s="804"/>
      <c r="D135" s="804"/>
      <c r="E135" s="804"/>
      <c r="F135" s="804"/>
      <c r="G135" s="804"/>
      <c r="H135" s="804"/>
      <c r="I135" s="804"/>
      <c r="J135" s="804"/>
      <c r="K135" s="804"/>
      <c r="L135" s="801">
        <v>4.2</v>
      </c>
      <c r="M135" s="797" t="s">
        <v>362</v>
      </c>
      <c r="N135" s="669" t="s">
        <v>355</v>
      </c>
      <c r="O135" s="798">
        <v>0</v>
      </c>
      <c r="P135" s="798">
        <v>0</v>
      </c>
      <c r="Q135" s="798">
        <v>0</v>
      </c>
      <c r="R135" s="798">
        <v>0</v>
      </c>
      <c r="S135" s="798">
        <v>0</v>
      </c>
      <c r="T135" s="798">
        <v>0</v>
      </c>
      <c r="U135" s="761"/>
    </row>
    <row r="136" spans="1:21">
      <c r="A136" s="768">
        <v>3</v>
      </c>
      <c r="B136" s="804"/>
      <c r="C136" s="804"/>
      <c r="D136" s="804"/>
      <c r="E136" s="804"/>
      <c r="F136" s="804"/>
      <c r="G136" s="804"/>
      <c r="H136" s="804"/>
      <c r="I136" s="804"/>
      <c r="J136" s="804"/>
      <c r="K136" s="804"/>
      <c r="L136" s="801">
        <v>4.3</v>
      </c>
      <c r="M136" s="797" t="s">
        <v>364</v>
      </c>
      <c r="N136" s="669" t="s">
        <v>355</v>
      </c>
      <c r="O136" s="798">
        <v>0</v>
      </c>
      <c r="P136" s="798">
        <v>0</v>
      </c>
      <c r="Q136" s="798">
        <v>0</v>
      </c>
      <c r="R136" s="798">
        <v>0</v>
      </c>
      <c r="S136" s="798">
        <v>0</v>
      </c>
      <c r="T136" s="798">
        <v>0</v>
      </c>
      <c r="U136" s="761"/>
    </row>
    <row r="137" spans="1:21">
      <c r="A137" s="768">
        <v>3</v>
      </c>
      <c r="B137" s="804"/>
      <c r="C137" s="804"/>
      <c r="D137" s="804"/>
      <c r="E137" s="804"/>
      <c r="F137" s="804"/>
      <c r="G137" s="804"/>
      <c r="H137" s="804"/>
      <c r="I137" s="804"/>
      <c r="J137" s="804"/>
      <c r="K137" s="804"/>
      <c r="L137" s="801">
        <v>4.4000000000000004</v>
      </c>
      <c r="M137" s="797" t="s">
        <v>366</v>
      </c>
      <c r="N137" s="669" t="s">
        <v>355</v>
      </c>
      <c r="O137" s="798">
        <v>0</v>
      </c>
      <c r="P137" s="798">
        <v>0</v>
      </c>
      <c r="Q137" s="798">
        <v>0</v>
      </c>
      <c r="R137" s="798">
        <v>0</v>
      </c>
      <c r="S137" s="798">
        <v>0</v>
      </c>
      <c r="T137" s="798">
        <v>0</v>
      </c>
      <c r="U137" s="761"/>
    </row>
    <row r="138" spans="1:21">
      <c r="A138" s="768">
        <v>3</v>
      </c>
      <c r="B138" s="804"/>
      <c r="C138" s="804"/>
      <c r="D138" s="804"/>
      <c r="E138" s="804"/>
      <c r="F138" s="804"/>
      <c r="G138" s="804"/>
      <c r="H138" s="804"/>
      <c r="I138" s="804"/>
      <c r="J138" s="804"/>
      <c r="K138" s="804"/>
      <c r="L138" s="801">
        <v>4.5</v>
      </c>
      <c r="M138" s="797" t="s">
        <v>368</v>
      </c>
      <c r="N138" s="669" t="s">
        <v>355</v>
      </c>
      <c r="O138" s="798">
        <v>0</v>
      </c>
      <c r="P138" s="798">
        <v>0</v>
      </c>
      <c r="Q138" s="798">
        <v>0</v>
      </c>
      <c r="R138" s="798">
        <v>0</v>
      </c>
      <c r="S138" s="798">
        <v>0</v>
      </c>
      <c r="T138" s="798">
        <v>0</v>
      </c>
      <c r="U138" s="761"/>
    </row>
    <row r="139" spans="1:21" s="92" customFormat="1">
      <c r="A139" s="768">
        <v>3</v>
      </c>
      <c r="B139" s="847"/>
      <c r="C139" s="847"/>
      <c r="D139" s="847"/>
      <c r="E139" s="847"/>
      <c r="F139" s="847"/>
      <c r="G139" s="847"/>
      <c r="H139" s="847"/>
      <c r="I139" s="847"/>
      <c r="J139" s="847"/>
      <c r="K139" s="847"/>
      <c r="L139" s="790">
        <v>5</v>
      </c>
      <c r="M139" s="791" t="s">
        <v>380</v>
      </c>
      <c r="N139" s="669" t="s">
        <v>355</v>
      </c>
      <c r="O139" s="792">
        <v>0</v>
      </c>
      <c r="P139" s="792">
        <v>0</v>
      </c>
      <c r="Q139" s="792">
        <v>0</v>
      </c>
      <c r="R139" s="792">
        <v>0</v>
      </c>
      <c r="S139" s="792">
        <v>0</v>
      </c>
      <c r="T139" s="792">
        <v>0</v>
      </c>
      <c r="U139" s="761"/>
    </row>
    <row r="140" spans="1:21">
      <c r="A140" s="768">
        <v>3</v>
      </c>
      <c r="B140" s="804"/>
      <c r="C140" s="804"/>
      <c r="D140" s="804"/>
      <c r="E140" s="804"/>
      <c r="F140" s="804"/>
      <c r="G140" s="804"/>
      <c r="H140" s="804"/>
      <c r="I140" s="804"/>
      <c r="J140" s="804"/>
      <c r="K140" s="804"/>
      <c r="L140" s="801">
        <v>5.0999999999999996</v>
      </c>
      <c r="M140" s="797" t="s">
        <v>361</v>
      </c>
      <c r="N140" s="669" t="s">
        <v>355</v>
      </c>
      <c r="O140" s="798">
        <v>0</v>
      </c>
      <c r="P140" s="798">
        <v>0</v>
      </c>
      <c r="Q140" s="798">
        <v>0</v>
      </c>
      <c r="R140" s="798">
        <v>0</v>
      </c>
      <c r="S140" s="798">
        <v>0</v>
      </c>
      <c r="T140" s="798">
        <v>0</v>
      </c>
      <c r="U140" s="761"/>
    </row>
    <row r="141" spans="1:21">
      <c r="A141" s="768">
        <v>3</v>
      </c>
      <c r="B141" s="804"/>
      <c r="C141" s="804"/>
      <c r="D141" s="804"/>
      <c r="E141" s="804"/>
      <c r="F141" s="804"/>
      <c r="G141" s="804"/>
      <c r="H141" s="804"/>
      <c r="I141" s="804"/>
      <c r="J141" s="804"/>
      <c r="K141" s="804"/>
      <c r="L141" s="801">
        <v>5.2</v>
      </c>
      <c r="M141" s="797" t="s">
        <v>362</v>
      </c>
      <c r="N141" s="669" t="s">
        <v>355</v>
      </c>
      <c r="O141" s="798">
        <v>0</v>
      </c>
      <c r="P141" s="798">
        <v>0</v>
      </c>
      <c r="Q141" s="798">
        <v>0</v>
      </c>
      <c r="R141" s="798">
        <v>0</v>
      </c>
      <c r="S141" s="798">
        <v>0</v>
      </c>
      <c r="T141" s="798">
        <v>0</v>
      </c>
      <c r="U141" s="761"/>
    </row>
    <row r="142" spans="1:21">
      <c r="A142" s="768">
        <v>3</v>
      </c>
      <c r="B142" s="804"/>
      <c r="C142" s="804"/>
      <c r="D142" s="804"/>
      <c r="E142" s="804"/>
      <c r="F142" s="804"/>
      <c r="G142" s="804"/>
      <c r="H142" s="804"/>
      <c r="I142" s="804"/>
      <c r="J142" s="804"/>
      <c r="K142" s="804"/>
      <c r="L142" s="801">
        <v>5.3</v>
      </c>
      <c r="M142" s="797" t="s">
        <v>364</v>
      </c>
      <c r="N142" s="669" t="s">
        <v>355</v>
      </c>
      <c r="O142" s="798">
        <v>0</v>
      </c>
      <c r="P142" s="798">
        <v>0</v>
      </c>
      <c r="Q142" s="798">
        <v>0</v>
      </c>
      <c r="R142" s="798">
        <v>0</v>
      </c>
      <c r="S142" s="798">
        <v>0</v>
      </c>
      <c r="T142" s="798">
        <v>0</v>
      </c>
      <c r="U142" s="761"/>
    </row>
    <row r="143" spans="1:21">
      <c r="A143" s="768">
        <v>3</v>
      </c>
      <c r="B143" s="804"/>
      <c r="C143" s="804"/>
      <c r="D143" s="804"/>
      <c r="E143" s="804"/>
      <c r="F143" s="804"/>
      <c r="G143" s="804"/>
      <c r="H143" s="804"/>
      <c r="I143" s="804"/>
      <c r="J143" s="804"/>
      <c r="K143" s="804"/>
      <c r="L143" s="801">
        <v>5.4</v>
      </c>
      <c r="M143" s="797" t="s">
        <v>366</v>
      </c>
      <c r="N143" s="669" t="s">
        <v>355</v>
      </c>
      <c r="O143" s="798">
        <v>0</v>
      </c>
      <c r="P143" s="798">
        <v>0</v>
      </c>
      <c r="Q143" s="798">
        <v>0</v>
      </c>
      <c r="R143" s="798">
        <v>0</v>
      </c>
      <c r="S143" s="798">
        <v>0</v>
      </c>
      <c r="T143" s="798">
        <v>0</v>
      </c>
      <c r="U143" s="761"/>
    </row>
    <row r="144" spans="1:21">
      <c r="A144" s="768">
        <v>3</v>
      </c>
      <c r="B144" s="804"/>
      <c r="C144" s="804"/>
      <c r="D144" s="804"/>
      <c r="E144" s="804"/>
      <c r="F144" s="804"/>
      <c r="G144" s="804"/>
      <c r="H144" s="804"/>
      <c r="I144" s="804"/>
      <c r="J144" s="804"/>
      <c r="K144" s="804"/>
      <c r="L144" s="801">
        <v>5.5</v>
      </c>
      <c r="M144" s="797" t="s">
        <v>368</v>
      </c>
      <c r="N144" s="669" t="s">
        <v>355</v>
      </c>
      <c r="O144" s="798">
        <v>0</v>
      </c>
      <c r="P144" s="798">
        <v>0</v>
      </c>
      <c r="Q144" s="798">
        <v>0</v>
      </c>
      <c r="R144" s="798">
        <v>0</v>
      </c>
      <c r="S144" s="798">
        <v>0</v>
      </c>
      <c r="T144" s="798">
        <v>0</v>
      </c>
      <c r="U144" s="761"/>
    </row>
    <row r="145" spans="1:21" s="92" customFormat="1" ht="22.5">
      <c r="A145" s="768">
        <v>3</v>
      </c>
      <c r="B145" s="847"/>
      <c r="C145" s="847"/>
      <c r="D145" s="847"/>
      <c r="E145" s="847"/>
      <c r="F145" s="847"/>
      <c r="G145" s="847"/>
      <c r="H145" s="847"/>
      <c r="I145" s="847"/>
      <c r="J145" s="847"/>
      <c r="K145" s="847"/>
      <c r="L145" s="790">
        <v>6</v>
      </c>
      <c r="M145" s="791" t="s">
        <v>384</v>
      </c>
      <c r="N145" s="790"/>
      <c r="O145" s="792"/>
      <c r="P145" s="792"/>
      <c r="Q145" s="792"/>
      <c r="R145" s="792"/>
      <c r="S145" s="792"/>
      <c r="T145" s="792"/>
      <c r="U145" s="761"/>
    </row>
    <row r="146" spans="1:21">
      <c r="A146" s="768">
        <v>3</v>
      </c>
      <c r="B146" s="804"/>
      <c r="C146" s="804"/>
      <c r="D146" s="804"/>
      <c r="E146" s="804"/>
      <c r="F146" s="804"/>
      <c r="G146" s="804"/>
      <c r="H146" s="804"/>
      <c r="I146" s="804"/>
      <c r="J146" s="804"/>
      <c r="K146" s="804"/>
      <c r="L146" s="801">
        <v>6.1</v>
      </c>
      <c r="M146" s="797" t="s">
        <v>361</v>
      </c>
      <c r="N146" s="801" t="s">
        <v>142</v>
      </c>
      <c r="O146" s="798">
        <v>0</v>
      </c>
      <c r="P146" s="798">
        <v>0</v>
      </c>
      <c r="Q146" s="798">
        <v>0</v>
      </c>
      <c r="R146" s="798">
        <v>0</v>
      </c>
      <c r="S146" s="798">
        <v>0</v>
      </c>
      <c r="T146" s="798">
        <v>0</v>
      </c>
      <c r="U146" s="761"/>
    </row>
    <row r="147" spans="1:21">
      <c r="A147" s="768">
        <v>3</v>
      </c>
      <c r="B147" s="804"/>
      <c r="C147" s="804"/>
      <c r="D147" s="804"/>
      <c r="E147" s="804"/>
      <c r="F147" s="804"/>
      <c r="G147" s="804"/>
      <c r="H147" s="804"/>
      <c r="I147" s="804"/>
      <c r="J147" s="804"/>
      <c r="K147" s="804"/>
      <c r="L147" s="801">
        <v>6.2</v>
      </c>
      <c r="M147" s="797" t="s">
        <v>362</v>
      </c>
      <c r="N147" s="801" t="s">
        <v>142</v>
      </c>
      <c r="O147" s="798">
        <v>0</v>
      </c>
      <c r="P147" s="798">
        <v>0</v>
      </c>
      <c r="Q147" s="798">
        <v>0</v>
      </c>
      <c r="R147" s="798">
        <v>0</v>
      </c>
      <c r="S147" s="798">
        <v>0</v>
      </c>
      <c r="T147" s="798">
        <v>0</v>
      </c>
      <c r="U147" s="761"/>
    </row>
    <row r="148" spans="1:21">
      <c r="A148" s="768">
        <v>3</v>
      </c>
      <c r="B148" s="804"/>
      <c r="C148" s="804"/>
      <c r="D148" s="804"/>
      <c r="E148" s="804"/>
      <c r="F148" s="804"/>
      <c r="G148" s="804"/>
      <c r="H148" s="804"/>
      <c r="I148" s="804"/>
      <c r="J148" s="804"/>
      <c r="K148" s="804"/>
      <c r="L148" s="801">
        <v>6.3</v>
      </c>
      <c r="M148" s="797" t="s">
        <v>364</v>
      </c>
      <c r="N148" s="801" t="s">
        <v>142</v>
      </c>
      <c r="O148" s="798">
        <v>0</v>
      </c>
      <c r="P148" s="798">
        <v>0</v>
      </c>
      <c r="Q148" s="798">
        <v>0</v>
      </c>
      <c r="R148" s="798">
        <v>0</v>
      </c>
      <c r="S148" s="798">
        <v>0</v>
      </c>
      <c r="T148" s="798">
        <v>0</v>
      </c>
      <c r="U148" s="761"/>
    </row>
    <row r="149" spans="1:21">
      <c r="A149" s="768">
        <v>3</v>
      </c>
      <c r="B149" s="804"/>
      <c r="C149" s="804"/>
      <c r="D149" s="804"/>
      <c r="E149" s="804"/>
      <c r="F149" s="804"/>
      <c r="G149" s="804"/>
      <c r="H149" s="804"/>
      <c r="I149" s="804"/>
      <c r="J149" s="804"/>
      <c r="K149" s="804"/>
      <c r="L149" s="801">
        <v>6.4</v>
      </c>
      <c r="M149" s="797" t="s">
        <v>366</v>
      </c>
      <c r="N149" s="801" t="s">
        <v>142</v>
      </c>
      <c r="O149" s="798">
        <v>0</v>
      </c>
      <c r="P149" s="798">
        <v>0</v>
      </c>
      <c r="Q149" s="798">
        <v>0</v>
      </c>
      <c r="R149" s="798">
        <v>0</v>
      </c>
      <c r="S149" s="798">
        <v>0</v>
      </c>
      <c r="T149" s="798">
        <v>0</v>
      </c>
      <c r="U149" s="761"/>
    </row>
    <row r="150" spans="1:21">
      <c r="A150" s="768">
        <v>3</v>
      </c>
      <c r="B150" s="804"/>
      <c r="C150" s="804"/>
      <c r="D150" s="804"/>
      <c r="E150" s="804"/>
      <c r="F150" s="804"/>
      <c r="G150" s="804"/>
      <c r="H150" s="804"/>
      <c r="I150" s="804"/>
      <c r="J150" s="804"/>
      <c r="K150" s="804"/>
      <c r="L150" s="801">
        <v>6.5</v>
      </c>
      <c r="M150" s="797" t="s">
        <v>368</v>
      </c>
      <c r="N150" s="801" t="s">
        <v>142</v>
      </c>
      <c r="O150" s="798">
        <v>0</v>
      </c>
      <c r="P150" s="798">
        <v>0</v>
      </c>
      <c r="Q150" s="798">
        <v>0</v>
      </c>
      <c r="R150" s="798">
        <v>0</v>
      </c>
      <c r="S150" s="798">
        <v>0</v>
      </c>
      <c r="T150" s="798">
        <v>0</v>
      </c>
      <c r="U150" s="761"/>
    </row>
    <row r="151" spans="1:21" s="92" customFormat="1">
      <c r="A151" s="768">
        <v>3</v>
      </c>
      <c r="B151" s="847"/>
      <c r="C151" s="847"/>
      <c r="D151" s="847"/>
      <c r="E151" s="847"/>
      <c r="F151" s="847"/>
      <c r="G151" s="847"/>
      <c r="H151" s="847"/>
      <c r="I151" s="847"/>
      <c r="J151" s="847"/>
      <c r="K151" s="847"/>
      <c r="L151" s="790">
        <v>7</v>
      </c>
      <c r="M151" s="791" t="s">
        <v>388</v>
      </c>
      <c r="N151" s="669" t="s">
        <v>355</v>
      </c>
      <c r="O151" s="792">
        <v>23.86</v>
      </c>
      <c r="P151" s="792">
        <v>85</v>
      </c>
      <c r="Q151" s="792">
        <v>23.86</v>
      </c>
      <c r="R151" s="792">
        <v>0</v>
      </c>
      <c r="S151" s="792">
        <v>88</v>
      </c>
      <c r="T151" s="792">
        <v>0</v>
      </c>
      <c r="U151" s="761"/>
    </row>
    <row r="152" spans="1:21">
      <c r="A152" s="768">
        <v>3</v>
      </c>
      <c r="B152" s="804"/>
      <c r="C152" s="804"/>
      <c r="D152" s="804"/>
      <c r="E152" s="804"/>
      <c r="F152" s="804"/>
      <c r="G152" s="804"/>
      <c r="H152" s="804"/>
      <c r="I152" s="804"/>
      <c r="J152" s="804"/>
      <c r="K152" s="804"/>
      <c r="L152" s="801">
        <v>7.1</v>
      </c>
      <c r="M152" s="797" t="s">
        <v>361</v>
      </c>
      <c r="N152" s="669" t="s">
        <v>355</v>
      </c>
      <c r="O152" s="798"/>
      <c r="P152" s="798"/>
      <c r="Q152" s="798"/>
      <c r="R152" s="798"/>
      <c r="S152" s="798"/>
      <c r="T152" s="798"/>
      <c r="U152" s="761"/>
    </row>
    <row r="153" spans="1:21">
      <c r="A153" s="768">
        <v>3</v>
      </c>
      <c r="B153" s="804"/>
      <c r="C153" s="804"/>
      <c r="D153" s="804"/>
      <c r="E153" s="804"/>
      <c r="F153" s="804"/>
      <c r="G153" s="804"/>
      <c r="H153" s="804"/>
      <c r="I153" s="804"/>
      <c r="J153" s="804"/>
      <c r="K153" s="804"/>
      <c r="L153" s="801">
        <v>7.2</v>
      </c>
      <c r="M153" s="797" t="s">
        <v>362</v>
      </c>
      <c r="N153" s="669" t="s">
        <v>355</v>
      </c>
      <c r="O153" s="798"/>
      <c r="P153" s="798"/>
      <c r="Q153" s="798"/>
      <c r="R153" s="798"/>
      <c r="S153" s="798"/>
      <c r="T153" s="798"/>
      <c r="U153" s="761"/>
    </row>
    <row r="154" spans="1:21">
      <c r="A154" s="768">
        <v>3</v>
      </c>
      <c r="B154" s="804"/>
      <c r="C154" s="804"/>
      <c r="D154" s="804"/>
      <c r="E154" s="804"/>
      <c r="F154" s="804"/>
      <c r="G154" s="804"/>
      <c r="H154" s="804"/>
      <c r="I154" s="804"/>
      <c r="J154" s="804"/>
      <c r="K154" s="804"/>
      <c r="L154" s="801">
        <v>7.3</v>
      </c>
      <c r="M154" s="797" t="s">
        <v>364</v>
      </c>
      <c r="N154" s="669" t="s">
        <v>355</v>
      </c>
      <c r="O154" s="798">
        <v>23.86</v>
      </c>
      <c r="P154" s="798">
        <v>85</v>
      </c>
      <c r="Q154" s="798">
        <v>23.86</v>
      </c>
      <c r="R154" s="798">
        <v>0</v>
      </c>
      <c r="S154" s="798">
        <v>88</v>
      </c>
      <c r="T154" s="798">
        <v>0</v>
      </c>
      <c r="U154" s="761"/>
    </row>
    <row r="155" spans="1:21">
      <c r="A155" s="768">
        <v>3</v>
      </c>
      <c r="B155" s="804"/>
      <c r="C155" s="804"/>
      <c r="D155" s="804"/>
      <c r="E155" s="804"/>
      <c r="F155" s="804"/>
      <c r="G155" s="804"/>
      <c r="H155" s="804"/>
      <c r="I155" s="804"/>
      <c r="J155" s="804"/>
      <c r="K155" s="804"/>
      <c r="L155" s="801">
        <v>7.4</v>
      </c>
      <c r="M155" s="797" t="s">
        <v>366</v>
      </c>
      <c r="N155" s="669" t="s">
        <v>355</v>
      </c>
      <c r="O155" s="798"/>
      <c r="P155" s="798"/>
      <c r="Q155" s="798"/>
      <c r="R155" s="798"/>
      <c r="S155" s="798"/>
      <c r="T155" s="798"/>
      <c r="U155" s="761"/>
    </row>
    <row r="156" spans="1:21">
      <c r="A156" s="768">
        <v>3</v>
      </c>
      <c r="B156" s="804"/>
      <c r="C156" s="804"/>
      <c r="D156" s="804"/>
      <c r="E156" s="804"/>
      <c r="F156" s="804"/>
      <c r="G156" s="804"/>
      <c r="H156" s="804"/>
      <c r="I156" s="804"/>
      <c r="J156" s="804"/>
      <c r="K156" s="804"/>
      <c r="L156" s="801">
        <v>7.5</v>
      </c>
      <c r="M156" s="797" t="s">
        <v>368</v>
      </c>
      <c r="N156" s="669" t="s">
        <v>355</v>
      </c>
      <c r="O156" s="798"/>
      <c r="P156" s="798"/>
      <c r="Q156" s="798"/>
      <c r="R156" s="798"/>
      <c r="S156" s="798"/>
      <c r="T156" s="798"/>
      <c r="U156" s="761"/>
    </row>
    <row r="157" spans="1:21" s="92" customFormat="1">
      <c r="A157" s="768">
        <v>3</v>
      </c>
      <c r="B157" s="847"/>
      <c r="C157" s="847"/>
      <c r="D157" s="847"/>
      <c r="E157" s="847"/>
      <c r="F157" s="847"/>
      <c r="G157" s="847"/>
      <c r="H157" s="847"/>
      <c r="I157" s="847"/>
      <c r="J157" s="847"/>
      <c r="K157" s="847"/>
      <c r="L157" s="790">
        <v>8</v>
      </c>
      <c r="M157" s="791" t="s">
        <v>392</v>
      </c>
      <c r="N157" s="669" t="s">
        <v>355</v>
      </c>
      <c r="O157" s="792">
        <v>0</v>
      </c>
      <c r="P157" s="792">
        <v>0</v>
      </c>
      <c r="Q157" s="792">
        <v>0</v>
      </c>
      <c r="R157" s="792">
        <v>0</v>
      </c>
      <c r="S157" s="792">
        <v>0</v>
      </c>
      <c r="T157" s="792">
        <v>0</v>
      </c>
      <c r="U157" s="761"/>
    </row>
    <row r="158" spans="1:21">
      <c r="A158" s="768">
        <v>3</v>
      </c>
      <c r="B158" s="804"/>
      <c r="C158" s="804"/>
      <c r="D158" s="804"/>
      <c r="E158" s="804"/>
      <c r="F158" s="804"/>
      <c r="G158" s="804"/>
      <c r="H158" s="804"/>
      <c r="I158" s="804"/>
      <c r="J158" s="804"/>
      <c r="K158" s="804"/>
      <c r="L158" s="801">
        <v>8.1</v>
      </c>
      <c r="M158" s="797" t="s">
        <v>361</v>
      </c>
      <c r="N158" s="669" t="s">
        <v>355</v>
      </c>
      <c r="O158" s="798"/>
      <c r="P158" s="798"/>
      <c r="Q158" s="798"/>
      <c r="R158" s="798"/>
      <c r="S158" s="798"/>
      <c r="T158" s="798"/>
      <c r="U158" s="761"/>
    </row>
    <row r="159" spans="1:21">
      <c r="A159" s="768">
        <v>3</v>
      </c>
      <c r="B159" s="804"/>
      <c r="C159" s="804"/>
      <c r="D159" s="804"/>
      <c r="E159" s="804"/>
      <c r="F159" s="804"/>
      <c r="G159" s="804"/>
      <c r="H159" s="804"/>
      <c r="I159" s="804"/>
      <c r="J159" s="804"/>
      <c r="K159" s="804"/>
      <c r="L159" s="801">
        <v>8.1999999999999993</v>
      </c>
      <c r="M159" s="797" t="s">
        <v>362</v>
      </c>
      <c r="N159" s="669" t="s">
        <v>355</v>
      </c>
      <c r="O159" s="798"/>
      <c r="P159" s="798"/>
      <c r="Q159" s="798"/>
      <c r="R159" s="798"/>
      <c r="S159" s="798"/>
      <c r="T159" s="798"/>
      <c r="U159" s="761"/>
    </row>
    <row r="160" spans="1:21">
      <c r="A160" s="768">
        <v>3</v>
      </c>
      <c r="B160" s="804"/>
      <c r="C160" s="804"/>
      <c r="D160" s="804"/>
      <c r="E160" s="804"/>
      <c r="F160" s="804"/>
      <c r="G160" s="804"/>
      <c r="H160" s="804"/>
      <c r="I160" s="804"/>
      <c r="J160" s="804"/>
      <c r="K160" s="804"/>
      <c r="L160" s="801">
        <v>8.3000000000000007</v>
      </c>
      <c r="M160" s="797" t="s">
        <v>364</v>
      </c>
      <c r="N160" s="669" t="s">
        <v>355</v>
      </c>
      <c r="O160" s="798"/>
      <c r="P160" s="798"/>
      <c r="Q160" s="798"/>
      <c r="R160" s="798"/>
      <c r="S160" s="798"/>
      <c r="T160" s="798"/>
      <c r="U160" s="761"/>
    </row>
    <row r="161" spans="1:21">
      <c r="A161" s="768">
        <v>3</v>
      </c>
      <c r="B161" s="804"/>
      <c r="C161" s="804"/>
      <c r="D161" s="804"/>
      <c r="E161" s="804"/>
      <c r="F161" s="804"/>
      <c r="G161" s="804"/>
      <c r="H161" s="804"/>
      <c r="I161" s="804"/>
      <c r="J161" s="804"/>
      <c r="K161" s="804"/>
      <c r="L161" s="801">
        <v>8.4</v>
      </c>
      <c r="M161" s="797" t="s">
        <v>366</v>
      </c>
      <c r="N161" s="669" t="s">
        <v>355</v>
      </c>
      <c r="O161" s="798"/>
      <c r="P161" s="798"/>
      <c r="Q161" s="798"/>
      <c r="R161" s="798"/>
      <c r="S161" s="798"/>
      <c r="T161" s="798"/>
      <c r="U161" s="761"/>
    </row>
    <row r="162" spans="1:21">
      <c r="A162" s="768">
        <v>3</v>
      </c>
      <c r="B162" s="804"/>
      <c r="C162" s="804"/>
      <c r="D162" s="804"/>
      <c r="E162" s="804"/>
      <c r="F162" s="804"/>
      <c r="G162" s="804"/>
      <c r="H162" s="804"/>
      <c r="I162" s="804"/>
      <c r="J162" s="804"/>
      <c r="K162" s="804"/>
      <c r="L162" s="801">
        <v>8.5</v>
      </c>
      <c r="M162" s="797" t="s">
        <v>368</v>
      </c>
      <c r="N162" s="669" t="s">
        <v>355</v>
      </c>
      <c r="O162" s="798"/>
      <c r="P162" s="798"/>
      <c r="Q162" s="798"/>
      <c r="R162" s="798"/>
      <c r="S162" s="798"/>
      <c r="T162" s="798"/>
      <c r="U162" s="761"/>
    </row>
    <row r="163" spans="1:21">
      <c r="A163" s="718" t="s">
        <v>103</v>
      </c>
      <c r="B163" s="804"/>
      <c r="C163" s="804"/>
      <c r="D163" s="804"/>
      <c r="E163" s="804"/>
      <c r="F163" s="804"/>
      <c r="G163" s="804"/>
      <c r="H163" s="804"/>
      <c r="I163" s="804"/>
      <c r="J163" s="804"/>
      <c r="K163" s="804"/>
      <c r="L163" s="787" t="s">
        <v>2454</v>
      </c>
      <c r="M163" s="610"/>
      <c r="N163" s="611"/>
      <c r="O163" s="611"/>
      <c r="P163" s="611"/>
      <c r="Q163" s="611"/>
      <c r="R163" s="611"/>
      <c r="S163" s="611"/>
      <c r="T163" s="611"/>
      <c r="U163" s="846"/>
    </row>
    <row r="164" spans="1:21" s="92" customFormat="1" ht="22.5">
      <c r="A164" s="768">
        <v>4</v>
      </c>
      <c r="B164" s="847"/>
      <c r="C164" s="847"/>
      <c r="D164" s="847"/>
      <c r="E164" s="847"/>
      <c r="F164" s="847"/>
      <c r="G164" s="847"/>
      <c r="H164" s="847"/>
      <c r="I164" s="847"/>
      <c r="J164" s="847"/>
      <c r="K164" s="847"/>
      <c r="L164" s="790">
        <v>1</v>
      </c>
      <c r="M164" s="791" t="s">
        <v>360</v>
      </c>
      <c r="N164" s="669" t="s">
        <v>355</v>
      </c>
      <c r="O164" s="792">
        <v>0</v>
      </c>
      <c r="P164" s="792">
        <v>0</v>
      </c>
      <c r="Q164" s="792">
        <v>0</v>
      </c>
      <c r="R164" s="792">
        <v>0</v>
      </c>
      <c r="S164" s="792">
        <v>0</v>
      </c>
      <c r="T164" s="792">
        <v>0</v>
      </c>
      <c r="U164" s="761"/>
    </row>
    <row r="165" spans="1:21">
      <c r="A165" s="768">
        <v>4</v>
      </c>
      <c r="B165" s="804"/>
      <c r="C165" s="804"/>
      <c r="D165" s="804"/>
      <c r="E165" s="804"/>
      <c r="F165" s="804"/>
      <c r="G165" s="804"/>
      <c r="H165" s="804"/>
      <c r="I165" s="804"/>
      <c r="J165" s="804"/>
      <c r="K165" s="804"/>
      <c r="L165" s="801">
        <v>1.1000000000000001</v>
      </c>
      <c r="M165" s="797" t="s">
        <v>361</v>
      </c>
      <c r="N165" s="669" t="s">
        <v>355</v>
      </c>
      <c r="O165" s="798"/>
      <c r="P165" s="798"/>
      <c r="Q165" s="798"/>
      <c r="R165" s="798"/>
      <c r="S165" s="798"/>
      <c r="T165" s="798"/>
      <c r="U165" s="761"/>
    </row>
    <row r="166" spans="1:21">
      <c r="A166" s="768">
        <v>4</v>
      </c>
      <c r="B166" s="804"/>
      <c r="C166" s="804"/>
      <c r="D166" s="804"/>
      <c r="E166" s="804"/>
      <c r="F166" s="804"/>
      <c r="G166" s="804"/>
      <c r="H166" s="804"/>
      <c r="I166" s="804"/>
      <c r="J166" s="804"/>
      <c r="K166" s="804"/>
      <c r="L166" s="801">
        <v>1.2</v>
      </c>
      <c r="M166" s="797" t="s">
        <v>362</v>
      </c>
      <c r="N166" s="669" t="s">
        <v>355</v>
      </c>
      <c r="O166" s="798"/>
      <c r="P166" s="798"/>
      <c r="Q166" s="798"/>
      <c r="R166" s="798"/>
      <c r="S166" s="798"/>
      <c r="T166" s="798"/>
      <c r="U166" s="761"/>
    </row>
    <row r="167" spans="1:21">
      <c r="A167" s="768">
        <v>4</v>
      </c>
      <c r="B167" s="804"/>
      <c r="C167" s="804"/>
      <c r="D167" s="804"/>
      <c r="E167" s="804"/>
      <c r="F167" s="804"/>
      <c r="G167" s="804"/>
      <c r="H167" s="804"/>
      <c r="I167" s="804"/>
      <c r="J167" s="804"/>
      <c r="K167" s="804"/>
      <c r="L167" s="801">
        <v>1.3</v>
      </c>
      <c r="M167" s="797" t="s">
        <v>364</v>
      </c>
      <c r="N167" s="669" t="s">
        <v>355</v>
      </c>
      <c r="O167" s="798"/>
      <c r="P167" s="798"/>
      <c r="Q167" s="798"/>
      <c r="R167" s="798"/>
      <c r="S167" s="798"/>
      <c r="T167" s="798"/>
      <c r="U167" s="761"/>
    </row>
    <row r="168" spans="1:21">
      <c r="A168" s="768">
        <v>4</v>
      </c>
      <c r="B168" s="804"/>
      <c r="C168" s="804"/>
      <c r="D168" s="804"/>
      <c r="E168" s="804"/>
      <c r="F168" s="804"/>
      <c r="G168" s="804"/>
      <c r="H168" s="804"/>
      <c r="I168" s="804"/>
      <c r="J168" s="804"/>
      <c r="K168" s="804"/>
      <c r="L168" s="801">
        <v>1.4</v>
      </c>
      <c r="M168" s="797" t="s">
        <v>366</v>
      </c>
      <c r="N168" s="669" t="s">
        <v>355</v>
      </c>
      <c r="O168" s="798"/>
      <c r="P168" s="798"/>
      <c r="Q168" s="798"/>
      <c r="R168" s="798"/>
      <c r="S168" s="798"/>
      <c r="T168" s="798"/>
      <c r="U168" s="761"/>
    </row>
    <row r="169" spans="1:21">
      <c r="A169" s="768">
        <v>4</v>
      </c>
      <c r="B169" s="804"/>
      <c r="C169" s="804"/>
      <c r="D169" s="804"/>
      <c r="E169" s="804"/>
      <c r="F169" s="804"/>
      <c r="G169" s="804"/>
      <c r="H169" s="804"/>
      <c r="I169" s="804"/>
      <c r="J169" s="804"/>
      <c r="K169" s="804"/>
      <c r="L169" s="801">
        <v>1.5</v>
      </c>
      <c r="M169" s="797" t="s">
        <v>368</v>
      </c>
      <c r="N169" s="669" t="s">
        <v>355</v>
      </c>
      <c r="O169" s="798"/>
      <c r="P169" s="798"/>
      <c r="Q169" s="798"/>
      <c r="R169" s="798"/>
      <c r="S169" s="798"/>
      <c r="T169" s="798"/>
      <c r="U169" s="761"/>
    </row>
    <row r="170" spans="1:21" s="92" customFormat="1">
      <c r="A170" s="768">
        <v>4</v>
      </c>
      <c r="B170" s="847"/>
      <c r="C170" s="847"/>
      <c r="D170" s="847"/>
      <c r="E170" s="847"/>
      <c r="F170" s="847"/>
      <c r="G170" s="847"/>
      <c r="H170" s="847"/>
      <c r="I170" s="847"/>
      <c r="J170" s="847"/>
      <c r="K170" s="847"/>
      <c r="L170" s="790">
        <v>2</v>
      </c>
      <c r="M170" s="791" t="s">
        <v>369</v>
      </c>
      <c r="N170" s="669" t="s">
        <v>355</v>
      </c>
      <c r="O170" s="792">
        <v>0</v>
      </c>
      <c r="P170" s="792">
        <v>0</v>
      </c>
      <c r="Q170" s="792">
        <v>0</v>
      </c>
      <c r="R170" s="792">
        <v>0</v>
      </c>
      <c r="S170" s="792">
        <v>0</v>
      </c>
      <c r="T170" s="792">
        <v>0</v>
      </c>
      <c r="U170" s="761"/>
    </row>
    <row r="171" spans="1:21">
      <c r="A171" s="768">
        <v>4</v>
      </c>
      <c r="B171" s="804"/>
      <c r="C171" s="804"/>
      <c r="D171" s="804"/>
      <c r="E171" s="804"/>
      <c r="F171" s="804"/>
      <c r="G171" s="804"/>
      <c r="H171" s="804"/>
      <c r="I171" s="804"/>
      <c r="J171" s="804"/>
      <c r="K171" s="804"/>
      <c r="L171" s="801">
        <v>2.1</v>
      </c>
      <c r="M171" s="797" t="s">
        <v>361</v>
      </c>
      <c r="N171" s="669" t="s">
        <v>355</v>
      </c>
      <c r="O171" s="798"/>
      <c r="P171" s="798"/>
      <c r="Q171" s="798"/>
      <c r="R171" s="798"/>
      <c r="S171" s="798"/>
      <c r="T171" s="798"/>
      <c r="U171" s="761"/>
    </row>
    <row r="172" spans="1:21">
      <c r="A172" s="768">
        <v>4</v>
      </c>
      <c r="B172" s="804"/>
      <c r="C172" s="804"/>
      <c r="D172" s="804"/>
      <c r="E172" s="804"/>
      <c r="F172" s="804"/>
      <c r="G172" s="804"/>
      <c r="H172" s="804"/>
      <c r="I172" s="804"/>
      <c r="J172" s="804"/>
      <c r="K172" s="804"/>
      <c r="L172" s="801">
        <v>2.2000000000000002</v>
      </c>
      <c r="M172" s="797" t="s">
        <v>362</v>
      </c>
      <c r="N172" s="669" t="s">
        <v>355</v>
      </c>
      <c r="O172" s="798"/>
      <c r="P172" s="798"/>
      <c r="Q172" s="798"/>
      <c r="R172" s="798"/>
      <c r="S172" s="798"/>
      <c r="T172" s="798"/>
      <c r="U172" s="761"/>
    </row>
    <row r="173" spans="1:21">
      <c r="A173" s="768">
        <v>4</v>
      </c>
      <c r="B173" s="804"/>
      <c r="C173" s="804"/>
      <c r="D173" s="804"/>
      <c r="E173" s="804"/>
      <c r="F173" s="804"/>
      <c r="G173" s="804"/>
      <c r="H173" s="804"/>
      <c r="I173" s="804"/>
      <c r="J173" s="804"/>
      <c r="K173" s="804"/>
      <c r="L173" s="801">
        <v>2.2999999999999998</v>
      </c>
      <c r="M173" s="797" t="s">
        <v>364</v>
      </c>
      <c r="N173" s="669" t="s">
        <v>355</v>
      </c>
      <c r="O173" s="798"/>
      <c r="P173" s="798"/>
      <c r="Q173" s="798"/>
      <c r="R173" s="798"/>
      <c r="S173" s="798"/>
      <c r="T173" s="798"/>
      <c r="U173" s="761"/>
    </row>
    <row r="174" spans="1:21">
      <c r="A174" s="768">
        <v>4</v>
      </c>
      <c r="B174" s="804"/>
      <c r="C174" s="804"/>
      <c r="D174" s="804"/>
      <c r="E174" s="804"/>
      <c r="F174" s="804"/>
      <c r="G174" s="804"/>
      <c r="H174" s="804"/>
      <c r="I174" s="804"/>
      <c r="J174" s="804"/>
      <c r="K174" s="804"/>
      <c r="L174" s="801">
        <v>2.4</v>
      </c>
      <c r="M174" s="797" t="s">
        <v>366</v>
      </c>
      <c r="N174" s="669" t="s">
        <v>355</v>
      </c>
      <c r="O174" s="798"/>
      <c r="P174" s="798"/>
      <c r="Q174" s="798"/>
      <c r="R174" s="798"/>
      <c r="S174" s="798"/>
      <c r="T174" s="798"/>
      <c r="U174" s="761"/>
    </row>
    <row r="175" spans="1:21">
      <c r="A175" s="768">
        <v>4</v>
      </c>
      <c r="B175" s="804"/>
      <c r="C175" s="804"/>
      <c r="D175" s="804"/>
      <c r="E175" s="804"/>
      <c r="F175" s="804"/>
      <c r="G175" s="804"/>
      <c r="H175" s="804"/>
      <c r="I175" s="804"/>
      <c r="J175" s="804"/>
      <c r="K175" s="804"/>
      <c r="L175" s="801">
        <v>2.5</v>
      </c>
      <c r="M175" s="797" t="s">
        <v>368</v>
      </c>
      <c r="N175" s="669" t="s">
        <v>355</v>
      </c>
      <c r="O175" s="798"/>
      <c r="P175" s="798"/>
      <c r="Q175" s="798"/>
      <c r="R175" s="798"/>
      <c r="S175" s="798"/>
      <c r="T175" s="798"/>
      <c r="U175" s="761"/>
    </row>
    <row r="176" spans="1:21" s="92" customFormat="1">
      <c r="A176" s="768">
        <v>4</v>
      </c>
      <c r="B176" s="847"/>
      <c r="C176" s="847"/>
      <c r="D176" s="847"/>
      <c r="E176" s="847"/>
      <c r="F176" s="847"/>
      <c r="G176" s="847"/>
      <c r="H176" s="847"/>
      <c r="I176" s="847"/>
      <c r="J176" s="847"/>
      <c r="K176" s="847"/>
      <c r="L176" s="790">
        <v>3</v>
      </c>
      <c r="M176" s="791" t="s">
        <v>371</v>
      </c>
      <c r="N176" s="669" t="s">
        <v>355</v>
      </c>
      <c r="O176" s="792">
        <v>0</v>
      </c>
      <c r="P176" s="792">
        <v>0</v>
      </c>
      <c r="Q176" s="792">
        <v>0</v>
      </c>
      <c r="R176" s="792">
        <v>0</v>
      </c>
      <c r="S176" s="792">
        <v>0</v>
      </c>
      <c r="T176" s="792">
        <v>0</v>
      </c>
      <c r="U176" s="761"/>
    </row>
    <row r="177" spans="1:21">
      <c r="A177" s="768">
        <v>4</v>
      </c>
      <c r="B177" s="804"/>
      <c r="C177" s="804"/>
      <c r="D177" s="804"/>
      <c r="E177" s="804"/>
      <c r="F177" s="804"/>
      <c r="G177" s="804"/>
      <c r="H177" s="804"/>
      <c r="I177" s="804"/>
      <c r="J177" s="804"/>
      <c r="K177" s="804"/>
      <c r="L177" s="801">
        <v>3.1</v>
      </c>
      <c r="M177" s="797" t="s">
        <v>361</v>
      </c>
      <c r="N177" s="669" t="s">
        <v>355</v>
      </c>
      <c r="O177" s="798"/>
      <c r="P177" s="798"/>
      <c r="Q177" s="798"/>
      <c r="R177" s="798"/>
      <c r="S177" s="798"/>
      <c r="T177" s="798"/>
      <c r="U177" s="761"/>
    </row>
    <row r="178" spans="1:21">
      <c r="A178" s="768">
        <v>4</v>
      </c>
      <c r="B178" s="804"/>
      <c r="C178" s="804"/>
      <c r="D178" s="804"/>
      <c r="E178" s="804"/>
      <c r="F178" s="804"/>
      <c r="G178" s="804"/>
      <c r="H178" s="804"/>
      <c r="I178" s="804"/>
      <c r="J178" s="804"/>
      <c r="K178" s="804"/>
      <c r="L178" s="801">
        <v>3.2</v>
      </c>
      <c r="M178" s="797" t="s">
        <v>362</v>
      </c>
      <c r="N178" s="669" t="s">
        <v>355</v>
      </c>
      <c r="O178" s="798"/>
      <c r="P178" s="798"/>
      <c r="Q178" s="798"/>
      <c r="R178" s="798"/>
      <c r="S178" s="798"/>
      <c r="T178" s="798"/>
      <c r="U178" s="761"/>
    </row>
    <row r="179" spans="1:21">
      <c r="A179" s="768">
        <v>4</v>
      </c>
      <c r="B179" s="804"/>
      <c r="C179" s="804"/>
      <c r="D179" s="804"/>
      <c r="E179" s="804"/>
      <c r="F179" s="804"/>
      <c r="G179" s="804"/>
      <c r="H179" s="804"/>
      <c r="I179" s="804"/>
      <c r="J179" s="804"/>
      <c r="K179" s="804"/>
      <c r="L179" s="801">
        <v>3.3</v>
      </c>
      <c r="M179" s="797" t="s">
        <v>364</v>
      </c>
      <c r="N179" s="669" t="s">
        <v>355</v>
      </c>
      <c r="O179" s="798"/>
      <c r="P179" s="798"/>
      <c r="Q179" s="798"/>
      <c r="R179" s="798"/>
      <c r="S179" s="798"/>
      <c r="T179" s="798"/>
      <c r="U179" s="761"/>
    </row>
    <row r="180" spans="1:21">
      <c r="A180" s="768">
        <v>4</v>
      </c>
      <c r="B180" s="804"/>
      <c r="C180" s="804"/>
      <c r="D180" s="804"/>
      <c r="E180" s="804"/>
      <c r="F180" s="804"/>
      <c r="G180" s="804"/>
      <c r="H180" s="804"/>
      <c r="I180" s="804"/>
      <c r="J180" s="804"/>
      <c r="K180" s="804"/>
      <c r="L180" s="801">
        <v>3.4</v>
      </c>
      <c r="M180" s="797" t="s">
        <v>366</v>
      </c>
      <c r="N180" s="669" t="s">
        <v>355</v>
      </c>
      <c r="O180" s="798"/>
      <c r="P180" s="798"/>
      <c r="Q180" s="798"/>
      <c r="R180" s="798"/>
      <c r="S180" s="798"/>
      <c r="T180" s="798"/>
      <c r="U180" s="761"/>
    </row>
    <row r="181" spans="1:21">
      <c r="A181" s="768">
        <v>4</v>
      </c>
      <c r="B181" s="804"/>
      <c r="C181" s="804"/>
      <c r="D181" s="804"/>
      <c r="E181" s="804"/>
      <c r="F181" s="804"/>
      <c r="G181" s="804"/>
      <c r="H181" s="804"/>
      <c r="I181" s="804"/>
      <c r="J181" s="804"/>
      <c r="K181" s="804"/>
      <c r="L181" s="801">
        <v>3.5</v>
      </c>
      <c r="M181" s="797" t="s">
        <v>368</v>
      </c>
      <c r="N181" s="669" t="s">
        <v>355</v>
      </c>
      <c r="O181" s="798"/>
      <c r="P181" s="798"/>
      <c r="Q181" s="798"/>
      <c r="R181" s="798"/>
      <c r="S181" s="798"/>
      <c r="T181" s="798"/>
      <c r="U181" s="761"/>
    </row>
    <row r="182" spans="1:21" s="92" customFormat="1" ht="22.5">
      <c r="A182" s="768">
        <v>4</v>
      </c>
      <c r="B182" s="847"/>
      <c r="C182" s="847"/>
      <c r="D182" s="847"/>
      <c r="E182" s="847"/>
      <c r="F182" s="847"/>
      <c r="G182" s="847"/>
      <c r="H182" s="847"/>
      <c r="I182" s="847"/>
      <c r="J182" s="847"/>
      <c r="K182" s="847"/>
      <c r="L182" s="790">
        <v>4</v>
      </c>
      <c r="M182" s="791" t="s">
        <v>375</v>
      </c>
      <c r="N182" s="669" t="s">
        <v>355</v>
      </c>
      <c r="O182" s="792">
        <v>0</v>
      </c>
      <c r="P182" s="792">
        <v>0</v>
      </c>
      <c r="Q182" s="792">
        <v>0</v>
      </c>
      <c r="R182" s="792">
        <v>0</v>
      </c>
      <c r="S182" s="792">
        <v>0</v>
      </c>
      <c r="T182" s="792">
        <v>0</v>
      </c>
      <c r="U182" s="761"/>
    </row>
    <row r="183" spans="1:21">
      <c r="A183" s="768">
        <v>4</v>
      </c>
      <c r="B183" s="804"/>
      <c r="C183" s="804"/>
      <c r="D183" s="804"/>
      <c r="E183" s="804"/>
      <c r="F183" s="804"/>
      <c r="G183" s="804"/>
      <c r="H183" s="804"/>
      <c r="I183" s="804"/>
      <c r="J183" s="804"/>
      <c r="K183" s="804"/>
      <c r="L183" s="801">
        <v>4.0999999999999996</v>
      </c>
      <c r="M183" s="797" t="s">
        <v>361</v>
      </c>
      <c r="N183" s="669" t="s">
        <v>355</v>
      </c>
      <c r="O183" s="798">
        <v>0</v>
      </c>
      <c r="P183" s="798">
        <v>0</v>
      </c>
      <c r="Q183" s="798">
        <v>0</v>
      </c>
      <c r="R183" s="798">
        <v>0</v>
      </c>
      <c r="S183" s="798">
        <v>0</v>
      </c>
      <c r="T183" s="798">
        <v>0</v>
      </c>
      <c r="U183" s="761"/>
    </row>
    <row r="184" spans="1:21">
      <c r="A184" s="768">
        <v>4</v>
      </c>
      <c r="B184" s="804"/>
      <c r="C184" s="804"/>
      <c r="D184" s="804"/>
      <c r="E184" s="804"/>
      <c r="F184" s="804"/>
      <c r="G184" s="804"/>
      <c r="H184" s="804"/>
      <c r="I184" s="804"/>
      <c r="J184" s="804"/>
      <c r="K184" s="804"/>
      <c r="L184" s="801">
        <v>4.2</v>
      </c>
      <c r="M184" s="797" t="s">
        <v>362</v>
      </c>
      <c r="N184" s="669" t="s">
        <v>355</v>
      </c>
      <c r="O184" s="798">
        <v>0</v>
      </c>
      <c r="P184" s="798">
        <v>0</v>
      </c>
      <c r="Q184" s="798">
        <v>0</v>
      </c>
      <c r="R184" s="798">
        <v>0</v>
      </c>
      <c r="S184" s="798">
        <v>0</v>
      </c>
      <c r="T184" s="798">
        <v>0</v>
      </c>
      <c r="U184" s="761"/>
    </row>
    <row r="185" spans="1:21">
      <c r="A185" s="768">
        <v>4</v>
      </c>
      <c r="B185" s="804"/>
      <c r="C185" s="804"/>
      <c r="D185" s="804"/>
      <c r="E185" s="804"/>
      <c r="F185" s="804"/>
      <c r="G185" s="804"/>
      <c r="H185" s="804"/>
      <c r="I185" s="804"/>
      <c r="J185" s="804"/>
      <c r="K185" s="804"/>
      <c r="L185" s="801">
        <v>4.3</v>
      </c>
      <c r="M185" s="797" t="s">
        <v>364</v>
      </c>
      <c r="N185" s="669" t="s">
        <v>355</v>
      </c>
      <c r="O185" s="798">
        <v>0</v>
      </c>
      <c r="P185" s="798">
        <v>0</v>
      </c>
      <c r="Q185" s="798">
        <v>0</v>
      </c>
      <c r="R185" s="798">
        <v>0</v>
      </c>
      <c r="S185" s="798">
        <v>0</v>
      </c>
      <c r="T185" s="798">
        <v>0</v>
      </c>
      <c r="U185" s="761"/>
    </row>
    <row r="186" spans="1:21">
      <c r="A186" s="768">
        <v>4</v>
      </c>
      <c r="B186" s="804"/>
      <c r="C186" s="804"/>
      <c r="D186" s="804"/>
      <c r="E186" s="804"/>
      <c r="F186" s="804"/>
      <c r="G186" s="804"/>
      <c r="H186" s="804"/>
      <c r="I186" s="804"/>
      <c r="J186" s="804"/>
      <c r="K186" s="804"/>
      <c r="L186" s="801">
        <v>4.4000000000000004</v>
      </c>
      <c r="M186" s="797" t="s">
        <v>366</v>
      </c>
      <c r="N186" s="669" t="s">
        <v>355</v>
      </c>
      <c r="O186" s="798">
        <v>0</v>
      </c>
      <c r="P186" s="798">
        <v>0</v>
      </c>
      <c r="Q186" s="798">
        <v>0</v>
      </c>
      <c r="R186" s="798">
        <v>0</v>
      </c>
      <c r="S186" s="798">
        <v>0</v>
      </c>
      <c r="T186" s="798">
        <v>0</v>
      </c>
      <c r="U186" s="761"/>
    </row>
    <row r="187" spans="1:21">
      <c r="A187" s="768">
        <v>4</v>
      </c>
      <c r="B187" s="804"/>
      <c r="C187" s="804"/>
      <c r="D187" s="804"/>
      <c r="E187" s="804"/>
      <c r="F187" s="804"/>
      <c r="G187" s="804"/>
      <c r="H187" s="804"/>
      <c r="I187" s="804"/>
      <c r="J187" s="804"/>
      <c r="K187" s="804"/>
      <c r="L187" s="801">
        <v>4.5</v>
      </c>
      <c r="M187" s="797" t="s">
        <v>368</v>
      </c>
      <c r="N187" s="669" t="s">
        <v>355</v>
      </c>
      <c r="O187" s="798">
        <v>0</v>
      </c>
      <c r="P187" s="798">
        <v>0</v>
      </c>
      <c r="Q187" s="798">
        <v>0</v>
      </c>
      <c r="R187" s="798">
        <v>0</v>
      </c>
      <c r="S187" s="798">
        <v>0</v>
      </c>
      <c r="T187" s="798">
        <v>0</v>
      </c>
      <c r="U187" s="761"/>
    </row>
    <row r="188" spans="1:21" s="92" customFormat="1">
      <c r="A188" s="768">
        <v>4</v>
      </c>
      <c r="B188" s="847"/>
      <c r="C188" s="847"/>
      <c r="D188" s="847"/>
      <c r="E188" s="847"/>
      <c r="F188" s="847"/>
      <c r="G188" s="847"/>
      <c r="H188" s="847"/>
      <c r="I188" s="847"/>
      <c r="J188" s="847"/>
      <c r="K188" s="847"/>
      <c r="L188" s="790">
        <v>5</v>
      </c>
      <c r="M188" s="791" t="s">
        <v>380</v>
      </c>
      <c r="N188" s="669" t="s">
        <v>355</v>
      </c>
      <c r="O188" s="792">
        <v>0</v>
      </c>
      <c r="P188" s="792">
        <v>0</v>
      </c>
      <c r="Q188" s="792">
        <v>0</v>
      </c>
      <c r="R188" s="792">
        <v>0</v>
      </c>
      <c r="S188" s="792">
        <v>0</v>
      </c>
      <c r="T188" s="792">
        <v>0</v>
      </c>
      <c r="U188" s="761"/>
    </row>
    <row r="189" spans="1:21">
      <c r="A189" s="768">
        <v>4</v>
      </c>
      <c r="B189" s="804"/>
      <c r="C189" s="804"/>
      <c r="D189" s="804"/>
      <c r="E189" s="804"/>
      <c r="F189" s="804"/>
      <c r="G189" s="804"/>
      <c r="H189" s="804"/>
      <c r="I189" s="804"/>
      <c r="J189" s="804"/>
      <c r="K189" s="804"/>
      <c r="L189" s="801">
        <v>5.0999999999999996</v>
      </c>
      <c r="M189" s="797" t="s">
        <v>361</v>
      </c>
      <c r="N189" s="669" t="s">
        <v>355</v>
      </c>
      <c r="O189" s="798">
        <v>0</v>
      </c>
      <c r="P189" s="798">
        <v>0</v>
      </c>
      <c r="Q189" s="798">
        <v>0</v>
      </c>
      <c r="R189" s="798">
        <v>0</v>
      </c>
      <c r="S189" s="798">
        <v>0</v>
      </c>
      <c r="T189" s="798">
        <v>0</v>
      </c>
      <c r="U189" s="761"/>
    </row>
    <row r="190" spans="1:21">
      <c r="A190" s="768">
        <v>4</v>
      </c>
      <c r="B190" s="804"/>
      <c r="C190" s="804"/>
      <c r="D190" s="804"/>
      <c r="E190" s="804"/>
      <c r="F190" s="804"/>
      <c r="G190" s="804"/>
      <c r="H190" s="804"/>
      <c r="I190" s="804"/>
      <c r="J190" s="804"/>
      <c r="K190" s="804"/>
      <c r="L190" s="801">
        <v>5.2</v>
      </c>
      <c r="M190" s="797" t="s">
        <v>362</v>
      </c>
      <c r="N190" s="669" t="s">
        <v>355</v>
      </c>
      <c r="O190" s="798">
        <v>0</v>
      </c>
      <c r="P190" s="798">
        <v>0</v>
      </c>
      <c r="Q190" s="798">
        <v>0</v>
      </c>
      <c r="R190" s="798">
        <v>0</v>
      </c>
      <c r="S190" s="798">
        <v>0</v>
      </c>
      <c r="T190" s="798">
        <v>0</v>
      </c>
      <c r="U190" s="761"/>
    </row>
    <row r="191" spans="1:21">
      <c r="A191" s="768">
        <v>4</v>
      </c>
      <c r="B191" s="804"/>
      <c r="C191" s="804"/>
      <c r="D191" s="804"/>
      <c r="E191" s="804"/>
      <c r="F191" s="804"/>
      <c r="G191" s="804"/>
      <c r="H191" s="804"/>
      <c r="I191" s="804"/>
      <c r="J191" s="804"/>
      <c r="K191" s="804"/>
      <c r="L191" s="801">
        <v>5.3</v>
      </c>
      <c r="M191" s="797" t="s">
        <v>364</v>
      </c>
      <c r="N191" s="669" t="s">
        <v>355</v>
      </c>
      <c r="O191" s="798">
        <v>0</v>
      </c>
      <c r="P191" s="798">
        <v>0</v>
      </c>
      <c r="Q191" s="798">
        <v>0</v>
      </c>
      <c r="R191" s="798">
        <v>0</v>
      </c>
      <c r="S191" s="798">
        <v>0</v>
      </c>
      <c r="T191" s="798">
        <v>0</v>
      </c>
      <c r="U191" s="761"/>
    </row>
    <row r="192" spans="1:21">
      <c r="A192" s="768">
        <v>4</v>
      </c>
      <c r="B192" s="804"/>
      <c r="C192" s="804"/>
      <c r="D192" s="804"/>
      <c r="E192" s="804"/>
      <c r="F192" s="804"/>
      <c r="G192" s="804"/>
      <c r="H192" s="804"/>
      <c r="I192" s="804"/>
      <c r="J192" s="804"/>
      <c r="K192" s="804"/>
      <c r="L192" s="801">
        <v>5.4</v>
      </c>
      <c r="M192" s="797" t="s">
        <v>366</v>
      </c>
      <c r="N192" s="669" t="s">
        <v>355</v>
      </c>
      <c r="O192" s="798">
        <v>0</v>
      </c>
      <c r="P192" s="798">
        <v>0</v>
      </c>
      <c r="Q192" s="798">
        <v>0</v>
      </c>
      <c r="R192" s="798">
        <v>0</v>
      </c>
      <c r="S192" s="798">
        <v>0</v>
      </c>
      <c r="T192" s="798">
        <v>0</v>
      </c>
      <c r="U192" s="761"/>
    </row>
    <row r="193" spans="1:21">
      <c r="A193" s="768">
        <v>4</v>
      </c>
      <c r="B193" s="804"/>
      <c r="C193" s="804"/>
      <c r="D193" s="804"/>
      <c r="E193" s="804"/>
      <c r="F193" s="804"/>
      <c r="G193" s="804"/>
      <c r="H193" s="804"/>
      <c r="I193" s="804"/>
      <c r="J193" s="804"/>
      <c r="K193" s="804"/>
      <c r="L193" s="801">
        <v>5.5</v>
      </c>
      <c r="M193" s="797" t="s">
        <v>368</v>
      </c>
      <c r="N193" s="669" t="s">
        <v>355</v>
      </c>
      <c r="O193" s="798">
        <v>0</v>
      </c>
      <c r="P193" s="798">
        <v>0</v>
      </c>
      <c r="Q193" s="798">
        <v>0</v>
      </c>
      <c r="R193" s="798">
        <v>0</v>
      </c>
      <c r="S193" s="798">
        <v>0</v>
      </c>
      <c r="T193" s="798">
        <v>0</v>
      </c>
      <c r="U193" s="761"/>
    </row>
    <row r="194" spans="1:21" s="92" customFormat="1" ht="22.5">
      <c r="A194" s="768">
        <v>4</v>
      </c>
      <c r="B194" s="847"/>
      <c r="C194" s="847"/>
      <c r="D194" s="847"/>
      <c r="E194" s="847"/>
      <c r="F194" s="847"/>
      <c r="G194" s="847"/>
      <c r="H194" s="847"/>
      <c r="I194" s="847"/>
      <c r="J194" s="847"/>
      <c r="K194" s="847"/>
      <c r="L194" s="790">
        <v>6</v>
      </c>
      <c r="M194" s="791" t="s">
        <v>384</v>
      </c>
      <c r="N194" s="790"/>
      <c r="O194" s="792"/>
      <c r="P194" s="792"/>
      <c r="Q194" s="792"/>
      <c r="R194" s="792"/>
      <c r="S194" s="792"/>
      <c r="T194" s="792"/>
      <c r="U194" s="761"/>
    </row>
    <row r="195" spans="1:21">
      <c r="A195" s="768">
        <v>4</v>
      </c>
      <c r="B195" s="804"/>
      <c r="C195" s="804"/>
      <c r="D195" s="804"/>
      <c r="E195" s="804"/>
      <c r="F195" s="804"/>
      <c r="G195" s="804"/>
      <c r="H195" s="804"/>
      <c r="I195" s="804"/>
      <c r="J195" s="804"/>
      <c r="K195" s="804"/>
      <c r="L195" s="801">
        <v>6.1</v>
      </c>
      <c r="M195" s="797" t="s">
        <v>361</v>
      </c>
      <c r="N195" s="801" t="s">
        <v>142</v>
      </c>
      <c r="O195" s="798">
        <v>0</v>
      </c>
      <c r="P195" s="798">
        <v>0</v>
      </c>
      <c r="Q195" s="798">
        <v>0</v>
      </c>
      <c r="R195" s="798">
        <v>0</v>
      </c>
      <c r="S195" s="798">
        <v>0</v>
      </c>
      <c r="T195" s="798">
        <v>0</v>
      </c>
      <c r="U195" s="761"/>
    </row>
    <row r="196" spans="1:21">
      <c r="A196" s="768">
        <v>4</v>
      </c>
      <c r="B196" s="804"/>
      <c r="C196" s="804"/>
      <c r="D196" s="804"/>
      <c r="E196" s="804"/>
      <c r="F196" s="804"/>
      <c r="G196" s="804"/>
      <c r="H196" s="804"/>
      <c r="I196" s="804"/>
      <c r="J196" s="804"/>
      <c r="K196" s="804"/>
      <c r="L196" s="801">
        <v>6.2</v>
      </c>
      <c r="M196" s="797" t="s">
        <v>362</v>
      </c>
      <c r="N196" s="801" t="s">
        <v>142</v>
      </c>
      <c r="O196" s="798">
        <v>0</v>
      </c>
      <c r="P196" s="798">
        <v>0</v>
      </c>
      <c r="Q196" s="798">
        <v>0</v>
      </c>
      <c r="R196" s="798">
        <v>0</v>
      </c>
      <c r="S196" s="798">
        <v>0</v>
      </c>
      <c r="T196" s="798">
        <v>0</v>
      </c>
      <c r="U196" s="761"/>
    </row>
    <row r="197" spans="1:21">
      <c r="A197" s="768">
        <v>4</v>
      </c>
      <c r="B197" s="804"/>
      <c r="C197" s="804"/>
      <c r="D197" s="804"/>
      <c r="E197" s="804"/>
      <c r="F197" s="804"/>
      <c r="G197" s="804"/>
      <c r="H197" s="804"/>
      <c r="I197" s="804"/>
      <c r="J197" s="804"/>
      <c r="K197" s="804"/>
      <c r="L197" s="801">
        <v>6.3</v>
      </c>
      <c r="M197" s="797" t="s">
        <v>364</v>
      </c>
      <c r="N197" s="801" t="s">
        <v>142</v>
      </c>
      <c r="O197" s="798">
        <v>0</v>
      </c>
      <c r="P197" s="798">
        <v>0</v>
      </c>
      <c r="Q197" s="798">
        <v>0</v>
      </c>
      <c r="R197" s="798">
        <v>0</v>
      </c>
      <c r="S197" s="798">
        <v>0</v>
      </c>
      <c r="T197" s="798">
        <v>0</v>
      </c>
      <c r="U197" s="761"/>
    </row>
    <row r="198" spans="1:21">
      <c r="A198" s="768">
        <v>4</v>
      </c>
      <c r="B198" s="804"/>
      <c r="C198" s="804"/>
      <c r="D198" s="804"/>
      <c r="E198" s="804"/>
      <c r="F198" s="804"/>
      <c r="G198" s="804"/>
      <c r="H198" s="804"/>
      <c r="I198" s="804"/>
      <c r="J198" s="804"/>
      <c r="K198" s="804"/>
      <c r="L198" s="801">
        <v>6.4</v>
      </c>
      <c r="M198" s="797" t="s">
        <v>366</v>
      </c>
      <c r="N198" s="801" t="s">
        <v>142</v>
      </c>
      <c r="O198" s="798">
        <v>0</v>
      </c>
      <c r="P198" s="798">
        <v>0</v>
      </c>
      <c r="Q198" s="798">
        <v>0</v>
      </c>
      <c r="R198" s="798">
        <v>0</v>
      </c>
      <c r="S198" s="798">
        <v>0</v>
      </c>
      <c r="T198" s="798">
        <v>0</v>
      </c>
      <c r="U198" s="761"/>
    </row>
    <row r="199" spans="1:21">
      <c r="A199" s="768">
        <v>4</v>
      </c>
      <c r="B199" s="804"/>
      <c r="C199" s="804"/>
      <c r="D199" s="804"/>
      <c r="E199" s="804"/>
      <c r="F199" s="804"/>
      <c r="G199" s="804"/>
      <c r="H199" s="804"/>
      <c r="I199" s="804"/>
      <c r="J199" s="804"/>
      <c r="K199" s="804"/>
      <c r="L199" s="801">
        <v>6.5</v>
      </c>
      <c r="M199" s="797" t="s">
        <v>368</v>
      </c>
      <c r="N199" s="801" t="s">
        <v>142</v>
      </c>
      <c r="O199" s="798">
        <v>0</v>
      </c>
      <c r="P199" s="798">
        <v>0</v>
      </c>
      <c r="Q199" s="798">
        <v>0</v>
      </c>
      <c r="R199" s="798">
        <v>0</v>
      </c>
      <c r="S199" s="798">
        <v>0</v>
      </c>
      <c r="T199" s="798">
        <v>0</v>
      </c>
      <c r="U199" s="761"/>
    </row>
    <row r="200" spans="1:21" s="92" customFormat="1">
      <c r="A200" s="768">
        <v>4</v>
      </c>
      <c r="B200" s="847"/>
      <c r="C200" s="847"/>
      <c r="D200" s="847"/>
      <c r="E200" s="847"/>
      <c r="F200" s="847"/>
      <c r="G200" s="847"/>
      <c r="H200" s="847"/>
      <c r="I200" s="847"/>
      <c r="J200" s="847"/>
      <c r="K200" s="847"/>
      <c r="L200" s="790">
        <v>7</v>
      </c>
      <c r="M200" s="791" t="s">
        <v>388</v>
      </c>
      <c r="N200" s="669" t="s">
        <v>355</v>
      </c>
      <c r="O200" s="792">
        <v>5.29</v>
      </c>
      <c r="P200" s="792">
        <v>8.4</v>
      </c>
      <c r="Q200" s="792">
        <v>5.29</v>
      </c>
      <c r="R200" s="792">
        <v>0</v>
      </c>
      <c r="S200" s="792">
        <v>10</v>
      </c>
      <c r="T200" s="792">
        <v>0</v>
      </c>
      <c r="U200" s="761"/>
    </row>
    <row r="201" spans="1:21">
      <c r="A201" s="768">
        <v>4</v>
      </c>
      <c r="B201" s="804"/>
      <c r="C201" s="804"/>
      <c r="D201" s="804"/>
      <c r="E201" s="804"/>
      <c r="F201" s="804"/>
      <c r="G201" s="804"/>
      <c r="H201" s="804"/>
      <c r="I201" s="804"/>
      <c r="J201" s="804"/>
      <c r="K201" s="804"/>
      <c r="L201" s="801">
        <v>7.1</v>
      </c>
      <c r="M201" s="797" t="s">
        <v>361</v>
      </c>
      <c r="N201" s="669" t="s">
        <v>355</v>
      </c>
      <c r="O201" s="798"/>
      <c r="P201" s="798"/>
      <c r="Q201" s="798"/>
      <c r="R201" s="798"/>
      <c r="S201" s="798"/>
      <c r="T201" s="798"/>
      <c r="U201" s="761"/>
    </row>
    <row r="202" spans="1:21">
      <c r="A202" s="768">
        <v>4</v>
      </c>
      <c r="B202" s="804"/>
      <c r="C202" s="804"/>
      <c r="D202" s="804"/>
      <c r="E202" s="804"/>
      <c r="F202" s="804"/>
      <c r="G202" s="804"/>
      <c r="H202" s="804"/>
      <c r="I202" s="804"/>
      <c r="J202" s="804"/>
      <c r="K202" s="804"/>
      <c r="L202" s="801">
        <v>7.2</v>
      </c>
      <c r="M202" s="797" t="s">
        <v>362</v>
      </c>
      <c r="N202" s="669" t="s">
        <v>355</v>
      </c>
      <c r="O202" s="798"/>
      <c r="P202" s="798"/>
      <c r="Q202" s="798"/>
      <c r="R202" s="798"/>
      <c r="S202" s="798"/>
      <c r="T202" s="798"/>
      <c r="U202" s="761"/>
    </row>
    <row r="203" spans="1:21">
      <c r="A203" s="768">
        <v>4</v>
      </c>
      <c r="B203" s="804"/>
      <c r="C203" s="804"/>
      <c r="D203" s="804"/>
      <c r="E203" s="804"/>
      <c r="F203" s="804"/>
      <c r="G203" s="804"/>
      <c r="H203" s="804"/>
      <c r="I203" s="804"/>
      <c r="J203" s="804"/>
      <c r="K203" s="804"/>
      <c r="L203" s="801">
        <v>7.3</v>
      </c>
      <c r="M203" s="797" t="s">
        <v>364</v>
      </c>
      <c r="N203" s="669" t="s">
        <v>355</v>
      </c>
      <c r="O203" s="798">
        <v>5.29</v>
      </c>
      <c r="P203" s="798">
        <v>8.4</v>
      </c>
      <c r="Q203" s="798">
        <v>5.29</v>
      </c>
      <c r="R203" s="798">
        <v>0</v>
      </c>
      <c r="S203" s="798">
        <v>10</v>
      </c>
      <c r="T203" s="798">
        <v>0</v>
      </c>
      <c r="U203" s="761"/>
    </row>
    <row r="204" spans="1:21">
      <c r="A204" s="768">
        <v>4</v>
      </c>
      <c r="B204" s="804"/>
      <c r="C204" s="804"/>
      <c r="D204" s="804"/>
      <c r="E204" s="804"/>
      <c r="F204" s="804"/>
      <c r="G204" s="804"/>
      <c r="H204" s="804"/>
      <c r="I204" s="804"/>
      <c r="J204" s="804"/>
      <c r="K204" s="804"/>
      <c r="L204" s="801">
        <v>7.4</v>
      </c>
      <c r="M204" s="797" t="s">
        <v>366</v>
      </c>
      <c r="N204" s="669" t="s">
        <v>355</v>
      </c>
      <c r="O204" s="798"/>
      <c r="P204" s="798"/>
      <c r="Q204" s="798"/>
      <c r="R204" s="798"/>
      <c r="S204" s="798"/>
      <c r="T204" s="798"/>
      <c r="U204" s="761"/>
    </row>
    <row r="205" spans="1:21">
      <c r="A205" s="768">
        <v>4</v>
      </c>
      <c r="B205" s="804"/>
      <c r="C205" s="804"/>
      <c r="D205" s="804"/>
      <c r="E205" s="804"/>
      <c r="F205" s="804"/>
      <c r="G205" s="804"/>
      <c r="H205" s="804"/>
      <c r="I205" s="804"/>
      <c r="J205" s="804"/>
      <c r="K205" s="804"/>
      <c r="L205" s="801">
        <v>7.5</v>
      </c>
      <c r="M205" s="797" t="s">
        <v>368</v>
      </c>
      <c r="N205" s="669" t="s">
        <v>355</v>
      </c>
      <c r="O205" s="798"/>
      <c r="P205" s="798"/>
      <c r="Q205" s="798"/>
      <c r="R205" s="798"/>
      <c r="S205" s="798"/>
      <c r="T205" s="798"/>
      <c r="U205" s="761"/>
    </row>
    <row r="206" spans="1:21" s="92" customFormat="1">
      <c r="A206" s="768">
        <v>4</v>
      </c>
      <c r="B206" s="847"/>
      <c r="C206" s="847"/>
      <c r="D206" s="847"/>
      <c r="E206" s="847"/>
      <c r="F206" s="847"/>
      <c r="G206" s="847"/>
      <c r="H206" s="847"/>
      <c r="I206" s="847"/>
      <c r="J206" s="847"/>
      <c r="K206" s="847"/>
      <c r="L206" s="790">
        <v>8</v>
      </c>
      <c r="M206" s="791" t="s">
        <v>392</v>
      </c>
      <c r="N206" s="669" t="s">
        <v>355</v>
      </c>
      <c r="O206" s="792">
        <v>0</v>
      </c>
      <c r="P206" s="792">
        <v>0</v>
      </c>
      <c r="Q206" s="792">
        <v>0</v>
      </c>
      <c r="R206" s="792">
        <v>0</v>
      </c>
      <c r="S206" s="792">
        <v>0</v>
      </c>
      <c r="T206" s="792">
        <v>0</v>
      </c>
      <c r="U206" s="761"/>
    </row>
    <row r="207" spans="1:21">
      <c r="A207" s="768">
        <v>4</v>
      </c>
      <c r="B207" s="804"/>
      <c r="C207" s="804"/>
      <c r="D207" s="804"/>
      <c r="E207" s="804"/>
      <c r="F207" s="804"/>
      <c r="G207" s="804"/>
      <c r="H207" s="804"/>
      <c r="I207" s="804"/>
      <c r="J207" s="804"/>
      <c r="K207" s="804"/>
      <c r="L207" s="801">
        <v>8.1</v>
      </c>
      <c r="M207" s="797" t="s">
        <v>361</v>
      </c>
      <c r="N207" s="669" t="s">
        <v>355</v>
      </c>
      <c r="O207" s="798"/>
      <c r="P207" s="798"/>
      <c r="Q207" s="798"/>
      <c r="R207" s="798"/>
      <c r="S207" s="798"/>
      <c r="T207" s="798"/>
      <c r="U207" s="761"/>
    </row>
    <row r="208" spans="1:21">
      <c r="A208" s="768">
        <v>4</v>
      </c>
      <c r="B208" s="804"/>
      <c r="C208" s="804"/>
      <c r="D208" s="804"/>
      <c r="E208" s="804"/>
      <c r="F208" s="804"/>
      <c r="G208" s="804"/>
      <c r="H208" s="804"/>
      <c r="I208" s="804"/>
      <c r="J208" s="804"/>
      <c r="K208" s="804"/>
      <c r="L208" s="801">
        <v>8.1999999999999993</v>
      </c>
      <c r="M208" s="797" t="s">
        <v>362</v>
      </c>
      <c r="N208" s="669" t="s">
        <v>355</v>
      </c>
      <c r="O208" s="798"/>
      <c r="P208" s="798"/>
      <c r="Q208" s="798"/>
      <c r="R208" s="798"/>
      <c r="S208" s="798"/>
      <c r="T208" s="798"/>
      <c r="U208" s="761"/>
    </row>
    <row r="209" spans="1:21">
      <c r="A209" s="768">
        <v>4</v>
      </c>
      <c r="B209" s="804"/>
      <c r="C209" s="804"/>
      <c r="D209" s="804"/>
      <c r="E209" s="804"/>
      <c r="F209" s="804"/>
      <c r="G209" s="804"/>
      <c r="H209" s="804"/>
      <c r="I209" s="804"/>
      <c r="J209" s="804"/>
      <c r="K209" s="804"/>
      <c r="L209" s="801">
        <v>8.3000000000000007</v>
      </c>
      <c r="M209" s="797" t="s">
        <v>364</v>
      </c>
      <c r="N209" s="669" t="s">
        <v>355</v>
      </c>
      <c r="O209" s="798"/>
      <c r="P209" s="798"/>
      <c r="Q209" s="798"/>
      <c r="R209" s="798"/>
      <c r="S209" s="798"/>
      <c r="T209" s="798"/>
      <c r="U209" s="761"/>
    </row>
    <row r="210" spans="1:21">
      <c r="A210" s="768">
        <v>4</v>
      </c>
      <c r="B210" s="804"/>
      <c r="C210" s="804"/>
      <c r="D210" s="804"/>
      <c r="E210" s="804"/>
      <c r="F210" s="804"/>
      <c r="G210" s="804"/>
      <c r="H210" s="804"/>
      <c r="I210" s="804"/>
      <c r="J210" s="804"/>
      <c r="K210" s="804"/>
      <c r="L210" s="801">
        <v>8.4</v>
      </c>
      <c r="M210" s="797" t="s">
        <v>366</v>
      </c>
      <c r="N210" s="669" t="s">
        <v>355</v>
      </c>
      <c r="O210" s="798"/>
      <c r="P210" s="798"/>
      <c r="Q210" s="798"/>
      <c r="R210" s="798"/>
      <c r="S210" s="798"/>
      <c r="T210" s="798"/>
      <c r="U210" s="761"/>
    </row>
    <row r="211" spans="1:21">
      <c r="A211" s="768">
        <v>4</v>
      </c>
      <c r="B211" s="804"/>
      <c r="C211" s="804"/>
      <c r="D211" s="804"/>
      <c r="E211" s="804"/>
      <c r="F211" s="804"/>
      <c r="G211" s="804"/>
      <c r="H211" s="804"/>
      <c r="I211" s="804"/>
      <c r="J211" s="804"/>
      <c r="K211" s="804"/>
      <c r="L211" s="801">
        <v>8.5</v>
      </c>
      <c r="M211" s="797" t="s">
        <v>368</v>
      </c>
      <c r="N211" s="669" t="s">
        <v>355</v>
      </c>
      <c r="O211" s="798"/>
      <c r="P211" s="798"/>
      <c r="Q211" s="798"/>
      <c r="R211" s="798"/>
      <c r="S211" s="798"/>
      <c r="T211" s="798"/>
      <c r="U211" s="761"/>
    </row>
    <row r="212" spans="1:21">
      <c r="A212" s="718" t="s">
        <v>119</v>
      </c>
      <c r="B212" s="804"/>
      <c r="C212" s="804"/>
      <c r="D212" s="804"/>
      <c r="E212" s="804"/>
      <c r="F212" s="804"/>
      <c r="G212" s="804"/>
      <c r="H212" s="804"/>
      <c r="I212" s="804"/>
      <c r="J212" s="804"/>
      <c r="K212" s="804"/>
      <c r="L212" s="787" t="s">
        <v>2456</v>
      </c>
      <c r="M212" s="610"/>
      <c r="N212" s="611"/>
      <c r="O212" s="611"/>
      <c r="P212" s="611"/>
      <c r="Q212" s="611"/>
      <c r="R212" s="611"/>
      <c r="S212" s="611"/>
      <c r="T212" s="611"/>
      <c r="U212" s="846"/>
    </row>
    <row r="213" spans="1:21" s="92" customFormat="1" ht="22.5">
      <c r="A213" s="768">
        <v>5</v>
      </c>
      <c r="B213" s="847"/>
      <c r="C213" s="847"/>
      <c r="D213" s="847"/>
      <c r="E213" s="847"/>
      <c r="F213" s="847"/>
      <c r="G213" s="847"/>
      <c r="H213" s="847"/>
      <c r="I213" s="847"/>
      <c r="J213" s="847"/>
      <c r="K213" s="847"/>
      <c r="L213" s="790">
        <v>1</v>
      </c>
      <c r="M213" s="791" t="s">
        <v>360</v>
      </c>
      <c r="N213" s="669" t="s">
        <v>355</v>
      </c>
      <c r="O213" s="792">
        <v>0</v>
      </c>
      <c r="P213" s="792">
        <v>0</v>
      </c>
      <c r="Q213" s="792">
        <v>0</v>
      </c>
      <c r="R213" s="792">
        <v>0</v>
      </c>
      <c r="S213" s="792">
        <v>0</v>
      </c>
      <c r="T213" s="792">
        <v>0</v>
      </c>
      <c r="U213" s="761"/>
    </row>
    <row r="214" spans="1:21">
      <c r="A214" s="768">
        <v>5</v>
      </c>
      <c r="B214" s="804"/>
      <c r="C214" s="804"/>
      <c r="D214" s="804"/>
      <c r="E214" s="804"/>
      <c r="F214" s="804"/>
      <c r="G214" s="804"/>
      <c r="H214" s="804"/>
      <c r="I214" s="804"/>
      <c r="J214" s="804"/>
      <c r="K214" s="804"/>
      <c r="L214" s="801">
        <v>1.1000000000000001</v>
      </c>
      <c r="M214" s="797" t="s">
        <v>361</v>
      </c>
      <c r="N214" s="669" t="s">
        <v>355</v>
      </c>
      <c r="O214" s="798"/>
      <c r="P214" s="798"/>
      <c r="Q214" s="798"/>
      <c r="R214" s="798"/>
      <c r="S214" s="798"/>
      <c r="T214" s="798"/>
      <c r="U214" s="761"/>
    </row>
    <row r="215" spans="1:21">
      <c r="A215" s="768">
        <v>5</v>
      </c>
      <c r="B215" s="804"/>
      <c r="C215" s="804"/>
      <c r="D215" s="804"/>
      <c r="E215" s="804"/>
      <c r="F215" s="804"/>
      <c r="G215" s="804"/>
      <c r="H215" s="804"/>
      <c r="I215" s="804"/>
      <c r="J215" s="804"/>
      <c r="K215" s="804"/>
      <c r="L215" s="801">
        <v>1.2</v>
      </c>
      <c r="M215" s="797" t="s">
        <v>362</v>
      </c>
      <c r="N215" s="669" t="s">
        <v>355</v>
      </c>
      <c r="O215" s="798"/>
      <c r="P215" s="798"/>
      <c r="Q215" s="798"/>
      <c r="R215" s="798"/>
      <c r="S215" s="798"/>
      <c r="T215" s="798"/>
      <c r="U215" s="761"/>
    </row>
    <row r="216" spans="1:21">
      <c r="A216" s="768">
        <v>5</v>
      </c>
      <c r="B216" s="804"/>
      <c r="C216" s="804"/>
      <c r="D216" s="804"/>
      <c r="E216" s="804"/>
      <c r="F216" s="804"/>
      <c r="G216" s="804"/>
      <c r="H216" s="804"/>
      <c r="I216" s="804"/>
      <c r="J216" s="804"/>
      <c r="K216" s="804"/>
      <c r="L216" s="801">
        <v>1.3</v>
      </c>
      <c r="M216" s="797" t="s">
        <v>364</v>
      </c>
      <c r="N216" s="669" t="s">
        <v>355</v>
      </c>
      <c r="O216" s="798"/>
      <c r="P216" s="798"/>
      <c r="Q216" s="798"/>
      <c r="R216" s="798"/>
      <c r="S216" s="798"/>
      <c r="T216" s="798"/>
      <c r="U216" s="761"/>
    </row>
    <row r="217" spans="1:21">
      <c r="A217" s="768">
        <v>5</v>
      </c>
      <c r="B217" s="804"/>
      <c r="C217" s="804"/>
      <c r="D217" s="804"/>
      <c r="E217" s="804"/>
      <c r="F217" s="804"/>
      <c r="G217" s="804"/>
      <c r="H217" s="804"/>
      <c r="I217" s="804"/>
      <c r="J217" s="804"/>
      <c r="K217" s="804"/>
      <c r="L217" s="801">
        <v>1.4</v>
      </c>
      <c r="M217" s="797" t="s">
        <v>366</v>
      </c>
      <c r="N217" s="669" t="s">
        <v>355</v>
      </c>
      <c r="O217" s="798"/>
      <c r="P217" s="798"/>
      <c r="Q217" s="798"/>
      <c r="R217" s="798"/>
      <c r="S217" s="798"/>
      <c r="T217" s="798"/>
      <c r="U217" s="761"/>
    </row>
    <row r="218" spans="1:21">
      <c r="A218" s="768">
        <v>5</v>
      </c>
      <c r="B218" s="804"/>
      <c r="C218" s="804"/>
      <c r="D218" s="804"/>
      <c r="E218" s="804"/>
      <c r="F218" s="804"/>
      <c r="G218" s="804"/>
      <c r="H218" s="804"/>
      <c r="I218" s="804"/>
      <c r="J218" s="804"/>
      <c r="K218" s="804"/>
      <c r="L218" s="801">
        <v>1.5</v>
      </c>
      <c r="M218" s="797" t="s">
        <v>368</v>
      </c>
      <c r="N218" s="669" t="s">
        <v>355</v>
      </c>
      <c r="O218" s="798"/>
      <c r="P218" s="798"/>
      <c r="Q218" s="798"/>
      <c r="R218" s="798"/>
      <c r="S218" s="798"/>
      <c r="T218" s="798"/>
      <c r="U218" s="761"/>
    </row>
    <row r="219" spans="1:21" s="92" customFormat="1">
      <c r="A219" s="768">
        <v>5</v>
      </c>
      <c r="B219" s="847"/>
      <c r="C219" s="847"/>
      <c r="D219" s="847"/>
      <c r="E219" s="847"/>
      <c r="F219" s="847"/>
      <c r="G219" s="847"/>
      <c r="H219" s="847"/>
      <c r="I219" s="847"/>
      <c r="J219" s="847"/>
      <c r="K219" s="847"/>
      <c r="L219" s="790">
        <v>2</v>
      </c>
      <c r="M219" s="791" t="s">
        <v>369</v>
      </c>
      <c r="N219" s="669" t="s">
        <v>355</v>
      </c>
      <c r="O219" s="792">
        <v>0</v>
      </c>
      <c r="P219" s="792">
        <v>0</v>
      </c>
      <c r="Q219" s="792">
        <v>0</v>
      </c>
      <c r="R219" s="792">
        <v>0</v>
      </c>
      <c r="S219" s="792">
        <v>0</v>
      </c>
      <c r="T219" s="792">
        <v>0</v>
      </c>
      <c r="U219" s="761"/>
    </row>
    <row r="220" spans="1:21">
      <c r="A220" s="768">
        <v>5</v>
      </c>
      <c r="B220" s="804"/>
      <c r="C220" s="804"/>
      <c r="D220" s="804"/>
      <c r="E220" s="804"/>
      <c r="F220" s="804"/>
      <c r="G220" s="804"/>
      <c r="H220" s="804"/>
      <c r="I220" s="804"/>
      <c r="J220" s="804"/>
      <c r="K220" s="804"/>
      <c r="L220" s="801">
        <v>2.1</v>
      </c>
      <c r="M220" s="797" t="s">
        <v>361</v>
      </c>
      <c r="N220" s="669" t="s">
        <v>355</v>
      </c>
      <c r="O220" s="798"/>
      <c r="P220" s="798"/>
      <c r="Q220" s="798"/>
      <c r="R220" s="798"/>
      <c r="S220" s="798"/>
      <c r="T220" s="798"/>
      <c r="U220" s="761"/>
    </row>
    <row r="221" spans="1:21">
      <c r="A221" s="768">
        <v>5</v>
      </c>
      <c r="B221" s="804"/>
      <c r="C221" s="804"/>
      <c r="D221" s="804"/>
      <c r="E221" s="804"/>
      <c r="F221" s="804"/>
      <c r="G221" s="804"/>
      <c r="H221" s="804"/>
      <c r="I221" s="804"/>
      <c r="J221" s="804"/>
      <c r="K221" s="804"/>
      <c r="L221" s="801">
        <v>2.2000000000000002</v>
      </c>
      <c r="M221" s="797" t="s">
        <v>362</v>
      </c>
      <c r="N221" s="669" t="s">
        <v>355</v>
      </c>
      <c r="O221" s="798"/>
      <c r="P221" s="798"/>
      <c r="Q221" s="798"/>
      <c r="R221" s="798"/>
      <c r="S221" s="798"/>
      <c r="T221" s="798"/>
      <c r="U221" s="761"/>
    </row>
    <row r="222" spans="1:21">
      <c r="A222" s="768">
        <v>5</v>
      </c>
      <c r="B222" s="804"/>
      <c r="C222" s="804"/>
      <c r="D222" s="804"/>
      <c r="E222" s="804"/>
      <c r="F222" s="804"/>
      <c r="G222" s="804"/>
      <c r="H222" s="804"/>
      <c r="I222" s="804"/>
      <c r="J222" s="804"/>
      <c r="K222" s="804"/>
      <c r="L222" s="801">
        <v>2.2999999999999998</v>
      </c>
      <c r="M222" s="797" t="s">
        <v>364</v>
      </c>
      <c r="N222" s="669" t="s">
        <v>355</v>
      </c>
      <c r="O222" s="798"/>
      <c r="P222" s="798"/>
      <c r="Q222" s="798"/>
      <c r="R222" s="798"/>
      <c r="S222" s="798"/>
      <c r="T222" s="798"/>
      <c r="U222" s="761"/>
    </row>
    <row r="223" spans="1:21">
      <c r="A223" s="768">
        <v>5</v>
      </c>
      <c r="B223" s="804"/>
      <c r="C223" s="804"/>
      <c r="D223" s="804"/>
      <c r="E223" s="804"/>
      <c r="F223" s="804"/>
      <c r="G223" s="804"/>
      <c r="H223" s="804"/>
      <c r="I223" s="804"/>
      <c r="J223" s="804"/>
      <c r="K223" s="804"/>
      <c r="L223" s="801">
        <v>2.4</v>
      </c>
      <c r="M223" s="797" t="s">
        <v>366</v>
      </c>
      <c r="N223" s="669" t="s">
        <v>355</v>
      </c>
      <c r="O223" s="798"/>
      <c r="P223" s="798"/>
      <c r="Q223" s="798"/>
      <c r="R223" s="798"/>
      <c r="S223" s="798"/>
      <c r="T223" s="798"/>
      <c r="U223" s="761"/>
    </row>
    <row r="224" spans="1:21">
      <c r="A224" s="768">
        <v>5</v>
      </c>
      <c r="B224" s="804"/>
      <c r="C224" s="804"/>
      <c r="D224" s="804"/>
      <c r="E224" s="804"/>
      <c r="F224" s="804"/>
      <c r="G224" s="804"/>
      <c r="H224" s="804"/>
      <c r="I224" s="804"/>
      <c r="J224" s="804"/>
      <c r="K224" s="804"/>
      <c r="L224" s="801">
        <v>2.5</v>
      </c>
      <c r="M224" s="797" t="s">
        <v>368</v>
      </c>
      <c r="N224" s="669" t="s">
        <v>355</v>
      </c>
      <c r="O224" s="798"/>
      <c r="P224" s="798"/>
      <c r="Q224" s="798"/>
      <c r="R224" s="798"/>
      <c r="S224" s="798"/>
      <c r="T224" s="798"/>
      <c r="U224" s="761"/>
    </row>
    <row r="225" spans="1:21" s="92" customFormat="1">
      <c r="A225" s="768">
        <v>5</v>
      </c>
      <c r="B225" s="847"/>
      <c r="C225" s="847"/>
      <c r="D225" s="847"/>
      <c r="E225" s="847"/>
      <c r="F225" s="847"/>
      <c r="G225" s="847"/>
      <c r="H225" s="847"/>
      <c r="I225" s="847"/>
      <c r="J225" s="847"/>
      <c r="K225" s="847"/>
      <c r="L225" s="790">
        <v>3</v>
      </c>
      <c r="M225" s="791" t="s">
        <v>371</v>
      </c>
      <c r="N225" s="669" t="s">
        <v>355</v>
      </c>
      <c r="O225" s="792">
        <v>0</v>
      </c>
      <c r="P225" s="792">
        <v>0</v>
      </c>
      <c r="Q225" s="792">
        <v>0</v>
      </c>
      <c r="R225" s="792">
        <v>0</v>
      </c>
      <c r="S225" s="792">
        <v>0</v>
      </c>
      <c r="T225" s="792">
        <v>0</v>
      </c>
      <c r="U225" s="761"/>
    </row>
    <row r="226" spans="1:21">
      <c r="A226" s="768">
        <v>5</v>
      </c>
      <c r="B226" s="804"/>
      <c r="C226" s="804"/>
      <c r="D226" s="804"/>
      <c r="E226" s="804"/>
      <c r="F226" s="804"/>
      <c r="G226" s="804"/>
      <c r="H226" s="804"/>
      <c r="I226" s="804"/>
      <c r="J226" s="804"/>
      <c r="K226" s="804"/>
      <c r="L226" s="801">
        <v>3.1</v>
      </c>
      <c r="M226" s="797" t="s">
        <v>361</v>
      </c>
      <c r="N226" s="669" t="s">
        <v>355</v>
      </c>
      <c r="O226" s="798"/>
      <c r="P226" s="798"/>
      <c r="Q226" s="798"/>
      <c r="R226" s="798"/>
      <c r="S226" s="798"/>
      <c r="T226" s="798"/>
      <c r="U226" s="761"/>
    </row>
    <row r="227" spans="1:21">
      <c r="A227" s="768">
        <v>5</v>
      </c>
      <c r="B227" s="804"/>
      <c r="C227" s="804"/>
      <c r="D227" s="804"/>
      <c r="E227" s="804"/>
      <c r="F227" s="804"/>
      <c r="G227" s="804"/>
      <c r="H227" s="804"/>
      <c r="I227" s="804"/>
      <c r="J227" s="804"/>
      <c r="K227" s="804"/>
      <c r="L227" s="801">
        <v>3.2</v>
      </c>
      <c r="M227" s="797" t="s">
        <v>362</v>
      </c>
      <c r="N227" s="669" t="s">
        <v>355</v>
      </c>
      <c r="O227" s="798"/>
      <c r="P227" s="798"/>
      <c r="Q227" s="798"/>
      <c r="R227" s="798"/>
      <c r="S227" s="798"/>
      <c r="T227" s="798"/>
      <c r="U227" s="761"/>
    </row>
    <row r="228" spans="1:21">
      <c r="A228" s="768">
        <v>5</v>
      </c>
      <c r="B228" s="804"/>
      <c r="C228" s="804"/>
      <c r="D228" s="804"/>
      <c r="E228" s="804"/>
      <c r="F228" s="804"/>
      <c r="G228" s="804"/>
      <c r="H228" s="804"/>
      <c r="I228" s="804"/>
      <c r="J228" s="804"/>
      <c r="K228" s="804"/>
      <c r="L228" s="801">
        <v>3.3</v>
      </c>
      <c r="M228" s="797" t="s">
        <v>364</v>
      </c>
      <c r="N228" s="669" t="s">
        <v>355</v>
      </c>
      <c r="O228" s="798"/>
      <c r="P228" s="798"/>
      <c r="Q228" s="798"/>
      <c r="R228" s="798"/>
      <c r="S228" s="798"/>
      <c r="T228" s="798"/>
      <c r="U228" s="761"/>
    </row>
    <row r="229" spans="1:21">
      <c r="A229" s="768">
        <v>5</v>
      </c>
      <c r="B229" s="804"/>
      <c r="C229" s="804"/>
      <c r="D229" s="804"/>
      <c r="E229" s="804"/>
      <c r="F229" s="804"/>
      <c r="G229" s="804"/>
      <c r="H229" s="804"/>
      <c r="I229" s="804"/>
      <c r="J229" s="804"/>
      <c r="K229" s="804"/>
      <c r="L229" s="801">
        <v>3.4</v>
      </c>
      <c r="M229" s="797" t="s">
        <v>366</v>
      </c>
      <c r="N229" s="669" t="s">
        <v>355</v>
      </c>
      <c r="O229" s="798"/>
      <c r="P229" s="798"/>
      <c r="Q229" s="798"/>
      <c r="R229" s="798"/>
      <c r="S229" s="798"/>
      <c r="T229" s="798"/>
      <c r="U229" s="761"/>
    </row>
    <row r="230" spans="1:21">
      <c r="A230" s="768">
        <v>5</v>
      </c>
      <c r="B230" s="804"/>
      <c r="C230" s="804"/>
      <c r="D230" s="804"/>
      <c r="E230" s="804"/>
      <c r="F230" s="804"/>
      <c r="G230" s="804"/>
      <c r="H230" s="804"/>
      <c r="I230" s="804"/>
      <c r="J230" s="804"/>
      <c r="K230" s="804"/>
      <c r="L230" s="801">
        <v>3.5</v>
      </c>
      <c r="M230" s="797" t="s">
        <v>368</v>
      </c>
      <c r="N230" s="669" t="s">
        <v>355</v>
      </c>
      <c r="O230" s="798"/>
      <c r="P230" s="798"/>
      <c r="Q230" s="798"/>
      <c r="R230" s="798"/>
      <c r="S230" s="798"/>
      <c r="T230" s="798"/>
      <c r="U230" s="761"/>
    </row>
    <row r="231" spans="1:21" s="92" customFormat="1" ht="22.5">
      <c r="A231" s="768">
        <v>5</v>
      </c>
      <c r="B231" s="847"/>
      <c r="C231" s="847"/>
      <c r="D231" s="847"/>
      <c r="E231" s="847"/>
      <c r="F231" s="847"/>
      <c r="G231" s="847"/>
      <c r="H231" s="847"/>
      <c r="I231" s="847"/>
      <c r="J231" s="847"/>
      <c r="K231" s="847"/>
      <c r="L231" s="790">
        <v>4</v>
      </c>
      <c r="M231" s="791" t="s">
        <v>375</v>
      </c>
      <c r="N231" s="669" t="s">
        <v>355</v>
      </c>
      <c r="O231" s="792">
        <v>0</v>
      </c>
      <c r="P231" s="792">
        <v>0</v>
      </c>
      <c r="Q231" s="792">
        <v>0</v>
      </c>
      <c r="R231" s="792">
        <v>0</v>
      </c>
      <c r="S231" s="792">
        <v>0</v>
      </c>
      <c r="T231" s="792">
        <v>0</v>
      </c>
      <c r="U231" s="761"/>
    </row>
    <row r="232" spans="1:21">
      <c r="A232" s="768">
        <v>5</v>
      </c>
      <c r="B232" s="804"/>
      <c r="C232" s="804"/>
      <c r="D232" s="804"/>
      <c r="E232" s="804"/>
      <c r="F232" s="804"/>
      <c r="G232" s="804"/>
      <c r="H232" s="804"/>
      <c r="I232" s="804"/>
      <c r="J232" s="804"/>
      <c r="K232" s="804"/>
      <c r="L232" s="801">
        <v>4.0999999999999996</v>
      </c>
      <c r="M232" s="797" t="s">
        <v>361</v>
      </c>
      <c r="N232" s="669" t="s">
        <v>355</v>
      </c>
      <c r="O232" s="798">
        <v>0</v>
      </c>
      <c r="P232" s="798">
        <v>0</v>
      </c>
      <c r="Q232" s="798">
        <v>0</v>
      </c>
      <c r="R232" s="798">
        <v>0</v>
      </c>
      <c r="S232" s="798">
        <v>0</v>
      </c>
      <c r="T232" s="798">
        <v>0</v>
      </c>
      <c r="U232" s="761"/>
    </row>
    <row r="233" spans="1:21">
      <c r="A233" s="768">
        <v>5</v>
      </c>
      <c r="B233" s="804"/>
      <c r="C233" s="804"/>
      <c r="D233" s="804"/>
      <c r="E233" s="804"/>
      <c r="F233" s="804"/>
      <c r="G233" s="804"/>
      <c r="H233" s="804"/>
      <c r="I233" s="804"/>
      <c r="J233" s="804"/>
      <c r="K233" s="804"/>
      <c r="L233" s="801">
        <v>4.2</v>
      </c>
      <c r="M233" s="797" t="s">
        <v>362</v>
      </c>
      <c r="N233" s="669" t="s">
        <v>355</v>
      </c>
      <c r="O233" s="798">
        <v>0</v>
      </c>
      <c r="P233" s="798">
        <v>0</v>
      </c>
      <c r="Q233" s="798">
        <v>0</v>
      </c>
      <c r="R233" s="798">
        <v>0</v>
      </c>
      <c r="S233" s="798">
        <v>0</v>
      </c>
      <c r="T233" s="798">
        <v>0</v>
      </c>
      <c r="U233" s="761"/>
    </row>
    <row r="234" spans="1:21">
      <c r="A234" s="768">
        <v>5</v>
      </c>
      <c r="B234" s="804"/>
      <c r="C234" s="804"/>
      <c r="D234" s="804"/>
      <c r="E234" s="804"/>
      <c r="F234" s="804"/>
      <c r="G234" s="804"/>
      <c r="H234" s="804"/>
      <c r="I234" s="804"/>
      <c r="J234" s="804"/>
      <c r="K234" s="804"/>
      <c r="L234" s="801">
        <v>4.3</v>
      </c>
      <c r="M234" s="797" t="s">
        <v>364</v>
      </c>
      <c r="N234" s="669" t="s">
        <v>355</v>
      </c>
      <c r="O234" s="798">
        <v>0</v>
      </c>
      <c r="P234" s="798">
        <v>0</v>
      </c>
      <c r="Q234" s="798">
        <v>0</v>
      </c>
      <c r="R234" s="798">
        <v>0</v>
      </c>
      <c r="S234" s="798">
        <v>0</v>
      </c>
      <c r="T234" s="798">
        <v>0</v>
      </c>
      <c r="U234" s="761"/>
    </row>
    <row r="235" spans="1:21">
      <c r="A235" s="768">
        <v>5</v>
      </c>
      <c r="B235" s="804"/>
      <c r="C235" s="804"/>
      <c r="D235" s="804"/>
      <c r="E235" s="804"/>
      <c r="F235" s="804"/>
      <c r="G235" s="804"/>
      <c r="H235" s="804"/>
      <c r="I235" s="804"/>
      <c r="J235" s="804"/>
      <c r="K235" s="804"/>
      <c r="L235" s="801">
        <v>4.4000000000000004</v>
      </c>
      <c r="M235" s="797" t="s">
        <v>366</v>
      </c>
      <c r="N235" s="669" t="s">
        <v>355</v>
      </c>
      <c r="O235" s="798">
        <v>0</v>
      </c>
      <c r="P235" s="798">
        <v>0</v>
      </c>
      <c r="Q235" s="798">
        <v>0</v>
      </c>
      <c r="R235" s="798">
        <v>0</v>
      </c>
      <c r="S235" s="798">
        <v>0</v>
      </c>
      <c r="T235" s="798">
        <v>0</v>
      </c>
      <c r="U235" s="761"/>
    </row>
    <row r="236" spans="1:21">
      <c r="A236" s="768">
        <v>5</v>
      </c>
      <c r="B236" s="804"/>
      <c r="C236" s="804"/>
      <c r="D236" s="804"/>
      <c r="E236" s="804"/>
      <c r="F236" s="804"/>
      <c r="G236" s="804"/>
      <c r="H236" s="804"/>
      <c r="I236" s="804"/>
      <c r="J236" s="804"/>
      <c r="K236" s="804"/>
      <c r="L236" s="801">
        <v>4.5</v>
      </c>
      <c r="M236" s="797" t="s">
        <v>368</v>
      </c>
      <c r="N236" s="669" t="s">
        <v>355</v>
      </c>
      <c r="O236" s="798">
        <v>0</v>
      </c>
      <c r="P236" s="798">
        <v>0</v>
      </c>
      <c r="Q236" s="798">
        <v>0</v>
      </c>
      <c r="R236" s="798">
        <v>0</v>
      </c>
      <c r="S236" s="798">
        <v>0</v>
      </c>
      <c r="T236" s="798">
        <v>0</v>
      </c>
      <c r="U236" s="761"/>
    </row>
    <row r="237" spans="1:21" s="92" customFormat="1">
      <c r="A237" s="768">
        <v>5</v>
      </c>
      <c r="B237" s="847"/>
      <c r="C237" s="847"/>
      <c r="D237" s="847"/>
      <c r="E237" s="847"/>
      <c r="F237" s="847"/>
      <c r="G237" s="847"/>
      <c r="H237" s="847"/>
      <c r="I237" s="847"/>
      <c r="J237" s="847"/>
      <c r="K237" s="847"/>
      <c r="L237" s="790">
        <v>5</v>
      </c>
      <c r="M237" s="791" t="s">
        <v>380</v>
      </c>
      <c r="N237" s="669" t="s">
        <v>355</v>
      </c>
      <c r="O237" s="792">
        <v>0</v>
      </c>
      <c r="P237" s="792">
        <v>0</v>
      </c>
      <c r="Q237" s="792">
        <v>0</v>
      </c>
      <c r="R237" s="792">
        <v>0</v>
      </c>
      <c r="S237" s="792">
        <v>0</v>
      </c>
      <c r="T237" s="792">
        <v>0</v>
      </c>
      <c r="U237" s="761"/>
    </row>
    <row r="238" spans="1:21">
      <c r="A238" s="768">
        <v>5</v>
      </c>
      <c r="B238" s="804"/>
      <c r="C238" s="804"/>
      <c r="D238" s="804"/>
      <c r="E238" s="804"/>
      <c r="F238" s="804"/>
      <c r="G238" s="804"/>
      <c r="H238" s="804"/>
      <c r="I238" s="804"/>
      <c r="J238" s="804"/>
      <c r="K238" s="804"/>
      <c r="L238" s="801">
        <v>5.0999999999999996</v>
      </c>
      <c r="M238" s="797" t="s">
        <v>361</v>
      </c>
      <c r="N238" s="669" t="s">
        <v>355</v>
      </c>
      <c r="O238" s="798">
        <v>0</v>
      </c>
      <c r="P238" s="798">
        <v>0</v>
      </c>
      <c r="Q238" s="798">
        <v>0</v>
      </c>
      <c r="R238" s="798">
        <v>0</v>
      </c>
      <c r="S238" s="798">
        <v>0</v>
      </c>
      <c r="T238" s="798">
        <v>0</v>
      </c>
      <c r="U238" s="761"/>
    </row>
    <row r="239" spans="1:21">
      <c r="A239" s="768">
        <v>5</v>
      </c>
      <c r="B239" s="804"/>
      <c r="C239" s="804"/>
      <c r="D239" s="804"/>
      <c r="E239" s="804"/>
      <c r="F239" s="804"/>
      <c r="G239" s="804"/>
      <c r="H239" s="804"/>
      <c r="I239" s="804"/>
      <c r="J239" s="804"/>
      <c r="K239" s="804"/>
      <c r="L239" s="801">
        <v>5.2</v>
      </c>
      <c r="M239" s="797" t="s">
        <v>362</v>
      </c>
      <c r="N239" s="669" t="s">
        <v>355</v>
      </c>
      <c r="O239" s="798">
        <v>0</v>
      </c>
      <c r="P239" s="798">
        <v>0</v>
      </c>
      <c r="Q239" s="798">
        <v>0</v>
      </c>
      <c r="R239" s="798">
        <v>0</v>
      </c>
      <c r="S239" s="798">
        <v>0</v>
      </c>
      <c r="T239" s="798">
        <v>0</v>
      </c>
      <c r="U239" s="761"/>
    </row>
    <row r="240" spans="1:21">
      <c r="A240" s="768">
        <v>5</v>
      </c>
      <c r="B240" s="804"/>
      <c r="C240" s="804"/>
      <c r="D240" s="804"/>
      <c r="E240" s="804"/>
      <c r="F240" s="804"/>
      <c r="G240" s="804"/>
      <c r="H240" s="804"/>
      <c r="I240" s="804"/>
      <c r="J240" s="804"/>
      <c r="K240" s="804"/>
      <c r="L240" s="801">
        <v>5.3</v>
      </c>
      <c r="M240" s="797" t="s">
        <v>364</v>
      </c>
      <c r="N240" s="669" t="s">
        <v>355</v>
      </c>
      <c r="O240" s="798">
        <v>0</v>
      </c>
      <c r="P240" s="798">
        <v>0</v>
      </c>
      <c r="Q240" s="798">
        <v>0</v>
      </c>
      <c r="R240" s="798">
        <v>0</v>
      </c>
      <c r="S240" s="798">
        <v>0</v>
      </c>
      <c r="T240" s="798">
        <v>0</v>
      </c>
      <c r="U240" s="761"/>
    </row>
    <row r="241" spans="1:21">
      <c r="A241" s="768">
        <v>5</v>
      </c>
      <c r="B241" s="804"/>
      <c r="C241" s="804"/>
      <c r="D241" s="804"/>
      <c r="E241" s="804"/>
      <c r="F241" s="804"/>
      <c r="G241" s="804"/>
      <c r="H241" s="804"/>
      <c r="I241" s="804"/>
      <c r="J241" s="804"/>
      <c r="K241" s="804"/>
      <c r="L241" s="801">
        <v>5.4</v>
      </c>
      <c r="M241" s="797" t="s">
        <v>366</v>
      </c>
      <c r="N241" s="669" t="s">
        <v>355</v>
      </c>
      <c r="O241" s="798">
        <v>0</v>
      </c>
      <c r="P241" s="798">
        <v>0</v>
      </c>
      <c r="Q241" s="798">
        <v>0</v>
      </c>
      <c r="R241" s="798">
        <v>0</v>
      </c>
      <c r="S241" s="798">
        <v>0</v>
      </c>
      <c r="T241" s="798">
        <v>0</v>
      </c>
      <c r="U241" s="761"/>
    </row>
    <row r="242" spans="1:21">
      <c r="A242" s="768">
        <v>5</v>
      </c>
      <c r="B242" s="804"/>
      <c r="C242" s="804"/>
      <c r="D242" s="804"/>
      <c r="E242" s="804"/>
      <c r="F242" s="804"/>
      <c r="G242" s="804"/>
      <c r="H242" s="804"/>
      <c r="I242" s="804"/>
      <c r="J242" s="804"/>
      <c r="K242" s="804"/>
      <c r="L242" s="801">
        <v>5.5</v>
      </c>
      <c r="M242" s="797" t="s">
        <v>368</v>
      </c>
      <c r="N242" s="669" t="s">
        <v>355</v>
      </c>
      <c r="O242" s="798">
        <v>0</v>
      </c>
      <c r="P242" s="798">
        <v>0</v>
      </c>
      <c r="Q242" s="798">
        <v>0</v>
      </c>
      <c r="R242" s="798">
        <v>0</v>
      </c>
      <c r="S242" s="798">
        <v>0</v>
      </c>
      <c r="T242" s="798">
        <v>0</v>
      </c>
      <c r="U242" s="761"/>
    </row>
    <row r="243" spans="1:21" s="92" customFormat="1" ht="22.5">
      <c r="A243" s="768">
        <v>5</v>
      </c>
      <c r="B243" s="847"/>
      <c r="C243" s="847"/>
      <c r="D243" s="847"/>
      <c r="E243" s="847"/>
      <c r="F243" s="847"/>
      <c r="G243" s="847"/>
      <c r="H243" s="847"/>
      <c r="I243" s="847"/>
      <c r="J243" s="847"/>
      <c r="K243" s="847"/>
      <c r="L243" s="790">
        <v>6</v>
      </c>
      <c r="M243" s="791" t="s">
        <v>384</v>
      </c>
      <c r="N243" s="790"/>
      <c r="O243" s="792"/>
      <c r="P243" s="792"/>
      <c r="Q243" s="792"/>
      <c r="R243" s="792"/>
      <c r="S243" s="792"/>
      <c r="T243" s="792"/>
      <c r="U243" s="761"/>
    </row>
    <row r="244" spans="1:21">
      <c r="A244" s="768">
        <v>5</v>
      </c>
      <c r="B244" s="804"/>
      <c r="C244" s="804"/>
      <c r="D244" s="804"/>
      <c r="E244" s="804"/>
      <c r="F244" s="804"/>
      <c r="G244" s="804"/>
      <c r="H244" s="804"/>
      <c r="I244" s="804"/>
      <c r="J244" s="804"/>
      <c r="K244" s="804"/>
      <c r="L244" s="801">
        <v>6.1</v>
      </c>
      <c r="M244" s="797" t="s">
        <v>361</v>
      </c>
      <c r="N244" s="801" t="s">
        <v>142</v>
      </c>
      <c r="O244" s="798">
        <v>0</v>
      </c>
      <c r="P244" s="798">
        <v>0</v>
      </c>
      <c r="Q244" s="798">
        <v>0</v>
      </c>
      <c r="R244" s="798">
        <v>0</v>
      </c>
      <c r="S244" s="798">
        <v>0</v>
      </c>
      <c r="T244" s="798">
        <v>0</v>
      </c>
      <c r="U244" s="761"/>
    </row>
    <row r="245" spans="1:21">
      <c r="A245" s="768">
        <v>5</v>
      </c>
      <c r="B245" s="804"/>
      <c r="C245" s="804"/>
      <c r="D245" s="804"/>
      <c r="E245" s="804"/>
      <c r="F245" s="804"/>
      <c r="G245" s="804"/>
      <c r="H245" s="804"/>
      <c r="I245" s="804"/>
      <c r="J245" s="804"/>
      <c r="K245" s="804"/>
      <c r="L245" s="801">
        <v>6.2</v>
      </c>
      <c r="M245" s="797" t="s">
        <v>362</v>
      </c>
      <c r="N245" s="801" t="s">
        <v>142</v>
      </c>
      <c r="O245" s="798">
        <v>0</v>
      </c>
      <c r="P245" s="798">
        <v>0</v>
      </c>
      <c r="Q245" s="798">
        <v>0</v>
      </c>
      <c r="R245" s="798">
        <v>0</v>
      </c>
      <c r="S245" s="798">
        <v>0</v>
      </c>
      <c r="T245" s="798">
        <v>0</v>
      </c>
      <c r="U245" s="761"/>
    </row>
    <row r="246" spans="1:21">
      <c r="A246" s="768">
        <v>5</v>
      </c>
      <c r="B246" s="804"/>
      <c r="C246" s="804"/>
      <c r="D246" s="804"/>
      <c r="E246" s="804"/>
      <c r="F246" s="804"/>
      <c r="G246" s="804"/>
      <c r="H246" s="804"/>
      <c r="I246" s="804"/>
      <c r="J246" s="804"/>
      <c r="K246" s="804"/>
      <c r="L246" s="801">
        <v>6.3</v>
      </c>
      <c r="M246" s="797" t="s">
        <v>364</v>
      </c>
      <c r="N246" s="801" t="s">
        <v>142</v>
      </c>
      <c r="O246" s="798">
        <v>0</v>
      </c>
      <c r="P246" s="798">
        <v>0</v>
      </c>
      <c r="Q246" s="798">
        <v>0</v>
      </c>
      <c r="R246" s="798">
        <v>0</v>
      </c>
      <c r="S246" s="798">
        <v>0</v>
      </c>
      <c r="T246" s="798">
        <v>0</v>
      </c>
      <c r="U246" s="761"/>
    </row>
    <row r="247" spans="1:21">
      <c r="A247" s="768">
        <v>5</v>
      </c>
      <c r="B247" s="804"/>
      <c r="C247" s="804"/>
      <c r="D247" s="804"/>
      <c r="E247" s="804"/>
      <c r="F247" s="804"/>
      <c r="G247" s="804"/>
      <c r="H247" s="804"/>
      <c r="I247" s="804"/>
      <c r="J247" s="804"/>
      <c r="K247" s="804"/>
      <c r="L247" s="801">
        <v>6.4</v>
      </c>
      <c r="M247" s="797" t="s">
        <v>366</v>
      </c>
      <c r="N247" s="801" t="s">
        <v>142</v>
      </c>
      <c r="O247" s="798">
        <v>0</v>
      </c>
      <c r="P247" s="798">
        <v>0</v>
      </c>
      <c r="Q247" s="798">
        <v>0</v>
      </c>
      <c r="R247" s="798">
        <v>0</v>
      </c>
      <c r="S247" s="798">
        <v>0</v>
      </c>
      <c r="T247" s="798">
        <v>0</v>
      </c>
      <c r="U247" s="761"/>
    </row>
    <row r="248" spans="1:21">
      <c r="A248" s="768">
        <v>5</v>
      </c>
      <c r="B248" s="804"/>
      <c r="C248" s="804"/>
      <c r="D248" s="804"/>
      <c r="E248" s="804"/>
      <c r="F248" s="804"/>
      <c r="G248" s="804"/>
      <c r="H248" s="804"/>
      <c r="I248" s="804"/>
      <c r="J248" s="804"/>
      <c r="K248" s="804"/>
      <c r="L248" s="801">
        <v>6.5</v>
      </c>
      <c r="M248" s="797" t="s">
        <v>368</v>
      </c>
      <c r="N248" s="801" t="s">
        <v>142</v>
      </c>
      <c r="O248" s="798">
        <v>0</v>
      </c>
      <c r="P248" s="798">
        <v>0</v>
      </c>
      <c r="Q248" s="798">
        <v>0</v>
      </c>
      <c r="R248" s="798">
        <v>0</v>
      </c>
      <c r="S248" s="798">
        <v>0</v>
      </c>
      <c r="T248" s="798">
        <v>0</v>
      </c>
      <c r="U248" s="761"/>
    </row>
    <row r="249" spans="1:21" s="92" customFormat="1">
      <c r="A249" s="768">
        <v>5</v>
      </c>
      <c r="B249" s="847"/>
      <c r="C249" s="847"/>
      <c r="D249" s="847"/>
      <c r="E249" s="847"/>
      <c r="F249" s="847"/>
      <c r="G249" s="847"/>
      <c r="H249" s="847"/>
      <c r="I249" s="847"/>
      <c r="J249" s="847"/>
      <c r="K249" s="847"/>
      <c r="L249" s="790">
        <v>7</v>
      </c>
      <c r="M249" s="791" t="s">
        <v>388</v>
      </c>
      <c r="N249" s="669" t="s">
        <v>355</v>
      </c>
      <c r="O249" s="792">
        <v>4.78</v>
      </c>
      <c r="P249" s="792">
        <v>12.39</v>
      </c>
      <c r="Q249" s="792">
        <v>4.78</v>
      </c>
      <c r="R249" s="792">
        <v>0</v>
      </c>
      <c r="S249" s="792">
        <v>13</v>
      </c>
      <c r="T249" s="792">
        <v>0</v>
      </c>
      <c r="U249" s="761"/>
    </row>
    <row r="250" spans="1:21">
      <c r="A250" s="768">
        <v>5</v>
      </c>
      <c r="B250" s="804"/>
      <c r="C250" s="804"/>
      <c r="D250" s="804"/>
      <c r="E250" s="804"/>
      <c r="F250" s="804"/>
      <c r="G250" s="804"/>
      <c r="H250" s="804"/>
      <c r="I250" s="804"/>
      <c r="J250" s="804"/>
      <c r="K250" s="804"/>
      <c r="L250" s="801">
        <v>7.1</v>
      </c>
      <c r="M250" s="797" t="s">
        <v>361</v>
      </c>
      <c r="N250" s="669" t="s">
        <v>355</v>
      </c>
      <c r="O250" s="798"/>
      <c r="P250" s="798"/>
      <c r="Q250" s="798"/>
      <c r="R250" s="798"/>
      <c r="S250" s="798"/>
      <c r="T250" s="798"/>
      <c r="U250" s="761"/>
    </row>
    <row r="251" spans="1:21">
      <c r="A251" s="768">
        <v>5</v>
      </c>
      <c r="B251" s="804"/>
      <c r="C251" s="804"/>
      <c r="D251" s="804"/>
      <c r="E251" s="804"/>
      <c r="F251" s="804"/>
      <c r="G251" s="804"/>
      <c r="H251" s="804"/>
      <c r="I251" s="804"/>
      <c r="J251" s="804"/>
      <c r="K251" s="804"/>
      <c r="L251" s="801">
        <v>7.2</v>
      </c>
      <c r="M251" s="797" t="s">
        <v>362</v>
      </c>
      <c r="N251" s="669" t="s">
        <v>355</v>
      </c>
      <c r="O251" s="798"/>
      <c r="P251" s="798"/>
      <c r="Q251" s="798"/>
      <c r="R251" s="798"/>
      <c r="S251" s="798"/>
      <c r="T251" s="798"/>
      <c r="U251" s="761"/>
    </row>
    <row r="252" spans="1:21">
      <c r="A252" s="768">
        <v>5</v>
      </c>
      <c r="B252" s="804"/>
      <c r="C252" s="804"/>
      <c r="D252" s="804"/>
      <c r="E252" s="804"/>
      <c r="F252" s="804"/>
      <c r="G252" s="804"/>
      <c r="H252" s="804"/>
      <c r="I252" s="804"/>
      <c r="J252" s="804"/>
      <c r="K252" s="804"/>
      <c r="L252" s="801">
        <v>7.3</v>
      </c>
      <c r="M252" s="797" t="s">
        <v>364</v>
      </c>
      <c r="N252" s="669" t="s">
        <v>355</v>
      </c>
      <c r="O252" s="798">
        <v>4.78</v>
      </c>
      <c r="P252" s="798">
        <v>12.39</v>
      </c>
      <c r="Q252" s="798">
        <v>4.78</v>
      </c>
      <c r="R252" s="798">
        <v>0</v>
      </c>
      <c r="S252" s="798">
        <v>13</v>
      </c>
      <c r="T252" s="798">
        <v>0</v>
      </c>
      <c r="U252" s="761"/>
    </row>
    <row r="253" spans="1:21">
      <c r="A253" s="768">
        <v>5</v>
      </c>
      <c r="B253" s="804"/>
      <c r="C253" s="804"/>
      <c r="D253" s="804"/>
      <c r="E253" s="804"/>
      <c r="F253" s="804"/>
      <c r="G253" s="804"/>
      <c r="H253" s="804"/>
      <c r="I253" s="804"/>
      <c r="J253" s="804"/>
      <c r="K253" s="804"/>
      <c r="L253" s="801">
        <v>7.4</v>
      </c>
      <c r="M253" s="797" t="s">
        <v>366</v>
      </c>
      <c r="N253" s="669" t="s">
        <v>355</v>
      </c>
      <c r="O253" s="798"/>
      <c r="P253" s="798"/>
      <c r="Q253" s="798"/>
      <c r="R253" s="798"/>
      <c r="S253" s="798"/>
      <c r="T253" s="798"/>
      <c r="U253" s="761"/>
    </row>
    <row r="254" spans="1:21">
      <c r="A254" s="768">
        <v>5</v>
      </c>
      <c r="B254" s="804"/>
      <c r="C254" s="804"/>
      <c r="D254" s="804"/>
      <c r="E254" s="804"/>
      <c r="F254" s="804"/>
      <c r="G254" s="804"/>
      <c r="H254" s="804"/>
      <c r="I254" s="804"/>
      <c r="J254" s="804"/>
      <c r="K254" s="804"/>
      <c r="L254" s="801">
        <v>7.5</v>
      </c>
      <c r="M254" s="797" t="s">
        <v>368</v>
      </c>
      <c r="N254" s="669" t="s">
        <v>355</v>
      </c>
      <c r="O254" s="798"/>
      <c r="P254" s="798"/>
      <c r="Q254" s="798"/>
      <c r="R254" s="798"/>
      <c r="S254" s="798"/>
      <c r="T254" s="798"/>
      <c r="U254" s="761"/>
    </row>
    <row r="255" spans="1:21" s="92" customFormat="1">
      <c r="A255" s="768">
        <v>5</v>
      </c>
      <c r="B255" s="847"/>
      <c r="C255" s="847"/>
      <c r="D255" s="847"/>
      <c r="E255" s="847"/>
      <c r="F255" s="847"/>
      <c r="G255" s="847"/>
      <c r="H255" s="847"/>
      <c r="I255" s="847"/>
      <c r="J255" s="847"/>
      <c r="K255" s="847"/>
      <c r="L255" s="790">
        <v>8</v>
      </c>
      <c r="M255" s="791" t="s">
        <v>392</v>
      </c>
      <c r="N255" s="669" t="s">
        <v>355</v>
      </c>
      <c r="O255" s="792">
        <v>0</v>
      </c>
      <c r="P255" s="792">
        <v>0</v>
      </c>
      <c r="Q255" s="792">
        <v>0</v>
      </c>
      <c r="R255" s="792">
        <v>0</v>
      </c>
      <c r="S255" s="792">
        <v>0</v>
      </c>
      <c r="T255" s="792">
        <v>0</v>
      </c>
      <c r="U255" s="761"/>
    </row>
    <row r="256" spans="1:21">
      <c r="A256" s="768">
        <v>5</v>
      </c>
      <c r="B256" s="804"/>
      <c r="C256" s="804"/>
      <c r="D256" s="804"/>
      <c r="E256" s="804"/>
      <c r="F256" s="804"/>
      <c r="G256" s="804"/>
      <c r="H256" s="804"/>
      <c r="I256" s="804"/>
      <c r="J256" s="804"/>
      <c r="K256" s="804"/>
      <c r="L256" s="801">
        <v>8.1</v>
      </c>
      <c r="M256" s="797" t="s">
        <v>361</v>
      </c>
      <c r="N256" s="669" t="s">
        <v>355</v>
      </c>
      <c r="O256" s="798"/>
      <c r="P256" s="798"/>
      <c r="Q256" s="798"/>
      <c r="R256" s="798"/>
      <c r="S256" s="798"/>
      <c r="T256" s="798"/>
      <c r="U256" s="761"/>
    </row>
    <row r="257" spans="1:21">
      <c r="A257" s="768">
        <v>5</v>
      </c>
      <c r="B257" s="804"/>
      <c r="C257" s="804"/>
      <c r="D257" s="804"/>
      <c r="E257" s="804"/>
      <c r="F257" s="804"/>
      <c r="G257" s="804"/>
      <c r="H257" s="804"/>
      <c r="I257" s="804"/>
      <c r="J257" s="804"/>
      <c r="K257" s="804"/>
      <c r="L257" s="801">
        <v>8.1999999999999993</v>
      </c>
      <c r="M257" s="797" t="s">
        <v>362</v>
      </c>
      <c r="N257" s="669" t="s">
        <v>355</v>
      </c>
      <c r="O257" s="798"/>
      <c r="P257" s="798"/>
      <c r="Q257" s="798"/>
      <c r="R257" s="798"/>
      <c r="S257" s="798"/>
      <c r="T257" s="798"/>
      <c r="U257" s="761"/>
    </row>
    <row r="258" spans="1:21">
      <c r="A258" s="768">
        <v>5</v>
      </c>
      <c r="B258" s="804"/>
      <c r="C258" s="804"/>
      <c r="D258" s="804"/>
      <c r="E258" s="804"/>
      <c r="F258" s="804"/>
      <c r="G258" s="804"/>
      <c r="H258" s="804"/>
      <c r="I258" s="804"/>
      <c r="J258" s="804"/>
      <c r="K258" s="804"/>
      <c r="L258" s="801">
        <v>8.3000000000000007</v>
      </c>
      <c r="M258" s="797" t="s">
        <v>364</v>
      </c>
      <c r="N258" s="669" t="s">
        <v>355</v>
      </c>
      <c r="O258" s="798"/>
      <c r="P258" s="798"/>
      <c r="Q258" s="798"/>
      <c r="R258" s="798"/>
      <c r="S258" s="798"/>
      <c r="T258" s="798"/>
      <c r="U258" s="761"/>
    </row>
    <row r="259" spans="1:21">
      <c r="A259" s="768">
        <v>5</v>
      </c>
      <c r="B259" s="804"/>
      <c r="C259" s="804"/>
      <c r="D259" s="804"/>
      <c r="E259" s="804"/>
      <c r="F259" s="804"/>
      <c r="G259" s="804"/>
      <c r="H259" s="804"/>
      <c r="I259" s="804"/>
      <c r="J259" s="804"/>
      <c r="K259" s="804"/>
      <c r="L259" s="801">
        <v>8.4</v>
      </c>
      <c r="M259" s="797" t="s">
        <v>366</v>
      </c>
      <c r="N259" s="669" t="s">
        <v>355</v>
      </c>
      <c r="O259" s="798"/>
      <c r="P259" s="798"/>
      <c r="Q259" s="798"/>
      <c r="R259" s="798"/>
      <c r="S259" s="798"/>
      <c r="T259" s="798"/>
      <c r="U259" s="761"/>
    </row>
    <row r="260" spans="1:21">
      <c r="A260" s="768">
        <v>5</v>
      </c>
      <c r="B260" s="804"/>
      <c r="C260" s="804"/>
      <c r="D260" s="804"/>
      <c r="E260" s="804"/>
      <c r="F260" s="804"/>
      <c r="G260" s="804"/>
      <c r="H260" s="804"/>
      <c r="I260" s="804"/>
      <c r="J260" s="804"/>
      <c r="K260" s="804"/>
      <c r="L260" s="801">
        <v>8.5</v>
      </c>
      <c r="M260" s="797" t="s">
        <v>368</v>
      </c>
      <c r="N260" s="669" t="s">
        <v>355</v>
      </c>
      <c r="O260" s="798"/>
      <c r="P260" s="798"/>
      <c r="Q260" s="798"/>
      <c r="R260" s="798"/>
      <c r="S260" s="798"/>
      <c r="T260" s="798"/>
      <c r="U260" s="761"/>
    </row>
    <row r="261" spans="1:21">
      <c r="A261" s="718" t="s">
        <v>123</v>
      </c>
      <c r="B261" s="804"/>
      <c r="C261" s="804"/>
      <c r="D261" s="804"/>
      <c r="E261" s="804"/>
      <c r="F261" s="804"/>
      <c r="G261" s="804"/>
      <c r="H261" s="804"/>
      <c r="I261" s="804"/>
      <c r="J261" s="804"/>
      <c r="K261" s="804"/>
      <c r="L261" s="787" t="s">
        <v>2458</v>
      </c>
      <c r="M261" s="610"/>
      <c r="N261" s="611"/>
      <c r="O261" s="611"/>
      <c r="P261" s="611"/>
      <c r="Q261" s="611"/>
      <c r="R261" s="611"/>
      <c r="S261" s="611"/>
      <c r="T261" s="611"/>
      <c r="U261" s="846"/>
    </row>
    <row r="262" spans="1:21" s="92" customFormat="1" ht="22.5">
      <c r="A262" s="768">
        <v>6</v>
      </c>
      <c r="B262" s="847"/>
      <c r="C262" s="847"/>
      <c r="D262" s="847"/>
      <c r="E262" s="847"/>
      <c r="F262" s="847"/>
      <c r="G262" s="847"/>
      <c r="H262" s="847"/>
      <c r="I262" s="847"/>
      <c r="J262" s="847"/>
      <c r="K262" s="847"/>
      <c r="L262" s="790">
        <v>1</v>
      </c>
      <c r="M262" s="791" t="s">
        <v>360</v>
      </c>
      <c r="N262" s="669" t="s">
        <v>355</v>
      </c>
      <c r="O262" s="792">
        <v>0</v>
      </c>
      <c r="P262" s="792">
        <v>0</v>
      </c>
      <c r="Q262" s="792">
        <v>0</v>
      </c>
      <c r="R262" s="792">
        <v>0</v>
      </c>
      <c r="S262" s="792">
        <v>0</v>
      </c>
      <c r="T262" s="792">
        <v>0</v>
      </c>
      <c r="U262" s="761"/>
    </row>
    <row r="263" spans="1:21">
      <c r="A263" s="768">
        <v>6</v>
      </c>
      <c r="B263" s="804"/>
      <c r="C263" s="804"/>
      <c r="D263" s="804"/>
      <c r="E263" s="804"/>
      <c r="F263" s="804"/>
      <c r="G263" s="804"/>
      <c r="H263" s="804"/>
      <c r="I263" s="804"/>
      <c r="J263" s="804"/>
      <c r="K263" s="804"/>
      <c r="L263" s="801">
        <v>1.1000000000000001</v>
      </c>
      <c r="M263" s="797" t="s">
        <v>361</v>
      </c>
      <c r="N263" s="669" t="s">
        <v>355</v>
      </c>
      <c r="O263" s="798"/>
      <c r="P263" s="798"/>
      <c r="Q263" s="798"/>
      <c r="R263" s="798"/>
      <c r="S263" s="798"/>
      <c r="T263" s="798"/>
      <c r="U263" s="761"/>
    </row>
    <row r="264" spans="1:21">
      <c r="A264" s="768">
        <v>6</v>
      </c>
      <c r="B264" s="804"/>
      <c r="C264" s="804"/>
      <c r="D264" s="804"/>
      <c r="E264" s="804"/>
      <c r="F264" s="804"/>
      <c r="G264" s="804"/>
      <c r="H264" s="804"/>
      <c r="I264" s="804"/>
      <c r="J264" s="804"/>
      <c r="K264" s="804"/>
      <c r="L264" s="801">
        <v>1.2</v>
      </c>
      <c r="M264" s="797" t="s">
        <v>362</v>
      </c>
      <c r="N264" s="669" t="s">
        <v>355</v>
      </c>
      <c r="O264" s="798"/>
      <c r="P264" s="798"/>
      <c r="Q264" s="798"/>
      <c r="R264" s="798"/>
      <c r="S264" s="798"/>
      <c r="T264" s="798"/>
      <c r="U264" s="761"/>
    </row>
    <row r="265" spans="1:21">
      <c r="A265" s="768">
        <v>6</v>
      </c>
      <c r="B265" s="804"/>
      <c r="C265" s="804"/>
      <c r="D265" s="804"/>
      <c r="E265" s="804"/>
      <c r="F265" s="804"/>
      <c r="G265" s="804"/>
      <c r="H265" s="804"/>
      <c r="I265" s="804"/>
      <c r="J265" s="804"/>
      <c r="K265" s="804"/>
      <c r="L265" s="801">
        <v>1.3</v>
      </c>
      <c r="M265" s="797" t="s">
        <v>364</v>
      </c>
      <c r="N265" s="669" t="s">
        <v>355</v>
      </c>
      <c r="O265" s="798"/>
      <c r="P265" s="798"/>
      <c r="Q265" s="798"/>
      <c r="R265" s="798"/>
      <c r="S265" s="798"/>
      <c r="T265" s="798"/>
      <c r="U265" s="761"/>
    </row>
    <row r="266" spans="1:21">
      <c r="A266" s="768">
        <v>6</v>
      </c>
      <c r="B266" s="804"/>
      <c r="C266" s="804"/>
      <c r="D266" s="804"/>
      <c r="E266" s="804"/>
      <c r="F266" s="804"/>
      <c r="G266" s="804"/>
      <c r="H266" s="804"/>
      <c r="I266" s="804"/>
      <c r="J266" s="804"/>
      <c r="K266" s="804"/>
      <c r="L266" s="801">
        <v>1.4</v>
      </c>
      <c r="M266" s="797" t="s">
        <v>366</v>
      </c>
      <c r="N266" s="669" t="s">
        <v>355</v>
      </c>
      <c r="O266" s="798"/>
      <c r="P266" s="798"/>
      <c r="Q266" s="798"/>
      <c r="R266" s="798"/>
      <c r="S266" s="798"/>
      <c r="T266" s="798"/>
      <c r="U266" s="761"/>
    </row>
    <row r="267" spans="1:21">
      <c r="A267" s="768">
        <v>6</v>
      </c>
      <c r="B267" s="804"/>
      <c r="C267" s="804"/>
      <c r="D267" s="804"/>
      <c r="E267" s="804"/>
      <c r="F267" s="804"/>
      <c r="G267" s="804"/>
      <c r="H267" s="804"/>
      <c r="I267" s="804"/>
      <c r="J267" s="804"/>
      <c r="K267" s="804"/>
      <c r="L267" s="801">
        <v>1.5</v>
      </c>
      <c r="M267" s="797" t="s">
        <v>368</v>
      </c>
      <c r="N267" s="669" t="s">
        <v>355</v>
      </c>
      <c r="O267" s="798"/>
      <c r="P267" s="798"/>
      <c r="Q267" s="798"/>
      <c r="R267" s="798"/>
      <c r="S267" s="798"/>
      <c r="T267" s="798"/>
      <c r="U267" s="761"/>
    </row>
    <row r="268" spans="1:21" s="92" customFormat="1">
      <c r="A268" s="768">
        <v>6</v>
      </c>
      <c r="B268" s="847"/>
      <c r="C268" s="847"/>
      <c r="D268" s="847"/>
      <c r="E268" s="847"/>
      <c r="F268" s="847"/>
      <c r="G268" s="847"/>
      <c r="H268" s="847"/>
      <c r="I268" s="847"/>
      <c r="J268" s="847"/>
      <c r="K268" s="847"/>
      <c r="L268" s="790">
        <v>2</v>
      </c>
      <c r="M268" s="791" t="s">
        <v>369</v>
      </c>
      <c r="N268" s="669" t="s">
        <v>355</v>
      </c>
      <c r="O268" s="792">
        <v>0</v>
      </c>
      <c r="P268" s="792">
        <v>0</v>
      </c>
      <c r="Q268" s="792">
        <v>0</v>
      </c>
      <c r="R268" s="792">
        <v>0</v>
      </c>
      <c r="S268" s="792">
        <v>0</v>
      </c>
      <c r="T268" s="792">
        <v>0</v>
      </c>
      <c r="U268" s="761"/>
    </row>
    <row r="269" spans="1:21">
      <c r="A269" s="768">
        <v>6</v>
      </c>
      <c r="B269" s="804"/>
      <c r="C269" s="804"/>
      <c r="D269" s="804"/>
      <c r="E269" s="804"/>
      <c r="F269" s="804"/>
      <c r="G269" s="804"/>
      <c r="H269" s="804"/>
      <c r="I269" s="804"/>
      <c r="J269" s="804"/>
      <c r="K269" s="804"/>
      <c r="L269" s="801">
        <v>2.1</v>
      </c>
      <c r="M269" s="797" t="s">
        <v>361</v>
      </c>
      <c r="N269" s="669" t="s">
        <v>355</v>
      </c>
      <c r="O269" s="798"/>
      <c r="P269" s="798"/>
      <c r="Q269" s="798"/>
      <c r="R269" s="798"/>
      <c r="S269" s="798"/>
      <c r="T269" s="798"/>
      <c r="U269" s="761"/>
    </row>
    <row r="270" spans="1:21">
      <c r="A270" s="768">
        <v>6</v>
      </c>
      <c r="B270" s="804"/>
      <c r="C270" s="804"/>
      <c r="D270" s="804"/>
      <c r="E270" s="804"/>
      <c r="F270" s="804"/>
      <c r="G270" s="804"/>
      <c r="H270" s="804"/>
      <c r="I270" s="804"/>
      <c r="J270" s="804"/>
      <c r="K270" s="804"/>
      <c r="L270" s="801">
        <v>2.2000000000000002</v>
      </c>
      <c r="M270" s="797" t="s">
        <v>362</v>
      </c>
      <c r="N270" s="669" t="s">
        <v>355</v>
      </c>
      <c r="O270" s="798"/>
      <c r="P270" s="798"/>
      <c r="Q270" s="798"/>
      <c r="R270" s="798"/>
      <c r="S270" s="798"/>
      <c r="T270" s="798"/>
      <c r="U270" s="761"/>
    </row>
    <row r="271" spans="1:21">
      <c r="A271" s="768">
        <v>6</v>
      </c>
      <c r="B271" s="804"/>
      <c r="C271" s="804"/>
      <c r="D271" s="804"/>
      <c r="E271" s="804"/>
      <c r="F271" s="804"/>
      <c r="G271" s="804"/>
      <c r="H271" s="804"/>
      <c r="I271" s="804"/>
      <c r="J271" s="804"/>
      <c r="K271" s="804"/>
      <c r="L271" s="801">
        <v>2.2999999999999998</v>
      </c>
      <c r="M271" s="797" t="s">
        <v>364</v>
      </c>
      <c r="N271" s="669" t="s">
        <v>355</v>
      </c>
      <c r="O271" s="798"/>
      <c r="P271" s="798"/>
      <c r="Q271" s="798"/>
      <c r="R271" s="798"/>
      <c r="S271" s="798"/>
      <c r="T271" s="798"/>
      <c r="U271" s="761"/>
    </row>
    <row r="272" spans="1:21">
      <c r="A272" s="768">
        <v>6</v>
      </c>
      <c r="B272" s="804"/>
      <c r="C272" s="804"/>
      <c r="D272" s="804"/>
      <c r="E272" s="804"/>
      <c r="F272" s="804"/>
      <c r="G272" s="804"/>
      <c r="H272" s="804"/>
      <c r="I272" s="804"/>
      <c r="J272" s="804"/>
      <c r="K272" s="804"/>
      <c r="L272" s="801">
        <v>2.4</v>
      </c>
      <c r="M272" s="797" t="s">
        <v>366</v>
      </c>
      <c r="N272" s="669" t="s">
        <v>355</v>
      </c>
      <c r="O272" s="798"/>
      <c r="P272" s="798"/>
      <c r="Q272" s="798"/>
      <c r="R272" s="798"/>
      <c r="S272" s="798"/>
      <c r="T272" s="798"/>
      <c r="U272" s="761"/>
    </row>
    <row r="273" spans="1:21">
      <c r="A273" s="768">
        <v>6</v>
      </c>
      <c r="B273" s="804"/>
      <c r="C273" s="804"/>
      <c r="D273" s="804"/>
      <c r="E273" s="804"/>
      <c r="F273" s="804"/>
      <c r="G273" s="804"/>
      <c r="H273" s="804"/>
      <c r="I273" s="804"/>
      <c r="J273" s="804"/>
      <c r="K273" s="804"/>
      <c r="L273" s="801">
        <v>2.5</v>
      </c>
      <c r="M273" s="797" t="s">
        <v>368</v>
      </c>
      <c r="N273" s="669" t="s">
        <v>355</v>
      </c>
      <c r="O273" s="798"/>
      <c r="P273" s="798"/>
      <c r="Q273" s="798"/>
      <c r="R273" s="798"/>
      <c r="S273" s="798"/>
      <c r="T273" s="798"/>
      <c r="U273" s="761"/>
    </row>
    <row r="274" spans="1:21" s="92" customFormat="1">
      <c r="A274" s="768">
        <v>6</v>
      </c>
      <c r="B274" s="847"/>
      <c r="C274" s="847"/>
      <c r="D274" s="847"/>
      <c r="E274" s="847"/>
      <c r="F274" s="847"/>
      <c r="G274" s="847"/>
      <c r="H274" s="847"/>
      <c r="I274" s="847"/>
      <c r="J274" s="847"/>
      <c r="K274" s="847"/>
      <c r="L274" s="790">
        <v>3</v>
      </c>
      <c r="M274" s="791" t="s">
        <v>371</v>
      </c>
      <c r="N274" s="669" t="s">
        <v>355</v>
      </c>
      <c r="O274" s="792">
        <v>0</v>
      </c>
      <c r="P274" s="792">
        <v>0</v>
      </c>
      <c r="Q274" s="792">
        <v>0</v>
      </c>
      <c r="R274" s="792">
        <v>0</v>
      </c>
      <c r="S274" s="792">
        <v>0</v>
      </c>
      <c r="T274" s="792">
        <v>0</v>
      </c>
      <c r="U274" s="761"/>
    </row>
    <row r="275" spans="1:21">
      <c r="A275" s="768">
        <v>6</v>
      </c>
      <c r="B275" s="804"/>
      <c r="C275" s="804"/>
      <c r="D275" s="804"/>
      <c r="E275" s="804"/>
      <c r="F275" s="804"/>
      <c r="G275" s="804"/>
      <c r="H275" s="804"/>
      <c r="I275" s="804"/>
      <c r="J275" s="804"/>
      <c r="K275" s="804"/>
      <c r="L275" s="801">
        <v>3.1</v>
      </c>
      <c r="M275" s="797" t="s">
        <v>361</v>
      </c>
      <c r="N275" s="669" t="s">
        <v>355</v>
      </c>
      <c r="O275" s="798"/>
      <c r="P275" s="798"/>
      <c r="Q275" s="798"/>
      <c r="R275" s="798"/>
      <c r="S275" s="798"/>
      <c r="T275" s="798"/>
      <c r="U275" s="761"/>
    </row>
    <row r="276" spans="1:21">
      <c r="A276" s="768">
        <v>6</v>
      </c>
      <c r="B276" s="804"/>
      <c r="C276" s="804"/>
      <c r="D276" s="804"/>
      <c r="E276" s="804"/>
      <c r="F276" s="804"/>
      <c r="G276" s="804"/>
      <c r="H276" s="804"/>
      <c r="I276" s="804"/>
      <c r="J276" s="804"/>
      <c r="K276" s="804"/>
      <c r="L276" s="801">
        <v>3.2</v>
      </c>
      <c r="M276" s="797" t="s">
        <v>362</v>
      </c>
      <c r="N276" s="669" t="s">
        <v>355</v>
      </c>
      <c r="O276" s="798"/>
      <c r="P276" s="798"/>
      <c r="Q276" s="798"/>
      <c r="R276" s="798"/>
      <c r="S276" s="798"/>
      <c r="T276" s="798"/>
      <c r="U276" s="761"/>
    </row>
    <row r="277" spans="1:21">
      <c r="A277" s="768">
        <v>6</v>
      </c>
      <c r="B277" s="804"/>
      <c r="C277" s="804"/>
      <c r="D277" s="804"/>
      <c r="E277" s="804"/>
      <c r="F277" s="804"/>
      <c r="G277" s="804"/>
      <c r="H277" s="804"/>
      <c r="I277" s="804"/>
      <c r="J277" s="804"/>
      <c r="K277" s="804"/>
      <c r="L277" s="801">
        <v>3.3</v>
      </c>
      <c r="M277" s="797" t="s">
        <v>364</v>
      </c>
      <c r="N277" s="669" t="s">
        <v>355</v>
      </c>
      <c r="O277" s="798"/>
      <c r="P277" s="798"/>
      <c r="Q277" s="798"/>
      <c r="R277" s="798"/>
      <c r="S277" s="798"/>
      <c r="T277" s="798"/>
      <c r="U277" s="761"/>
    </row>
    <row r="278" spans="1:21">
      <c r="A278" s="768">
        <v>6</v>
      </c>
      <c r="B278" s="804"/>
      <c r="C278" s="804"/>
      <c r="D278" s="804"/>
      <c r="E278" s="804"/>
      <c r="F278" s="804"/>
      <c r="G278" s="804"/>
      <c r="H278" s="804"/>
      <c r="I278" s="804"/>
      <c r="J278" s="804"/>
      <c r="K278" s="804"/>
      <c r="L278" s="801">
        <v>3.4</v>
      </c>
      <c r="M278" s="797" t="s">
        <v>366</v>
      </c>
      <c r="N278" s="669" t="s">
        <v>355</v>
      </c>
      <c r="O278" s="798"/>
      <c r="P278" s="798"/>
      <c r="Q278" s="798"/>
      <c r="R278" s="798"/>
      <c r="S278" s="798"/>
      <c r="T278" s="798"/>
      <c r="U278" s="761"/>
    </row>
    <row r="279" spans="1:21">
      <c r="A279" s="768">
        <v>6</v>
      </c>
      <c r="B279" s="804"/>
      <c r="C279" s="804"/>
      <c r="D279" s="804"/>
      <c r="E279" s="804"/>
      <c r="F279" s="804"/>
      <c r="G279" s="804"/>
      <c r="H279" s="804"/>
      <c r="I279" s="804"/>
      <c r="J279" s="804"/>
      <c r="K279" s="804"/>
      <c r="L279" s="801">
        <v>3.5</v>
      </c>
      <c r="M279" s="797" t="s">
        <v>368</v>
      </c>
      <c r="N279" s="669" t="s">
        <v>355</v>
      </c>
      <c r="O279" s="798"/>
      <c r="P279" s="798"/>
      <c r="Q279" s="798"/>
      <c r="R279" s="798"/>
      <c r="S279" s="798"/>
      <c r="T279" s="798"/>
      <c r="U279" s="761"/>
    </row>
    <row r="280" spans="1:21" s="92" customFormat="1" ht="22.5">
      <c r="A280" s="768">
        <v>6</v>
      </c>
      <c r="B280" s="847"/>
      <c r="C280" s="847"/>
      <c r="D280" s="847"/>
      <c r="E280" s="847"/>
      <c r="F280" s="847"/>
      <c r="G280" s="847"/>
      <c r="H280" s="847"/>
      <c r="I280" s="847"/>
      <c r="J280" s="847"/>
      <c r="K280" s="847"/>
      <c r="L280" s="790">
        <v>4</v>
      </c>
      <c r="M280" s="791" t="s">
        <v>375</v>
      </c>
      <c r="N280" s="669" t="s">
        <v>355</v>
      </c>
      <c r="O280" s="792">
        <v>0</v>
      </c>
      <c r="P280" s="792">
        <v>0</v>
      </c>
      <c r="Q280" s="792">
        <v>0</v>
      </c>
      <c r="R280" s="792">
        <v>0</v>
      </c>
      <c r="S280" s="792">
        <v>0</v>
      </c>
      <c r="T280" s="792">
        <v>0</v>
      </c>
      <c r="U280" s="761"/>
    </row>
    <row r="281" spans="1:21">
      <c r="A281" s="768">
        <v>6</v>
      </c>
      <c r="B281" s="804"/>
      <c r="C281" s="804"/>
      <c r="D281" s="804"/>
      <c r="E281" s="804"/>
      <c r="F281" s="804"/>
      <c r="G281" s="804"/>
      <c r="H281" s="804"/>
      <c r="I281" s="804"/>
      <c r="J281" s="804"/>
      <c r="K281" s="804"/>
      <c r="L281" s="801">
        <v>4.0999999999999996</v>
      </c>
      <c r="M281" s="797" t="s">
        <v>361</v>
      </c>
      <c r="N281" s="669" t="s">
        <v>355</v>
      </c>
      <c r="O281" s="798">
        <v>0</v>
      </c>
      <c r="P281" s="798">
        <v>0</v>
      </c>
      <c r="Q281" s="798">
        <v>0</v>
      </c>
      <c r="R281" s="798">
        <v>0</v>
      </c>
      <c r="S281" s="798">
        <v>0</v>
      </c>
      <c r="T281" s="798">
        <v>0</v>
      </c>
      <c r="U281" s="761"/>
    </row>
    <row r="282" spans="1:21">
      <c r="A282" s="768">
        <v>6</v>
      </c>
      <c r="B282" s="804"/>
      <c r="C282" s="804"/>
      <c r="D282" s="804"/>
      <c r="E282" s="804"/>
      <c r="F282" s="804"/>
      <c r="G282" s="804"/>
      <c r="H282" s="804"/>
      <c r="I282" s="804"/>
      <c r="J282" s="804"/>
      <c r="K282" s="804"/>
      <c r="L282" s="801">
        <v>4.2</v>
      </c>
      <c r="M282" s="797" t="s">
        <v>362</v>
      </c>
      <c r="N282" s="669" t="s">
        <v>355</v>
      </c>
      <c r="O282" s="798">
        <v>0</v>
      </c>
      <c r="P282" s="798">
        <v>0</v>
      </c>
      <c r="Q282" s="798">
        <v>0</v>
      </c>
      <c r="R282" s="798">
        <v>0</v>
      </c>
      <c r="S282" s="798">
        <v>0</v>
      </c>
      <c r="T282" s="798">
        <v>0</v>
      </c>
      <c r="U282" s="761"/>
    </row>
    <row r="283" spans="1:21">
      <c r="A283" s="768">
        <v>6</v>
      </c>
      <c r="B283" s="804"/>
      <c r="C283" s="804"/>
      <c r="D283" s="804"/>
      <c r="E283" s="804"/>
      <c r="F283" s="804"/>
      <c r="G283" s="804"/>
      <c r="H283" s="804"/>
      <c r="I283" s="804"/>
      <c r="J283" s="804"/>
      <c r="K283" s="804"/>
      <c r="L283" s="801">
        <v>4.3</v>
      </c>
      <c r="M283" s="797" t="s">
        <v>364</v>
      </c>
      <c r="N283" s="669" t="s">
        <v>355</v>
      </c>
      <c r="O283" s="798">
        <v>0</v>
      </c>
      <c r="P283" s="798">
        <v>0</v>
      </c>
      <c r="Q283" s="798">
        <v>0</v>
      </c>
      <c r="R283" s="798">
        <v>0</v>
      </c>
      <c r="S283" s="798">
        <v>0</v>
      </c>
      <c r="T283" s="798">
        <v>0</v>
      </c>
      <c r="U283" s="761"/>
    </row>
    <row r="284" spans="1:21">
      <c r="A284" s="768">
        <v>6</v>
      </c>
      <c r="B284" s="804"/>
      <c r="C284" s="804"/>
      <c r="D284" s="804"/>
      <c r="E284" s="804"/>
      <c r="F284" s="804"/>
      <c r="G284" s="804"/>
      <c r="H284" s="804"/>
      <c r="I284" s="804"/>
      <c r="J284" s="804"/>
      <c r="K284" s="804"/>
      <c r="L284" s="801">
        <v>4.4000000000000004</v>
      </c>
      <c r="M284" s="797" t="s">
        <v>366</v>
      </c>
      <c r="N284" s="669" t="s">
        <v>355</v>
      </c>
      <c r="O284" s="798">
        <v>0</v>
      </c>
      <c r="P284" s="798">
        <v>0</v>
      </c>
      <c r="Q284" s="798">
        <v>0</v>
      </c>
      <c r="R284" s="798">
        <v>0</v>
      </c>
      <c r="S284" s="798">
        <v>0</v>
      </c>
      <c r="T284" s="798">
        <v>0</v>
      </c>
      <c r="U284" s="761"/>
    </row>
    <row r="285" spans="1:21">
      <c r="A285" s="768">
        <v>6</v>
      </c>
      <c r="B285" s="804"/>
      <c r="C285" s="804"/>
      <c r="D285" s="804"/>
      <c r="E285" s="804"/>
      <c r="F285" s="804"/>
      <c r="G285" s="804"/>
      <c r="H285" s="804"/>
      <c r="I285" s="804"/>
      <c r="J285" s="804"/>
      <c r="K285" s="804"/>
      <c r="L285" s="801">
        <v>4.5</v>
      </c>
      <c r="M285" s="797" t="s">
        <v>368</v>
      </c>
      <c r="N285" s="669" t="s">
        <v>355</v>
      </c>
      <c r="O285" s="798">
        <v>0</v>
      </c>
      <c r="P285" s="798">
        <v>0</v>
      </c>
      <c r="Q285" s="798">
        <v>0</v>
      </c>
      <c r="R285" s="798">
        <v>0</v>
      </c>
      <c r="S285" s="798">
        <v>0</v>
      </c>
      <c r="T285" s="798">
        <v>0</v>
      </c>
      <c r="U285" s="761"/>
    </row>
    <row r="286" spans="1:21" s="92" customFormat="1">
      <c r="A286" s="768">
        <v>6</v>
      </c>
      <c r="B286" s="847"/>
      <c r="C286" s="847"/>
      <c r="D286" s="847"/>
      <c r="E286" s="847"/>
      <c r="F286" s="847"/>
      <c r="G286" s="847"/>
      <c r="H286" s="847"/>
      <c r="I286" s="847"/>
      <c r="J286" s="847"/>
      <c r="K286" s="847"/>
      <c r="L286" s="790">
        <v>5</v>
      </c>
      <c r="M286" s="791" t="s">
        <v>380</v>
      </c>
      <c r="N286" s="669" t="s">
        <v>355</v>
      </c>
      <c r="O286" s="792">
        <v>0</v>
      </c>
      <c r="P286" s="792">
        <v>0</v>
      </c>
      <c r="Q286" s="792">
        <v>0</v>
      </c>
      <c r="R286" s="792">
        <v>0</v>
      </c>
      <c r="S286" s="792">
        <v>0</v>
      </c>
      <c r="T286" s="792">
        <v>0</v>
      </c>
      <c r="U286" s="761"/>
    </row>
    <row r="287" spans="1:21">
      <c r="A287" s="768">
        <v>6</v>
      </c>
      <c r="B287" s="804"/>
      <c r="C287" s="804"/>
      <c r="D287" s="804"/>
      <c r="E287" s="804"/>
      <c r="F287" s="804"/>
      <c r="G287" s="804"/>
      <c r="H287" s="804"/>
      <c r="I287" s="804"/>
      <c r="J287" s="804"/>
      <c r="K287" s="804"/>
      <c r="L287" s="801">
        <v>5.0999999999999996</v>
      </c>
      <c r="M287" s="797" t="s">
        <v>361</v>
      </c>
      <c r="N287" s="669" t="s">
        <v>355</v>
      </c>
      <c r="O287" s="798">
        <v>0</v>
      </c>
      <c r="P287" s="798">
        <v>0</v>
      </c>
      <c r="Q287" s="798">
        <v>0</v>
      </c>
      <c r="R287" s="798">
        <v>0</v>
      </c>
      <c r="S287" s="798">
        <v>0</v>
      </c>
      <c r="T287" s="798">
        <v>0</v>
      </c>
      <c r="U287" s="761"/>
    </row>
    <row r="288" spans="1:21">
      <c r="A288" s="768">
        <v>6</v>
      </c>
      <c r="B288" s="804"/>
      <c r="C288" s="804"/>
      <c r="D288" s="804"/>
      <c r="E288" s="804"/>
      <c r="F288" s="804"/>
      <c r="G288" s="804"/>
      <c r="H288" s="804"/>
      <c r="I288" s="804"/>
      <c r="J288" s="804"/>
      <c r="K288" s="804"/>
      <c r="L288" s="801">
        <v>5.2</v>
      </c>
      <c r="M288" s="797" t="s">
        <v>362</v>
      </c>
      <c r="N288" s="669" t="s">
        <v>355</v>
      </c>
      <c r="O288" s="798">
        <v>0</v>
      </c>
      <c r="P288" s="798">
        <v>0</v>
      </c>
      <c r="Q288" s="798">
        <v>0</v>
      </c>
      <c r="R288" s="798">
        <v>0</v>
      </c>
      <c r="S288" s="798">
        <v>0</v>
      </c>
      <c r="T288" s="798">
        <v>0</v>
      </c>
      <c r="U288" s="761"/>
    </row>
    <row r="289" spans="1:21">
      <c r="A289" s="768">
        <v>6</v>
      </c>
      <c r="B289" s="804"/>
      <c r="C289" s="804"/>
      <c r="D289" s="804"/>
      <c r="E289" s="804"/>
      <c r="F289" s="804"/>
      <c r="G289" s="804"/>
      <c r="H289" s="804"/>
      <c r="I289" s="804"/>
      <c r="J289" s="804"/>
      <c r="K289" s="804"/>
      <c r="L289" s="801">
        <v>5.3</v>
      </c>
      <c r="M289" s="797" t="s">
        <v>364</v>
      </c>
      <c r="N289" s="669" t="s">
        <v>355</v>
      </c>
      <c r="O289" s="798">
        <v>0</v>
      </c>
      <c r="P289" s="798">
        <v>0</v>
      </c>
      <c r="Q289" s="798">
        <v>0</v>
      </c>
      <c r="R289" s="798">
        <v>0</v>
      </c>
      <c r="S289" s="798">
        <v>0</v>
      </c>
      <c r="T289" s="798">
        <v>0</v>
      </c>
      <c r="U289" s="761"/>
    </row>
    <row r="290" spans="1:21">
      <c r="A290" s="768">
        <v>6</v>
      </c>
      <c r="B290" s="804"/>
      <c r="C290" s="804"/>
      <c r="D290" s="804"/>
      <c r="E290" s="804"/>
      <c r="F290" s="804"/>
      <c r="G290" s="804"/>
      <c r="H290" s="804"/>
      <c r="I290" s="804"/>
      <c r="J290" s="804"/>
      <c r="K290" s="804"/>
      <c r="L290" s="801">
        <v>5.4</v>
      </c>
      <c r="M290" s="797" t="s">
        <v>366</v>
      </c>
      <c r="N290" s="669" t="s">
        <v>355</v>
      </c>
      <c r="O290" s="798">
        <v>0</v>
      </c>
      <c r="P290" s="798">
        <v>0</v>
      </c>
      <c r="Q290" s="798">
        <v>0</v>
      </c>
      <c r="R290" s="798">
        <v>0</v>
      </c>
      <c r="S290" s="798">
        <v>0</v>
      </c>
      <c r="T290" s="798">
        <v>0</v>
      </c>
      <c r="U290" s="761"/>
    </row>
    <row r="291" spans="1:21">
      <c r="A291" s="768">
        <v>6</v>
      </c>
      <c r="B291" s="804"/>
      <c r="C291" s="804"/>
      <c r="D291" s="804"/>
      <c r="E291" s="804"/>
      <c r="F291" s="804"/>
      <c r="G291" s="804"/>
      <c r="H291" s="804"/>
      <c r="I291" s="804"/>
      <c r="J291" s="804"/>
      <c r="K291" s="804"/>
      <c r="L291" s="801">
        <v>5.5</v>
      </c>
      <c r="M291" s="797" t="s">
        <v>368</v>
      </c>
      <c r="N291" s="669" t="s">
        <v>355</v>
      </c>
      <c r="O291" s="798">
        <v>0</v>
      </c>
      <c r="P291" s="798">
        <v>0</v>
      </c>
      <c r="Q291" s="798">
        <v>0</v>
      </c>
      <c r="R291" s="798">
        <v>0</v>
      </c>
      <c r="S291" s="798">
        <v>0</v>
      </c>
      <c r="T291" s="798">
        <v>0</v>
      </c>
      <c r="U291" s="761"/>
    </row>
    <row r="292" spans="1:21" s="92" customFormat="1" ht="22.5">
      <c r="A292" s="768">
        <v>6</v>
      </c>
      <c r="B292" s="847"/>
      <c r="C292" s="847"/>
      <c r="D292" s="847"/>
      <c r="E292" s="847"/>
      <c r="F292" s="847"/>
      <c r="G292" s="847"/>
      <c r="H292" s="847"/>
      <c r="I292" s="847"/>
      <c r="J292" s="847"/>
      <c r="K292" s="847"/>
      <c r="L292" s="790">
        <v>6</v>
      </c>
      <c r="M292" s="791" t="s">
        <v>384</v>
      </c>
      <c r="N292" s="790"/>
      <c r="O292" s="792"/>
      <c r="P292" s="792"/>
      <c r="Q292" s="792"/>
      <c r="R292" s="792"/>
      <c r="S292" s="792"/>
      <c r="T292" s="792"/>
      <c r="U292" s="761"/>
    </row>
    <row r="293" spans="1:21">
      <c r="A293" s="768">
        <v>6</v>
      </c>
      <c r="B293" s="804"/>
      <c r="C293" s="804"/>
      <c r="D293" s="804"/>
      <c r="E293" s="804"/>
      <c r="F293" s="804"/>
      <c r="G293" s="804"/>
      <c r="H293" s="804"/>
      <c r="I293" s="804"/>
      <c r="J293" s="804"/>
      <c r="K293" s="804"/>
      <c r="L293" s="801">
        <v>6.1</v>
      </c>
      <c r="M293" s="797" t="s">
        <v>361</v>
      </c>
      <c r="N293" s="801" t="s">
        <v>142</v>
      </c>
      <c r="O293" s="798">
        <v>0</v>
      </c>
      <c r="P293" s="798">
        <v>0</v>
      </c>
      <c r="Q293" s="798">
        <v>0</v>
      </c>
      <c r="R293" s="798">
        <v>0</v>
      </c>
      <c r="S293" s="798">
        <v>0</v>
      </c>
      <c r="T293" s="798">
        <v>0</v>
      </c>
      <c r="U293" s="761"/>
    </row>
    <row r="294" spans="1:21">
      <c r="A294" s="768">
        <v>6</v>
      </c>
      <c r="B294" s="804"/>
      <c r="C294" s="804"/>
      <c r="D294" s="804"/>
      <c r="E294" s="804"/>
      <c r="F294" s="804"/>
      <c r="G294" s="804"/>
      <c r="H294" s="804"/>
      <c r="I294" s="804"/>
      <c r="J294" s="804"/>
      <c r="K294" s="804"/>
      <c r="L294" s="801">
        <v>6.2</v>
      </c>
      <c r="M294" s="797" t="s">
        <v>362</v>
      </c>
      <c r="N294" s="801" t="s">
        <v>142</v>
      </c>
      <c r="O294" s="798">
        <v>0</v>
      </c>
      <c r="P294" s="798">
        <v>0</v>
      </c>
      <c r="Q294" s="798">
        <v>0</v>
      </c>
      <c r="R294" s="798">
        <v>0</v>
      </c>
      <c r="S294" s="798">
        <v>0</v>
      </c>
      <c r="T294" s="798">
        <v>0</v>
      </c>
      <c r="U294" s="761"/>
    </row>
    <row r="295" spans="1:21">
      <c r="A295" s="768">
        <v>6</v>
      </c>
      <c r="B295" s="804"/>
      <c r="C295" s="804"/>
      <c r="D295" s="804"/>
      <c r="E295" s="804"/>
      <c r="F295" s="804"/>
      <c r="G295" s="804"/>
      <c r="H295" s="804"/>
      <c r="I295" s="804"/>
      <c r="J295" s="804"/>
      <c r="K295" s="804"/>
      <c r="L295" s="801">
        <v>6.3</v>
      </c>
      <c r="M295" s="797" t="s">
        <v>364</v>
      </c>
      <c r="N295" s="801" t="s">
        <v>142</v>
      </c>
      <c r="O295" s="798">
        <v>0</v>
      </c>
      <c r="P295" s="798">
        <v>0</v>
      </c>
      <c r="Q295" s="798">
        <v>0</v>
      </c>
      <c r="R295" s="798">
        <v>0</v>
      </c>
      <c r="S295" s="798">
        <v>0</v>
      </c>
      <c r="T295" s="798">
        <v>0</v>
      </c>
      <c r="U295" s="761"/>
    </row>
    <row r="296" spans="1:21">
      <c r="A296" s="768">
        <v>6</v>
      </c>
      <c r="B296" s="804"/>
      <c r="C296" s="804"/>
      <c r="D296" s="804"/>
      <c r="E296" s="804"/>
      <c r="F296" s="804"/>
      <c r="G296" s="804"/>
      <c r="H296" s="804"/>
      <c r="I296" s="804"/>
      <c r="J296" s="804"/>
      <c r="K296" s="804"/>
      <c r="L296" s="801">
        <v>6.4</v>
      </c>
      <c r="M296" s="797" t="s">
        <v>366</v>
      </c>
      <c r="N296" s="801" t="s">
        <v>142</v>
      </c>
      <c r="O296" s="798">
        <v>0</v>
      </c>
      <c r="P296" s="798">
        <v>0</v>
      </c>
      <c r="Q296" s="798">
        <v>0</v>
      </c>
      <c r="R296" s="798">
        <v>0</v>
      </c>
      <c r="S296" s="798">
        <v>0</v>
      </c>
      <c r="T296" s="798">
        <v>0</v>
      </c>
      <c r="U296" s="761"/>
    </row>
    <row r="297" spans="1:21">
      <c r="A297" s="768">
        <v>6</v>
      </c>
      <c r="B297" s="804"/>
      <c r="C297" s="804"/>
      <c r="D297" s="804"/>
      <c r="E297" s="804"/>
      <c r="F297" s="804"/>
      <c r="G297" s="804"/>
      <c r="H297" s="804"/>
      <c r="I297" s="804"/>
      <c r="J297" s="804"/>
      <c r="K297" s="804"/>
      <c r="L297" s="801">
        <v>6.5</v>
      </c>
      <c r="M297" s="797" t="s">
        <v>368</v>
      </c>
      <c r="N297" s="801" t="s">
        <v>142</v>
      </c>
      <c r="O297" s="798">
        <v>0</v>
      </c>
      <c r="P297" s="798">
        <v>0</v>
      </c>
      <c r="Q297" s="798">
        <v>0</v>
      </c>
      <c r="R297" s="798">
        <v>0</v>
      </c>
      <c r="S297" s="798">
        <v>0</v>
      </c>
      <c r="T297" s="798">
        <v>0</v>
      </c>
      <c r="U297" s="761"/>
    </row>
    <row r="298" spans="1:21" s="92" customFormat="1">
      <c r="A298" s="768">
        <v>6</v>
      </c>
      <c r="B298" s="847"/>
      <c r="C298" s="847"/>
      <c r="D298" s="847"/>
      <c r="E298" s="847"/>
      <c r="F298" s="847"/>
      <c r="G298" s="847"/>
      <c r="H298" s="847"/>
      <c r="I298" s="847"/>
      <c r="J298" s="847"/>
      <c r="K298" s="847"/>
      <c r="L298" s="790">
        <v>7</v>
      </c>
      <c r="M298" s="791" t="s">
        <v>388</v>
      </c>
      <c r="N298" s="669" t="s">
        <v>355</v>
      </c>
      <c r="O298" s="792">
        <v>4.7300000000000004</v>
      </c>
      <c r="P298" s="792">
        <v>7.55</v>
      </c>
      <c r="Q298" s="792">
        <v>4.7300000000000004</v>
      </c>
      <c r="R298" s="792">
        <v>0</v>
      </c>
      <c r="S298" s="792">
        <v>9</v>
      </c>
      <c r="T298" s="792">
        <v>0</v>
      </c>
      <c r="U298" s="761"/>
    </row>
    <row r="299" spans="1:21">
      <c r="A299" s="768">
        <v>6</v>
      </c>
      <c r="B299" s="804"/>
      <c r="C299" s="804"/>
      <c r="D299" s="804"/>
      <c r="E299" s="804"/>
      <c r="F299" s="804"/>
      <c r="G299" s="804"/>
      <c r="H299" s="804"/>
      <c r="I299" s="804"/>
      <c r="J299" s="804"/>
      <c r="K299" s="804"/>
      <c r="L299" s="801">
        <v>7.1</v>
      </c>
      <c r="M299" s="797" t="s">
        <v>361</v>
      </c>
      <c r="N299" s="669" t="s">
        <v>355</v>
      </c>
      <c r="O299" s="798"/>
      <c r="P299" s="798"/>
      <c r="Q299" s="798"/>
      <c r="R299" s="798"/>
      <c r="S299" s="798"/>
      <c r="T299" s="798"/>
      <c r="U299" s="761"/>
    </row>
    <row r="300" spans="1:21">
      <c r="A300" s="768">
        <v>6</v>
      </c>
      <c r="B300" s="804"/>
      <c r="C300" s="804"/>
      <c r="D300" s="804"/>
      <c r="E300" s="804"/>
      <c r="F300" s="804"/>
      <c r="G300" s="804"/>
      <c r="H300" s="804"/>
      <c r="I300" s="804"/>
      <c r="J300" s="804"/>
      <c r="K300" s="804"/>
      <c r="L300" s="801">
        <v>7.2</v>
      </c>
      <c r="M300" s="797" t="s">
        <v>362</v>
      </c>
      <c r="N300" s="669" t="s">
        <v>355</v>
      </c>
      <c r="O300" s="798"/>
      <c r="P300" s="798"/>
      <c r="Q300" s="798"/>
      <c r="R300" s="798"/>
      <c r="S300" s="798"/>
      <c r="T300" s="798"/>
      <c r="U300" s="761"/>
    </row>
    <row r="301" spans="1:21">
      <c r="A301" s="768">
        <v>6</v>
      </c>
      <c r="B301" s="804"/>
      <c r="C301" s="804"/>
      <c r="D301" s="804"/>
      <c r="E301" s="804"/>
      <c r="F301" s="804"/>
      <c r="G301" s="804"/>
      <c r="H301" s="804"/>
      <c r="I301" s="804"/>
      <c r="J301" s="804"/>
      <c r="K301" s="804"/>
      <c r="L301" s="801">
        <v>7.3</v>
      </c>
      <c r="M301" s="797" t="s">
        <v>364</v>
      </c>
      <c r="N301" s="669" t="s">
        <v>355</v>
      </c>
      <c r="O301" s="798">
        <v>4.7300000000000004</v>
      </c>
      <c r="P301" s="798">
        <v>7.55</v>
      </c>
      <c r="Q301" s="798">
        <v>4.7300000000000004</v>
      </c>
      <c r="R301" s="798">
        <v>0</v>
      </c>
      <c r="S301" s="798">
        <v>9</v>
      </c>
      <c r="T301" s="798">
        <v>0</v>
      </c>
      <c r="U301" s="761"/>
    </row>
    <row r="302" spans="1:21">
      <c r="A302" s="768">
        <v>6</v>
      </c>
      <c r="B302" s="804"/>
      <c r="C302" s="804"/>
      <c r="D302" s="804"/>
      <c r="E302" s="804"/>
      <c r="F302" s="804"/>
      <c r="G302" s="804"/>
      <c r="H302" s="804"/>
      <c r="I302" s="804"/>
      <c r="J302" s="804"/>
      <c r="K302" s="804"/>
      <c r="L302" s="801">
        <v>7.4</v>
      </c>
      <c r="M302" s="797" t="s">
        <v>366</v>
      </c>
      <c r="N302" s="669" t="s">
        <v>355</v>
      </c>
      <c r="O302" s="798"/>
      <c r="P302" s="798"/>
      <c r="Q302" s="798"/>
      <c r="R302" s="798"/>
      <c r="S302" s="798"/>
      <c r="T302" s="798"/>
      <c r="U302" s="761"/>
    </row>
    <row r="303" spans="1:21">
      <c r="A303" s="768">
        <v>6</v>
      </c>
      <c r="B303" s="804"/>
      <c r="C303" s="804"/>
      <c r="D303" s="804"/>
      <c r="E303" s="804"/>
      <c r="F303" s="804"/>
      <c r="G303" s="804"/>
      <c r="H303" s="804"/>
      <c r="I303" s="804"/>
      <c r="J303" s="804"/>
      <c r="K303" s="804"/>
      <c r="L303" s="801">
        <v>7.5</v>
      </c>
      <c r="M303" s="797" t="s">
        <v>368</v>
      </c>
      <c r="N303" s="669" t="s">
        <v>355</v>
      </c>
      <c r="O303" s="798"/>
      <c r="P303" s="798"/>
      <c r="Q303" s="798"/>
      <c r="R303" s="798"/>
      <c r="S303" s="798"/>
      <c r="T303" s="798"/>
      <c r="U303" s="761"/>
    </row>
    <row r="304" spans="1:21" s="92" customFormat="1">
      <c r="A304" s="768">
        <v>6</v>
      </c>
      <c r="B304" s="847"/>
      <c r="C304" s="847"/>
      <c r="D304" s="847"/>
      <c r="E304" s="847"/>
      <c r="F304" s="847"/>
      <c r="G304" s="847"/>
      <c r="H304" s="847"/>
      <c r="I304" s="847"/>
      <c r="J304" s="847"/>
      <c r="K304" s="847"/>
      <c r="L304" s="790">
        <v>8</v>
      </c>
      <c r="M304" s="791" t="s">
        <v>392</v>
      </c>
      <c r="N304" s="669" t="s">
        <v>355</v>
      </c>
      <c r="O304" s="792">
        <v>0</v>
      </c>
      <c r="P304" s="792">
        <v>0</v>
      </c>
      <c r="Q304" s="792">
        <v>0</v>
      </c>
      <c r="R304" s="792">
        <v>0</v>
      </c>
      <c r="S304" s="792">
        <v>0</v>
      </c>
      <c r="T304" s="792">
        <v>0</v>
      </c>
      <c r="U304" s="761"/>
    </row>
    <row r="305" spans="1:21">
      <c r="A305" s="768">
        <v>6</v>
      </c>
      <c r="B305" s="804"/>
      <c r="C305" s="804"/>
      <c r="D305" s="804"/>
      <c r="E305" s="804"/>
      <c r="F305" s="804"/>
      <c r="G305" s="804"/>
      <c r="H305" s="804"/>
      <c r="I305" s="804"/>
      <c r="J305" s="804"/>
      <c r="K305" s="804"/>
      <c r="L305" s="801">
        <v>8.1</v>
      </c>
      <c r="M305" s="797" t="s">
        <v>361</v>
      </c>
      <c r="N305" s="669" t="s">
        <v>355</v>
      </c>
      <c r="O305" s="798"/>
      <c r="P305" s="798"/>
      <c r="Q305" s="798"/>
      <c r="R305" s="798"/>
      <c r="S305" s="798"/>
      <c r="T305" s="798"/>
      <c r="U305" s="761"/>
    </row>
    <row r="306" spans="1:21">
      <c r="A306" s="768">
        <v>6</v>
      </c>
      <c r="B306" s="804"/>
      <c r="C306" s="804"/>
      <c r="D306" s="804"/>
      <c r="E306" s="804"/>
      <c r="F306" s="804"/>
      <c r="G306" s="804"/>
      <c r="H306" s="804"/>
      <c r="I306" s="804"/>
      <c r="J306" s="804"/>
      <c r="K306" s="804"/>
      <c r="L306" s="801">
        <v>8.1999999999999993</v>
      </c>
      <c r="M306" s="797" t="s">
        <v>362</v>
      </c>
      <c r="N306" s="669" t="s">
        <v>355</v>
      </c>
      <c r="O306" s="798"/>
      <c r="P306" s="798"/>
      <c r="Q306" s="798"/>
      <c r="R306" s="798"/>
      <c r="S306" s="798"/>
      <c r="T306" s="798"/>
      <c r="U306" s="761"/>
    </row>
    <row r="307" spans="1:21">
      <c r="A307" s="768">
        <v>6</v>
      </c>
      <c r="B307" s="804"/>
      <c r="C307" s="804"/>
      <c r="D307" s="804"/>
      <c r="E307" s="804"/>
      <c r="F307" s="804"/>
      <c r="G307" s="804"/>
      <c r="H307" s="804"/>
      <c r="I307" s="804"/>
      <c r="J307" s="804"/>
      <c r="K307" s="804"/>
      <c r="L307" s="801">
        <v>8.3000000000000007</v>
      </c>
      <c r="M307" s="797" t="s">
        <v>364</v>
      </c>
      <c r="N307" s="669" t="s">
        <v>355</v>
      </c>
      <c r="O307" s="798"/>
      <c r="P307" s="798"/>
      <c r="Q307" s="798"/>
      <c r="R307" s="798"/>
      <c r="S307" s="798"/>
      <c r="T307" s="798"/>
      <c r="U307" s="761"/>
    </row>
    <row r="308" spans="1:21">
      <c r="A308" s="768">
        <v>6</v>
      </c>
      <c r="B308" s="804"/>
      <c r="C308" s="804"/>
      <c r="D308" s="804"/>
      <c r="E308" s="804"/>
      <c r="F308" s="804"/>
      <c r="G308" s="804"/>
      <c r="H308" s="804"/>
      <c r="I308" s="804"/>
      <c r="J308" s="804"/>
      <c r="K308" s="804"/>
      <c r="L308" s="801">
        <v>8.4</v>
      </c>
      <c r="M308" s="797" t="s">
        <v>366</v>
      </c>
      <c r="N308" s="669" t="s">
        <v>355</v>
      </c>
      <c r="O308" s="798"/>
      <c r="P308" s="798"/>
      <c r="Q308" s="798"/>
      <c r="R308" s="798"/>
      <c r="S308" s="798"/>
      <c r="T308" s="798"/>
      <c r="U308" s="761"/>
    </row>
    <row r="309" spans="1:21">
      <c r="A309" s="768">
        <v>6</v>
      </c>
      <c r="B309" s="804"/>
      <c r="C309" s="804"/>
      <c r="D309" s="804"/>
      <c r="E309" s="804"/>
      <c r="F309" s="804"/>
      <c r="G309" s="804"/>
      <c r="H309" s="804"/>
      <c r="I309" s="804"/>
      <c r="J309" s="804"/>
      <c r="K309" s="804"/>
      <c r="L309" s="801">
        <v>8.5</v>
      </c>
      <c r="M309" s="797" t="s">
        <v>368</v>
      </c>
      <c r="N309" s="669" t="s">
        <v>355</v>
      </c>
      <c r="O309" s="798"/>
      <c r="P309" s="798"/>
      <c r="Q309" s="798"/>
      <c r="R309" s="798"/>
      <c r="S309" s="798"/>
      <c r="T309" s="798"/>
      <c r="U309" s="761"/>
    </row>
    <row r="310" spans="1:21">
      <c r="A310" s="718" t="s">
        <v>124</v>
      </c>
      <c r="B310" s="804"/>
      <c r="C310" s="804"/>
      <c r="D310" s="804"/>
      <c r="E310" s="804"/>
      <c r="F310" s="804"/>
      <c r="G310" s="804"/>
      <c r="H310" s="804"/>
      <c r="I310" s="804"/>
      <c r="J310" s="804"/>
      <c r="K310" s="804"/>
      <c r="L310" s="787" t="s">
        <v>2460</v>
      </c>
      <c r="M310" s="610"/>
      <c r="N310" s="611"/>
      <c r="O310" s="611"/>
      <c r="P310" s="611"/>
      <c r="Q310" s="611"/>
      <c r="R310" s="611"/>
      <c r="S310" s="611"/>
      <c r="T310" s="611"/>
      <c r="U310" s="846"/>
    </row>
    <row r="311" spans="1:21" s="92" customFormat="1" ht="22.5">
      <c r="A311" s="768">
        <v>7</v>
      </c>
      <c r="B311" s="847"/>
      <c r="C311" s="847"/>
      <c r="D311" s="847"/>
      <c r="E311" s="847"/>
      <c r="F311" s="847"/>
      <c r="G311" s="847"/>
      <c r="H311" s="847"/>
      <c r="I311" s="847"/>
      <c r="J311" s="847"/>
      <c r="K311" s="847"/>
      <c r="L311" s="790">
        <v>1</v>
      </c>
      <c r="M311" s="791" t="s">
        <v>360</v>
      </c>
      <c r="N311" s="669" t="s">
        <v>355</v>
      </c>
      <c r="O311" s="792">
        <v>0</v>
      </c>
      <c r="P311" s="792">
        <v>0</v>
      </c>
      <c r="Q311" s="792">
        <v>0</v>
      </c>
      <c r="R311" s="792">
        <v>0</v>
      </c>
      <c r="S311" s="792">
        <v>0</v>
      </c>
      <c r="T311" s="792">
        <v>0</v>
      </c>
      <c r="U311" s="761"/>
    </row>
    <row r="312" spans="1:21">
      <c r="A312" s="768">
        <v>7</v>
      </c>
      <c r="B312" s="804"/>
      <c r="C312" s="804"/>
      <c r="D312" s="804"/>
      <c r="E312" s="804"/>
      <c r="F312" s="804"/>
      <c r="G312" s="804"/>
      <c r="H312" s="804"/>
      <c r="I312" s="804"/>
      <c r="J312" s="804"/>
      <c r="K312" s="804"/>
      <c r="L312" s="801">
        <v>1.1000000000000001</v>
      </c>
      <c r="M312" s="797" t="s">
        <v>361</v>
      </c>
      <c r="N312" s="669" t="s">
        <v>355</v>
      </c>
      <c r="O312" s="798"/>
      <c r="P312" s="798"/>
      <c r="Q312" s="798"/>
      <c r="R312" s="798"/>
      <c r="S312" s="798"/>
      <c r="T312" s="798"/>
      <c r="U312" s="761"/>
    </row>
    <row r="313" spans="1:21">
      <c r="A313" s="768">
        <v>7</v>
      </c>
      <c r="B313" s="804"/>
      <c r="C313" s="804"/>
      <c r="D313" s="804"/>
      <c r="E313" s="804"/>
      <c r="F313" s="804"/>
      <c r="G313" s="804"/>
      <c r="H313" s="804"/>
      <c r="I313" s="804"/>
      <c r="J313" s="804"/>
      <c r="K313" s="804"/>
      <c r="L313" s="801">
        <v>1.2</v>
      </c>
      <c r="M313" s="797" t="s">
        <v>362</v>
      </c>
      <c r="N313" s="669" t="s">
        <v>355</v>
      </c>
      <c r="O313" s="798"/>
      <c r="P313" s="798"/>
      <c r="Q313" s="798"/>
      <c r="R313" s="798"/>
      <c r="S313" s="798"/>
      <c r="T313" s="798"/>
      <c r="U313" s="761"/>
    </row>
    <row r="314" spans="1:21">
      <c r="A314" s="768">
        <v>7</v>
      </c>
      <c r="B314" s="804"/>
      <c r="C314" s="804"/>
      <c r="D314" s="804"/>
      <c r="E314" s="804"/>
      <c r="F314" s="804"/>
      <c r="G314" s="804"/>
      <c r="H314" s="804"/>
      <c r="I314" s="804"/>
      <c r="J314" s="804"/>
      <c r="K314" s="804"/>
      <c r="L314" s="801">
        <v>1.3</v>
      </c>
      <c r="M314" s="797" t="s">
        <v>364</v>
      </c>
      <c r="N314" s="669" t="s">
        <v>355</v>
      </c>
      <c r="O314" s="798"/>
      <c r="P314" s="798"/>
      <c r="Q314" s="798"/>
      <c r="R314" s="798"/>
      <c r="S314" s="798"/>
      <c r="T314" s="798"/>
      <c r="U314" s="761"/>
    </row>
    <row r="315" spans="1:21">
      <c r="A315" s="768">
        <v>7</v>
      </c>
      <c r="B315" s="804"/>
      <c r="C315" s="804"/>
      <c r="D315" s="804"/>
      <c r="E315" s="804"/>
      <c r="F315" s="804"/>
      <c r="G315" s="804"/>
      <c r="H315" s="804"/>
      <c r="I315" s="804"/>
      <c r="J315" s="804"/>
      <c r="K315" s="804"/>
      <c r="L315" s="801">
        <v>1.4</v>
      </c>
      <c r="M315" s="797" t="s">
        <v>366</v>
      </c>
      <c r="N315" s="669" t="s">
        <v>355</v>
      </c>
      <c r="O315" s="798"/>
      <c r="P315" s="798"/>
      <c r="Q315" s="798"/>
      <c r="R315" s="798"/>
      <c r="S315" s="798"/>
      <c r="T315" s="798"/>
      <c r="U315" s="761"/>
    </row>
    <row r="316" spans="1:21">
      <c r="A316" s="768">
        <v>7</v>
      </c>
      <c r="B316" s="804"/>
      <c r="C316" s="804"/>
      <c r="D316" s="804"/>
      <c r="E316" s="804"/>
      <c r="F316" s="804"/>
      <c r="G316" s="804"/>
      <c r="H316" s="804"/>
      <c r="I316" s="804"/>
      <c r="J316" s="804"/>
      <c r="K316" s="804"/>
      <c r="L316" s="801">
        <v>1.5</v>
      </c>
      <c r="M316" s="797" t="s">
        <v>368</v>
      </c>
      <c r="N316" s="669" t="s">
        <v>355</v>
      </c>
      <c r="O316" s="798"/>
      <c r="P316" s="798"/>
      <c r="Q316" s="798"/>
      <c r="R316" s="798"/>
      <c r="S316" s="798"/>
      <c r="T316" s="798"/>
      <c r="U316" s="761"/>
    </row>
    <row r="317" spans="1:21" s="92" customFormat="1">
      <c r="A317" s="768">
        <v>7</v>
      </c>
      <c r="B317" s="847"/>
      <c r="C317" s="847"/>
      <c r="D317" s="847"/>
      <c r="E317" s="847"/>
      <c r="F317" s="847"/>
      <c r="G317" s="847"/>
      <c r="H317" s="847"/>
      <c r="I317" s="847"/>
      <c r="J317" s="847"/>
      <c r="K317" s="847"/>
      <c r="L317" s="790">
        <v>2</v>
      </c>
      <c r="M317" s="791" t="s">
        <v>369</v>
      </c>
      <c r="N317" s="669" t="s">
        <v>355</v>
      </c>
      <c r="O317" s="792">
        <v>0</v>
      </c>
      <c r="P317" s="792">
        <v>0</v>
      </c>
      <c r="Q317" s="792">
        <v>0</v>
      </c>
      <c r="R317" s="792">
        <v>0</v>
      </c>
      <c r="S317" s="792">
        <v>0</v>
      </c>
      <c r="T317" s="792">
        <v>0</v>
      </c>
      <c r="U317" s="761"/>
    </row>
    <row r="318" spans="1:21">
      <c r="A318" s="768">
        <v>7</v>
      </c>
      <c r="B318" s="804"/>
      <c r="C318" s="804"/>
      <c r="D318" s="804"/>
      <c r="E318" s="804"/>
      <c r="F318" s="804"/>
      <c r="G318" s="804"/>
      <c r="H318" s="804"/>
      <c r="I318" s="804"/>
      <c r="J318" s="804"/>
      <c r="K318" s="804"/>
      <c r="L318" s="801">
        <v>2.1</v>
      </c>
      <c r="M318" s="797" t="s">
        <v>361</v>
      </c>
      <c r="N318" s="669" t="s">
        <v>355</v>
      </c>
      <c r="O318" s="798"/>
      <c r="P318" s="798"/>
      <c r="Q318" s="798"/>
      <c r="R318" s="798"/>
      <c r="S318" s="798"/>
      <c r="T318" s="798"/>
      <c r="U318" s="761"/>
    </row>
    <row r="319" spans="1:21">
      <c r="A319" s="768">
        <v>7</v>
      </c>
      <c r="B319" s="804"/>
      <c r="C319" s="804"/>
      <c r="D319" s="804"/>
      <c r="E319" s="804"/>
      <c r="F319" s="804"/>
      <c r="G319" s="804"/>
      <c r="H319" s="804"/>
      <c r="I319" s="804"/>
      <c r="J319" s="804"/>
      <c r="K319" s="804"/>
      <c r="L319" s="801">
        <v>2.2000000000000002</v>
      </c>
      <c r="M319" s="797" t="s">
        <v>362</v>
      </c>
      <c r="N319" s="669" t="s">
        <v>355</v>
      </c>
      <c r="O319" s="798"/>
      <c r="P319" s="798"/>
      <c r="Q319" s="798"/>
      <c r="R319" s="798"/>
      <c r="S319" s="798"/>
      <c r="T319" s="798"/>
      <c r="U319" s="761"/>
    </row>
    <row r="320" spans="1:21">
      <c r="A320" s="768">
        <v>7</v>
      </c>
      <c r="B320" s="804"/>
      <c r="C320" s="804"/>
      <c r="D320" s="804"/>
      <c r="E320" s="804"/>
      <c r="F320" s="804"/>
      <c r="G320" s="804"/>
      <c r="H320" s="804"/>
      <c r="I320" s="804"/>
      <c r="J320" s="804"/>
      <c r="K320" s="804"/>
      <c r="L320" s="801">
        <v>2.2999999999999998</v>
      </c>
      <c r="M320" s="797" t="s">
        <v>364</v>
      </c>
      <c r="N320" s="669" t="s">
        <v>355</v>
      </c>
      <c r="O320" s="798"/>
      <c r="P320" s="798"/>
      <c r="Q320" s="798"/>
      <c r="R320" s="798"/>
      <c r="S320" s="798"/>
      <c r="T320" s="798"/>
      <c r="U320" s="761"/>
    </row>
    <row r="321" spans="1:21">
      <c r="A321" s="768">
        <v>7</v>
      </c>
      <c r="B321" s="804"/>
      <c r="C321" s="804"/>
      <c r="D321" s="804"/>
      <c r="E321" s="804"/>
      <c r="F321" s="804"/>
      <c r="G321" s="804"/>
      <c r="H321" s="804"/>
      <c r="I321" s="804"/>
      <c r="J321" s="804"/>
      <c r="K321" s="804"/>
      <c r="L321" s="801">
        <v>2.4</v>
      </c>
      <c r="M321" s="797" t="s">
        <v>366</v>
      </c>
      <c r="N321" s="669" t="s">
        <v>355</v>
      </c>
      <c r="O321" s="798"/>
      <c r="P321" s="798"/>
      <c r="Q321" s="798"/>
      <c r="R321" s="798"/>
      <c r="S321" s="798"/>
      <c r="T321" s="798"/>
      <c r="U321" s="761"/>
    </row>
    <row r="322" spans="1:21">
      <c r="A322" s="768">
        <v>7</v>
      </c>
      <c r="B322" s="804"/>
      <c r="C322" s="804"/>
      <c r="D322" s="804"/>
      <c r="E322" s="804"/>
      <c r="F322" s="804"/>
      <c r="G322" s="804"/>
      <c r="H322" s="804"/>
      <c r="I322" s="804"/>
      <c r="J322" s="804"/>
      <c r="K322" s="804"/>
      <c r="L322" s="801">
        <v>2.5</v>
      </c>
      <c r="M322" s="797" t="s">
        <v>368</v>
      </c>
      <c r="N322" s="669" t="s">
        <v>355</v>
      </c>
      <c r="O322" s="798"/>
      <c r="P322" s="798"/>
      <c r="Q322" s="798"/>
      <c r="R322" s="798"/>
      <c r="S322" s="798"/>
      <c r="T322" s="798"/>
      <c r="U322" s="761"/>
    </row>
    <row r="323" spans="1:21" s="92" customFormat="1">
      <c r="A323" s="768">
        <v>7</v>
      </c>
      <c r="B323" s="847"/>
      <c r="C323" s="847"/>
      <c r="D323" s="847"/>
      <c r="E323" s="847"/>
      <c r="F323" s="847"/>
      <c r="G323" s="847"/>
      <c r="H323" s="847"/>
      <c r="I323" s="847"/>
      <c r="J323" s="847"/>
      <c r="K323" s="847"/>
      <c r="L323" s="790">
        <v>3</v>
      </c>
      <c r="M323" s="791" t="s">
        <v>371</v>
      </c>
      <c r="N323" s="669" t="s">
        <v>355</v>
      </c>
      <c r="O323" s="792">
        <v>0</v>
      </c>
      <c r="P323" s="792">
        <v>0</v>
      </c>
      <c r="Q323" s="792">
        <v>0</v>
      </c>
      <c r="R323" s="792">
        <v>0</v>
      </c>
      <c r="S323" s="792">
        <v>0</v>
      </c>
      <c r="T323" s="792">
        <v>0</v>
      </c>
      <c r="U323" s="761"/>
    </row>
    <row r="324" spans="1:21">
      <c r="A324" s="768">
        <v>7</v>
      </c>
      <c r="B324" s="804"/>
      <c r="C324" s="804"/>
      <c r="D324" s="804"/>
      <c r="E324" s="804"/>
      <c r="F324" s="804"/>
      <c r="G324" s="804"/>
      <c r="H324" s="804"/>
      <c r="I324" s="804"/>
      <c r="J324" s="804"/>
      <c r="K324" s="804"/>
      <c r="L324" s="801">
        <v>3.1</v>
      </c>
      <c r="M324" s="797" t="s">
        <v>361</v>
      </c>
      <c r="N324" s="669" t="s">
        <v>355</v>
      </c>
      <c r="O324" s="798"/>
      <c r="P324" s="798"/>
      <c r="Q324" s="798"/>
      <c r="R324" s="798"/>
      <c r="S324" s="798"/>
      <c r="T324" s="798"/>
      <c r="U324" s="761"/>
    </row>
    <row r="325" spans="1:21">
      <c r="A325" s="768">
        <v>7</v>
      </c>
      <c r="B325" s="804"/>
      <c r="C325" s="804"/>
      <c r="D325" s="804"/>
      <c r="E325" s="804"/>
      <c r="F325" s="804"/>
      <c r="G325" s="804"/>
      <c r="H325" s="804"/>
      <c r="I325" s="804"/>
      <c r="J325" s="804"/>
      <c r="K325" s="804"/>
      <c r="L325" s="801">
        <v>3.2</v>
      </c>
      <c r="M325" s="797" t="s">
        <v>362</v>
      </c>
      <c r="N325" s="669" t="s">
        <v>355</v>
      </c>
      <c r="O325" s="798"/>
      <c r="P325" s="798"/>
      <c r="Q325" s="798"/>
      <c r="R325" s="798"/>
      <c r="S325" s="798"/>
      <c r="T325" s="798"/>
      <c r="U325" s="761"/>
    </row>
    <row r="326" spans="1:21">
      <c r="A326" s="768">
        <v>7</v>
      </c>
      <c r="B326" s="804"/>
      <c r="C326" s="804"/>
      <c r="D326" s="804"/>
      <c r="E326" s="804"/>
      <c r="F326" s="804"/>
      <c r="G326" s="804"/>
      <c r="H326" s="804"/>
      <c r="I326" s="804"/>
      <c r="J326" s="804"/>
      <c r="K326" s="804"/>
      <c r="L326" s="801">
        <v>3.3</v>
      </c>
      <c r="M326" s="797" t="s">
        <v>364</v>
      </c>
      <c r="N326" s="669" t="s">
        <v>355</v>
      </c>
      <c r="O326" s="798"/>
      <c r="P326" s="798"/>
      <c r="Q326" s="798"/>
      <c r="R326" s="798"/>
      <c r="S326" s="798"/>
      <c r="T326" s="798"/>
      <c r="U326" s="761"/>
    </row>
    <row r="327" spans="1:21">
      <c r="A327" s="768">
        <v>7</v>
      </c>
      <c r="B327" s="804"/>
      <c r="C327" s="804"/>
      <c r="D327" s="804"/>
      <c r="E327" s="804"/>
      <c r="F327" s="804"/>
      <c r="G327" s="804"/>
      <c r="H327" s="804"/>
      <c r="I327" s="804"/>
      <c r="J327" s="804"/>
      <c r="K327" s="804"/>
      <c r="L327" s="801">
        <v>3.4</v>
      </c>
      <c r="M327" s="797" t="s">
        <v>366</v>
      </c>
      <c r="N327" s="669" t="s">
        <v>355</v>
      </c>
      <c r="O327" s="798"/>
      <c r="P327" s="798"/>
      <c r="Q327" s="798"/>
      <c r="R327" s="798"/>
      <c r="S327" s="798"/>
      <c r="T327" s="798"/>
      <c r="U327" s="761"/>
    </row>
    <row r="328" spans="1:21">
      <c r="A328" s="768">
        <v>7</v>
      </c>
      <c r="B328" s="804"/>
      <c r="C328" s="804"/>
      <c r="D328" s="804"/>
      <c r="E328" s="804"/>
      <c r="F328" s="804"/>
      <c r="G328" s="804"/>
      <c r="H328" s="804"/>
      <c r="I328" s="804"/>
      <c r="J328" s="804"/>
      <c r="K328" s="804"/>
      <c r="L328" s="801">
        <v>3.5</v>
      </c>
      <c r="M328" s="797" t="s">
        <v>368</v>
      </c>
      <c r="N328" s="669" t="s">
        <v>355</v>
      </c>
      <c r="O328" s="798"/>
      <c r="P328" s="798"/>
      <c r="Q328" s="798"/>
      <c r="R328" s="798"/>
      <c r="S328" s="798"/>
      <c r="T328" s="798"/>
      <c r="U328" s="761"/>
    </row>
    <row r="329" spans="1:21" s="92" customFormat="1" ht="22.5">
      <c r="A329" s="768">
        <v>7</v>
      </c>
      <c r="B329" s="847"/>
      <c r="C329" s="847"/>
      <c r="D329" s="847"/>
      <c r="E329" s="847"/>
      <c r="F329" s="847"/>
      <c r="G329" s="847"/>
      <c r="H329" s="847"/>
      <c r="I329" s="847"/>
      <c r="J329" s="847"/>
      <c r="K329" s="847"/>
      <c r="L329" s="790">
        <v>4</v>
      </c>
      <c r="M329" s="791" t="s">
        <v>375</v>
      </c>
      <c r="N329" s="669" t="s">
        <v>355</v>
      </c>
      <c r="O329" s="792">
        <v>0</v>
      </c>
      <c r="P329" s="792">
        <v>0</v>
      </c>
      <c r="Q329" s="792">
        <v>0</v>
      </c>
      <c r="R329" s="792">
        <v>0</v>
      </c>
      <c r="S329" s="792">
        <v>0</v>
      </c>
      <c r="T329" s="792">
        <v>0</v>
      </c>
      <c r="U329" s="761"/>
    </row>
    <row r="330" spans="1:21">
      <c r="A330" s="768">
        <v>7</v>
      </c>
      <c r="B330" s="804"/>
      <c r="C330" s="804"/>
      <c r="D330" s="804"/>
      <c r="E330" s="804"/>
      <c r="F330" s="804"/>
      <c r="G330" s="804"/>
      <c r="H330" s="804"/>
      <c r="I330" s="804"/>
      <c r="J330" s="804"/>
      <c r="K330" s="804"/>
      <c r="L330" s="801">
        <v>4.0999999999999996</v>
      </c>
      <c r="M330" s="797" t="s">
        <v>361</v>
      </c>
      <c r="N330" s="669" t="s">
        <v>355</v>
      </c>
      <c r="O330" s="798">
        <v>0</v>
      </c>
      <c r="P330" s="798">
        <v>0</v>
      </c>
      <c r="Q330" s="798">
        <v>0</v>
      </c>
      <c r="R330" s="798">
        <v>0</v>
      </c>
      <c r="S330" s="798">
        <v>0</v>
      </c>
      <c r="T330" s="798">
        <v>0</v>
      </c>
      <c r="U330" s="761"/>
    </row>
    <row r="331" spans="1:21">
      <c r="A331" s="768">
        <v>7</v>
      </c>
      <c r="B331" s="804"/>
      <c r="C331" s="804"/>
      <c r="D331" s="804"/>
      <c r="E331" s="804"/>
      <c r="F331" s="804"/>
      <c r="G331" s="804"/>
      <c r="H331" s="804"/>
      <c r="I331" s="804"/>
      <c r="J331" s="804"/>
      <c r="K331" s="804"/>
      <c r="L331" s="801">
        <v>4.2</v>
      </c>
      <c r="M331" s="797" t="s">
        <v>362</v>
      </c>
      <c r="N331" s="669" t="s">
        <v>355</v>
      </c>
      <c r="O331" s="798">
        <v>0</v>
      </c>
      <c r="P331" s="798">
        <v>0</v>
      </c>
      <c r="Q331" s="798">
        <v>0</v>
      </c>
      <c r="R331" s="798">
        <v>0</v>
      </c>
      <c r="S331" s="798">
        <v>0</v>
      </c>
      <c r="T331" s="798">
        <v>0</v>
      </c>
      <c r="U331" s="761"/>
    </row>
    <row r="332" spans="1:21">
      <c r="A332" s="768">
        <v>7</v>
      </c>
      <c r="B332" s="804"/>
      <c r="C332" s="804"/>
      <c r="D332" s="804"/>
      <c r="E332" s="804"/>
      <c r="F332" s="804"/>
      <c r="G332" s="804"/>
      <c r="H332" s="804"/>
      <c r="I332" s="804"/>
      <c r="J332" s="804"/>
      <c r="K332" s="804"/>
      <c r="L332" s="801">
        <v>4.3</v>
      </c>
      <c r="M332" s="797" t="s">
        <v>364</v>
      </c>
      <c r="N332" s="669" t="s">
        <v>355</v>
      </c>
      <c r="O332" s="798">
        <v>0</v>
      </c>
      <c r="P332" s="798">
        <v>0</v>
      </c>
      <c r="Q332" s="798">
        <v>0</v>
      </c>
      <c r="R332" s="798">
        <v>0</v>
      </c>
      <c r="S332" s="798">
        <v>0</v>
      </c>
      <c r="T332" s="798">
        <v>0</v>
      </c>
      <c r="U332" s="761"/>
    </row>
    <row r="333" spans="1:21">
      <c r="A333" s="768">
        <v>7</v>
      </c>
      <c r="B333" s="804"/>
      <c r="C333" s="804"/>
      <c r="D333" s="804"/>
      <c r="E333" s="804"/>
      <c r="F333" s="804"/>
      <c r="G333" s="804"/>
      <c r="H333" s="804"/>
      <c r="I333" s="804"/>
      <c r="J333" s="804"/>
      <c r="K333" s="804"/>
      <c r="L333" s="801">
        <v>4.4000000000000004</v>
      </c>
      <c r="M333" s="797" t="s">
        <v>366</v>
      </c>
      <c r="N333" s="669" t="s">
        <v>355</v>
      </c>
      <c r="O333" s="798">
        <v>0</v>
      </c>
      <c r="P333" s="798">
        <v>0</v>
      </c>
      <c r="Q333" s="798">
        <v>0</v>
      </c>
      <c r="R333" s="798">
        <v>0</v>
      </c>
      <c r="S333" s="798">
        <v>0</v>
      </c>
      <c r="T333" s="798">
        <v>0</v>
      </c>
      <c r="U333" s="761"/>
    </row>
    <row r="334" spans="1:21">
      <c r="A334" s="768">
        <v>7</v>
      </c>
      <c r="B334" s="804"/>
      <c r="C334" s="804"/>
      <c r="D334" s="804"/>
      <c r="E334" s="804"/>
      <c r="F334" s="804"/>
      <c r="G334" s="804"/>
      <c r="H334" s="804"/>
      <c r="I334" s="804"/>
      <c r="J334" s="804"/>
      <c r="K334" s="804"/>
      <c r="L334" s="801">
        <v>4.5</v>
      </c>
      <c r="M334" s="797" t="s">
        <v>368</v>
      </c>
      <c r="N334" s="669" t="s">
        <v>355</v>
      </c>
      <c r="O334" s="798">
        <v>0</v>
      </c>
      <c r="P334" s="798">
        <v>0</v>
      </c>
      <c r="Q334" s="798">
        <v>0</v>
      </c>
      <c r="R334" s="798">
        <v>0</v>
      </c>
      <c r="S334" s="798">
        <v>0</v>
      </c>
      <c r="T334" s="798">
        <v>0</v>
      </c>
      <c r="U334" s="761"/>
    </row>
    <row r="335" spans="1:21" s="92" customFormat="1">
      <c r="A335" s="768">
        <v>7</v>
      </c>
      <c r="B335" s="847"/>
      <c r="C335" s="847"/>
      <c r="D335" s="847"/>
      <c r="E335" s="847"/>
      <c r="F335" s="847"/>
      <c r="G335" s="847"/>
      <c r="H335" s="847"/>
      <c r="I335" s="847"/>
      <c r="J335" s="847"/>
      <c r="K335" s="847"/>
      <c r="L335" s="790">
        <v>5</v>
      </c>
      <c r="M335" s="791" t="s">
        <v>380</v>
      </c>
      <c r="N335" s="669" t="s">
        <v>355</v>
      </c>
      <c r="O335" s="792">
        <v>0</v>
      </c>
      <c r="P335" s="792">
        <v>0</v>
      </c>
      <c r="Q335" s="792">
        <v>0</v>
      </c>
      <c r="R335" s="792">
        <v>0</v>
      </c>
      <c r="S335" s="792">
        <v>0</v>
      </c>
      <c r="T335" s="792">
        <v>0</v>
      </c>
      <c r="U335" s="761"/>
    </row>
    <row r="336" spans="1:21">
      <c r="A336" s="768">
        <v>7</v>
      </c>
      <c r="B336" s="804"/>
      <c r="C336" s="804"/>
      <c r="D336" s="804"/>
      <c r="E336" s="804"/>
      <c r="F336" s="804"/>
      <c r="G336" s="804"/>
      <c r="H336" s="804"/>
      <c r="I336" s="804"/>
      <c r="J336" s="804"/>
      <c r="K336" s="804"/>
      <c r="L336" s="801">
        <v>5.0999999999999996</v>
      </c>
      <c r="M336" s="797" t="s">
        <v>361</v>
      </c>
      <c r="N336" s="669" t="s">
        <v>355</v>
      </c>
      <c r="O336" s="798">
        <v>0</v>
      </c>
      <c r="P336" s="798">
        <v>0</v>
      </c>
      <c r="Q336" s="798">
        <v>0</v>
      </c>
      <c r="R336" s="798">
        <v>0</v>
      </c>
      <c r="S336" s="798">
        <v>0</v>
      </c>
      <c r="T336" s="798">
        <v>0</v>
      </c>
      <c r="U336" s="761"/>
    </row>
    <row r="337" spans="1:21">
      <c r="A337" s="768">
        <v>7</v>
      </c>
      <c r="B337" s="804"/>
      <c r="C337" s="804"/>
      <c r="D337" s="804"/>
      <c r="E337" s="804"/>
      <c r="F337" s="804"/>
      <c r="G337" s="804"/>
      <c r="H337" s="804"/>
      <c r="I337" s="804"/>
      <c r="J337" s="804"/>
      <c r="K337" s="804"/>
      <c r="L337" s="801">
        <v>5.2</v>
      </c>
      <c r="M337" s="797" t="s">
        <v>362</v>
      </c>
      <c r="N337" s="669" t="s">
        <v>355</v>
      </c>
      <c r="O337" s="798">
        <v>0</v>
      </c>
      <c r="P337" s="798">
        <v>0</v>
      </c>
      <c r="Q337" s="798">
        <v>0</v>
      </c>
      <c r="R337" s="798">
        <v>0</v>
      </c>
      <c r="S337" s="798">
        <v>0</v>
      </c>
      <c r="T337" s="798">
        <v>0</v>
      </c>
      <c r="U337" s="761"/>
    </row>
    <row r="338" spans="1:21">
      <c r="A338" s="768">
        <v>7</v>
      </c>
      <c r="B338" s="804"/>
      <c r="C338" s="804"/>
      <c r="D338" s="804"/>
      <c r="E338" s="804"/>
      <c r="F338" s="804"/>
      <c r="G338" s="804"/>
      <c r="H338" s="804"/>
      <c r="I338" s="804"/>
      <c r="J338" s="804"/>
      <c r="K338" s="804"/>
      <c r="L338" s="801">
        <v>5.3</v>
      </c>
      <c r="M338" s="797" t="s">
        <v>364</v>
      </c>
      <c r="N338" s="669" t="s">
        <v>355</v>
      </c>
      <c r="O338" s="798">
        <v>0</v>
      </c>
      <c r="P338" s="798">
        <v>0</v>
      </c>
      <c r="Q338" s="798">
        <v>0</v>
      </c>
      <c r="R338" s="798">
        <v>0</v>
      </c>
      <c r="S338" s="798">
        <v>0</v>
      </c>
      <c r="T338" s="798">
        <v>0</v>
      </c>
      <c r="U338" s="761"/>
    </row>
    <row r="339" spans="1:21">
      <c r="A339" s="768">
        <v>7</v>
      </c>
      <c r="B339" s="804"/>
      <c r="C339" s="804"/>
      <c r="D339" s="804"/>
      <c r="E339" s="804"/>
      <c r="F339" s="804"/>
      <c r="G339" s="804"/>
      <c r="H339" s="804"/>
      <c r="I339" s="804"/>
      <c r="J339" s="804"/>
      <c r="K339" s="804"/>
      <c r="L339" s="801">
        <v>5.4</v>
      </c>
      <c r="M339" s="797" t="s">
        <v>366</v>
      </c>
      <c r="N339" s="669" t="s">
        <v>355</v>
      </c>
      <c r="O339" s="798">
        <v>0</v>
      </c>
      <c r="P339" s="798">
        <v>0</v>
      </c>
      <c r="Q339" s="798">
        <v>0</v>
      </c>
      <c r="R339" s="798">
        <v>0</v>
      </c>
      <c r="S339" s="798">
        <v>0</v>
      </c>
      <c r="T339" s="798">
        <v>0</v>
      </c>
      <c r="U339" s="761"/>
    </row>
    <row r="340" spans="1:21">
      <c r="A340" s="768">
        <v>7</v>
      </c>
      <c r="B340" s="804"/>
      <c r="C340" s="804"/>
      <c r="D340" s="804"/>
      <c r="E340" s="804"/>
      <c r="F340" s="804"/>
      <c r="G340" s="804"/>
      <c r="H340" s="804"/>
      <c r="I340" s="804"/>
      <c r="J340" s="804"/>
      <c r="K340" s="804"/>
      <c r="L340" s="801">
        <v>5.5</v>
      </c>
      <c r="M340" s="797" t="s">
        <v>368</v>
      </c>
      <c r="N340" s="669" t="s">
        <v>355</v>
      </c>
      <c r="O340" s="798">
        <v>0</v>
      </c>
      <c r="P340" s="798">
        <v>0</v>
      </c>
      <c r="Q340" s="798">
        <v>0</v>
      </c>
      <c r="R340" s="798">
        <v>0</v>
      </c>
      <c r="S340" s="798">
        <v>0</v>
      </c>
      <c r="T340" s="798">
        <v>0</v>
      </c>
      <c r="U340" s="761"/>
    </row>
    <row r="341" spans="1:21" s="92" customFormat="1" ht="22.5">
      <c r="A341" s="768">
        <v>7</v>
      </c>
      <c r="B341" s="847"/>
      <c r="C341" s="847"/>
      <c r="D341" s="847"/>
      <c r="E341" s="847"/>
      <c r="F341" s="847"/>
      <c r="G341" s="847"/>
      <c r="H341" s="847"/>
      <c r="I341" s="847"/>
      <c r="J341" s="847"/>
      <c r="K341" s="847"/>
      <c r="L341" s="790">
        <v>6</v>
      </c>
      <c r="M341" s="791" t="s">
        <v>384</v>
      </c>
      <c r="N341" s="790"/>
      <c r="O341" s="792"/>
      <c r="P341" s="792"/>
      <c r="Q341" s="792"/>
      <c r="R341" s="792"/>
      <c r="S341" s="792"/>
      <c r="T341" s="792"/>
      <c r="U341" s="761"/>
    </row>
    <row r="342" spans="1:21">
      <c r="A342" s="768">
        <v>7</v>
      </c>
      <c r="B342" s="804"/>
      <c r="C342" s="804"/>
      <c r="D342" s="804"/>
      <c r="E342" s="804"/>
      <c r="F342" s="804"/>
      <c r="G342" s="804"/>
      <c r="H342" s="804"/>
      <c r="I342" s="804"/>
      <c r="J342" s="804"/>
      <c r="K342" s="804"/>
      <c r="L342" s="801">
        <v>6.1</v>
      </c>
      <c r="M342" s="797" t="s">
        <v>361</v>
      </c>
      <c r="N342" s="801" t="s">
        <v>142</v>
      </c>
      <c r="O342" s="798">
        <v>0</v>
      </c>
      <c r="P342" s="798">
        <v>0</v>
      </c>
      <c r="Q342" s="798">
        <v>0</v>
      </c>
      <c r="R342" s="798">
        <v>0</v>
      </c>
      <c r="S342" s="798">
        <v>0</v>
      </c>
      <c r="T342" s="798">
        <v>0</v>
      </c>
      <c r="U342" s="761"/>
    </row>
    <row r="343" spans="1:21">
      <c r="A343" s="768">
        <v>7</v>
      </c>
      <c r="B343" s="804"/>
      <c r="C343" s="804"/>
      <c r="D343" s="804"/>
      <c r="E343" s="804"/>
      <c r="F343" s="804"/>
      <c r="G343" s="804"/>
      <c r="H343" s="804"/>
      <c r="I343" s="804"/>
      <c r="J343" s="804"/>
      <c r="K343" s="804"/>
      <c r="L343" s="801">
        <v>6.2</v>
      </c>
      <c r="M343" s="797" t="s">
        <v>362</v>
      </c>
      <c r="N343" s="801" t="s">
        <v>142</v>
      </c>
      <c r="O343" s="798">
        <v>0</v>
      </c>
      <c r="P343" s="798">
        <v>0</v>
      </c>
      <c r="Q343" s="798">
        <v>0</v>
      </c>
      <c r="R343" s="798">
        <v>0</v>
      </c>
      <c r="S343" s="798">
        <v>0</v>
      </c>
      <c r="T343" s="798">
        <v>0</v>
      </c>
      <c r="U343" s="761"/>
    </row>
    <row r="344" spans="1:21">
      <c r="A344" s="768">
        <v>7</v>
      </c>
      <c r="B344" s="804"/>
      <c r="C344" s="804"/>
      <c r="D344" s="804"/>
      <c r="E344" s="804"/>
      <c r="F344" s="804"/>
      <c r="G344" s="804"/>
      <c r="H344" s="804"/>
      <c r="I344" s="804"/>
      <c r="J344" s="804"/>
      <c r="K344" s="804"/>
      <c r="L344" s="801">
        <v>6.3</v>
      </c>
      <c r="M344" s="797" t="s">
        <v>364</v>
      </c>
      <c r="N344" s="801" t="s">
        <v>142</v>
      </c>
      <c r="O344" s="798">
        <v>0</v>
      </c>
      <c r="P344" s="798">
        <v>0</v>
      </c>
      <c r="Q344" s="798">
        <v>0</v>
      </c>
      <c r="R344" s="798">
        <v>0</v>
      </c>
      <c r="S344" s="798">
        <v>0</v>
      </c>
      <c r="T344" s="798">
        <v>0</v>
      </c>
      <c r="U344" s="761"/>
    </row>
    <row r="345" spans="1:21">
      <c r="A345" s="768">
        <v>7</v>
      </c>
      <c r="B345" s="804"/>
      <c r="C345" s="804"/>
      <c r="D345" s="804"/>
      <c r="E345" s="804"/>
      <c r="F345" s="804"/>
      <c r="G345" s="804"/>
      <c r="H345" s="804"/>
      <c r="I345" s="804"/>
      <c r="J345" s="804"/>
      <c r="K345" s="804"/>
      <c r="L345" s="801">
        <v>6.4</v>
      </c>
      <c r="M345" s="797" t="s">
        <v>366</v>
      </c>
      <c r="N345" s="801" t="s">
        <v>142</v>
      </c>
      <c r="O345" s="798">
        <v>0</v>
      </c>
      <c r="P345" s="798">
        <v>0</v>
      </c>
      <c r="Q345" s="798">
        <v>0</v>
      </c>
      <c r="R345" s="798">
        <v>0</v>
      </c>
      <c r="S345" s="798">
        <v>0</v>
      </c>
      <c r="T345" s="798">
        <v>0</v>
      </c>
      <c r="U345" s="761"/>
    </row>
    <row r="346" spans="1:21">
      <c r="A346" s="768">
        <v>7</v>
      </c>
      <c r="B346" s="804"/>
      <c r="C346" s="804"/>
      <c r="D346" s="804"/>
      <c r="E346" s="804"/>
      <c r="F346" s="804"/>
      <c r="G346" s="804"/>
      <c r="H346" s="804"/>
      <c r="I346" s="804"/>
      <c r="J346" s="804"/>
      <c r="K346" s="804"/>
      <c r="L346" s="801">
        <v>6.5</v>
      </c>
      <c r="M346" s="797" t="s">
        <v>368</v>
      </c>
      <c r="N346" s="801" t="s">
        <v>142</v>
      </c>
      <c r="O346" s="798">
        <v>0</v>
      </c>
      <c r="P346" s="798">
        <v>0</v>
      </c>
      <c r="Q346" s="798">
        <v>0</v>
      </c>
      <c r="R346" s="798">
        <v>0</v>
      </c>
      <c r="S346" s="798">
        <v>0</v>
      </c>
      <c r="T346" s="798">
        <v>0</v>
      </c>
      <c r="U346" s="761"/>
    </row>
    <row r="347" spans="1:21" s="92" customFormat="1">
      <c r="A347" s="768">
        <v>7</v>
      </c>
      <c r="B347" s="847"/>
      <c r="C347" s="847"/>
      <c r="D347" s="847"/>
      <c r="E347" s="847"/>
      <c r="F347" s="847"/>
      <c r="G347" s="847"/>
      <c r="H347" s="847"/>
      <c r="I347" s="847"/>
      <c r="J347" s="847"/>
      <c r="K347" s="847"/>
      <c r="L347" s="790">
        <v>7</v>
      </c>
      <c r="M347" s="791" t="s">
        <v>388</v>
      </c>
      <c r="N347" s="669" t="s">
        <v>355</v>
      </c>
      <c r="O347" s="792">
        <v>10.19</v>
      </c>
      <c r="P347" s="792">
        <v>13.08</v>
      </c>
      <c r="Q347" s="792">
        <v>10.19</v>
      </c>
      <c r="R347" s="792">
        <v>0</v>
      </c>
      <c r="S347" s="792">
        <v>15</v>
      </c>
      <c r="T347" s="792">
        <v>0</v>
      </c>
      <c r="U347" s="761"/>
    </row>
    <row r="348" spans="1:21">
      <c r="A348" s="768">
        <v>7</v>
      </c>
      <c r="B348" s="804"/>
      <c r="C348" s="804"/>
      <c r="D348" s="804"/>
      <c r="E348" s="804"/>
      <c r="F348" s="804"/>
      <c r="G348" s="804"/>
      <c r="H348" s="804"/>
      <c r="I348" s="804"/>
      <c r="J348" s="804"/>
      <c r="K348" s="804"/>
      <c r="L348" s="801">
        <v>7.1</v>
      </c>
      <c r="M348" s="797" t="s">
        <v>361</v>
      </c>
      <c r="N348" s="669" t="s">
        <v>355</v>
      </c>
      <c r="O348" s="798"/>
      <c r="P348" s="798"/>
      <c r="Q348" s="798"/>
      <c r="R348" s="798"/>
      <c r="S348" s="798"/>
      <c r="T348" s="798"/>
      <c r="U348" s="761"/>
    </row>
    <row r="349" spans="1:21">
      <c r="A349" s="768">
        <v>7</v>
      </c>
      <c r="B349" s="804"/>
      <c r="C349" s="804"/>
      <c r="D349" s="804"/>
      <c r="E349" s="804"/>
      <c r="F349" s="804"/>
      <c r="G349" s="804"/>
      <c r="H349" s="804"/>
      <c r="I349" s="804"/>
      <c r="J349" s="804"/>
      <c r="K349" s="804"/>
      <c r="L349" s="801">
        <v>7.2</v>
      </c>
      <c r="M349" s="797" t="s">
        <v>362</v>
      </c>
      <c r="N349" s="669" t="s">
        <v>355</v>
      </c>
      <c r="O349" s="798"/>
      <c r="P349" s="798"/>
      <c r="Q349" s="798"/>
      <c r="R349" s="798"/>
      <c r="S349" s="798"/>
      <c r="T349" s="798"/>
      <c r="U349" s="761"/>
    </row>
    <row r="350" spans="1:21">
      <c r="A350" s="768">
        <v>7</v>
      </c>
      <c r="B350" s="804"/>
      <c r="C350" s="804"/>
      <c r="D350" s="804"/>
      <c r="E350" s="804"/>
      <c r="F350" s="804"/>
      <c r="G350" s="804"/>
      <c r="H350" s="804"/>
      <c r="I350" s="804"/>
      <c r="J350" s="804"/>
      <c r="K350" s="804"/>
      <c r="L350" s="801">
        <v>7.3</v>
      </c>
      <c r="M350" s="797" t="s">
        <v>364</v>
      </c>
      <c r="N350" s="669" t="s">
        <v>355</v>
      </c>
      <c r="O350" s="798">
        <v>10.19</v>
      </c>
      <c r="P350" s="798">
        <v>13.08</v>
      </c>
      <c r="Q350" s="798">
        <v>10.19</v>
      </c>
      <c r="R350" s="798">
        <v>0</v>
      </c>
      <c r="S350" s="798">
        <v>15</v>
      </c>
      <c r="T350" s="798">
        <v>0</v>
      </c>
      <c r="U350" s="761"/>
    </row>
    <row r="351" spans="1:21">
      <c r="A351" s="768">
        <v>7</v>
      </c>
      <c r="B351" s="804"/>
      <c r="C351" s="804"/>
      <c r="D351" s="804"/>
      <c r="E351" s="804"/>
      <c r="F351" s="804"/>
      <c r="G351" s="804"/>
      <c r="H351" s="804"/>
      <c r="I351" s="804"/>
      <c r="J351" s="804"/>
      <c r="K351" s="804"/>
      <c r="L351" s="801">
        <v>7.4</v>
      </c>
      <c r="M351" s="797" t="s">
        <v>366</v>
      </c>
      <c r="N351" s="669" t="s">
        <v>355</v>
      </c>
      <c r="O351" s="798"/>
      <c r="P351" s="798"/>
      <c r="Q351" s="798"/>
      <c r="R351" s="798"/>
      <c r="S351" s="798"/>
      <c r="T351" s="798"/>
      <c r="U351" s="761"/>
    </row>
    <row r="352" spans="1:21">
      <c r="A352" s="768">
        <v>7</v>
      </c>
      <c r="B352" s="804"/>
      <c r="C352" s="804"/>
      <c r="D352" s="804"/>
      <c r="E352" s="804"/>
      <c r="F352" s="804"/>
      <c r="G352" s="804"/>
      <c r="H352" s="804"/>
      <c r="I352" s="804"/>
      <c r="J352" s="804"/>
      <c r="K352" s="804"/>
      <c r="L352" s="801">
        <v>7.5</v>
      </c>
      <c r="M352" s="797" t="s">
        <v>368</v>
      </c>
      <c r="N352" s="669" t="s">
        <v>355</v>
      </c>
      <c r="O352" s="798"/>
      <c r="P352" s="798"/>
      <c r="Q352" s="798"/>
      <c r="R352" s="798"/>
      <c r="S352" s="798"/>
      <c r="T352" s="798"/>
      <c r="U352" s="761"/>
    </row>
    <row r="353" spans="1:21" s="92" customFormat="1">
      <c r="A353" s="768">
        <v>7</v>
      </c>
      <c r="B353" s="847"/>
      <c r="C353" s="847"/>
      <c r="D353" s="847"/>
      <c r="E353" s="847"/>
      <c r="F353" s="847"/>
      <c r="G353" s="847"/>
      <c r="H353" s="847"/>
      <c r="I353" s="847"/>
      <c r="J353" s="847"/>
      <c r="K353" s="847"/>
      <c r="L353" s="790">
        <v>8</v>
      </c>
      <c r="M353" s="791" t="s">
        <v>392</v>
      </c>
      <c r="N353" s="669" t="s">
        <v>355</v>
      </c>
      <c r="O353" s="792">
        <v>0</v>
      </c>
      <c r="P353" s="792">
        <v>0</v>
      </c>
      <c r="Q353" s="792">
        <v>0</v>
      </c>
      <c r="R353" s="792">
        <v>0</v>
      </c>
      <c r="S353" s="792">
        <v>0</v>
      </c>
      <c r="T353" s="792">
        <v>0</v>
      </c>
      <c r="U353" s="761"/>
    </row>
    <row r="354" spans="1:21">
      <c r="A354" s="768">
        <v>7</v>
      </c>
      <c r="B354" s="804"/>
      <c r="C354" s="804"/>
      <c r="D354" s="804"/>
      <c r="E354" s="804"/>
      <c r="F354" s="804"/>
      <c r="G354" s="804"/>
      <c r="H354" s="804"/>
      <c r="I354" s="804"/>
      <c r="J354" s="804"/>
      <c r="K354" s="804"/>
      <c r="L354" s="801">
        <v>8.1</v>
      </c>
      <c r="M354" s="797" t="s">
        <v>361</v>
      </c>
      <c r="N354" s="669" t="s">
        <v>355</v>
      </c>
      <c r="O354" s="798"/>
      <c r="P354" s="798"/>
      <c r="Q354" s="798"/>
      <c r="R354" s="798"/>
      <c r="S354" s="798"/>
      <c r="T354" s="798"/>
      <c r="U354" s="761"/>
    </row>
    <row r="355" spans="1:21">
      <c r="A355" s="768">
        <v>7</v>
      </c>
      <c r="B355" s="804"/>
      <c r="C355" s="804"/>
      <c r="D355" s="804"/>
      <c r="E355" s="804"/>
      <c r="F355" s="804"/>
      <c r="G355" s="804"/>
      <c r="H355" s="804"/>
      <c r="I355" s="804"/>
      <c r="J355" s="804"/>
      <c r="K355" s="804"/>
      <c r="L355" s="801">
        <v>8.1999999999999993</v>
      </c>
      <c r="M355" s="797" t="s">
        <v>362</v>
      </c>
      <c r="N355" s="669" t="s">
        <v>355</v>
      </c>
      <c r="O355" s="798"/>
      <c r="P355" s="798"/>
      <c r="Q355" s="798"/>
      <c r="R355" s="798"/>
      <c r="S355" s="798"/>
      <c r="T355" s="798"/>
      <c r="U355" s="761"/>
    </row>
    <row r="356" spans="1:21">
      <c r="A356" s="768">
        <v>7</v>
      </c>
      <c r="B356" s="804"/>
      <c r="C356" s="804"/>
      <c r="D356" s="804"/>
      <c r="E356" s="804"/>
      <c r="F356" s="804"/>
      <c r="G356" s="804"/>
      <c r="H356" s="804"/>
      <c r="I356" s="804"/>
      <c r="J356" s="804"/>
      <c r="K356" s="804"/>
      <c r="L356" s="801">
        <v>8.3000000000000007</v>
      </c>
      <c r="M356" s="797" t="s">
        <v>364</v>
      </c>
      <c r="N356" s="669" t="s">
        <v>355</v>
      </c>
      <c r="O356" s="798"/>
      <c r="P356" s="798"/>
      <c r="Q356" s="798"/>
      <c r="R356" s="798"/>
      <c r="S356" s="798"/>
      <c r="T356" s="798"/>
      <c r="U356" s="761"/>
    </row>
    <row r="357" spans="1:21">
      <c r="A357" s="768">
        <v>7</v>
      </c>
      <c r="B357" s="804"/>
      <c r="C357" s="804"/>
      <c r="D357" s="804"/>
      <c r="E357" s="804"/>
      <c r="F357" s="804"/>
      <c r="G357" s="804"/>
      <c r="H357" s="804"/>
      <c r="I357" s="804"/>
      <c r="J357" s="804"/>
      <c r="K357" s="804"/>
      <c r="L357" s="801">
        <v>8.4</v>
      </c>
      <c r="M357" s="797" t="s">
        <v>366</v>
      </c>
      <c r="N357" s="669" t="s">
        <v>355</v>
      </c>
      <c r="O357" s="798"/>
      <c r="P357" s="798"/>
      <c r="Q357" s="798"/>
      <c r="R357" s="798"/>
      <c r="S357" s="798"/>
      <c r="T357" s="798"/>
      <c r="U357" s="761"/>
    </row>
    <row r="358" spans="1:21">
      <c r="A358" s="768">
        <v>7</v>
      </c>
      <c r="B358" s="804"/>
      <c r="C358" s="804"/>
      <c r="D358" s="804"/>
      <c r="E358" s="804"/>
      <c r="F358" s="804"/>
      <c r="G358" s="804"/>
      <c r="H358" s="804"/>
      <c r="I358" s="804"/>
      <c r="J358" s="804"/>
      <c r="K358" s="804"/>
      <c r="L358" s="801">
        <v>8.5</v>
      </c>
      <c r="M358" s="797" t="s">
        <v>368</v>
      </c>
      <c r="N358" s="669" t="s">
        <v>355</v>
      </c>
      <c r="O358" s="798"/>
      <c r="P358" s="798"/>
      <c r="Q358" s="798"/>
      <c r="R358" s="798"/>
      <c r="S358" s="798"/>
      <c r="T358" s="798"/>
      <c r="U358" s="761"/>
    </row>
    <row r="359" spans="1:21">
      <c r="A359" s="804"/>
      <c r="B359" s="804"/>
      <c r="C359" s="804"/>
      <c r="D359" s="804"/>
      <c r="E359" s="804"/>
      <c r="F359" s="804"/>
      <c r="G359" s="804"/>
      <c r="H359" s="804"/>
      <c r="I359" s="804"/>
      <c r="J359" s="804"/>
      <c r="K359" s="804"/>
      <c r="L359" s="848"/>
      <c r="M359" s="849"/>
      <c r="N359" s="848"/>
      <c r="O359" s="850"/>
      <c r="P359" s="850"/>
      <c r="Q359" s="850"/>
      <c r="R359" s="850"/>
      <c r="S359" s="850"/>
      <c r="T359" s="803"/>
      <c r="U359" s="804"/>
    </row>
    <row r="360" spans="1:21" s="85" customFormat="1" ht="15" customHeight="1">
      <c r="A360" s="618"/>
      <c r="B360" s="618"/>
      <c r="C360" s="618"/>
      <c r="D360" s="618"/>
      <c r="E360" s="618"/>
      <c r="F360" s="618"/>
      <c r="G360" s="618"/>
      <c r="H360" s="618"/>
      <c r="I360" s="618"/>
      <c r="J360" s="618"/>
      <c r="K360" s="618"/>
      <c r="L360" s="763" t="s">
        <v>1274</v>
      </c>
      <c r="M360" s="763"/>
      <c r="N360" s="763"/>
      <c r="O360" s="763"/>
      <c r="P360" s="763"/>
      <c r="Q360" s="763"/>
      <c r="R360" s="763"/>
      <c r="S360" s="764"/>
      <c r="T360" s="764"/>
      <c r="U360" s="764"/>
    </row>
    <row r="361" spans="1:21" s="85" customFormat="1" ht="15" customHeight="1">
      <c r="A361" s="618"/>
      <c r="B361" s="618"/>
      <c r="C361" s="618"/>
      <c r="D361" s="618"/>
      <c r="E361" s="618"/>
      <c r="F361" s="618"/>
      <c r="G361" s="618"/>
      <c r="H361" s="618"/>
      <c r="I361" s="618"/>
      <c r="J361" s="618"/>
      <c r="K361" s="579"/>
      <c r="L361" s="778" t="s">
        <v>2423</v>
      </c>
      <c r="M361" s="765"/>
      <c r="N361" s="765"/>
      <c r="O361" s="765"/>
      <c r="P361" s="765"/>
      <c r="Q361" s="765"/>
      <c r="R361" s="765"/>
      <c r="S361" s="766"/>
      <c r="T361" s="766"/>
      <c r="U361" s="766"/>
    </row>
    <row r="362" spans="1:21">
      <c r="A362" s="804"/>
      <c r="B362" s="804"/>
      <c r="C362" s="804"/>
      <c r="D362" s="804"/>
      <c r="E362" s="804"/>
      <c r="F362" s="804"/>
      <c r="G362" s="804"/>
      <c r="H362" s="804"/>
      <c r="I362" s="804"/>
      <c r="J362" s="804"/>
      <c r="K362" s="804"/>
      <c r="L362" s="804"/>
      <c r="M362" s="851"/>
      <c r="N362" s="803"/>
      <c r="O362" s="803"/>
      <c r="P362" s="803"/>
      <c r="Q362" s="803"/>
      <c r="R362" s="803"/>
      <c r="S362" s="803"/>
      <c r="T362" s="803"/>
      <c r="U362" s="804"/>
    </row>
    <row r="363" spans="1:21">
      <c r="A363" s="804"/>
      <c r="B363" s="804"/>
      <c r="C363" s="804"/>
      <c r="D363" s="804"/>
      <c r="E363" s="804"/>
      <c r="F363" s="804"/>
      <c r="G363" s="804"/>
      <c r="H363" s="804"/>
      <c r="I363" s="804"/>
      <c r="J363" s="804"/>
      <c r="K363" s="804"/>
      <c r="L363" s="804"/>
      <c r="M363" s="851"/>
      <c r="N363" s="803"/>
      <c r="O363" s="803"/>
      <c r="P363" s="803"/>
      <c r="Q363" s="803"/>
      <c r="R363" s="803"/>
      <c r="S363" s="803"/>
      <c r="T363" s="803"/>
      <c r="U363" s="804"/>
    </row>
    <row r="364" spans="1:21">
      <c r="A364" s="804"/>
      <c r="B364" s="804"/>
      <c r="C364" s="804"/>
      <c r="D364" s="804"/>
      <c r="E364" s="804"/>
      <c r="F364" s="804"/>
      <c r="G364" s="804"/>
      <c r="H364" s="804"/>
      <c r="I364" s="804"/>
      <c r="J364" s="804"/>
      <c r="K364" s="804"/>
      <c r="L364" s="804"/>
      <c r="M364" s="851"/>
      <c r="N364" s="803"/>
      <c r="O364" s="803"/>
      <c r="P364" s="803"/>
      <c r="Q364" s="803"/>
      <c r="R364" s="803"/>
      <c r="S364" s="803"/>
      <c r="T364" s="803"/>
      <c r="U364" s="804"/>
    </row>
    <row r="365" spans="1:21">
      <c r="A365" s="804"/>
      <c r="B365" s="804"/>
      <c r="C365" s="804"/>
      <c r="D365" s="804"/>
      <c r="E365" s="804"/>
      <c r="F365" s="804"/>
      <c r="G365" s="804"/>
      <c r="H365" s="804"/>
      <c r="I365" s="804"/>
      <c r="J365" s="804"/>
      <c r="K365" s="804"/>
      <c r="L365" s="804"/>
      <c r="M365" s="852"/>
      <c r="N365" s="803"/>
      <c r="O365" s="803"/>
      <c r="P365" s="803"/>
      <c r="Q365" s="803"/>
      <c r="R365" s="803"/>
      <c r="S365" s="803"/>
      <c r="T365" s="803"/>
      <c r="U365" s="804"/>
    </row>
    <row r="366" spans="1:21">
      <c r="A366" s="804"/>
      <c r="B366" s="804"/>
      <c r="C366" s="804"/>
      <c r="D366" s="804"/>
      <c r="E366" s="804"/>
      <c r="F366" s="804"/>
      <c r="G366" s="804"/>
      <c r="H366" s="804"/>
      <c r="I366" s="804"/>
      <c r="J366" s="804"/>
      <c r="K366" s="804"/>
      <c r="L366" s="804"/>
      <c r="M366" s="851"/>
      <c r="N366" s="803"/>
      <c r="O366" s="803"/>
      <c r="P366" s="803"/>
      <c r="Q366" s="803"/>
      <c r="R366" s="803"/>
      <c r="S366" s="803"/>
      <c r="T366" s="803"/>
      <c r="U366" s="804"/>
    </row>
    <row r="367" spans="1:21">
      <c r="A367" s="804"/>
      <c r="B367" s="804"/>
      <c r="C367" s="804"/>
      <c r="D367" s="804"/>
      <c r="E367" s="804"/>
      <c r="F367" s="804"/>
      <c r="G367" s="804"/>
      <c r="H367" s="804"/>
      <c r="I367" s="804"/>
      <c r="J367" s="804"/>
      <c r="K367" s="804"/>
      <c r="L367" s="804"/>
      <c r="M367" s="804"/>
      <c r="N367" s="803"/>
      <c r="O367" s="803"/>
      <c r="P367" s="803"/>
      <c r="Q367" s="803"/>
      <c r="R367" s="803"/>
      <c r="S367" s="803"/>
      <c r="T367" s="803"/>
      <c r="U367" s="804"/>
    </row>
    <row r="368" spans="1:21">
      <c r="A368" s="804"/>
      <c r="B368" s="804"/>
      <c r="C368" s="804"/>
      <c r="D368" s="804"/>
      <c r="E368" s="804"/>
      <c r="F368" s="804"/>
      <c r="G368" s="804"/>
      <c r="H368" s="804"/>
      <c r="I368" s="804"/>
      <c r="J368" s="804"/>
      <c r="K368" s="804"/>
      <c r="L368" s="804"/>
      <c r="M368" s="851"/>
      <c r="N368" s="803"/>
      <c r="O368" s="803"/>
      <c r="P368" s="803"/>
      <c r="Q368" s="803"/>
      <c r="R368" s="803"/>
      <c r="S368" s="803"/>
      <c r="T368" s="803"/>
      <c r="U368" s="804"/>
    </row>
    <row r="369" spans="1:21">
      <c r="A369" s="804"/>
      <c r="B369" s="804"/>
      <c r="C369" s="804"/>
      <c r="D369" s="804"/>
      <c r="E369" s="804"/>
      <c r="F369" s="804"/>
      <c r="G369" s="804"/>
      <c r="H369" s="804"/>
      <c r="I369" s="804"/>
      <c r="J369" s="804"/>
      <c r="K369" s="804"/>
      <c r="L369" s="804"/>
      <c r="M369" s="851"/>
      <c r="N369" s="803"/>
      <c r="O369" s="803"/>
      <c r="P369" s="803"/>
      <c r="Q369" s="803"/>
      <c r="R369" s="803"/>
      <c r="S369" s="803"/>
      <c r="T369" s="803"/>
      <c r="U369" s="804"/>
    </row>
    <row r="370" spans="1:21">
      <c r="A370" s="804"/>
      <c r="B370" s="804"/>
      <c r="C370" s="804"/>
      <c r="D370" s="804"/>
      <c r="E370" s="804"/>
      <c r="F370" s="804"/>
      <c r="G370" s="804"/>
      <c r="H370" s="804"/>
      <c r="I370" s="804"/>
      <c r="J370" s="804"/>
      <c r="K370" s="804"/>
      <c r="L370" s="804"/>
      <c r="M370" s="804"/>
      <c r="N370" s="803"/>
      <c r="O370" s="803"/>
      <c r="P370" s="803"/>
      <c r="Q370" s="803"/>
      <c r="R370" s="803"/>
      <c r="S370" s="803"/>
      <c r="T370" s="803"/>
      <c r="U370" s="804"/>
    </row>
    <row r="371" spans="1:21">
      <c r="A371" s="804"/>
      <c r="B371" s="804"/>
      <c r="C371" s="804"/>
      <c r="D371" s="804"/>
      <c r="E371" s="804"/>
      <c r="F371" s="804"/>
      <c r="G371" s="804"/>
      <c r="H371" s="804"/>
      <c r="I371" s="804"/>
      <c r="J371" s="804"/>
      <c r="K371" s="804"/>
      <c r="L371" s="804"/>
      <c r="M371" s="804"/>
      <c r="N371" s="803"/>
      <c r="O371" s="803"/>
      <c r="P371" s="803"/>
      <c r="Q371" s="803"/>
      <c r="R371" s="803"/>
      <c r="S371" s="803"/>
      <c r="T371" s="803"/>
      <c r="U371" s="804"/>
    </row>
    <row r="372" spans="1:21">
      <c r="A372" s="804"/>
      <c r="B372" s="804"/>
      <c r="C372" s="804"/>
      <c r="D372" s="804"/>
      <c r="E372" s="804"/>
      <c r="F372" s="804"/>
      <c r="G372" s="804"/>
      <c r="H372" s="804"/>
      <c r="I372" s="804"/>
      <c r="J372" s="804"/>
      <c r="K372" s="804"/>
      <c r="L372" s="804"/>
      <c r="M372" s="804"/>
      <c r="N372" s="803"/>
      <c r="O372" s="803"/>
      <c r="P372" s="803"/>
      <c r="Q372" s="803"/>
      <c r="R372" s="803"/>
      <c r="S372" s="803"/>
      <c r="T372" s="803"/>
      <c r="U372" s="804"/>
    </row>
    <row r="373" spans="1:21">
      <c r="A373" s="804"/>
      <c r="B373" s="804"/>
      <c r="C373" s="804"/>
      <c r="D373" s="804"/>
      <c r="E373" s="804"/>
      <c r="F373" s="804"/>
      <c r="G373" s="804"/>
      <c r="H373" s="804"/>
      <c r="I373" s="804"/>
      <c r="J373" s="804"/>
      <c r="K373" s="804"/>
      <c r="L373" s="804"/>
      <c r="M373" s="804"/>
      <c r="N373" s="803"/>
      <c r="O373" s="803"/>
      <c r="P373" s="803"/>
      <c r="Q373" s="803"/>
      <c r="R373" s="803"/>
      <c r="S373" s="803"/>
      <c r="T373" s="803"/>
      <c r="U373" s="804"/>
    </row>
    <row r="374" spans="1:21">
      <c r="A374" s="804"/>
      <c r="B374" s="804"/>
      <c r="C374" s="804"/>
      <c r="D374" s="804"/>
      <c r="E374" s="804"/>
      <c r="F374" s="804"/>
      <c r="G374" s="804"/>
      <c r="H374" s="804"/>
      <c r="I374" s="804"/>
      <c r="J374" s="804"/>
      <c r="K374" s="804"/>
      <c r="L374" s="804"/>
      <c r="M374" s="851"/>
      <c r="N374" s="803"/>
      <c r="O374" s="803"/>
      <c r="P374" s="803"/>
      <c r="Q374" s="803"/>
      <c r="R374" s="803"/>
      <c r="S374" s="803"/>
      <c r="T374" s="803"/>
      <c r="U374" s="804"/>
    </row>
    <row r="375" spans="1:21">
      <c r="A375" s="804"/>
      <c r="B375" s="804"/>
      <c r="C375" s="804"/>
      <c r="D375" s="804"/>
      <c r="E375" s="804"/>
      <c r="F375" s="804"/>
      <c r="G375" s="804"/>
      <c r="H375" s="804"/>
      <c r="I375" s="804"/>
      <c r="J375" s="804"/>
      <c r="K375" s="804"/>
      <c r="L375" s="804"/>
      <c r="M375" s="851"/>
      <c r="N375" s="803"/>
      <c r="O375" s="803"/>
      <c r="P375" s="803"/>
      <c r="Q375" s="803"/>
      <c r="R375" s="803"/>
      <c r="S375" s="803"/>
      <c r="T375" s="803"/>
      <c r="U375" s="804"/>
    </row>
    <row r="376" spans="1:21">
      <c r="A376" s="804"/>
      <c r="B376" s="804"/>
      <c r="C376" s="804"/>
      <c r="D376" s="804"/>
      <c r="E376" s="804"/>
      <c r="F376" s="804"/>
      <c r="G376" s="804"/>
      <c r="H376" s="804"/>
      <c r="I376" s="804"/>
      <c r="J376" s="804"/>
      <c r="K376" s="804"/>
      <c r="L376" s="804"/>
      <c r="M376" s="852"/>
      <c r="N376" s="803"/>
      <c r="O376" s="803"/>
      <c r="P376" s="803"/>
      <c r="Q376" s="803"/>
      <c r="R376" s="803"/>
      <c r="S376" s="803"/>
      <c r="T376" s="803"/>
      <c r="U376" s="804"/>
    </row>
    <row r="377" spans="1:21">
      <c r="A377" s="804"/>
      <c r="B377" s="804"/>
      <c r="C377" s="804"/>
      <c r="D377" s="804"/>
      <c r="E377" s="804"/>
      <c r="F377" s="804"/>
      <c r="G377" s="804"/>
      <c r="H377" s="804"/>
      <c r="I377" s="804"/>
      <c r="J377" s="804"/>
      <c r="K377" s="804"/>
      <c r="L377" s="804"/>
      <c r="M377" s="851"/>
      <c r="N377" s="803"/>
      <c r="O377" s="803"/>
      <c r="P377" s="803"/>
      <c r="Q377" s="803"/>
      <c r="R377" s="803"/>
      <c r="S377" s="803"/>
      <c r="T377" s="803"/>
      <c r="U377" s="804"/>
    </row>
    <row r="378" spans="1:21">
      <c r="A378" s="804"/>
      <c r="B378" s="804"/>
      <c r="C378" s="804"/>
      <c r="D378" s="804"/>
      <c r="E378" s="804"/>
      <c r="F378" s="804"/>
      <c r="G378" s="804"/>
      <c r="H378" s="804"/>
      <c r="I378" s="804"/>
      <c r="J378" s="804"/>
      <c r="K378" s="804"/>
      <c r="L378" s="804"/>
      <c r="M378" s="851"/>
      <c r="N378" s="803"/>
      <c r="O378" s="803"/>
      <c r="P378" s="803"/>
      <c r="Q378" s="803"/>
      <c r="R378" s="803"/>
      <c r="S378" s="803"/>
      <c r="T378" s="803"/>
      <c r="U378" s="804"/>
    </row>
    <row r="379" spans="1:21">
      <c r="A379" s="804"/>
      <c r="B379" s="804"/>
      <c r="C379" s="804"/>
      <c r="D379" s="804"/>
      <c r="E379" s="804"/>
      <c r="F379" s="804"/>
      <c r="G379" s="804"/>
      <c r="H379" s="804"/>
      <c r="I379" s="804"/>
      <c r="J379" s="804"/>
      <c r="K379" s="804"/>
      <c r="L379" s="804"/>
      <c r="M379" s="851"/>
      <c r="N379" s="803"/>
      <c r="O379" s="803"/>
      <c r="P379" s="803"/>
      <c r="Q379" s="803"/>
      <c r="R379" s="803"/>
      <c r="S379" s="803"/>
      <c r="T379" s="803"/>
      <c r="U379" s="804"/>
    </row>
    <row r="380" spans="1:21">
      <c r="A380" s="804"/>
      <c r="B380" s="804"/>
      <c r="C380" s="804"/>
      <c r="D380" s="804"/>
      <c r="E380" s="804"/>
      <c r="F380" s="804"/>
      <c r="G380" s="804"/>
      <c r="H380" s="804"/>
      <c r="I380" s="804"/>
      <c r="J380" s="804"/>
      <c r="K380" s="804"/>
      <c r="L380" s="804"/>
      <c r="M380" s="851"/>
      <c r="N380" s="803"/>
      <c r="O380" s="803"/>
      <c r="P380" s="803"/>
      <c r="Q380" s="803"/>
      <c r="R380" s="803"/>
      <c r="S380" s="803"/>
      <c r="T380" s="803"/>
      <c r="U380" s="804"/>
    </row>
    <row r="381" spans="1:21">
      <c r="A381" s="804"/>
      <c r="B381" s="804"/>
      <c r="C381" s="804"/>
      <c r="D381" s="804"/>
      <c r="E381" s="804"/>
      <c r="F381" s="804"/>
      <c r="G381" s="804"/>
      <c r="H381" s="804"/>
      <c r="I381" s="804"/>
      <c r="J381" s="804"/>
      <c r="K381" s="804"/>
      <c r="L381" s="804"/>
      <c r="M381" s="851"/>
      <c r="N381" s="803"/>
      <c r="O381" s="803"/>
      <c r="P381" s="803"/>
      <c r="Q381" s="803"/>
      <c r="R381" s="803"/>
      <c r="S381" s="803"/>
      <c r="T381" s="803"/>
      <c r="U381" s="804"/>
    </row>
  </sheetData>
  <sheetProtection formatColumns="0" formatRows="0" autoFilter="0"/>
  <mergeCells count="7">
    <mergeCell ref="L361:U361"/>
    <mergeCell ref="L13:T13"/>
    <mergeCell ref="L14:L15"/>
    <mergeCell ref="M14:M15"/>
    <mergeCell ref="N14:N15"/>
    <mergeCell ref="U14:U15"/>
    <mergeCell ref="L360:U360"/>
  </mergeCells>
  <dataValidations count="2">
    <dataValidation type="textLength" operator="lessThanOrEqual" allowBlank="1" showInputMessage="1" showErrorMessage="1" errorTitle="Ошибка" error="Допускается ввод не более 900 символов!" sqref="U17:U64 U66:U113 U115:U162 U164:U211 U213:U260 U262:U309 U311:U358">
      <formula1>900</formula1>
    </dataValidation>
    <dataValidation type="decimal" allowBlank="1" showErrorMessage="1" errorTitle="Ошибка" error="Допускается ввод только неотрицательных чисел!" sqref="O48:T52 O54:T58 O42:T46 O36:T40 O30:T34 O24:T28 O18:T22 O60:T64 O97:T101 O103:T107 O91:T95 O85:T89 O79:T83 O73:T77 O67:T71 O109:T113 O146:T150 O152:T156 O140:T144 O134:T138 O128:T132 O122:T126 O116:T120 O158:T162 O195:T199 O201:T205 O189:T193 O183:T187 O177:T181 O171:T175 O165:T169 O207:T211 O244:T248 O250:T254 O238:T242 O232:T236 O226:T230 O220:T224 O214:T218 O256:T260 O293:T297 O299:T303 O287:T291 O281:T285 O275:T279 O269:T273 O263:T267 O305:T309 O354:T358 O348:T352 O336:T340 O330:T334 O324:T328 O318:T322 O312:T316 O342:T346">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74"/>
  <sheetViews>
    <sheetView showGridLines="0" view="pageBreakPreview" topLeftCell="K53" zoomScale="60" zoomScaleNormal="100" workbookViewId="0">
      <selection activeCell="V74" sqref="V74"/>
    </sheetView>
  </sheetViews>
  <sheetFormatPr defaultColWidth="9.140625" defaultRowHeight="11.25"/>
  <cols>
    <col min="1" max="10" width="2.5703125" style="93" hidden="1" customWidth="1"/>
    <col min="11" max="11" width="3.7109375" style="93" hidden="1" customWidth="1"/>
    <col min="12" max="12" width="5.85546875" style="93" customWidth="1"/>
    <col min="13" max="13" width="35.7109375" style="93" customWidth="1"/>
    <col min="14" max="14" width="12.7109375" style="93" customWidth="1"/>
    <col min="15" max="15" width="13.7109375" style="94" customWidth="1"/>
    <col min="16" max="17" width="13.7109375" style="93" customWidth="1"/>
    <col min="18" max="18" width="16.5703125" style="93" customWidth="1"/>
    <col min="19" max="19" width="12.7109375" style="93" customWidth="1"/>
    <col min="20" max="20" width="14.5703125" style="93" customWidth="1"/>
    <col min="21" max="21" width="20.7109375" style="93" customWidth="1"/>
    <col min="22" max="16384" width="9.140625" style="93"/>
  </cols>
  <sheetData>
    <row r="1" spans="1:21" hidden="1">
      <c r="A1" s="853"/>
      <c r="B1" s="853"/>
      <c r="C1" s="853"/>
      <c r="D1" s="853"/>
      <c r="E1" s="853"/>
      <c r="F1" s="853"/>
      <c r="G1" s="853"/>
      <c r="H1" s="853"/>
      <c r="I1" s="853"/>
      <c r="J1" s="853"/>
      <c r="K1" s="853"/>
      <c r="L1" s="853"/>
      <c r="M1" s="853"/>
      <c r="N1" s="853"/>
      <c r="O1" s="854"/>
      <c r="P1" s="853"/>
      <c r="Q1" s="853"/>
      <c r="R1" s="853"/>
      <c r="S1" s="618">
        <v>2024</v>
      </c>
      <c r="T1" s="618">
        <v>2024</v>
      </c>
      <c r="U1" s="853"/>
    </row>
    <row r="2" spans="1:21" hidden="1">
      <c r="A2" s="853"/>
      <c r="B2" s="853"/>
      <c r="C2" s="853"/>
      <c r="D2" s="853"/>
      <c r="E2" s="853"/>
      <c r="F2" s="853"/>
      <c r="G2" s="853"/>
      <c r="H2" s="853"/>
      <c r="I2" s="853"/>
      <c r="J2" s="853"/>
      <c r="K2" s="853"/>
      <c r="L2" s="853"/>
      <c r="M2" s="853"/>
      <c r="N2" s="853"/>
      <c r="O2" s="854"/>
      <c r="P2" s="853"/>
      <c r="Q2" s="853"/>
      <c r="R2" s="853"/>
      <c r="S2" s="618"/>
      <c r="T2" s="618"/>
      <c r="U2" s="853"/>
    </row>
    <row r="3" spans="1:21" hidden="1">
      <c r="A3" s="853"/>
      <c r="B3" s="853"/>
      <c r="C3" s="853"/>
      <c r="D3" s="853"/>
      <c r="E3" s="853"/>
      <c r="F3" s="853"/>
      <c r="G3" s="853"/>
      <c r="H3" s="853"/>
      <c r="I3" s="853"/>
      <c r="J3" s="853"/>
      <c r="K3" s="853"/>
      <c r="L3" s="853"/>
      <c r="M3" s="853"/>
      <c r="N3" s="853"/>
      <c r="O3" s="854"/>
      <c r="P3" s="853"/>
      <c r="Q3" s="853"/>
      <c r="R3" s="853"/>
      <c r="S3" s="618"/>
      <c r="T3" s="618"/>
      <c r="U3" s="853"/>
    </row>
    <row r="4" spans="1:21" hidden="1">
      <c r="A4" s="853"/>
      <c r="B4" s="853"/>
      <c r="C4" s="853"/>
      <c r="D4" s="853"/>
      <c r="E4" s="853"/>
      <c r="F4" s="853"/>
      <c r="G4" s="853"/>
      <c r="H4" s="853"/>
      <c r="I4" s="853"/>
      <c r="J4" s="853"/>
      <c r="K4" s="853"/>
      <c r="L4" s="853"/>
      <c r="M4" s="853"/>
      <c r="N4" s="853"/>
      <c r="O4" s="854"/>
      <c r="P4" s="853"/>
      <c r="Q4" s="853"/>
      <c r="R4" s="853"/>
      <c r="S4" s="618"/>
      <c r="T4" s="618"/>
      <c r="U4" s="853"/>
    </row>
    <row r="5" spans="1:21" hidden="1">
      <c r="A5" s="853"/>
      <c r="B5" s="853"/>
      <c r="C5" s="853"/>
      <c r="D5" s="853"/>
      <c r="E5" s="853"/>
      <c r="F5" s="853"/>
      <c r="G5" s="853"/>
      <c r="H5" s="853"/>
      <c r="I5" s="853"/>
      <c r="J5" s="853"/>
      <c r="K5" s="853"/>
      <c r="L5" s="853"/>
      <c r="M5" s="853"/>
      <c r="N5" s="853"/>
      <c r="O5" s="854"/>
      <c r="P5" s="853"/>
      <c r="Q5" s="853"/>
      <c r="R5" s="853"/>
      <c r="S5" s="618"/>
      <c r="T5" s="618"/>
      <c r="U5" s="853"/>
    </row>
    <row r="6" spans="1:21" hidden="1">
      <c r="A6" s="853"/>
      <c r="B6" s="853"/>
      <c r="C6" s="853"/>
      <c r="D6" s="853"/>
      <c r="E6" s="853"/>
      <c r="F6" s="853"/>
      <c r="G6" s="853"/>
      <c r="H6" s="853"/>
      <c r="I6" s="853"/>
      <c r="J6" s="853"/>
      <c r="K6" s="853"/>
      <c r="L6" s="853"/>
      <c r="M6" s="853"/>
      <c r="N6" s="853"/>
      <c r="O6" s="854"/>
      <c r="P6" s="853"/>
      <c r="Q6" s="853"/>
      <c r="R6" s="853"/>
      <c r="S6" s="618"/>
      <c r="T6" s="618"/>
      <c r="U6" s="853"/>
    </row>
    <row r="7" spans="1:21" hidden="1">
      <c r="A7" s="853"/>
      <c r="B7" s="853"/>
      <c r="C7" s="853"/>
      <c r="D7" s="853"/>
      <c r="E7" s="853"/>
      <c r="F7" s="853"/>
      <c r="G7" s="853"/>
      <c r="H7" s="853"/>
      <c r="I7" s="853"/>
      <c r="J7" s="853"/>
      <c r="K7" s="853"/>
      <c r="L7" s="853"/>
      <c r="M7" s="853"/>
      <c r="N7" s="853"/>
      <c r="O7" s="618" t="b">
        <v>1</v>
      </c>
      <c r="P7" s="618" t="b">
        <v>1</v>
      </c>
      <c r="Q7" s="618" t="b">
        <v>1</v>
      </c>
      <c r="R7" s="618" t="b">
        <v>1</v>
      </c>
      <c r="S7" s="648"/>
      <c r="T7" s="648"/>
      <c r="U7" s="618"/>
    </row>
    <row r="8" spans="1:21" hidden="1">
      <c r="A8" s="853"/>
      <c r="B8" s="853"/>
      <c r="C8" s="853"/>
      <c r="D8" s="853"/>
      <c r="E8" s="853"/>
      <c r="F8" s="853"/>
      <c r="G8" s="853"/>
      <c r="H8" s="853"/>
      <c r="I8" s="853"/>
      <c r="J8" s="853"/>
      <c r="K8" s="853"/>
      <c r="L8" s="853"/>
      <c r="M8" s="853"/>
      <c r="N8" s="853"/>
      <c r="O8" s="854"/>
      <c r="P8" s="853"/>
      <c r="Q8" s="853"/>
      <c r="R8" s="853"/>
      <c r="S8" s="853"/>
      <c r="T8" s="853"/>
      <c r="U8" s="853"/>
    </row>
    <row r="9" spans="1:21" hidden="1">
      <c r="A9" s="853"/>
      <c r="B9" s="853"/>
      <c r="C9" s="853"/>
      <c r="D9" s="853"/>
      <c r="E9" s="853"/>
      <c r="F9" s="853"/>
      <c r="G9" s="853"/>
      <c r="H9" s="853"/>
      <c r="I9" s="853"/>
      <c r="J9" s="853"/>
      <c r="K9" s="853"/>
      <c r="L9" s="853"/>
      <c r="M9" s="853"/>
      <c r="N9" s="853"/>
      <c r="O9" s="854"/>
      <c r="P9" s="853"/>
      <c r="Q9" s="853"/>
      <c r="R9" s="853"/>
      <c r="S9" s="853"/>
      <c r="T9" s="853"/>
      <c r="U9" s="853"/>
    </row>
    <row r="10" spans="1:21" hidden="1">
      <c r="A10" s="853"/>
      <c r="B10" s="853"/>
      <c r="C10" s="853"/>
      <c r="D10" s="853"/>
      <c r="E10" s="853"/>
      <c r="F10" s="853"/>
      <c r="G10" s="853"/>
      <c r="H10" s="853"/>
      <c r="I10" s="853"/>
      <c r="J10" s="853"/>
      <c r="K10" s="853"/>
      <c r="L10" s="853"/>
      <c r="M10" s="853"/>
      <c r="N10" s="853"/>
      <c r="O10" s="854"/>
      <c r="P10" s="853"/>
      <c r="Q10" s="853"/>
      <c r="R10" s="853"/>
      <c r="S10" s="853"/>
      <c r="T10" s="853"/>
      <c r="U10" s="853"/>
    </row>
    <row r="11" spans="1:21" ht="15" hidden="1" customHeight="1">
      <c r="A11" s="853"/>
      <c r="B11" s="853"/>
      <c r="C11" s="853"/>
      <c r="D11" s="853"/>
      <c r="E11" s="853"/>
      <c r="F11" s="853"/>
      <c r="G11" s="853"/>
      <c r="H11" s="853"/>
      <c r="I11" s="853"/>
      <c r="J11" s="853"/>
      <c r="K11" s="853"/>
      <c r="L11" s="853"/>
      <c r="M11" s="599"/>
      <c r="N11" s="853"/>
      <c r="O11" s="854"/>
      <c r="P11" s="853"/>
      <c r="Q11" s="853"/>
      <c r="R11" s="853"/>
      <c r="S11" s="853"/>
      <c r="T11" s="853"/>
      <c r="U11" s="853"/>
    </row>
    <row r="12" spans="1:21" s="79" customFormat="1" ht="20.100000000000001" customHeight="1">
      <c r="A12" s="701"/>
      <c r="B12" s="701"/>
      <c r="C12" s="701"/>
      <c r="D12" s="701"/>
      <c r="E12" s="701"/>
      <c r="F12" s="701"/>
      <c r="G12" s="701"/>
      <c r="H12" s="701"/>
      <c r="I12" s="701"/>
      <c r="J12" s="701"/>
      <c r="K12" s="701"/>
      <c r="L12" s="751" t="s">
        <v>1106</v>
      </c>
      <c r="M12" s="855"/>
      <c r="N12" s="855"/>
      <c r="O12" s="855"/>
      <c r="P12" s="855"/>
      <c r="Q12" s="855"/>
      <c r="R12" s="855"/>
      <c r="S12" s="855"/>
      <c r="T12" s="855"/>
      <c r="U12" s="855"/>
    </row>
    <row r="13" spans="1:21" s="79" customFormat="1" ht="11.25" customHeight="1">
      <c r="A13" s="701"/>
      <c r="B13" s="701"/>
      <c r="C13" s="701"/>
      <c r="D13" s="701"/>
      <c r="E13" s="701"/>
      <c r="F13" s="701"/>
      <c r="G13" s="701"/>
      <c r="H13" s="701"/>
      <c r="I13" s="701"/>
      <c r="J13" s="701"/>
      <c r="K13" s="701"/>
      <c r="L13" s="856"/>
      <c r="M13" s="701"/>
      <c r="N13" s="701"/>
      <c r="O13" s="857"/>
      <c r="P13" s="701"/>
      <c r="Q13" s="701"/>
      <c r="R13" s="701"/>
      <c r="S13" s="701"/>
      <c r="T13" s="701"/>
      <c r="U13" s="701"/>
    </row>
    <row r="14" spans="1:21" s="79" customFormat="1" ht="15" customHeight="1">
      <c r="A14" s="701"/>
      <c r="B14" s="701"/>
      <c r="C14" s="701"/>
      <c r="D14" s="701"/>
      <c r="E14" s="701"/>
      <c r="F14" s="701"/>
      <c r="G14" s="701"/>
      <c r="H14" s="701"/>
      <c r="I14" s="701"/>
      <c r="J14" s="701"/>
      <c r="K14" s="701"/>
      <c r="L14" s="763" t="s">
        <v>15</v>
      </c>
      <c r="M14" s="763" t="s">
        <v>120</v>
      </c>
      <c r="N14" s="763" t="s">
        <v>270</v>
      </c>
      <c r="O14" s="713" t="s">
        <v>2461</v>
      </c>
      <c r="P14" s="713" t="s">
        <v>2461</v>
      </c>
      <c r="Q14" s="713" t="s">
        <v>2461</v>
      </c>
      <c r="R14" s="714" t="s">
        <v>2462</v>
      </c>
      <c r="S14" s="715" t="s">
        <v>2463</v>
      </c>
      <c r="T14" s="715" t="s">
        <v>2463</v>
      </c>
      <c r="U14" s="711" t="s">
        <v>308</v>
      </c>
    </row>
    <row r="15" spans="1:21" s="79" customFormat="1" ht="50.1" customHeight="1">
      <c r="A15" s="701"/>
      <c r="B15" s="701"/>
      <c r="C15" s="701"/>
      <c r="D15" s="701"/>
      <c r="E15" s="701"/>
      <c r="F15" s="701"/>
      <c r="G15" s="701"/>
      <c r="H15" s="701"/>
      <c r="I15" s="701"/>
      <c r="J15" s="701"/>
      <c r="K15" s="701"/>
      <c r="L15" s="763"/>
      <c r="M15" s="763"/>
      <c r="N15" s="763"/>
      <c r="O15" s="667" t="s">
        <v>271</v>
      </c>
      <c r="P15" s="667" t="s">
        <v>309</v>
      </c>
      <c r="Q15" s="667" t="s">
        <v>289</v>
      </c>
      <c r="R15" s="667" t="s">
        <v>271</v>
      </c>
      <c r="S15" s="715" t="s">
        <v>272</v>
      </c>
      <c r="T15" s="715" t="s">
        <v>271</v>
      </c>
      <c r="U15" s="711"/>
    </row>
    <row r="16" spans="1:21" s="79" customFormat="1">
      <c r="A16" s="718" t="s">
        <v>17</v>
      </c>
      <c r="B16" s="701"/>
      <c r="C16" s="701"/>
      <c r="D16" s="701"/>
      <c r="E16" s="701"/>
      <c r="F16" s="701"/>
      <c r="G16" s="701"/>
      <c r="H16" s="701"/>
      <c r="I16" s="701"/>
      <c r="J16" s="701"/>
      <c r="K16" s="701"/>
      <c r="L16" s="787" t="s">
        <v>2448</v>
      </c>
      <c r="M16" s="610"/>
      <c r="N16" s="611"/>
      <c r="O16" s="611"/>
      <c r="P16" s="611"/>
      <c r="Q16" s="611"/>
      <c r="R16" s="611"/>
      <c r="S16" s="611"/>
      <c r="T16" s="611"/>
      <c r="U16" s="846"/>
    </row>
    <row r="17" spans="1:21" s="79" customFormat="1" ht="22.5">
      <c r="A17" s="768">
        <v>1</v>
      </c>
      <c r="B17" s="701"/>
      <c r="C17" s="701"/>
      <c r="D17" s="701"/>
      <c r="E17" s="701"/>
      <c r="F17" s="701"/>
      <c r="G17" s="701"/>
      <c r="H17" s="701"/>
      <c r="I17" s="701"/>
      <c r="J17" s="701"/>
      <c r="K17" s="701"/>
      <c r="L17" s="858" t="s">
        <v>17</v>
      </c>
      <c r="M17" s="859" t="s">
        <v>396</v>
      </c>
      <c r="N17" s="860" t="s">
        <v>355</v>
      </c>
      <c r="O17" s="861">
        <v>188.82</v>
      </c>
      <c r="P17" s="861">
        <v>1628.81</v>
      </c>
      <c r="Q17" s="861">
        <v>188.82</v>
      </c>
      <c r="R17" s="861">
        <v>0</v>
      </c>
      <c r="S17" s="861">
        <v>1700.5</v>
      </c>
      <c r="T17" s="861">
        <v>0</v>
      </c>
      <c r="U17" s="761"/>
    </row>
    <row r="18" spans="1:21" s="79" customFormat="1">
      <c r="A18" s="768">
        <v>1</v>
      </c>
      <c r="B18" s="701"/>
      <c r="C18" s="701"/>
      <c r="D18" s="701"/>
      <c r="E18" s="701"/>
      <c r="F18" s="701"/>
      <c r="G18" s="701"/>
      <c r="H18" s="701"/>
      <c r="I18" s="701"/>
      <c r="J18" s="701"/>
      <c r="K18" s="701"/>
      <c r="L18" s="862" t="s">
        <v>154</v>
      </c>
      <c r="M18" s="863" t="s">
        <v>12</v>
      </c>
      <c r="N18" s="669" t="s">
        <v>355</v>
      </c>
      <c r="O18" s="864">
        <v>176.82</v>
      </c>
      <c r="P18" s="864">
        <v>629.47</v>
      </c>
      <c r="Q18" s="864">
        <v>176.82</v>
      </c>
      <c r="R18" s="864">
        <v>0</v>
      </c>
      <c r="S18" s="864">
        <v>700.5</v>
      </c>
      <c r="T18" s="864">
        <v>0</v>
      </c>
      <c r="U18" s="761"/>
    </row>
    <row r="19" spans="1:21" s="79" customFormat="1" ht="22.5">
      <c r="A19" s="768">
        <v>1</v>
      </c>
      <c r="B19" s="701"/>
      <c r="C19" s="701"/>
      <c r="D19" s="701"/>
      <c r="E19" s="701"/>
      <c r="F19" s="701"/>
      <c r="G19" s="701"/>
      <c r="H19" s="701"/>
      <c r="I19" s="701"/>
      <c r="J19" s="701"/>
      <c r="K19" s="701"/>
      <c r="L19" s="862" t="s">
        <v>397</v>
      </c>
      <c r="M19" s="865" t="s">
        <v>398</v>
      </c>
      <c r="N19" s="669" t="s">
        <v>355</v>
      </c>
      <c r="O19" s="864">
        <v>176.82</v>
      </c>
      <c r="P19" s="864">
        <v>629.47</v>
      </c>
      <c r="Q19" s="864">
        <v>176.82</v>
      </c>
      <c r="R19" s="864">
        <v>0</v>
      </c>
      <c r="S19" s="864">
        <v>700.5</v>
      </c>
      <c r="T19" s="864">
        <v>0</v>
      </c>
      <c r="U19" s="761"/>
    </row>
    <row r="20" spans="1:21" s="79" customFormat="1">
      <c r="A20" s="768">
        <v>1</v>
      </c>
      <c r="B20" s="701"/>
      <c r="C20" s="701"/>
      <c r="D20" s="701"/>
      <c r="E20" s="701"/>
      <c r="F20" s="701"/>
      <c r="G20" s="701"/>
      <c r="H20" s="701"/>
      <c r="I20" s="701"/>
      <c r="J20" s="701"/>
      <c r="K20" s="701"/>
      <c r="L20" s="862" t="s">
        <v>399</v>
      </c>
      <c r="M20" s="865" t="s">
        <v>400</v>
      </c>
      <c r="N20" s="669" t="s">
        <v>355</v>
      </c>
      <c r="O20" s="864"/>
      <c r="P20" s="864"/>
      <c r="Q20" s="864"/>
      <c r="R20" s="864"/>
      <c r="S20" s="864"/>
      <c r="T20" s="864"/>
      <c r="U20" s="761"/>
    </row>
    <row r="21" spans="1:21" s="79" customFormat="1">
      <c r="A21" s="768">
        <v>1</v>
      </c>
      <c r="B21" s="701"/>
      <c r="C21" s="701"/>
      <c r="D21" s="701"/>
      <c r="E21" s="701"/>
      <c r="F21" s="701"/>
      <c r="G21" s="701"/>
      <c r="H21" s="701"/>
      <c r="I21" s="701"/>
      <c r="J21" s="701"/>
      <c r="K21" s="701"/>
      <c r="L21" s="862" t="s">
        <v>155</v>
      </c>
      <c r="M21" s="866" t="s">
        <v>401</v>
      </c>
      <c r="N21" s="669" t="s">
        <v>355</v>
      </c>
      <c r="O21" s="864"/>
      <c r="P21" s="864"/>
      <c r="Q21" s="864"/>
      <c r="R21" s="864"/>
      <c r="S21" s="864"/>
      <c r="T21" s="864"/>
      <c r="U21" s="761"/>
    </row>
    <row r="22" spans="1:21" s="79" customFormat="1">
      <c r="A22" s="768">
        <v>1</v>
      </c>
      <c r="B22" s="701"/>
      <c r="C22" s="701"/>
      <c r="D22" s="701"/>
      <c r="E22" s="701"/>
      <c r="F22" s="701"/>
      <c r="G22" s="701"/>
      <c r="H22" s="701"/>
      <c r="I22" s="701"/>
      <c r="J22" s="701"/>
      <c r="K22" s="701"/>
      <c r="L22" s="862" t="s">
        <v>363</v>
      </c>
      <c r="M22" s="863" t="s">
        <v>402</v>
      </c>
      <c r="N22" s="669" t="s">
        <v>355</v>
      </c>
      <c r="O22" s="864">
        <v>0</v>
      </c>
      <c r="P22" s="864">
        <v>987.34</v>
      </c>
      <c r="Q22" s="864">
        <v>0</v>
      </c>
      <c r="R22" s="864">
        <v>0</v>
      </c>
      <c r="S22" s="864">
        <v>988</v>
      </c>
      <c r="T22" s="864">
        <v>0</v>
      </c>
      <c r="U22" s="761"/>
    </row>
    <row r="23" spans="1:21" s="79" customFormat="1">
      <c r="A23" s="768">
        <v>1</v>
      </c>
      <c r="B23" s="701"/>
      <c r="C23" s="701"/>
      <c r="D23" s="701"/>
      <c r="E23" s="701"/>
      <c r="F23" s="701"/>
      <c r="G23" s="701"/>
      <c r="H23" s="701"/>
      <c r="I23" s="701"/>
      <c r="J23" s="701"/>
      <c r="K23" s="701"/>
      <c r="L23" s="862" t="s">
        <v>365</v>
      </c>
      <c r="M23" s="863" t="s">
        <v>403</v>
      </c>
      <c r="N23" s="669" t="s">
        <v>355</v>
      </c>
      <c r="O23" s="864">
        <v>12</v>
      </c>
      <c r="P23" s="864">
        <v>12</v>
      </c>
      <c r="Q23" s="864">
        <v>12</v>
      </c>
      <c r="R23" s="864">
        <v>0</v>
      </c>
      <c r="S23" s="864">
        <v>12</v>
      </c>
      <c r="T23" s="864">
        <v>0</v>
      </c>
      <c r="U23" s="761"/>
    </row>
    <row r="24" spans="1:21" s="79" customFormat="1">
      <c r="A24" s="718" t="s">
        <v>101</v>
      </c>
      <c r="B24" s="701"/>
      <c r="C24" s="701"/>
      <c r="D24" s="701"/>
      <c r="E24" s="701"/>
      <c r="F24" s="701"/>
      <c r="G24" s="701"/>
      <c r="H24" s="701"/>
      <c r="I24" s="701"/>
      <c r="J24" s="701"/>
      <c r="K24" s="701"/>
      <c r="L24" s="787" t="s">
        <v>2450</v>
      </c>
      <c r="M24" s="610"/>
      <c r="N24" s="611"/>
      <c r="O24" s="611"/>
      <c r="P24" s="611"/>
      <c r="Q24" s="611"/>
      <c r="R24" s="611"/>
      <c r="S24" s="611"/>
      <c r="T24" s="611"/>
      <c r="U24" s="846"/>
    </row>
    <row r="25" spans="1:21" s="79" customFormat="1" ht="22.5">
      <c r="A25" s="768">
        <v>2</v>
      </c>
      <c r="B25" s="701"/>
      <c r="C25" s="701"/>
      <c r="D25" s="701"/>
      <c r="E25" s="701"/>
      <c r="F25" s="701"/>
      <c r="G25" s="701"/>
      <c r="H25" s="701"/>
      <c r="I25" s="701"/>
      <c r="J25" s="701"/>
      <c r="K25" s="701"/>
      <c r="L25" s="858" t="s">
        <v>17</v>
      </c>
      <c r="M25" s="859" t="s">
        <v>396</v>
      </c>
      <c r="N25" s="860" t="s">
        <v>355</v>
      </c>
      <c r="O25" s="861">
        <v>27</v>
      </c>
      <c r="P25" s="861">
        <v>214.24</v>
      </c>
      <c r="Q25" s="861">
        <v>27</v>
      </c>
      <c r="R25" s="861">
        <v>0</v>
      </c>
      <c r="S25" s="861">
        <v>217.83</v>
      </c>
      <c r="T25" s="861">
        <v>0</v>
      </c>
      <c r="U25" s="761"/>
    </row>
    <row r="26" spans="1:21" s="79" customFormat="1">
      <c r="A26" s="768">
        <v>2</v>
      </c>
      <c r="B26" s="701"/>
      <c r="C26" s="701"/>
      <c r="D26" s="701"/>
      <c r="E26" s="701"/>
      <c r="F26" s="701"/>
      <c r="G26" s="701"/>
      <c r="H26" s="701"/>
      <c r="I26" s="701"/>
      <c r="J26" s="701"/>
      <c r="K26" s="701"/>
      <c r="L26" s="862" t="s">
        <v>154</v>
      </c>
      <c r="M26" s="863" t="s">
        <v>12</v>
      </c>
      <c r="N26" s="669" t="s">
        <v>355</v>
      </c>
      <c r="O26" s="864">
        <v>27</v>
      </c>
      <c r="P26" s="864">
        <v>83.41</v>
      </c>
      <c r="Q26" s="864">
        <v>27</v>
      </c>
      <c r="R26" s="864">
        <v>0</v>
      </c>
      <c r="S26" s="864">
        <v>87</v>
      </c>
      <c r="T26" s="864">
        <v>0</v>
      </c>
      <c r="U26" s="761"/>
    </row>
    <row r="27" spans="1:21" s="79" customFormat="1" ht="22.5">
      <c r="A27" s="768">
        <v>2</v>
      </c>
      <c r="B27" s="701"/>
      <c r="C27" s="701"/>
      <c r="D27" s="701"/>
      <c r="E27" s="701"/>
      <c r="F27" s="701"/>
      <c r="G27" s="701"/>
      <c r="H27" s="701"/>
      <c r="I27" s="701"/>
      <c r="J27" s="701"/>
      <c r="K27" s="701"/>
      <c r="L27" s="862" t="s">
        <v>397</v>
      </c>
      <c r="M27" s="865" t="s">
        <v>398</v>
      </c>
      <c r="N27" s="669" t="s">
        <v>355</v>
      </c>
      <c r="O27" s="864">
        <v>27</v>
      </c>
      <c r="P27" s="864">
        <v>83.41</v>
      </c>
      <c r="Q27" s="864">
        <v>27</v>
      </c>
      <c r="R27" s="864">
        <v>0</v>
      </c>
      <c r="S27" s="864">
        <v>87</v>
      </c>
      <c r="T27" s="864">
        <v>0</v>
      </c>
      <c r="U27" s="761"/>
    </row>
    <row r="28" spans="1:21" s="79" customFormat="1">
      <c r="A28" s="768">
        <v>2</v>
      </c>
      <c r="B28" s="701"/>
      <c r="C28" s="701"/>
      <c r="D28" s="701"/>
      <c r="E28" s="701"/>
      <c r="F28" s="701"/>
      <c r="G28" s="701"/>
      <c r="H28" s="701"/>
      <c r="I28" s="701"/>
      <c r="J28" s="701"/>
      <c r="K28" s="701"/>
      <c r="L28" s="862" t="s">
        <v>399</v>
      </c>
      <c r="M28" s="865" t="s">
        <v>400</v>
      </c>
      <c r="N28" s="669" t="s">
        <v>355</v>
      </c>
      <c r="O28" s="864"/>
      <c r="P28" s="864"/>
      <c r="Q28" s="864"/>
      <c r="R28" s="864"/>
      <c r="S28" s="864"/>
      <c r="T28" s="864"/>
      <c r="U28" s="761"/>
    </row>
    <row r="29" spans="1:21" s="79" customFormat="1">
      <c r="A29" s="768">
        <v>2</v>
      </c>
      <c r="B29" s="701"/>
      <c r="C29" s="701"/>
      <c r="D29" s="701"/>
      <c r="E29" s="701"/>
      <c r="F29" s="701"/>
      <c r="G29" s="701"/>
      <c r="H29" s="701"/>
      <c r="I29" s="701"/>
      <c r="J29" s="701"/>
      <c r="K29" s="701"/>
      <c r="L29" s="862" t="s">
        <v>155</v>
      </c>
      <c r="M29" s="866" t="s">
        <v>401</v>
      </c>
      <c r="N29" s="669" t="s">
        <v>355</v>
      </c>
      <c r="O29" s="864"/>
      <c r="P29" s="864"/>
      <c r="Q29" s="864"/>
      <c r="R29" s="864"/>
      <c r="S29" s="864"/>
      <c r="T29" s="864"/>
      <c r="U29" s="761"/>
    </row>
    <row r="30" spans="1:21" s="79" customFormat="1">
      <c r="A30" s="768">
        <v>2</v>
      </c>
      <c r="B30" s="701"/>
      <c r="C30" s="701"/>
      <c r="D30" s="701"/>
      <c r="E30" s="701"/>
      <c r="F30" s="701"/>
      <c r="G30" s="701"/>
      <c r="H30" s="701"/>
      <c r="I30" s="701"/>
      <c r="J30" s="701"/>
      <c r="K30" s="701"/>
      <c r="L30" s="862" t="s">
        <v>363</v>
      </c>
      <c r="M30" s="863" t="s">
        <v>402</v>
      </c>
      <c r="N30" s="669" t="s">
        <v>355</v>
      </c>
      <c r="O30" s="864">
        <v>0</v>
      </c>
      <c r="P30" s="864">
        <v>130.83000000000001</v>
      </c>
      <c r="Q30" s="864">
        <v>0</v>
      </c>
      <c r="R30" s="864">
        <v>0</v>
      </c>
      <c r="S30" s="864">
        <v>130.83000000000001</v>
      </c>
      <c r="T30" s="864">
        <v>0</v>
      </c>
      <c r="U30" s="761"/>
    </row>
    <row r="31" spans="1:21" s="79" customFormat="1">
      <c r="A31" s="768">
        <v>2</v>
      </c>
      <c r="B31" s="701"/>
      <c r="C31" s="701"/>
      <c r="D31" s="701"/>
      <c r="E31" s="701"/>
      <c r="F31" s="701"/>
      <c r="G31" s="701"/>
      <c r="H31" s="701"/>
      <c r="I31" s="701"/>
      <c r="J31" s="701"/>
      <c r="K31" s="701"/>
      <c r="L31" s="862" t="s">
        <v>365</v>
      </c>
      <c r="M31" s="863" t="s">
        <v>403</v>
      </c>
      <c r="N31" s="669" t="s">
        <v>355</v>
      </c>
      <c r="O31" s="864"/>
      <c r="P31" s="864"/>
      <c r="Q31" s="864"/>
      <c r="R31" s="864"/>
      <c r="S31" s="864"/>
      <c r="T31" s="864"/>
      <c r="U31" s="761"/>
    </row>
    <row r="32" spans="1:21" s="79" customFormat="1">
      <c r="A32" s="718" t="s">
        <v>102</v>
      </c>
      <c r="B32" s="701"/>
      <c r="C32" s="701"/>
      <c r="D32" s="701"/>
      <c r="E32" s="701"/>
      <c r="F32" s="701"/>
      <c r="G32" s="701"/>
      <c r="H32" s="701"/>
      <c r="I32" s="701"/>
      <c r="J32" s="701"/>
      <c r="K32" s="701"/>
      <c r="L32" s="787" t="s">
        <v>2452</v>
      </c>
      <c r="M32" s="610"/>
      <c r="N32" s="611"/>
      <c r="O32" s="611"/>
      <c r="P32" s="611"/>
      <c r="Q32" s="611"/>
      <c r="R32" s="611"/>
      <c r="S32" s="611"/>
      <c r="T32" s="611"/>
      <c r="U32" s="846"/>
    </row>
    <row r="33" spans="1:21" s="79" customFormat="1" ht="22.5">
      <c r="A33" s="768">
        <v>3</v>
      </c>
      <c r="B33" s="701"/>
      <c r="C33" s="701"/>
      <c r="D33" s="701"/>
      <c r="E33" s="701"/>
      <c r="F33" s="701"/>
      <c r="G33" s="701"/>
      <c r="H33" s="701"/>
      <c r="I33" s="701"/>
      <c r="J33" s="701"/>
      <c r="K33" s="701"/>
      <c r="L33" s="858" t="s">
        <v>17</v>
      </c>
      <c r="M33" s="859" t="s">
        <v>396</v>
      </c>
      <c r="N33" s="860" t="s">
        <v>355</v>
      </c>
      <c r="O33" s="861">
        <v>55</v>
      </c>
      <c r="P33" s="861">
        <v>417.34000000000003</v>
      </c>
      <c r="Q33" s="861">
        <v>55</v>
      </c>
      <c r="R33" s="861">
        <v>0</v>
      </c>
      <c r="S33" s="861">
        <v>428.14</v>
      </c>
      <c r="T33" s="861">
        <v>0</v>
      </c>
      <c r="U33" s="761"/>
    </row>
    <row r="34" spans="1:21" s="79" customFormat="1">
      <c r="A34" s="768">
        <v>3</v>
      </c>
      <c r="B34" s="701"/>
      <c r="C34" s="701"/>
      <c r="D34" s="701"/>
      <c r="E34" s="701"/>
      <c r="F34" s="701"/>
      <c r="G34" s="701"/>
      <c r="H34" s="701"/>
      <c r="I34" s="701"/>
      <c r="J34" s="701"/>
      <c r="K34" s="701"/>
      <c r="L34" s="862" t="s">
        <v>154</v>
      </c>
      <c r="M34" s="863" t="s">
        <v>12</v>
      </c>
      <c r="N34" s="669" t="s">
        <v>355</v>
      </c>
      <c r="O34" s="864">
        <v>55</v>
      </c>
      <c r="P34" s="864">
        <v>162.5</v>
      </c>
      <c r="Q34" s="864">
        <v>55</v>
      </c>
      <c r="R34" s="864">
        <v>0</v>
      </c>
      <c r="S34" s="864">
        <v>173.3</v>
      </c>
      <c r="T34" s="864">
        <v>0</v>
      </c>
      <c r="U34" s="761"/>
    </row>
    <row r="35" spans="1:21" s="79" customFormat="1" ht="22.5">
      <c r="A35" s="768">
        <v>3</v>
      </c>
      <c r="B35" s="701"/>
      <c r="C35" s="701"/>
      <c r="D35" s="701"/>
      <c r="E35" s="701"/>
      <c r="F35" s="701"/>
      <c r="G35" s="701"/>
      <c r="H35" s="701"/>
      <c r="I35" s="701"/>
      <c r="J35" s="701"/>
      <c r="K35" s="701"/>
      <c r="L35" s="862" t="s">
        <v>397</v>
      </c>
      <c r="M35" s="865" t="s">
        <v>398</v>
      </c>
      <c r="N35" s="669" t="s">
        <v>355</v>
      </c>
      <c r="O35" s="864">
        <v>55</v>
      </c>
      <c r="P35" s="864">
        <v>162.5</v>
      </c>
      <c r="Q35" s="864">
        <v>55</v>
      </c>
      <c r="R35" s="864">
        <v>0</v>
      </c>
      <c r="S35" s="864">
        <v>173.3</v>
      </c>
      <c r="T35" s="864">
        <v>0</v>
      </c>
      <c r="U35" s="761"/>
    </row>
    <row r="36" spans="1:21" s="79" customFormat="1">
      <c r="A36" s="768">
        <v>3</v>
      </c>
      <c r="B36" s="701"/>
      <c r="C36" s="701"/>
      <c r="D36" s="701"/>
      <c r="E36" s="701"/>
      <c r="F36" s="701"/>
      <c r="G36" s="701"/>
      <c r="H36" s="701"/>
      <c r="I36" s="701"/>
      <c r="J36" s="701"/>
      <c r="K36" s="701"/>
      <c r="L36" s="862" t="s">
        <v>399</v>
      </c>
      <c r="M36" s="865" t="s">
        <v>400</v>
      </c>
      <c r="N36" s="669" t="s">
        <v>355</v>
      </c>
      <c r="O36" s="864"/>
      <c r="P36" s="864"/>
      <c r="Q36" s="864"/>
      <c r="R36" s="864"/>
      <c r="S36" s="864"/>
      <c r="T36" s="864"/>
      <c r="U36" s="761"/>
    </row>
    <row r="37" spans="1:21" s="79" customFormat="1">
      <c r="A37" s="768">
        <v>3</v>
      </c>
      <c r="B37" s="701"/>
      <c r="C37" s="701"/>
      <c r="D37" s="701"/>
      <c r="E37" s="701"/>
      <c r="F37" s="701"/>
      <c r="G37" s="701"/>
      <c r="H37" s="701"/>
      <c r="I37" s="701"/>
      <c r="J37" s="701"/>
      <c r="K37" s="701"/>
      <c r="L37" s="862" t="s">
        <v>155</v>
      </c>
      <c r="M37" s="866" t="s">
        <v>401</v>
      </c>
      <c r="N37" s="669" t="s">
        <v>355</v>
      </c>
      <c r="O37" s="864"/>
      <c r="P37" s="864"/>
      <c r="Q37" s="864"/>
      <c r="R37" s="864"/>
      <c r="S37" s="864"/>
      <c r="T37" s="864"/>
      <c r="U37" s="761"/>
    </row>
    <row r="38" spans="1:21" s="79" customFormat="1">
      <c r="A38" s="768">
        <v>3</v>
      </c>
      <c r="B38" s="701"/>
      <c r="C38" s="701"/>
      <c r="D38" s="701"/>
      <c r="E38" s="701"/>
      <c r="F38" s="701"/>
      <c r="G38" s="701"/>
      <c r="H38" s="701"/>
      <c r="I38" s="701"/>
      <c r="J38" s="701"/>
      <c r="K38" s="701"/>
      <c r="L38" s="862" t="s">
        <v>363</v>
      </c>
      <c r="M38" s="863" t="s">
        <v>402</v>
      </c>
      <c r="N38" s="669" t="s">
        <v>355</v>
      </c>
      <c r="O38" s="864">
        <v>0</v>
      </c>
      <c r="P38" s="864">
        <v>254.84</v>
      </c>
      <c r="Q38" s="864">
        <v>0</v>
      </c>
      <c r="R38" s="864">
        <v>0</v>
      </c>
      <c r="S38" s="864">
        <v>254.84</v>
      </c>
      <c r="T38" s="864">
        <v>0</v>
      </c>
      <c r="U38" s="761"/>
    </row>
    <row r="39" spans="1:21" s="79" customFormat="1">
      <c r="A39" s="768">
        <v>3</v>
      </c>
      <c r="B39" s="701"/>
      <c r="C39" s="701"/>
      <c r="D39" s="701"/>
      <c r="E39" s="701"/>
      <c r="F39" s="701"/>
      <c r="G39" s="701"/>
      <c r="H39" s="701"/>
      <c r="I39" s="701"/>
      <c r="J39" s="701"/>
      <c r="K39" s="701"/>
      <c r="L39" s="862" t="s">
        <v>365</v>
      </c>
      <c r="M39" s="863" t="s">
        <v>403</v>
      </c>
      <c r="N39" s="669" t="s">
        <v>355</v>
      </c>
      <c r="O39" s="864"/>
      <c r="P39" s="864"/>
      <c r="Q39" s="864"/>
      <c r="R39" s="864"/>
      <c r="S39" s="864"/>
      <c r="T39" s="864"/>
      <c r="U39" s="761"/>
    </row>
    <row r="40" spans="1:21" s="79" customFormat="1">
      <c r="A40" s="718" t="s">
        <v>103</v>
      </c>
      <c r="B40" s="701"/>
      <c r="C40" s="701"/>
      <c r="D40" s="701"/>
      <c r="E40" s="701"/>
      <c r="F40" s="701"/>
      <c r="G40" s="701"/>
      <c r="H40" s="701"/>
      <c r="I40" s="701"/>
      <c r="J40" s="701"/>
      <c r="K40" s="701"/>
      <c r="L40" s="787" t="s">
        <v>2454</v>
      </c>
      <c r="M40" s="610"/>
      <c r="N40" s="611"/>
      <c r="O40" s="611"/>
      <c r="P40" s="611"/>
      <c r="Q40" s="611"/>
      <c r="R40" s="611"/>
      <c r="S40" s="611"/>
      <c r="T40" s="611"/>
      <c r="U40" s="846"/>
    </row>
    <row r="41" spans="1:21" s="79" customFormat="1" ht="22.5">
      <c r="A41" s="768">
        <v>4</v>
      </c>
      <c r="B41" s="701"/>
      <c r="C41" s="701"/>
      <c r="D41" s="701"/>
      <c r="E41" s="701"/>
      <c r="F41" s="701"/>
      <c r="G41" s="701"/>
      <c r="H41" s="701"/>
      <c r="I41" s="701"/>
      <c r="J41" s="701"/>
      <c r="K41" s="701"/>
      <c r="L41" s="858" t="s">
        <v>17</v>
      </c>
      <c r="M41" s="859" t="s">
        <v>396</v>
      </c>
      <c r="N41" s="860" t="s">
        <v>355</v>
      </c>
      <c r="O41" s="861">
        <v>10</v>
      </c>
      <c r="P41" s="861">
        <v>54.370000000000005</v>
      </c>
      <c r="Q41" s="861">
        <v>10</v>
      </c>
      <c r="R41" s="861">
        <v>0</v>
      </c>
      <c r="S41" s="861">
        <v>57.300000000000004</v>
      </c>
      <c r="T41" s="861">
        <v>0</v>
      </c>
      <c r="U41" s="761"/>
    </row>
    <row r="42" spans="1:21" s="79" customFormat="1">
      <c r="A42" s="768">
        <v>4</v>
      </c>
      <c r="B42" s="701"/>
      <c r="C42" s="701"/>
      <c r="D42" s="701"/>
      <c r="E42" s="701"/>
      <c r="F42" s="701"/>
      <c r="G42" s="701"/>
      <c r="H42" s="701"/>
      <c r="I42" s="701"/>
      <c r="J42" s="701"/>
      <c r="K42" s="701"/>
      <c r="L42" s="862" t="s">
        <v>154</v>
      </c>
      <c r="M42" s="863" t="s">
        <v>12</v>
      </c>
      <c r="N42" s="669" t="s">
        <v>355</v>
      </c>
      <c r="O42" s="864">
        <v>10</v>
      </c>
      <c r="P42" s="864">
        <v>21.17</v>
      </c>
      <c r="Q42" s="864">
        <v>10</v>
      </c>
      <c r="R42" s="864">
        <v>0</v>
      </c>
      <c r="S42" s="864">
        <v>24.1</v>
      </c>
      <c r="T42" s="864">
        <v>0</v>
      </c>
      <c r="U42" s="761"/>
    </row>
    <row r="43" spans="1:21" s="79" customFormat="1" ht="22.5">
      <c r="A43" s="768">
        <v>4</v>
      </c>
      <c r="B43" s="701"/>
      <c r="C43" s="701"/>
      <c r="D43" s="701"/>
      <c r="E43" s="701"/>
      <c r="F43" s="701"/>
      <c r="G43" s="701"/>
      <c r="H43" s="701"/>
      <c r="I43" s="701"/>
      <c r="J43" s="701"/>
      <c r="K43" s="701"/>
      <c r="L43" s="862" t="s">
        <v>397</v>
      </c>
      <c r="M43" s="865" t="s">
        <v>398</v>
      </c>
      <c r="N43" s="669" t="s">
        <v>355</v>
      </c>
      <c r="O43" s="864">
        <v>10</v>
      </c>
      <c r="P43" s="864">
        <v>21.17</v>
      </c>
      <c r="Q43" s="864">
        <v>10</v>
      </c>
      <c r="R43" s="864">
        <v>0</v>
      </c>
      <c r="S43" s="864">
        <v>24.1</v>
      </c>
      <c r="T43" s="864">
        <v>0</v>
      </c>
      <c r="U43" s="761"/>
    </row>
    <row r="44" spans="1:21" s="79" customFormat="1">
      <c r="A44" s="768">
        <v>4</v>
      </c>
      <c r="B44" s="701"/>
      <c r="C44" s="701"/>
      <c r="D44" s="701"/>
      <c r="E44" s="701"/>
      <c r="F44" s="701"/>
      <c r="G44" s="701"/>
      <c r="H44" s="701"/>
      <c r="I44" s="701"/>
      <c r="J44" s="701"/>
      <c r="K44" s="701"/>
      <c r="L44" s="862" t="s">
        <v>399</v>
      </c>
      <c r="M44" s="865" t="s">
        <v>400</v>
      </c>
      <c r="N44" s="669" t="s">
        <v>355</v>
      </c>
      <c r="O44" s="864"/>
      <c r="P44" s="864"/>
      <c r="Q44" s="864"/>
      <c r="R44" s="864"/>
      <c r="S44" s="864"/>
      <c r="T44" s="864"/>
      <c r="U44" s="761"/>
    </row>
    <row r="45" spans="1:21" s="79" customFormat="1">
      <c r="A45" s="768">
        <v>4</v>
      </c>
      <c r="B45" s="701"/>
      <c r="C45" s="701"/>
      <c r="D45" s="701"/>
      <c r="E45" s="701"/>
      <c r="F45" s="701"/>
      <c r="G45" s="701"/>
      <c r="H45" s="701"/>
      <c r="I45" s="701"/>
      <c r="J45" s="701"/>
      <c r="K45" s="701"/>
      <c r="L45" s="862" t="s">
        <v>155</v>
      </c>
      <c r="M45" s="866" t="s">
        <v>401</v>
      </c>
      <c r="N45" s="669" t="s">
        <v>355</v>
      </c>
      <c r="O45" s="864"/>
      <c r="P45" s="864"/>
      <c r="Q45" s="864"/>
      <c r="R45" s="864"/>
      <c r="S45" s="864"/>
      <c r="T45" s="864"/>
      <c r="U45" s="761"/>
    </row>
    <row r="46" spans="1:21" s="79" customFormat="1">
      <c r="A46" s="768">
        <v>4</v>
      </c>
      <c r="B46" s="701"/>
      <c r="C46" s="701"/>
      <c r="D46" s="701"/>
      <c r="E46" s="701"/>
      <c r="F46" s="701"/>
      <c r="G46" s="701"/>
      <c r="H46" s="701"/>
      <c r="I46" s="701"/>
      <c r="J46" s="701"/>
      <c r="K46" s="701"/>
      <c r="L46" s="862" t="s">
        <v>363</v>
      </c>
      <c r="M46" s="863" t="s">
        <v>402</v>
      </c>
      <c r="N46" s="669" t="s">
        <v>355</v>
      </c>
      <c r="O46" s="864"/>
      <c r="P46" s="864">
        <v>33.200000000000003</v>
      </c>
      <c r="Q46" s="864"/>
      <c r="R46" s="864"/>
      <c r="S46" s="864">
        <v>33.200000000000003</v>
      </c>
      <c r="T46" s="864">
        <v>0</v>
      </c>
      <c r="U46" s="761"/>
    </row>
    <row r="47" spans="1:21" s="79" customFormat="1">
      <c r="A47" s="768">
        <v>4</v>
      </c>
      <c r="B47" s="701"/>
      <c r="C47" s="701"/>
      <c r="D47" s="701"/>
      <c r="E47" s="701"/>
      <c r="F47" s="701"/>
      <c r="G47" s="701"/>
      <c r="H47" s="701"/>
      <c r="I47" s="701"/>
      <c r="J47" s="701"/>
      <c r="K47" s="701"/>
      <c r="L47" s="862" t="s">
        <v>365</v>
      </c>
      <c r="M47" s="863" t="s">
        <v>403</v>
      </c>
      <c r="N47" s="669" t="s">
        <v>355</v>
      </c>
      <c r="O47" s="864"/>
      <c r="P47" s="864"/>
      <c r="Q47" s="864"/>
      <c r="R47" s="864"/>
      <c r="S47" s="864"/>
      <c r="T47" s="864"/>
      <c r="U47" s="761"/>
    </row>
    <row r="48" spans="1:21" s="79" customFormat="1">
      <c r="A48" s="718" t="s">
        <v>119</v>
      </c>
      <c r="B48" s="701"/>
      <c r="C48" s="701"/>
      <c r="D48" s="701"/>
      <c r="E48" s="701"/>
      <c r="F48" s="701"/>
      <c r="G48" s="701"/>
      <c r="H48" s="701"/>
      <c r="I48" s="701"/>
      <c r="J48" s="701"/>
      <c r="K48" s="701"/>
      <c r="L48" s="787" t="s">
        <v>2456</v>
      </c>
      <c r="M48" s="610"/>
      <c r="N48" s="611"/>
      <c r="O48" s="611"/>
      <c r="P48" s="611"/>
      <c r="Q48" s="611"/>
      <c r="R48" s="611"/>
      <c r="S48" s="611"/>
      <c r="T48" s="611"/>
      <c r="U48" s="846"/>
    </row>
    <row r="49" spans="1:21" s="79" customFormat="1" ht="22.5">
      <c r="A49" s="768">
        <v>5</v>
      </c>
      <c r="B49" s="701"/>
      <c r="C49" s="701"/>
      <c r="D49" s="701"/>
      <c r="E49" s="701"/>
      <c r="F49" s="701"/>
      <c r="G49" s="701"/>
      <c r="H49" s="701"/>
      <c r="I49" s="701"/>
      <c r="J49" s="701"/>
      <c r="K49" s="701"/>
      <c r="L49" s="858" t="s">
        <v>17</v>
      </c>
      <c r="M49" s="859" t="s">
        <v>396</v>
      </c>
      <c r="N49" s="860" t="s">
        <v>355</v>
      </c>
      <c r="O49" s="861">
        <v>63</v>
      </c>
      <c r="P49" s="861">
        <v>111.99000000000001</v>
      </c>
      <c r="Q49" s="861">
        <v>63</v>
      </c>
      <c r="R49" s="861">
        <v>0</v>
      </c>
      <c r="S49" s="861">
        <v>113</v>
      </c>
      <c r="T49" s="861">
        <v>0</v>
      </c>
      <c r="U49" s="761"/>
    </row>
    <row r="50" spans="1:21" s="79" customFormat="1">
      <c r="A50" s="768">
        <v>5</v>
      </c>
      <c r="B50" s="701"/>
      <c r="C50" s="701"/>
      <c r="D50" s="701"/>
      <c r="E50" s="701"/>
      <c r="F50" s="701"/>
      <c r="G50" s="701"/>
      <c r="H50" s="701"/>
      <c r="I50" s="701"/>
      <c r="J50" s="701"/>
      <c r="K50" s="701"/>
      <c r="L50" s="862" t="s">
        <v>154</v>
      </c>
      <c r="M50" s="863" t="s">
        <v>12</v>
      </c>
      <c r="N50" s="669" t="s">
        <v>355</v>
      </c>
      <c r="O50" s="864">
        <v>63</v>
      </c>
      <c r="P50" s="864">
        <v>63</v>
      </c>
      <c r="Q50" s="864">
        <v>63</v>
      </c>
      <c r="R50" s="864">
        <v>0</v>
      </c>
      <c r="S50" s="864">
        <v>63</v>
      </c>
      <c r="T50" s="864">
        <v>0</v>
      </c>
      <c r="U50" s="761"/>
    </row>
    <row r="51" spans="1:21" s="79" customFormat="1" ht="22.5">
      <c r="A51" s="768">
        <v>5</v>
      </c>
      <c r="B51" s="701"/>
      <c r="C51" s="701"/>
      <c r="D51" s="701"/>
      <c r="E51" s="701"/>
      <c r="F51" s="701"/>
      <c r="G51" s="701"/>
      <c r="H51" s="701"/>
      <c r="I51" s="701"/>
      <c r="J51" s="701"/>
      <c r="K51" s="701"/>
      <c r="L51" s="862" t="s">
        <v>397</v>
      </c>
      <c r="M51" s="865" t="s">
        <v>398</v>
      </c>
      <c r="N51" s="669" t="s">
        <v>355</v>
      </c>
      <c r="O51" s="864">
        <v>63</v>
      </c>
      <c r="P51" s="864">
        <v>63</v>
      </c>
      <c r="Q51" s="864">
        <v>63</v>
      </c>
      <c r="R51" s="864">
        <v>0</v>
      </c>
      <c r="S51" s="864">
        <v>63</v>
      </c>
      <c r="T51" s="864">
        <v>0</v>
      </c>
      <c r="U51" s="761"/>
    </row>
    <row r="52" spans="1:21" s="79" customFormat="1">
      <c r="A52" s="768">
        <v>5</v>
      </c>
      <c r="B52" s="701"/>
      <c r="C52" s="701"/>
      <c r="D52" s="701"/>
      <c r="E52" s="701"/>
      <c r="F52" s="701"/>
      <c r="G52" s="701"/>
      <c r="H52" s="701"/>
      <c r="I52" s="701"/>
      <c r="J52" s="701"/>
      <c r="K52" s="701"/>
      <c r="L52" s="862" t="s">
        <v>399</v>
      </c>
      <c r="M52" s="865" t="s">
        <v>400</v>
      </c>
      <c r="N52" s="669" t="s">
        <v>355</v>
      </c>
      <c r="O52" s="864"/>
      <c r="P52" s="864"/>
      <c r="Q52" s="864"/>
      <c r="R52" s="864"/>
      <c r="S52" s="864"/>
      <c r="T52" s="864"/>
      <c r="U52" s="761"/>
    </row>
    <row r="53" spans="1:21" s="79" customFormat="1">
      <c r="A53" s="768">
        <v>5</v>
      </c>
      <c r="B53" s="701"/>
      <c r="C53" s="701"/>
      <c r="D53" s="701"/>
      <c r="E53" s="701"/>
      <c r="F53" s="701"/>
      <c r="G53" s="701"/>
      <c r="H53" s="701"/>
      <c r="I53" s="701"/>
      <c r="J53" s="701"/>
      <c r="K53" s="701"/>
      <c r="L53" s="862" t="s">
        <v>155</v>
      </c>
      <c r="M53" s="866" t="s">
        <v>401</v>
      </c>
      <c r="N53" s="669" t="s">
        <v>355</v>
      </c>
      <c r="O53" s="864"/>
      <c r="P53" s="864"/>
      <c r="Q53" s="864"/>
      <c r="R53" s="864"/>
      <c r="S53" s="864"/>
      <c r="T53" s="864"/>
      <c r="U53" s="761"/>
    </row>
    <row r="54" spans="1:21" s="79" customFormat="1">
      <c r="A54" s="768">
        <v>5</v>
      </c>
      <c r="B54" s="701"/>
      <c r="C54" s="701"/>
      <c r="D54" s="701"/>
      <c r="E54" s="701"/>
      <c r="F54" s="701"/>
      <c r="G54" s="701"/>
      <c r="H54" s="701"/>
      <c r="I54" s="701"/>
      <c r="J54" s="701"/>
      <c r="K54" s="701"/>
      <c r="L54" s="862" t="s">
        <v>363</v>
      </c>
      <c r="M54" s="863" t="s">
        <v>402</v>
      </c>
      <c r="N54" s="669" t="s">
        <v>355</v>
      </c>
      <c r="O54" s="864"/>
      <c r="P54" s="864">
        <v>48.99</v>
      </c>
      <c r="Q54" s="864"/>
      <c r="R54" s="864"/>
      <c r="S54" s="864">
        <v>50</v>
      </c>
      <c r="T54" s="864">
        <v>0</v>
      </c>
      <c r="U54" s="761"/>
    </row>
    <row r="55" spans="1:21" s="79" customFormat="1">
      <c r="A55" s="768">
        <v>5</v>
      </c>
      <c r="B55" s="701"/>
      <c r="C55" s="701"/>
      <c r="D55" s="701"/>
      <c r="E55" s="701"/>
      <c r="F55" s="701"/>
      <c r="G55" s="701"/>
      <c r="H55" s="701"/>
      <c r="I55" s="701"/>
      <c r="J55" s="701"/>
      <c r="K55" s="701"/>
      <c r="L55" s="862" t="s">
        <v>365</v>
      </c>
      <c r="M55" s="863" t="s">
        <v>403</v>
      </c>
      <c r="N55" s="669" t="s">
        <v>355</v>
      </c>
      <c r="O55" s="864"/>
      <c r="P55" s="864"/>
      <c r="Q55" s="864"/>
      <c r="R55" s="864"/>
      <c r="S55" s="864"/>
      <c r="T55" s="864"/>
      <c r="U55" s="761"/>
    </row>
    <row r="56" spans="1:21" s="79" customFormat="1">
      <c r="A56" s="718" t="s">
        <v>123</v>
      </c>
      <c r="B56" s="701"/>
      <c r="C56" s="701"/>
      <c r="D56" s="701"/>
      <c r="E56" s="701"/>
      <c r="F56" s="701"/>
      <c r="G56" s="701"/>
      <c r="H56" s="701"/>
      <c r="I56" s="701"/>
      <c r="J56" s="701"/>
      <c r="K56" s="701"/>
      <c r="L56" s="787" t="s">
        <v>2458</v>
      </c>
      <c r="M56" s="610"/>
      <c r="N56" s="611"/>
      <c r="O56" s="611"/>
      <c r="P56" s="611"/>
      <c r="Q56" s="611"/>
      <c r="R56" s="611"/>
      <c r="S56" s="611"/>
      <c r="T56" s="611"/>
      <c r="U56" s="846"/>
    </row>
    <row r="57" spans="1:21" s="79" customFormat="1" ht="22.5">
      <c r="A57" s="768">
        <v>6</v>
      </c>
      <c r="B57" s="701"/>
      <c r="C57" s="701"/>
      <c r="D57" s="701"/>
      <c r="E57" s="701"/>
      <c r="F57" s="701"/>
      <c r="G57" s="701"/>
      <c r="H57" s="701"/>
      <c r="I57" s="701"/>
      <c r="J57" s="701"/>
      <c r="K57" s="701"/>
      <c r="L57" s="858" t="s">
        <v>17</v>
      </c>
      <c r="M57" s="859" t="s">
        <v>396</v>
      </c>
      <c r="N57" s="860" t="s">
        <v>355</v>
      </c>
      <c r="O57" s="861">
        <v>22.1</v>
      </c>
      <c r="P57" s="861">
        <v>55.629999999999995</v>
      </c>
      <c r="Q57" s="861">
        <v>22.1</v>
      </c>
      <c r="R57" s="861">
        <v>0</v>
      </c>
      <c r="S57" s="861">
        <v>57.650000000000006</v>
      </c>
      <c r="T57" s="861">
        <v>0</v>
      </c>
      <c r="U57" s="761"/>
    </row>
    <row r="58" spans="1:21" s="79" customFormat="1">
      <c r="A58" s="768">
        <v>6</v>
      </c>
      <c r="B58" s="701"/>
      <c r="C58" s="701"/>
      <c r="D58" s="701"/>
      <c r="E58" s="701"/>
      <c r="F58" s="701"/>
      <c r="G58" s="701"/>
      <c r="H58" s="701"/>
      <c r="I58" s="701"/>
      <c r="J58" s="701"/>
      <c r="K58" s="701"/>
      <c r="L58" s="862" t="s">
        <v>154</v>
      </c>
      <c r="M58" s="863" t="s">
        <v>12</v>
      </c>
      <c r="N58" s="669" t="s">
        <v>355</v>
      </c>
      <c r="O58" s="864">
        <v>22.1</v>
      </c>
      <c r="P58" s="864">
        <v>25.77</v>
      </c>
      <c r="Q58" s="864">
        <v>22.1</v>
      </c>
      <c r="R58" s="864">
        <v>0</v>
      </c>
      <c r="S58" s="864">
        <v>27.8</v>
      </c>
      <c r="T58" s="864">
        <v>0</v>
      </c>
      <c r="U58" s="761"/>
    </row>
    <row r="59" spans="1:21" s="79" customFormat="1" ht="22.5">
      <c r="A59" s="768">
        <v>6</v>
      </c>
      <c r="B59" s="701"/>
      <c r="C59" s="701"/>
      <c r="D59" s="701"/>
      <c r="E59" s="701"/>
      <c r="F59" s="701"/>
      <c r="G59" s="701"/>
      <c r="H59" s="701"/>
      <c r="I59" s="701"/>
      <c r="J59" s="701"/>
      <c r="K59" s="701"/>
      <c r="L59" s="862" t="s">
        <v>397</v>
      </c>
      <c r="M59" s="865" t="s">
        <v>398</v>
      </c>
      <c r="N59" s="669" t="s">
        <v>355</v>
      </c>
      <c r="O59" s="864">
        <v>22.1</v>
      </c>
      <c r="P59" s="864">
        <v>25.77</v>
      </c>
      <c r="Q59" s="864">
        <v>22.1</v>
      </c>
      <c r="R59" s="864">
        <v>0</v>
      </c>
      <c r="S59" s="864">
        <v>27.8</v>
      </c>
      <c r="T59" s="864">
        <v>0</v>
      </c>
      <c r="U59" s="761"/>
    </row>
    <row r="60" spans="1:21" s="79" customFormat="1">
      <c r="A60" s="768">
        <v>6</v>
      </c>
      <c r="B60" s="701"/>
      <c r="C60" s="701"/>
      <c r="D60" s="701"/>
      <c r="E60" s="701"/>
      <c r="F60" s="701"/>
      <c r="G60" s="701"/>
      <c r="H60" s="701"/>
      <c r="I60" s="701"/>
      <c r="J60" s="701"/>
      <c r="K60" s="701"/>
      <c r="L60" s="862" t="s">
        <v>399</v>
      </c>
      <c r="M60" s="865" t="s">
        <v>400</v>
      </c>
      <c r="N60" s="669" t="s">
        <v>355</v>
      </c>
      <c r="O60" s="864"/>
      <c r="P60" s="864"/>
      <c r="Q60" s="864"/>
      <c r="R60" s="864"/>
      <c r="S60" s="864"/>
      <c r="T60" s="864"/>
      <c r="U60" s="761"/>
    </row>
    <row r="61" spans="1:21" s="79" customFormat="1">
      <c r="A61" s="768">
        <v>6</v>
      </c>
      <c r="B61" s="701"/>
      <c r="C61" s="701"/>
      <c r="D61" s="701"/>
      <c r="E61" s="701"/>
      <c r="F61" s="701"/>
      <c r="G61" s="701"/>
      <c r="H61" s="701"/>
      <c r="I61" s="701"/>
      <c r="J61" s="701"/>
      <c r="K61" s="701"/>
      <c r="L61" s="862" t="s">
        <v>155</v>
      </c>
      <c r="M61" s="866" t="s">
        <v>401</v>
      </c>
      <c r="N61" s="669" t="s">
        <v>355</v>
      </c>
      <c r="O61" s="864"/>
      <c r="P61" s="864"/>
      <c r="Q61" s="864"/>
      <c r="R61" s="864"/>
      <c r="S61" s="864"/>
      <c r="T61" s="864"/>
      <c r="U61" s="761"/>
    </row>
    <row r="62" spans="1:21" s="79" customFormat="1">
      <c r="A62" s="768">
        <v>6</v>
      </c>
      <c r="B62" s="701"/>
      <c r="C62" s="701"/>
      <c r="D62" s="701"/>
      <c r="E62" s="701"/>
      <c r="F62" s="701"/>
      <c r="G62" s="701"/>
      <c r="H62" s="701"/>
      <c r="I62" s="701"/>
      <c r="J62" s="701"/>
      <c r="K62" s="701"/>
      <c r="L62" s="862" t="s">
        <v>363</v>
      </c>
      <c r="M62" s="863" t="s">
        <v>402</v>
      </c>
      <c r="N62" s="669" t="s">
        <v>355</v>
      </c>
      <c r="O62" s="864"/>
      <c r="P62" s="864">
        <v>29.86</v>
      </c>
      <c r="Q62" s="864"/>
      <c r="R62" s="864"/>
      <c r="S62" s="864">
        <v>29.85</v>
      </c>
      <c r="T62" s="864">
        <v>0</v>
      </c>
      <c r="U62" s="761"/>
    </row>
    <row r="63" spans="1:21" s="79" customFormat="1">
      <c r="A63" s="768">
        <v>6</v>
      </c>
      <c r="B63" s="701"/>
      <c r="C63" s="701"/>
      <c r="D63" s="701"/>
      <c r="E63" s="701"/>
      <c r="F63" s="701"/>
      <c r="G63" s="701"/>
      <c r="H63" s="701"/>
      <c r="I63" s="701"/>
      <c r="J63" s="701"/>
      <c r="K63" s="701"/>
      <c r="L63" s="862" t="s">
        <v>365</v>
      </c>
      <c r="M63" s="863" t="s">
        <v>403</v>
      </c>
      <c r="N63" s="669" t="s">
        <v>355</v>
      </c>
      <c r="O63" s="864"/>
      <c r="P63" s="864"/>
      <c r="Q63" s="864"/>
      <c r="R63" s="864"/>
      <c r="S63" s="864"/>
      <c r="T63" s="864"/>
      <c r="U63" s="761"/>
    </row>
    <row r="64" spans="1:21" s="79" customFormat="1">
      <c r="A64" s="718" t="s">
        <v>124</v>
      </c>
      <c r="B64" s="701"/>
      <c r="C64" s="701"/>
      <c r="D64" s="701"/>
      <c r="E64" s="701"/>
      <c r="F64" s="701"/>
      <c r="G64" s="701"/>
      <c r="H64" s="701"/>
      <c r="I64" s="701"/>
      <c r="J64" s="701"/>
      <c r="K64" s="701"/>
      <c r="L64" s="787" t="s">
        <v>2460</v>
      </c>
      <c r="M64" s="610"/>
      <c r="N64" s="611"/>
      <c r="O64" s="611"/>
      <c r="P64" s="611"/>
      <c r="Q64" s="611"/>
      <c r="R64" s="611"/>
      <c r="S64" s="611"/>
      <c r="T64" s="611"/>
      <c r="U64" s="846"/>
    </row>
    <row r="65" spans="1:21" s="79" customFormat="1" ht="22.5">
      <c r="A65" s="768">
        <v>7</v>
      </c>
      <c r="B65" s="701"/>
      <c r="C65" s="701"/>
      <c r="D65" s="701"/>
      <c r="E65" s="701"/>
      <c r="F65" s="701"/>
      <c r="G65" s="701"/>
      <c r="H65" s="701"/>
      <c r="I65" s="701"/>
      <c r="J65" s="701"/>
      <c r="K65" s="701"/>
      <c r="L65" s="858" t="s">
        <v>17</v>
      </c>
      <c r="M65" s="859" t="s">
        <v>396</v>
      </c>
      <c r="N65" s="860" t="s">
        <v>355</v>
      </c>
      <c r="O65" s="861">
        <v>55</v>
      </c>
      <c r="P65" s="861">
        <v>106.72</v>
      </c>
      <c r="Q65" s="861">
        <v>55</v>
      </c>
      <c r="R65" s="861">
        <v>0</v>
      </c>
      <c r="S65" s="861">
        <v>106.72</v>
      </c>
      <c r="T65" s="861">
        <v>0</v>
      </c>
      <c r="U65" s="761"/>
    </row>
    <row r="66" spans="1:21" s="79" customFormat="1">
      <c r="A66" s="768">
        <v>7</v>
      </c>
      <c r="B66" s="701"/>
      <c r="C66" s="701"/>
      <c r="D66" s="701"/>
      <c r="E66" s="701"/>
      <c r="F66" s="701"/>
      <c r="G66" s="701"/>
      <c r="H66" s="701"/>
      <c r="I66" s="701"/>
      <c r="J66" s="701"/>
      <c r="K66" s="701"/>
      <c r="L66" s="862" t="s">
        <v>154</v>
      </c>
      <c r="M66" s="863" t="s">
        <v>12</v>
      </c>
      <c r="N66" s="669" t="s">
        <v>355</v>
      </c>
      <c r="O66" s="864">
        <v>55</v>
      </c>
      <c r="P66" s="864">
        <v>55</v>
      </c>
      <c r="Q66" s="864">
        <v>55</v>
      </c>
      <c r="R66" s="864">
        <v>0</v>
      </c>
      <c r="S66" s="864">
        <v>55</v>
      </c>
      <c r="T66" s="864">
        <v>0</v>
      </c>
      <c r="U66" s="761"/>
    </row>
    <row r="67" spans="1:21" s="79" customFormat="1" ht="22.5">
      <c r="A67" s="768">
        <v>7</v>
      </c>
      <c r="B67" s="701"/>
      <c r="C67" s="701"/>
      <c r="D67" s="701"/>
      <c r="E67" s="701"/>
      <c r="F67" s="701"/>
      <c r="G67" s="701"/>
      <c r="H67" s="701"/>
      <c r="I67" s="701"/>
      <c r="J67" s="701"/>
      <c r="K67" s="701"/>
      <c r="L67" s="862" t="s">
        <v>397</v>
      </c>
      <c r="M67" s="865" t="s">
        <v>398</v>
      </c>
      <c r="N67" s="669" t="s">
        <v>355</v>
      </c>
      <c r="O67" s="864">
        <v>55</v>
      </c>
      <c r="P67" s="864">
        <v>55</v>
      </c>
      <c r="Q67" s="864">
        <v>55</v>
      </c>
      <c r="R67" s="864">
        <v>0</v>
      </c>
      <c r="S67" s="864">
        <v>55</v>
      </c>
      <c r="T67" s="864">
        <v>0</v>
      </c>
      <c r="U67" s="761"/>
    </row>
    <row r="68" spans="1:21" s="79" customFormat="1">
      <c r="A68" s="768">
        <v>7</v>
      </c>
      <c r="B68" s="701"/>
      <c r="C68" s="701"/>
      <c r="D68" s="701"/>
      <c r="E68" s="701"/>
      <c r="F68" s="701"/>
      <c r="G68" s="701"/>
      <c r="H68" s="701"/>
      <c r="I68" s="701"/>
      <c r="J68" s="701"/>
      <c r="K68" s="701"/>
      <c r="L68" s="862" t="s">
        <v>399</v>
      </c>
      <c r="M68" s="865" t="s">
        <v>400</v>
      </c>
      <c r="N68" s="669" t="s">
        <v>355</v>
      </c>
      <c r="O68" s="864"/>
      <c r="P68" s="864"/>
      <c r="Q68" s="864"/>
      <c r="R68" s="864"/>
      <c r="S68" s="864"/>
      <c r="T68" s="864"/>
      <c r="U68" s="761"/>
    </row>
    <row r="69" spans="1:21" s="79" customFormat="1">
      <c r="A69" s="768">
        <v>7</v>
      </c>
      <c r="B69" s="701"/>
      <c r="C69" s="701"/>
      <c r="D69" s="701"/>
      <c r="E69" s="701"/>
      <c r="F69" s="701"/>
      <c r="G69" s="701"/>
      <c r="H69" s="701"/>
      <c r="I69" s="701"/>
      <c r="J69" s="701"/>
      <c r="K69" s="701"/>
      <c r="L69" s="862" t="s">
        <v>155</v>
      </c>
      <c r="M69" s="866" t="s">
        <v>401</v>
      </c>
      <c r="N69" s="669" t="s">
        <v>355</v>
      </c>
      <c r="O69" s="864"/>
      <c r="P69" s="864"/>
      <c r="Q69" s="864"/>
      <c r="R69" s="864"/>
      <c r="S69" s="864"/>
      <c r="T69" s="864"/>
      <c r="U69" s="761"/>
    </row>
    <row r="70" spans="1:21" s="79" customFormat="1">
      <c r="A70" s="768">
        <v>7</v>
      </c>
      <c r="B70" s="701"/>
      <c r="C70" s="701"/>
      <c r="D70" s="701"/>
      <c r="E70" s="701"/>
      <c r="F70" s="701"/>
      <c r="G70" s="701"/>
      <c r="H70" s="701"/>
      <c r="I70" s="701"/>
      <c r="J70" s="701"/>
      <c r="K70" s="701"/>
      <c r="L70" s="862" t="s">
        <v>363</v>
      </c>
      <c r="M70" s="863" t="s">
        <v>402</v>
      </c>
      <c r="N70" s="669" t="s">
        <v>355</v>
      </c>
      <c r="O70" s="864"/>
      <c r="P70" s="864">
        <v>51.72</v>
      </c>
      <c r="Q70" s="864"/>
      <c r="R70" s="864"/>
      <c r="S70" s="864">
        <v>51.72</v>
      </c>
      <c r="T70" s="864">
        <v>0</v>
      </c>
      <c r="U70" s="761"/>
    </row>
    <row r="71" spans="1:21" s="79" customFormat="1">
      <c r="A71" s="768">
        <v>7</v>
      </c>
      <c r="B71" s="701"/>
      <c r="C71" s="701"/>
      <c r="D71" s="701"/>
      <c r="E71" s="701"/>
      <c r="F71" s="701"/>
      <c r="G71" s="701"/>
      <c r="H71" s="701"/>
      <c r="I71" s="701"/>
      <c r="J71" s="701"/>
      <c r="K71" s="701"/>
      <c r="L71" s="862" t="s">
        <v>365</v>
      </c>
      <c r="M71" s="863" t="s">
        <v>403</v>
      </c>
      <c r="N71" s="669" t="s">
        <v>355</v>
      </c>
      <c r="O71" s="864"/>
      <c r="P71" s="864"/>
      <c r="Q71" s="864"/>
      <c r="R71" s="864"/>
      <c r="S71" s="864"/>
      <c r="T71" s="864"/>
      <c r="U71" s="761"/>
    </row>
    <row r="72" spans="1:21">
      <c r="A72" s="853"/>
      <c r="B72" s="853"/>
      <c r="C72" s="853"/>
      <c r="D72" s="853"/>
      <c r="E72" s="853"/>
      <c r="F72" s="853"/>
      <c r="G72" s="853"/>
      <c r="H72" s="853"/>
      <c r="I72" s="853"/>
      <c r="J72" s="853"/>
      <c r="K72" s="853"/>
      <c r="L72" s="853"/>
      <c r="M72" s="853"/>
      <c r="N72" s="853"/>
      <c r="O72" s="854"/>
      <c r="P72" s="853"/>
      <c r="Q72" s="853"/>
      <c r="R72" s="853"/>
      <c r="S72" s="853"/>
      <c r="T72" s="853"/>
      <c r="U72" s="853"/>
    </row>
    <row r="73" spans="1:21" s="85" customFormat="1" ht="15" customHeight="1">
      <c r="A73" s="618"/>
      <c r="B73" s="618"/>
      <c r="C73" s="618"/>
      <c r="D73" s="618"/>
      <c r="E73" s="618"/>
      <c r="F73" s="618"/>
      <c r="G73" s="618"/>
      <c r="H73" s="618"/>
      <c r="I73" s="618"/>
      <c r="J73" s="618"/>
      <c r="K73" s="618"/>
      <c r="L73" s="763" t="s">
        <v>1274</v>
      </c>
      <c r="M73" s="763"/>
      <c r="N73" s="763"/>
      <c r="O73" s="763"/>
      <c r="P73" s="763"/>
      <c r="Q73" s="763"/>
      <c r="R73" s="763"/>
      <c r="S73" s="764"/>
      <c r="T73" s="764"/>
      <c r="U73" s="764"/>
    </row>
    <row r="74" spans="1:21" s="85" customFormat="1" ht="15" customHeight="1">
      <c r="A74" s="618"/>
      <c r="B74" s="618"/>
      <c r="C74" s="618"/>
      <c r="D74" s="618"/>
      <c r="E74" s="618"/>
      <c r="F74" s="618"/>
      <c r="G74" s="618"/>
      <c r="H74" s="618"/>
      <c r="I74" s="618"/>
      <c r="J74" s="618"/>
      <c r="K74" s="579"/>
      <c r="L74" s="778" t="s">
        <v>2424</v>
      </c>
      <c r="M74" s="765"/>
      <c r="N74" s="765"/>
      <c r="O74" s="765"/>
      <c r="P74" s="765"/>
      <c r="Q74" s="765"/>
      <c r="R74" s="765"/>
      <c r="S74" s="766"/>
      <c r="T74" s="766"/>
      <c r="U74" s="766"/>
    </row>
  </sheetData>
  <sheetProtection formatColumns="0" formatRows="0" autoFilter="0"/>
  <mergeCells count="6">
    <mergeCell ref="L73:U73"/>
    <mergeCell ref="L74:U74"/>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U33:U39 U41:U47 U49:U55 U57:U63 U65:U71">
      <formula1>900</formula1>
    </dataValidation>
    <dataValidation type="decimal" allowBlank="1" showErrorMessage="1" errorTitle="Ошибка" error="Допускается ввод только неотрицательных чисел!" sqref="O19:T23 O27:T31 O35:T39 O43:T47 O51:T55 O59:T63 O67:T7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103"/>
  <sheetViews>
    <sheetView showGridLines="0" view="pageBreakPreview" topLeftCell="K81" zoomScale="60" zoomScaleNormal="100" workbookViewId="0">
      <selection activeCell="Y110" sqref="Y110"/>
    </sheetView>
  </sheetViews>
  <sheetFormatPr defaultColWidth="9.140625" defaultRowHeight="11.25"/>
  <cols>
    <col min="1" max="10" width="3.85546875" style="93" hidden="1" customWidth="1"/>
    <col min="11" max="11" width="3.7109375" style="93" hidden="1" customWidth="1"/>
    <col min="12" max="12" width="6.7109375" style="93" customWidth="1"/>
    <col min="13" max="13" width="35.7109375" style="93" customWidth="1"/>
    <col min="14" max="14" width="12.7109375" style="93" customWidth="1"/>
    <col min="15" max="20" width="13.28515625" style="93" customWidth="1"/>
    <col min="21" max="21" width="20.7109375" style="93" customWidth="1"/>
    <col min="22" max="16384" width="9.140625" style="93"/>
  </cols>
  <sheetData>
    <row r="1" spans="1:21" hidden="1">
      <c r="A1" s="853"/>
      <c r="B1" s="853"/>
      <c r="C1" s="853"/>
      <c r="D1" s="853"/>
      <c r="E1" s="853"/>
      <c r="F1" s="853"/>
      <c r="G1" s="853"/>
      <c r="H1" s="853"/>
      <c r="I1" s="853"/>
      <c r="J1" s="853"/>
      <c r="K1" s="853"/>
      <c r="L1" s="853"/>
      <c r="M1" s="853"/>
      <c r="N1" s="853"/>
      <c r="O1" s="853"/>
      <c r="P1" s="853"/>
      <c r="Q1" s="853"/>
      <c r="R1" s="853"/>
      <c r="S1" s="618">
        <v>2024</v>
      </c>
      <c r="T1" s="618">
        <v>2024</v>
      </c>
      <c r="U1" s="853"/>
    </row>
    <row r="2" spans="1:21" hidden="1">
      <c r="A2" s="853"/>
      <c r="B2" s="853"/>
      <c r="C2" s="853"/>
      <c r="D2" s="853"/>
      <c r="E2" s="853"/>
      <c r="F2" s="853"/>
      <c r="G2" s="853"/>
      <c r="H2" s="853"/>
      <c r="I2" s="853"/>
      <c r="J2" s="853"/>
      <c r="K2" s="853"/>
      <c r="L2" s="853"/>
      <c r="M2" s="853"/>
      <c r="N2" s="853"/>
      <c r="O2" s="853"/>
      <c r="P2" s="853"/>
      <c r="Q2" s="853"/>
      <c r="R2" s="853"/>
      <c r="S2" s="618"/>
      <c r="T2" s="618"/>
      <c r="U2" s="853"/>
    </row>
    <row r="3" spans="1:21" hidden="1">
      <c r="A3" s="853"/>
      <c r="B3" s="853"/>
      <c r="C3" s="853"/>
      <c r="D3" s="853"/>
      <c r="E3" s="853"/>
      <c r="F3" s="853"/>
      <c r="G3" s="853"/>
      <c r="H3" s="853"/>
      <c r="I3" s="853"/>
      <c r="J3" s="853"/>
      <c r="K3" s="853"/>
      <c r="L3" s="853"/>
      <c r="M3" s="853"/>
      <c r="N3" s="853"/>
      <c r="O3" s="853"/>
      <c r="P3" s="853"/>
      <c r="Q3" s="853"/>
      <c r="R3" s="853"/>
      <c r="S3" s="618"/>
      <c r="T3" s="618"/>
      <c r="U3" s="853"/>
    </row>
    <row r="4" spans="1:21" hidden="1">
      <c r="A4" s="853"/>
      <c r="B4" s="853"/>
      <c r="C4" s="853"/>
      <c r="D4" s="853"/>
      <c r="E4" s="853"/>
      <c r="F4" s="853"/>
      <c r="G4" s="853"/>
      <c r="H4" s="853"/>
      <c r="I4" s="853"/>
      <c r="J4" s="853"/>
      <c r="K4" s="853"/>
      <c r="L4" s="853"/>
      <c r="M4" s="853"/>
      <c r="N4" s="853"/>
      <c r="O4" s="853"/>
      <c r="P4" s="853"/>
      <c r="Q4" s="853"/>
      <c r="R4" s="853"/>
      <c r="S4" s="618"/>
      <c r="T4" s="618"/>
      <c r="U4" s="853"/>
    </row>
    <row r="5" spans="1:21" hidden="1">
      <c r="A5" s="853"/>
      <c r="B5" s="853"/>
      <c r="C5" s="853"/>
      <c r="D5" s="853"/>
      <c r="E5" s="853"/>
      <c r="F5" s="853"/>
      <c r="G5" s="853"/>
      <c r="H5" s="853"/>
      <c r="I5" s="853"/>
      <c r="J5" s="853"/>
      <c r="K5" s="853"/>
      <c r="L5" s="853"/>
      <c r="M5" s="853"/>
      <c r="N5" s="853"/>
      <c r="O5" s="853"/>
      <c r="P5" s="853"/>
      <c r="Q5" s="853"/>
      <c r="R5" s="853"/>
      <c r="S5" s="618"/>
      <c r="T5" s="618"/>
      <c r="U5" s="853"/>
    </row>
    <row r="6" spans="1:21" hidden="1">
      <c r="A6" s="853"/>
      <c r="B6" s="853"/>
      <c r="C6" s="853"/>
      <c r="D6" s="853"/>
      <c r="E6" s="853"/>
      <c r="F6" s="853"/>
      <c r="G6" s="853"/>
      <c r="H6" s="853"/>
      <c r="I6" s="853"/>
      <c r="J6" s="853"/>
      <c r="K6" s="853"/>
      <c r="L6" s="853"/>
      <c r="M6" s="853"/>
      <c r="N6" s="853"/>
      <c r="O6" s="853"/>
      <c r="P6" s="853"/>
      <c r="Q6" s="853"/>
      <c r="R6" s="853"/>
      <c r="S6" s="618"/>
      <c r="T6" s="618"/>
      <c r="U6" s="853"/>
    </row>
    <row r="7" spans="1:21" hidden="1">
      <c r="A7" s="853"/>
      <c r="B7" s="853"/>
      <c r="C7" s="853"/>
      <c r="D7" s="853"/>
      <c r="E7" s="853"/>
      <c r="F7" s="853"/>
      <c r="G7" s="853"/>
      <c r="H7" s="853"/>
      <c r="I7" s="853"/>
      <c r="J7" s="853"/>
      <c r="K7" s="853"/>
      <c r="L7" s="853"/>
      <c r="M7" s="853"/>
      <c r="N7" s="853"/>
      <c r="O7" s="618" t="b">
        <v>1</v>
      </c>
      <c r="P7" s="618" t="b">
        <v>1</v>
      </c>
      <c r="Q7" s="618" t="b">
        <v>1</v>
      </c>
      <c r="R7" s="618" t="b">
        <v>1</v>
      </c>
      <c r="S7" s="648"/>
      <c r="T7" s="648"/>
      <c r="U7" s="618"/>
    </row>
    <row r="8" spans="1:21" hidden="1">
      <c r="A8" s="853"/>
      <c r="B8" s="853"/>
      <c r="C8" s="853"/>
      <c r="D8" s="853"/>
      <c r="E8" s="853"/>
      <c r="F8" s="853"/>
      <c r="G8" s="853"/>
      <c r="H8" s="853"/>
      <c r="I8" s="853"/>
      <c r="J8" s="853"/>
      <c r="K8" s="853"/>
      <c r="L8" s="853"/>
      <c r="M8" s="853"/>
      <c r="N8" s="853"/>
      <c r="O8" s="853"/>
      <c r="P8" s="853"/>
      <c r="Q8" s="853"/>
      <c r="R8" s="853"/>
      <c r="S8" s="853"/>
      <c r="T8" s="853"/>
      <c r="U8" s="853"/>
    </row>
    <row r="9" spans="1:21" hidden="1">
      <c r="A9" s="853"/>
      <c r="B9" s="853"/>
      <c r="C9" s="853"/>
      <c r="D9" s="853"/>
      <c r="E9" s="853"/>
      <c r="F9" s="853"/>
      <c r="G9" s="853"/>
      <c r="H9" s="853"/>
      <c r="I9" s="853"/>
      <c r="J9" s="853"/>
      <c r="K9" s="853"/>
      <c r="L9" s="853"/>
      <c r="M9" s="853"/>
      <c r="N9" s="853"/>
      <c r="O9" s="853"/>
      <c r="P9" s="853"/>
      <c r="Q9" s="853"/>
      <c r="R9" s="853"/>
      <c r="S9" s="853"/>
      <c r="T9" s="853"/>
      <c r="U9" s="853"/>
    </row>
    <row r="10" spans="1:21" hidden="1">
      <c r="A10" s="853"/>
      <c r="B10" s="853"/>
      <c r="C10" s="853"/>
      <c r="D10" s="853"/>
      <c r="E10" s="853"/>
      <c r="F10" s="853"/>
      <c r="G10" s="853"/>
      <c r="H10" s="853"/>
      <c r="I10" s="853"/>
      <c r="J10" s="853"/>
      <c r="K10" s="853"/>
      <c r="L10" s="853"/>
      <c r="M10" s="853"/>
      <c r="N10" s="853"/>
      <c r="O10" s="853"/>
      <c r="P10" s="853"/>
      <c r="Q10" s="853"/>
      <c r="R10" s="853"/>
      <c r="S10" s="853"/>
      <c r="T10" s="853"/>
      <c r="U10" s="853"/>
    </row>
    <row r="11" spans="1:21" ht="15" hidden="1" customHeight="1">
      <c r="A11" s="853"/>
      <c r="B11" s="853"/>
      <c r="C11" s="853"/>
      <c r="D11" s="853"/>
      <c r="E11" s="853"/>
      <c r="F11" s="853"/>
      <c r="G11" s="853"/>
      <c r="H11" s="853"/>
      <c r="I11" s="853"/>
      <c r="J11" s="853"/>
      <c r="K11" s="853"/>
      <c r="L11" s="853"/>
      <c r="M11" s="599"/>
      <c r="N11" s="853"/>
      <c r="O11" s="853"/>
      <c r="P11" s="853"/>
      <c r="Q11" s="853"/>
      <c r="R11" s="853"/>
      <c r="S11" s="853"/>
      <c r="T11" s="853"/>
      <c r="U11" s="853"/>
    </row>
    <row r="12" spans="1:21" ht="20.100000000000001" customHeight="1">
      <c r="A12" s="853"/>
      <c r="B12" s="853"/>
      <c r="C12" s="853"/>
      <c r="D12" s="853"/>
      <c r="E12" s="853"/>
      <c r="F12" s="853"/>
      <c r="G12" s="853"/>
      <c r="H12" s="853"/>
      <c r="I12" s="853"/>
      <c r="J12" s="853"/>
      <c r="K12" s="853"/>
      <c r="L12" s="751" t="s">
        <v>1107</v>
      </c>
      <c r="M12" s="867"/>
      <c r="N12" s="867"/>
      <c r="O12" s="867"/>
      <c r="P12" s="867"/>
      <c r="Q12" s="867"/>
      <c r="R12" s="867"/>
      <c r="S12" s="867"/>
      <c r="T12" s="867"/>
      <c r="U12" s="780"/>
    </row>
    <row r="13" spans="1:21">
      <c r="A13" s="853"/>
      <c r="B13" s="853"/>
      <c r="C13" s="853"/>
      <c r="D13" s="853"/>
      <c r="E13" s="853"/>
      <c r="F13" s="853"/>
      <c r="G13" s="853"/>
      <c r="H13" s="853"/>
      <c r="I13" s="853"/>
      <c r="J13" s="853"/>
      <c r="K13" s="853"/>
      <c r="L13" s="853"/>
      <c r="M13" s="853"/>
      <c r="N13" s="853"/>
      <c r="O13" s="853"/>
      <c r="P13" s="853"/>
      <c r="Q13" s="853"/>
      <c r="R13" s="853"/>
      <c r="S13" s="853"/>
      <c r="T13" s="853"/>
      <c r="U13" s="853"/>
    </row>
    <row r="14" spans="1:21" s="79" customFormat="1" ht="15" customHeight="1">
      <c r="A14" s="701"/>
      <c r="B14" s="701"/>
      <c r="C14" s="701"/>
      <c r="D14" s="701"/>
      <c r="E14" s="701"/>
      <c r="F14" s="701"/>
      <c r="G14" s="701"/>
      <c r="H14" s="701"/>
      <c r="I14" s="701"/>
      <c r="J14" s="701"/>
      <c r="K14" s="701"/>
      <c r="L14" s="763" t="s">
        <v>15</v>
      </c>
      <c r="M14" s="763" t="s">
        <v>120</v>
      </c>
      <c r="N14" s="763" t="s">
        <v>270</v>
      </c>
      <c r="O14" s="713" t="s">
        <v>2461</v>
      </c>
      <c r="P14" s="713" t="s">
        <v>2461</v>
      </c>
      <c r="Q14" s="713" t="s">
        <v>2461</v>
      </c>
      <c r="R14" s="714" t="s">
        <v>2462</v>
      </c>
      <c r="S14" s="715" t="s">
        <v>2463</v>
      </c>
      <c r="T14" s="715" t="s">
        <v>2463</v>
      </c>
      <c r="U14" s="711" t="s">
        <v>308</v>
      </c>
    </row>
    <row r="15" spans="1:21" s="79" customFormat="1" ht="50.1" customHeight="1">
      <c r="A15" s="701"/>
      <c r="B15" s="701"/>
      <c r="C15" s="701"/>
      <c r="D15" s="701"/>
      <c r="E15" s="701"/>
      <c r="F15" s="701"/>
      <c r="G15" s="701"/>
      <c r="H15" s="701"/>
      <c r="I15" s="701"/>
      <c r="J15" s="701"/>
      <c r="K15" s="701"/>
      <c r="L15" s="763"/>
      <c r="M15" s="763"/>
      <c r="N15" s="763"/>
      <c r="O15" s="667" t="s">
        <v>271</v>
      </c>
      <c r="P15" s="667" t="s">
        <v>309</v>
      </c>
      <c r="Q15" s="667" t="s">
        <v>289</v>
      </c>
      <c r="R15" s="667" t="s">
        <v>271</v>
      </c>
      <c r="S15" s="715" t="s">
        <v>272</v>
      </c>
      <c r="T15" s="715" t="s">
        <v>271</v>
      </c>
      <c r="U15" s="711"/>
    </row>
    <row r="16" spans="1:21" s="79" customFormat="1">
      <c r="A16" s="718" t="s">
        <v>17</v>
      </c>
      <c r="B16" s="701"/>
      <c r="C16" s="701"/>
      <c r="D16" s="701"/>
      <c r="E16" s="701"/>
      <c r="F16" s="701"/>
      <c r="G16" s="701"/>
      <c r="H16" s="701"/>
      <c r="I16" s="701"/>
      <c r="J16" s="701"/>
      <c r="K16" s="701"/>
      <c r="L16" s="787" t="s">
        <v>2448</v>
      </c>
      <c r="M16" s="610"/>
      <c r="N16" s="610"/>
      <c r="O16" s="610"/>
      <c r="P16" s="610"/>
      <c r="Q16" s="610"/>
      <c r="R16" s="610"/>
      <c r="S16" s="610"/>
      <c r="T16" s="610"/>
      <c r="U16" s="610"/>
    </row>
    <row r="17" spans="1:21" s="79" customFormat="1" ht="22.5">
      <c r="A17" s="768">
        <v>1</v>
      </c>
      <c r="B17" s="701"/>
      <c r="C17" s="701"/>
      <c r="D17" s="701"/>
      <c r="E17" s="701"/>
      <c r="F17" s="701"/>
      <c r="G17" s="701"/>
      <c r="H17" s="701"/>
      <c r="I17" s="701"/>
      <c r="J17" s="701"/>
      <c r="K17" s="701"/>
      <c r="L17" s="868">
        <v>0</v>
      </c>
      <c r="M17" s="859" t="s">
        <v>414</v>
      </c>
      <c r="N17" s="869" t="s">
        <v>355</v>
      </c>
      <c r="O17" s="870">
        <v>1047.0999999999999</v>
      </c>
      <c r="P17" s="870">
        <v>1341.28</v>
      </c>
      <c r="Q17" s="870">
        <v>1047.0999999999999</v>
      </c>
      <c r="R17" s="870">
        <v>1102.76</v>
      </c>
      <c r="S17" s="870">
        <v>1426</v>
      </c>
      <c r="T17" s="870">
        <v>1270.19</v>
      </c>
      <c r="U17" s="761"/>
    </row>
    <row r="18" spans="1:21" s="79" customFormat="1">
      <c r="A18" s="768">
        <v>1</v>
      </c>
      <c r="B18" s="701"/>
      <c r="C18" s="701"/>
      <c r="D18" s="701"/>
      <c r="E18" s="701"/>
      <c r="F18" s="701"/>
      <c r="G18" s="701"/>
      <c r="H18" s="701"/>
      <c r="I18" s="701"/>
      <c r="J18" s="701"/>
      <c r="K18" s="701"/>
      <c r="L18" s="862" t="s">
        <v>17</v>
      </c>
      <c r="M18" s="871" t="s">
        <v>415</v>
      </c>
      <c r="N18" s="872" t="s">
        <v>355</v>
      </c>
      <c r="O18" s="873">
        <v>21.1</v>
      </c>
      <c r="P18" s="874">
        <v>19.02</v>
      </c>
      <c r="Q18" s="874">
        <v>21.1</v>
      </c>
      <c r="R18" s="874">
        <v>23</v>
      </c>
      <c r="S18" s="874">
        <v>23</v>
      </c>
      <c r="T18" s="874">
        <v>23</v>
      </c>
      <c r="U18" s="761"/>
    </row>
    <row r="19" spans="1:21" s="79" customFormat="1">
      <c r="A19" s="768">
        <v>1</v>
      </c>
      <c r="B19" s="701"/>
      <c r="C19" s="701"/>
      <c r="D19" s="701"/>
      <c r="E19" s="701"/>
      <c r="F19" s="701"/>
      <c r="G19" s="701"/>
      <c r="H19" s="701"/>
      <c r="I19" s="701"/>
      <c r="J19" s="701"/>
      <c r="K19" s="701"/>
      <c r="L19" s="862" t="s">
        <v>101</v>
      </c>
      <c r="M19" s="871" t="s">
        <v>416</v>
      </c>
      <c r="N19" s="872" t="s">
        <v>355</v>
      </c>
      <c r="O19" s="873"/>
      <c r="P19" s="874"/>
      <c r="Q19" s="874"/>
      <c r="R19" s="874"/>
      <c r="S19" s="874"/>
      <c r="T19" s="874"/>
      <c r="U19" s="761"/>
    </row>
    <row r="20" spans="1:21" s="79" customFormat="1" ht="22.5">
      <c r="A20" s="768">
        <v>1</v>
      </c>
      <c r="B20" s="701"/>
      <c r="C20" s="701"/>
      <c r="D20" s="701"/>
      <c r="E20" s="701"/>
      <c r="F20" s="701"/>
      <c r="G20" s="701"/>
      <c r="H20" s="701"/>
      <c r="I20" s="701"/>
      <c r="J20" s="701"/>
      <c r="K20" s="701"/>
      <c r="L20" s="862" t="s">
        <v>102</v>
      </c>
      <c r="M20" s="871" t="s">
        <v>1242</v>
      </c>
      <c r="N20" s="872" t="s">
        <v>355</v>
      </c>
      <c r="O20" s="873"/>
      <c r="P20" s="874"/>
      <c r="Q20" s="874"/>
      <c r="R20" s="874"/>
      <c r="S20" s="874"/>
      <c r="T20" s="874"/>
      <c r="U20" s="761"/>
    </row>
    <row r="21" spans="1:21">
      <c r="A21" s="768">
        <v>1</v>
      </c>
      <c r="B21" s="853"/>
      <c r="C21" s="853"/>
      <c r="D21" s="853"/>
      <c r="E21" s="853"/>
      <c r="F21" s="853"/>
      <c r="G21" s="853"/>
      <c r="H21" s="853"/>
      <c r="I21" s="853"/>
      <c r="J21" s="853"/>
      <c r="K21" s="853"/>
      <c r="L21" s="875">
        <v>4</v>
      </c>
      <c r="M21" s="871" t="s">
        <v>417</v>
      </c>
      <c r="N21" s="872" t="s">
        <v>355</v>
      </c>
      <c r="O21" s="876">
        <v>130</v>
      </c>
      <c r="P21" s="876">
        <v>158.66</v>
      </c>
      <c r="Q21" s="876">
        <v>130</v>
      </c>
      <c r="R21" s="876">
        <v>130</v>
      </c>
      <c r="S21" s="876">
        <v>170</v>
      </c>
      <c r="T21" s="876">
        <v>170</v>
      </c>
      <c r="U21" s="761"/>
    </row>
    <row r="22" spans="1:21" s="79" customFormat="1">
      <c r="A22" s="768">
        <v>1</v>
      </c>
      <c r="B22" s="701"/>
      <c r="C22" s="701"/>
      <c r="D22" s="701"/>
      <c r="E22" s="701"/>
      <c r="F22" s="701"/>
      <c r="G22" s="701"/>
      <c r="H22" s="701"/>
      <c r="I22" s="701"/>
      <c r="J22" s="701"/>
      <c r="K22" s="701"/>
      <c r="L22" s="862" t="s">
        <v>119</v>
      </c>
      <c r="M22" s="871" t="s">
        <v>418</v>
      </c>
      <c r="N22" s="872" t="s">
        <v>355</v>
      </c>
      <c r="O22" s="873"/>
      <c r="P22" s="873"/>
      <c r="Q22" s="873"/>
      <c r="R22" s="873"/>
      <c r="S22" s="873"/>
      <c r="T22" s="873"/>
      <c r="U22" s="761"/>
    </row>
    <row r="23" spans="1:21" s="79" customFormat="1">
      <c r="A23" s="768">
        <v>1</v>
      </c>
      <c r="B23" s="701"/>
      <c r="C23" s="701"/>
      <c r="D23" s="701"/>
      <c r="E23" s="701"/>
      <c r="F23" s="701"/>
      <c r="G23" s="701"/>
      <c r="H23" s="701"/>
      <c r="I23" s="701"/>
      <c r="J23" s="701"/>
      <c r="K23" s="701"/>
      <c r="L23" s="862" t="s">
        <v>123</v>
      </c>
      <c r="M23" s="871" t="s">
        <v>136</v>
      </c>
      <c r="N23" s="872" t="s">
        <v>355</v>
      </c>
      <c r="O23" s="873"/>
      <c r="P23" s="873"/>
      <c r="Q23" s="873"/>
      <c r="R23" s="873"/>
      <c r="S23" s="873"/>
      <c r="T23" s="873"/>
      <c r="U23" s="761"/>
    </row>
    <row r="24" spans="1:21" s="79" customFormat="1">
      <c r="A24" s="768">
        <v>1</v>
      </c>
      <c r="B24" s="701"/>
      <c r="C24" s="701"/>
      <c r="D24" s="701"/>
      <c r="E24" s="701"/>
      <c r="F24" s="701"/>
      <c r="G24" s="701"/>
      <c r="H24" s="701"/>
      <c r="I24" s="701"/>
      <c r="J24" s="701"/>
      <c r="K24" s="701"/>
      <c r="L24" s="862" t="s">
        <v>124</v>
      </c>
      <c r="M24" s="871" t="s">
        <v>135</v>
      </c>
      <c r="N24" s="872" t="s">
        <v>355</v>
      </c>
      <c r="O24" s="873"/>
      <c r="P24" s="873"/>
      <c r="Q24" s="873"/>
      <c r="R24" s="873"/>
      <c r="S24" s="873"/>
      <c r="T24" s="873"/>
      <c r="U24" s="761"/>
    </row>
    <row r="25" spans="1:21" s="79" customFormat="1" ht="22.5">
      <c r="A25" s="768">
        <v>1</v>
      </c>
      <c r="B25" s="701"/>
      <c r="C25" s="701"/>
      <c r="D25" s="701"/>
      <c r="E25" s="701"/>
      <c r="F25" s="701"/>
      <c r="G25" s="701"/>
      <c r="H25" s="701"/>
      <c r="I25" s="701"/>
      <c r="J25" s="701"/>
      <c r="K25" s="701"/>
      <c r="L25" s="862" t="s">
        <v>125</v>
      </c>
      <c r="M25" s="871" t="s">
        <v>1243</v>
      </c>
      <c r="N25" s="872" t="s">
        <v>355</v>
      </c>
      <c r="O25" s="873">
        <v>896</v>
      </c>
      <c r="P25" s="873">
        <v>1163.5999999999999</v>
      </c>
      <c r="Q25" s="873">
        <v>896</v>
      </c>
      <c r="R25" s="873">
        <v>949.76</v>
      </c>
      <c r="S25" s="873">
        <v>1233</v>
      </c>
      <c r="T25" s="873">
        <v>1077.19</v>
      </c>
      <c r="U25" s="761"/>
    </row>
    <row r="26" spans="1:21">
      <c r="A26" s="768">
        <v>1</v>
      </c>
      <c r="B26" s="853"/>
      <c r="C26" s="853"/>
      <c r="D26" s="853"/>
      <c r="E26" s="853"/>
      <c r="F26" s="853"/>
      <c r="G26" s="853"/>
      <c r="H26" s="853"/>
      <c r="I26" s="853"/>
      <c r="J26" s="853"/>
      <c r="K26" s="853"/>
      <c r="L26" s="875">
        <v>9</v>
      </c>
      <c r="M26" s="871" t="s">
        <v>419</v>
      </c>
      <c r="N26" s="872" t="s">
        <v>355</v>
      </c>
      <c r="O26" s="877">
        <v>0</v>
      </c>
      <c r="P26" s="877">
        <v>0</v>
      </c>
      <c r="Q26" s="877">
        <v>0</v>
      </c>
      <c r="R26" s="877">
        <v>0</v>
      </c>
      <c r="S26" s="877">
        <v>0</v>
      </c>
      <c r="T26" s="877">
        <v>0</v>
      </c>
      <c r="U26" s="761"/>
    </row>
    <row r="27" spans="1:21" ht="0.2" customHeight="1">
      <c r="A27" s="768">
        <v>1</v>
      </c>
      <c r="B27" s="853"/>
      <c r="C27" s="853"/>
      <c r="D27" s="853"/>
      <c r="E27" s="853"/>
      <c r="F27" s="853"/>
      <c r="G27" s="853"/>
      <c r="H27" s="853"/>
      <c r="I27" s="853"/>
      <c r="J27" s="853"/>
      <c r="K27" s="853"/>
      <c r="L27" s="875">
        <v>9</v>
      </c>
      <c r="M27" s="863"/>
      <c r="N27" s="872"/>
      <c r="O27" s="878"/>
      <c r="P27" s="878"/>
      <c r="Q27" s="878"/>
      <c r="R27" s="878"/>
      <c r="S27" s="878"/>
      <c r="T27" s="878"/>
      <c r="U27" s="879"/>
    </row>
    <row r="28" spans="1:21" s="79" customFormat="1">
      <c r="A28" s="718" t="s">
        <v>101</v>
      </c>
      <c r="B28" s="701"/>
      <c r="C28" s="701"/>
      <c r="D28" s="701"/>
      <c r="E28" s="701"/>
      <c r="F28" s="701"/>
      <c r="G28" s="701"/>
      <c r="H28" s="701"/>
      <c r="I28" s="701"/>
      <c r="J28" s="701"/>
      <c r="K28" s="701"/>
      <c r="L28" s="787" t="s">
        <v>2450</v>
      </c>
      <c r="M28" s="610"/>
      <c r="N28" s="610"/>
      <c r="O28" s="610"/>
      <c r="P28" s="610"/>
      <c r="Q28" s="610"/>
      <c r="R28" s="610"/>
      <c r="S28" s="610"/>
      <c r="T28" s="610"/>
      <c r="U28" s="610"/>
    </row>
    <row r="29" spans="1:21" s="79" customFormat="1" ht="22.5">
      <c r="A29" s="768">
        <v>2</v>
      </c>
      <c r="B29" s="701"/>
      <c r="C29" s="701"/>
      <c r="D29" s="701"/>
      <c r="E29" s="701"/>
      <c r="F29" s="701"/>
      <c r="G29" s="701"/>
      <c r="H29" s="701"/>
      <c r="I29" s="701"/>
      <c r="J29" s="701"/>
      <c r="K29" s="701"/>
      <c r="L29" s="868">
        <v>0</v>
      </c>
      <c r="M29" s="859" t="s">
        <v>414</v>
      </c>
      <c r="N29" s="869" t="s">
        <v>355</v>
      </c>
      <c r="O29" s="870">
        <v>85.4</v>
      </c>
      <c r="P29" s="870">
        <v>86.02</v>
      </c>
      <c r="Q29" s="870">
        <v>85.4</v>
      </c>
      <c r="R29" s="870">
        <v>90.22999999999999</v>
      </c>
      <c r="S29" s="870">
        <v>90.02000000000001</v>
      </c>
      <c r="T29" s="870">
        <v>90.02000000000001</v>
      </c>
      <c r="U29" s="761"/>
    </row>
    <row r="30" spans="1:21" s="79" customFormat="1">
      <c r="A30" s="768">
        <v>2</v>
      </c>
      <c r="B30" s="701"/>
      <c r="C30" s="701"/>
      <c r="D30" s="701"/>
      <c r="E30" s="701"/>
      <c r="F30" s="701"/>
      <c r="G30" s="701"/>
      <c r="H30" s="701"/>
      <c r="I30" s="701"/>
      <c r="J30" s="701"/>
      <c r="K30" s="701"/>
      <c r="L30" s="862" t="s">
        <v>17</v>
      </c>
      <c r="M30" s="871" t="s">
        <v>415</v>
      </c>
      <c r="N30" s="872" t="s">
        <v>355</v>
      </c>
      <c r="O30" s="873">
        <v>1.9</v>
      </c>
      <c r="P30" s="874">
        <v>2.52</v>
      </c>
      <c r="Q30" s="874">
        <v>1.9</v>
      </c>
      <c r="R30" s="874">
        <v>1.9</v>
      </c>
      <c r="S30" s="874">
        <v>2.52</v>
      </c>
      <c r="T30" s="874">
        <v>2.52</v>
      </c>
      <c r="U30" s="761"/>
    </row>
    <row r="31" spans="1:21" s="79" customFormat="1">
      <c r="A31" s="768">
        <v>2</v>
      </c>
      <c r="B31" s="701"/>
      <c r="C31" s="701"/>
      <c r="D31" s="701"/>
      <c r="E31" s="701"/>
      <c r="F31" s="701"/>
      <c r="G31" s="701"/>
      <c r="H31" s="701"/>
      <c r="I31" s="701"/>
      <c r="J31" s="701"/>
      <c r="K31" s="701"/>
      <c r="L31" s="862" t="s">
        <v>101</v>
      </c>
      <c r="M31" s="871" t="s">
        <v>416</v>
      </c>
      <c r="N31" s="872" t="s">
        <v>355</v>
      </c>
      <c r="O31" s="873"/>
      <c r="P31" s="874"/>
      <c r="Q31" s="874"/>
      <c r="R31" s="874"/>
      <c r="S31" s="874"/>
      <c r="T31" s="874"/>
      <c r="U31" s="761"/>
    </row>
    <row r="32" spans="1:21" s="79" customFormat="1" ht="22.5">
      <c r="A32" s="768">
        <v>2</v>
      </c>
      <c r="B32" s="701"/>
      <c r="C32" s="701"/>
      <c r="D32" s="701"/>
      <c r="E32" s="701"/>
      <c r="F32" s="701"/>
      <c r="G32" s="701"/>
      <c r="H32" s="701"/>
      <c r="I32" s="701"/>
      <c r="J32" s="701"/>
      <c r="K32" s="701"/>
      <c r="L32" s="862" t="s">
        <v>102</v>
      </c>
      <c r="M32" s="871" t="s">
        <v>1242</v>
      </c>
      <c r="N32" s="872" t="s">
        <v>355</v>
      </c>
      <c r="O32" s="873"/>
      <c r="P32" s="874"/>
      <c r="Q32" s="874"/>
      <c r="R32" s="874"/>
      <c r="S32" s="874"/>
      <c r="T32" s="874"/>
      <c r="U32" s="761"/>
    </row>
    <row r="33" spans="1:21">
      <c r="A33" s="768">
        <v>2</v>
      </c>
      <c r="B33" s="853"/>
      <c r="C33" s="853"/>
      <c r="D33" s="853"/>
      <c r="E33" s="853"/>
      <c r="F33" s="853"/>
      <c r="G33" s="853"/>
      <c r="H33" s="853"/>
      <c r="I33" s="853"/>
      <c r="J33" s="853"/>
      <c r="K33" s="853"/>
      <c r="L33" s="875">
        <v>4</v>
      </c>
      <c r="M33" s="871" t="s">
        <v>417</v>
      </c>
      <c r="N33" s="872" t="s">
        <v>355</v>
      </c>
      <c r="O33" s="876">
        <v>28</v>
      </c>
      <c r="P33" s="876">
        <v>28</v>
      </c>
      <c r="Q33" s="876">
        <v>28</v>
      </c>
      <c r="R33" s="876">
        <v>29.5</v>
      </c>
      <c r="S33" s="876">
        <v>29.5</v>
      </c>
      <c r="T33" s="876">
        <v>29.5</v>
      </c>
      <c r="U33" s="761"/>
    </row>
    <row r="34" spans="1:21" s="79" customFormat="1">
      <c r="A34" s="768">
        <v>2</v>
      </c>
      <c r="B34" s="701"/>
      <c r="C34" s="701"/>
      <c r="D34" s="701"/>
      <c r="E34" s="701"/>
      <c r="F34" s="701"/>
      <c r="G34" s="701"/>
      <c r="H34" s="701"/>
      <c r="I34" s="701"/>
      <c r="J34" s="701"/>
      <c r="K34" s="701"/>
      <c r="L34" s="862" t="s">
        <v>119</v>
      </c>
      <c r="M34" s="871" t="s">
        <v>418</v>
      </c>
      <c r="N34" s="872" t="s">
        <v>355</v>
      </c>
      <c r="O34" s="873"/>
      <c r="P34" s="873"/>
      <c r="Q34" s="873"/>
      <c r="R34" s="873"/>
      <c r="S34" s="873"/>
      <c r="T34" s="873"/>
      <c r="U34" s="761"/>
    </row>
    <row r="35" spans="1:21" s="79" customFormat="1">
      <c r="A35" s="768">
        <v>2</v>
      </c>
      <c r="B35" s="701"/>
      <c r="C35" s="701"/>
      <c r="D35" s="701"/>
      <c r="E35" s="701"/>
      <c r="F35" s="701"/>
      <c r="G35" s="701"/>
      <c r="H35" s="701"/>
      <c r="I35" s="701"/>
      <c r="J35" s="701"/>
      <c r="K35" s="701"/>
      <c r="L35" s="862" t="s">
        <v>123</v>
      </c>
      <c r="M35" s="871" t="s">
        <v>136</v>
      </c>
      <c r="N35" s="872" t="s">
        <v>355</v>
      </c>
      <c r="O35" s="873"/>
      <c r="P35" s="873"/>
      <c r="Q35" s="873"/>
      <c r="R35" s="873"/>
      <c r="S35" s="873"/>
      <c r="T35" s="873"/>
      <c r="U35" s="761"/>
    </row>
    <row r="36" spans="1:21" s="79" customFormat="1">
      <c r="A36" s="768">
        <v>2</v>
      </c>
      <c r="B36" s="701"/>
      <c r="C36" s="701"/>
      <c r="D36" s="701"/>
      <c r="E36" s="701"/>
      <c r="F36" s="701"/>
      <c r="G36" s="701"/>
      <c r="H36" s="701"/>
      <c r="I36" s="701"/>
      <c r="J36" s="701"/>
      <c r="K36" s="701"/>
      <c r="L36" s="862" t="s">
        <v>124</v>
      </c>
      <c r="M36" s="871" t="s">
        <v>135</v>
      </c>
      <c r="N36" s="872" t="s">
        <v>355</v>
      </c>
      <c r="O36" s="873"/>
      <c r="P36" s="873"/>
      <c r="Q36" s="873"/>
      <c r="R36" s="873"/>
      <c r="S36" s="873"/>
      <c r="T36" s="873"/>
      <c r="U36" s="761"/>
    </row>
    <row r="37" spans="1:21" s="79" customFormat="1" ht="22.5">
      <c r="A37" s="768">
        <v>2</v>
      </c>
      <c r="B37" s="701"/>
      <c r="C37" s="701"/>
      <c r="D37" s="701"/>
      <c r="E37" s="701"/>
      <c r="F37" s="701"/>
      <c r="G37" s="701"/>
      <c r="H37" s="701"/>
      <c r="I37" s="701"/>
      <c r="J37" s="701"/>
      <c r="K37" s="701"/>
      <c r="L37" s="862" t="s">
        <v>125</v>
      </c>
      <c r="M37" s="871" t="s">
        <v>1243</v>
      </c>
      <c r="N37" s="872" t="s">
        <v>355</v>
      </c>
      <c r="O37" s="873">
        <v>55.5</v>
      </c>
      <c r="P37" s="873">
        <v>55.5</v>
      </c>
      <c r="Q37" s="873">
        <v>55.5</v>
      </c>
      <c r="R37" s="873">
        <v>58.83</v>
      </c>
      <c r="S37" s="873">
        <v>58</v>
      </c>
      <c r="T37" s="873">
        <v>58</v>
      </c>
      <c r="U37" s="761"/>
    </row>
    <row r="38" spans="1:21">
      <c r="A38" s="768">
        <v>2</v>
      </c>
      <c r="B38" s="853"/>
      <c r="C38" s="853"/>
      <c r="D38" s="853"/>
      <c r="E38" s="853"/>
      <c r="F38" s="853"/>
      <c r="G38" s="853"/>
      <c r="H38" s="853"/>
      <c r="I38" s="853"/>
      <c r="J38" s="853"/>
      <c r="K38" s="853"/>
      <c r="L38" s="875">
        <v>9</v>
      </c>
      <c r="M38" s="871" t="s">
        <v>419</v>
      </c>
      <c r="N38" s="872" t="s">
        <v>355</v>
      </c>
      <c r="O38" s="877">
        <v>0</v>
      </c>
      <c r="P38" s="877">
        <v>0</v>
      </c>
      <c r="Q38" s="877">
        <v>0</v>
      </c>
      <c r="R38" s="877">
        <v>0</v>
      </c>
      <c r="S38" s="877">
        <v>0</v>
      </c>
      <c r="T38" s="877">
        <v>0</v>
      </c>
      <c r="U38" s="761"/>
    </row>
    <row r="39" spans="1:21" ht="0.2" customHeight="1">
      <c r="A39" s="768">
        <v>2</v>
      </c>
      <c r="B39" s="853"/>
      <c r="C39" s="853"/>
      <c r="D39" s="853"/>
      <c r="E39" s="853"/>
      <c r="F39" s="853"/>
      <c r="G39" s="853"/>
      <c r="H39" s="853"/>
      <c r="I39" s="853"/>
      <c r="J39" s="853"/>
      <c r="K39" s="853"/>
      <c r="L39" s="875">
        <v>9</v>
      </c>
      <c r="M39" s="863"/>
      <c r="N39" s="872"/>
      <c r="O39" s="878"/>
      <c r="P39" s="878"/>
      <c r="Q39" s="878"/>
      <c r="R39" s="878"/>
      <c r="S39" s="878"/>
      <c r="T39" s="878"/>
      <c r="U39" s="879"/>
    </row>
    <row r="40" spans="1:21" s="79" customFormat="1">
      <c r="A40" s="718" t="s">
        <v>102</v>
      </c>
      <c r="B40" s="701"/>
      <c r="C40" s="701"/>
      <c r="D40" s="701"/>
      <c r="E40" s="701"/>
      <c r="F40" s="701"/>
      <c r="G40" s="701"/>
      <c r="H40" s="701"/>
      <c r="I40" s="701"/>
      <c r="J40" s="701"/>
      <c r="K40" s="701"/>
      <c r="L40" s="787" t="s">
        <v>2452</v>
      </c>
      <c r="M40" s="610"/>
      <c r="N40" s="610"/>
      <c r="O40" s="610"/>
      <c r="P40" s="610"/>
      <c r="Q40" s="610"/>
      <c r="R40" s="610"/>
      <c r="S40" s="610"/>
      <c r="T40" s="610"/>
      <c r="U40" s="610"/>
    </row>
    <row r="41" spans="1:21" s="79" customFormat="1" ht="22.5">
      <c r="A41" s="768">
        <v>3</v>
      </c>
      <c r="B41" s="701"/>
      <c r="C41" s="701"/>
      <c r="D41" s="701"/>
      <c r="E41" s="701"/>
      <c r="F41" s="701"/>
      <c r="G41" s="701"/>
      <c r="H41" s="701"/>
      <c r="I41" s="701"/>
      <c r="J41" s="701"/>
      <c r="K41" s="701"/>
      <c r="L41" s="868">
        <v>0</v>
      </c>
      <c r="M41" s="859" t="s">
        <v>414</v>
      </c>
      <c r="N41" s="869" t="s">
        <v>355</v>
      </c>
      <c r="O41" s="870">
        <v>83</v>
      </c>
      <c r="P41" s="870">
        <v>206.82999999999998</v>
      </c>
      <c r="Q41" s="870">
        <v>83</v>
      </c>
      <c r="R41" s="870">
        <v>141.82</v>
      </c>
      <c r="S41" s="870">
        <v>210.91</v>
      </c>
      <c r="T41" s="870">
        <v>173.14</v>
      </c>
      <c r="U41" s="761"/>
    </row>
    <row r="42" spans="1:21" s="79" customFormat="1">
      <c r="A42" s="768">
        <v>3</v>
      </c>
      <c r="B42" s="701"/>
      <c r="C42" s="701"/>
      <c r="D42" s="701"/>
      <c r="E42" s="701"/>
      <c r="F42" s="701"/>
      <c r="G42" s="701"/>
      <c r="H42" s="701"/>
      <c r="I42" s="701"/>
      <c r="J42" s="701"/>
      <c r="K42" s="701"/>
      <c r="L42" s="862" t="s">
        <v>17</v>
      </c>
      <c r="M42" s="871" t="s">
        <v>415</v>
      </c>
      <c r="N42" s="872" t="s">
        <v>355</v>
      </c>
      <c r="O42" s="873">
        <v>1.5</v>
      </c>
      <c r="P42" s="874">
        <v>4.91</v>
      </c>
      <c r="Q42" s="874">
        <v>1.5</v>
      </c>
      <c r="R42" s="874">
        <v>2.5</v>
      </c>
      <c r="S42" s="874">
        <v>4.91</v>
      </c>
      <c r="T42" s="874">
        <v>4.91</v>
      </c>
      <c r="U42" s="761"/>
    </row>
    <row r="43" spans="1:21" s="79" customFormat="1">
      <c r="A43" s="768">
        <v>3</v>
      </c>
      <c r="B43" s="701"/>
      <c r="C43" s="701"/>
      <c r="D43" s="701"/>
      <c r="E43" s="701"/>
      <c r="F43" s="701"/>
      <c r="G43" s="701"/>
      <c r="H43" s="701"/>
      <c r="I43" s="701"/>
      <c r="J43" s="701"/>
      <c r="K43" s="701"/>
      <c r="L43" s="862" t="s">
        <v>101</v>
      </c>
      <c r="M43" s="871" t="s">
        <v>416</v>
      </c>
      <c r="N43" s="872" t="s">
        <v>355</v>
      </c>
      <c r="O43" s="873"/>
      <c r="P43" s="874"/>
      <c r="Q43" s="874"/>
      <c r="R43" s="874"/>
      <c r="S43" s="874"/>
      <c r="T43" s="874"/>
      <c r="U43" s="761"/>
    </row>
    <row r="44" spans="1:21" s="79" customFormat="1" ht="22.5">
      <c r="A44" s="768">
        <v>3</v>
      </c>
      <c r="B44" s="701"/>
      <c r="C44" s="701"/>
      <c r="D44" s="701"/>
      <c r="E44" s="701"/>
      <c r="F44" s="701"/>
      <c r="G44" s="701"/>
      <c r="H44" s="701"/>
      <c r="I44" s="701"/>
      <c r="J44" s="701"/>
      <c r="K44" s="701"/>
      <c r="L44" s="862" t="s">
        <v>102</v>
      </c>
      <c r="M44" s="871" t="s">
        <v>1242</v>
      </c>
      <c r="N44" s="872" t="s">
        <v>355</v>
      </c>
      <c r="O44" s="873"/>
      <c r="P44" s="874"/>
      <c r="Q44" s="874"/>
      <c r="R44" s="874"/>
      <c r="S44" s="874"/>
      <c r="T44" s="874"/>
      <c r="U44" s="761"/>
    </row>
    <row r="45" spans="1:21">
      <c r="A45" s="768">
        <v>3</v>
      </c>
      <c r="B45" s="853"/>
      <c r="C45" s="853"/>
      <c r="D45" s="853"/>
      <c r="E45" s="853"/>
      <c r="F45" s="853"/>
      <c r="G45" s="853"/>
      <c r="H45" s="853"/>
      <c r="I45" s="853"/>
      <c r="J45" s="853"/>
      <c r="K45" s="853"/>
      <c r="L45" s="875">
        <v>4</v>
      </c>
      <c r="M45" s="871" t="s">
        <v>417</v>
      </c>
      <c r="N45" s="872" t="s">
        <v>355</v>
      </c>
      <c r="O45" s="876">
        <v>39.5</v>
      </c>
      <c r="P45" s="876">
        <v>118.36</v>
      </c>
      <c r="Q45" s="876">
        <v>39.5</v>
      </c>
      <c r="R45" s="876">
        <v>94.8</v>
      </c>
      <c r="S45" s="876">
        <v>120.5</v>
      </c>
      <c r="T45" s="876">
        <v>120.5</v>
      </c>
      <c r="U45" s="761"/>
    </row>
    <row r="46" spans="1:21" s="79" customFormat="1">
      <c r="A46" s="768">
        <v>3</v>
      </c>
      <c r="B46" s="701"/>
      <c r="C46" s="701"/>
      <c r="D46" s="701"/>
      <c r="E46" s="701"/>
      <c r="F46" s="701"/>
      <c r="G46" s="701"/>
      <c r="H46" s="701"/>
      <c r="I46" s="701"/>
      <c r="J46" s="701"/>
      <c r="K46" s="701"/>
      <c r="L46" s="862" t="s">
        <v>119</v>
      </c>
      <c r="M46" s="871" t="s">
        <v>418</v>
      </c>
      <c r="N46" s="872" t="s">
        <v>355</v>
      </c>
      <c r="O46" s="873"/>
      <c r="P46" s="873"/>
      <c r="Q46" s="873"/>
      <c r="R46" s="873"/>
      <c r="S46" s="873"/>
      <c r="T46" s="873"/>
      <c r="U46" s="761"/>
    </row>
    <row r="47" spans="1:21" s="79" customFormat="1">
      <c r="A47" s="768">
        <v>3</v>
      </c>
      <c r="B47" s="701"/>
      <c r="C47" s="701"/>
      <c r="D47" s="701"/>
      <c r="E47" s="701"/>
      <c r="F47" s="701"/>
      <c r="G47" s="701"/>
      <c r="H47" s="701"/>
      <c r="I47" s="701"/>
      <c r="J47" s="701"/>
      <c r="K47" s="701"/>
      <c r="L47" s="862" t="s">
        <v>123</v>
      </c>
      <c r="M47" s="871" t="s">
        <v>136</v>
      </c>
      <c r="N47" s="872" t="s">
        <v>355</v>
      </c>
      <c r="O47" s="873"/>
      <c r="P47" s="873"/>
      <c r="Q47" s="873"/>
      <c r="R47" s="873"/>
      <c r="S47" s="873"/>
      <c r="T47" s="873"/>
      <c r="U47" s="761"/>
    </row>
    <row r="48" spans="1:21" s="79" customFormat="1">
      <c r="A48" s="768">
        <v>3</v>
      </c>
      <c r="B48" s="701"/>
      <c r="C48" s="701"/>
      <c r="D48" s="701"/>
      <c r="E48" s="701"/>
      <c r="F48" s="701"/>
      <c r="G48" s="701"/>
      <c r="H48" s="701"/>
      <c r="I48" s="701"/>
      <c r="J48" s="701"/>
      <c r="K48" s="701"/>
      <c r="L48" s="862" t="s">
        <v>124</v>
      </c>
      <c r="M48" s="871" t="s">
        <v>135</v>
      </c>
      <c r="N48" s="872" t="s">
        <v>355</v>
      </c>
      <c r="O48" s="873"/>
      <c r="P48" s="873"/>
      <c r="Q48" s="873"/>
      <c r="R48" s="873"/>
      <c r="S48" s="873"/>
      <c r="T48" s="873"/>
      <c r="U48" s="761"/>
    </row>
    <row r="49" spans="1:21" s="79" customFormat="1" ht="22.5">
      <c r="A49" s="768">
        <v>3</v>
      </c>
      <c r="B49" s="701"/>
      <c r="C49" s="701"/>
      <c r="D49" s="701"/>
      <c r="E49" s="701"/>
      <c r="F49" s="701"/>
      <c r="G49" s="701"/>
      <c r="H49" s="701"/>
      <c r="I49" s="701"/>
      <c r="J49" s="701"/>
      <c r="K49" s="701"/>
      <c r="L49" s="862" t="s">
        <v>125</v>
      </c>
      <c r="M49" s="871" t="s">
        <v>1243</v>
      </c>
      <c r="N49" s="872" t="s">
        <v>355</v>
      </c>
      <c r="O49" s="873">
        <v>42</v>
      </c>
      <c r="P49" s="873">
        <v>83.56</v>
      </c>
      <c r="Q49" s="873">
        <v>42</v>
      </c>
      <c r="R49" s="873">
        <v>44.52</v>
      </c>
      <c r="S49" s="873">
        <v>85.5</v>
      </c>
      <c r="T49" s="873">
        <v>47.73</v>
      </c>
      <c r="U49" s="761"/>
    </row>
    <row r="50" spans="1:21">
      <c r="A50" s="768">
        <v>3</v>
      </c>
      <c r="B50" s="853"/>
      <c r="C50" s="853"/>
      <c r="D50" s="853"/>
      <c r="E50" s="853"/>
      <c r="F50" s="853"/>
      <c r="G50" s="853"/>
      <c r="H50" s="853"/>
      <c r="I50" s="853"/>
      <c r="J50" s="853"/>
      <c r="K50" s="853"/>
      <c r="L50" s="875">
        <v>9</v>
      </c>
      <c r="M50" s="871" t="s">
        <v>419</v>
      </c>
      <c r="N50" s="872" t="s">
        <v>355</v>
      </c>
      <c r="O50" s="877">
        <v>0</v>
      </c>
      <c r="P50" s="877">
        <v>0</v>
      </c>
      <c r="Q50" s="877">
        <v>0</v>
      </c>
      <c r="R50" s="877">
        <v>0</v>
      </c>
      <c r="S50" s="877">
        <v>0</v>
      </c>
      <c r="T50" s="877">
        <v>0</v>
      </c>
      <c r="U50" s="761"/>
    </row>
    <row r="51" spans="1:21" ht="0.2" customHeight="1">
      <c r="A51" s="768">
        <v>3</v>
      </c>
      <c r="B51" s="853"/>
      <c r="C51" s="853"/>
      <c r="D51" s="853"/>
      <c r="E51" s="853"/>
      <c r="F51" s="853"/>
      <c r="G51" s="853"/>
      <c r="H51" s="853"/>
      <c r="I51" s="853"/>
      <c r="J51" s="853"/>
      <c r="K51" s="853"/>
      <c r="L51" s="875">
        <v>9</v>
      </c>
      <c r="M51" s="863"/>
      <c r="N51" s="872"/>
      <c r="O51" s="878"/>
      <c r="P51" s="878"/>
      <c r="Q51" s="878"/>
      <c r="R51" s="878"/>
      <c r="S51" s="878"/>
      <c r="T51" s="878"/>
      <c r="U51" s="879"/>
    </row>
    <row r="52" spans="1:21" s="79" customFormat="1">
      <c r="A52" s="718" t="s">
        <v>103</v>
      </c>
      <c r="B52" s="701"/>
      <c r="C52" s="701"/>
      <c r="D52" s="701"/>
      <c r="E52" s="701"/>
      <c r="F52" s="701"/>
      <c r="G52" s="701"/>
      <c r="H52" s="701"/>
      <c r="I52" s="701"/>
      <c r="J52" s="701"/>
      <c r="K52" s="701"/>
      <c r="L52" s="787" t="s">
        <v>2454</v>
      </c>
      <c r="M52" s="610"/>
      <c r="N52" s="610"/>
      <c r="O52" s="610"/>
      <c r="P52" s="610"/>
      <c r="Q52" s="610"/>
      <c r="R52" s="610"/>
      <c r="S52" s="610"/>
      <c r="T52" s="610"/>
      <c r="U52" s="610"/>
    </row>
    <row r="53" spans="1:21" s="79" customFormat="1" ht="22.5">
      <c r="A53" s="768">
        <v>4</v>
      </c>
      <c r="B53" s="701"/>
      <c r="C53" s="701"/>
      <c r="D53" s="701"/>
      <c r="E53" s="701"/>
      <c r="F53" s="701"/>
      <c r="G53" s="701"/>
      <c r="H53" s="701"/>
      <c r="I53" s="701"/>
      <c r="J53" s="701"/>
      <c r="K53" s="701"/>
      <c r="L53" s="868">
        <v>0</v>
      </c>
      <c r="M53" s="859" t="s">
        <v>414</v>
      </c>
      <c r="N53" s="869" t="s">
        <v>355</v>
      </c>
      <c r="O53" s="870">
        <v>22.4</v>
      </c>
      <c r="P53" s="870">
        <v>22.53</v>
      </c>
      <c r="Q53" s="870">
        <v>22.4</v>
      </c>
      <c r="R53" s="870">
        <v>19.86</v>
      </c>
      <c r="S53" s="870">
        <v>25.9</v>
      </c>
      <c r="T53" s="870">
        <v>21.299999999999997</v>
      </c>
      <c r="U53" s="761"/>
    </row>
    <row r="54" spans="1:21" s="79" customFormat="1">
      <c r="A54" s="768">
        <v>4</v>
      </c>
      <c r="B54" s="701"/>
      <c r="C54" s="701"/>
      <c r="D54" s="701"/>
      <c r="E54" s="701"/>
      <c r="F54" s="701"/>
      <c r="G54" s="701"/>
      <c r="H54" s="701"/>
      <c r="I54" s="701"/>
      <c r="J54" s="701"/>
      <c r="K54" s="701"/>
      <c r="L54" s="862" t="s">
        <v>17</v>
      </c>
      <c r="M54" s="871" t="s">
        <v>415</v>
      </c>
      <c r="N54" s="872" t="s">
        <v>355</v>
      </c>
      <c r="O54" s="873">
        <v>0.4</v>
      </c>
      <c r="P54" s="874">
        <v>0.64</v>
      </c>
      <c r="Q54" s="874">
        <v>0.4</v>
      </c>
      <c r="R54" s="874">
        <v>0.8</v>
      </c>
      <c r="S54" s="874">
        <v>0.7</v>
      </c>
      <c r="T54" s="874">
        <v>0.7</v>
      </c>
      <c r="U54" s="761"/>
    </row>
    <row r="55" spans="1:21" s="79" customFormat="1">
      <c r="A55" s="768">
        <v>4</v>
      </c>
      <c r="B55" s="701"/>
      <c r="C55" s="701"/>
      <c r="D55" s="701"/>
      <c r="E55" s="701"/>
      <c r="F55" s="701"/>
      <c r="G55" s="701"/>
      <c r="H55" s="701"/>
      <c r="I55" s="701"/>
      <c r="J55" s="701"/>
      <c r="K55" s="701"/>
      <c r="L55" s="862" t="s">
        <v>101</v>
      </c>
      <c r="M55" s="871" t="s">
        <v>416</v>
      </c>
      <c r="N55" s="872" t="s">
        <v>355</v>
      </c>
      <c r="O55" s="873"/>
      <c r="P55" s="874"/>
      <c r="Q55" s="874"/>
      <c r="R55" s="874"/>
      <c r="S55" s="874"/>
      <c r="T55" s="874"/>
      <c r="U55" s="761"/>
    </row>
    <row r="56" spans="1:21" s="79" customFormat="1" ht="22.5">
      <c r="A56" s="768">
        <v>4</v>
      </c>
      <c r="B56" s="701"/>
      <c r="C56" s="701"/>
      <c r="D56" s="701"/>
      <c r="E56" s="701"/>
      <c r="F56" s="701"/>
      <c r="G56" s="701"/>
      <c r="H56" s="701"/>
      <c r="I56" s="701"/>
      <c r="J56" s="701"/>
      <c r="K56" s="701"/>
      <c r="L56" s="862" t="s">
        <v>102</v>
      </c>
      <c r="M56" s="871" t="s">
        <v>1242</v>
      </c>
      <c r="N56" s="872" t="s">
        <v>355</v>
      </c>
      <c r="O56" s="873"/>
      <c r="P56" s="874"/>
      <c r="Q56" s="874"/>
      <c r="R56" s="874"/>
      <c r="S56" s="874"/>
      <c r="T56" s="874"/>
      <c r="U56" s="761"/>
    </row>
    <row r="57" spans="1:21">
      <c r="A57" s="768">
        <v>4</v>
      </c>
      <c r="B57" s="853"/>
      <c r="C57" s="853"/>
      <c r="D57" s="853"/>
      <c r="E57" s="853"/>
      <c r="F57" s="853"/>
      <c r="G57" s="853"/>
      <c r="H57" s="853"/>
      <c r="I57" s="853"/>
      <c r="J57" s="853"/>
      <c r="K57" s="853"/>
      <c r="L57" s="875">
        <v>4</v>
      </c>
      <c r="M57" s="871" t="s">
        <v>417</v>
      </c>
      <c r="N57" s="872" t="s">
        <v>355</v>
      </c>
      <c r="O57" s="876">
        <v>11</v>
      </c>
      <c r="P57" s="876">
        <v>11</v>
      </c>
      <c r="Q57" s="876">
        <v>11</v>
      </c>
      <c r="R57" s="876">
        <v>7.4</v>
      </c>
      <c r="S57" s="876">
        <v>12</v>
      </c>
      <c r="T57" s="876">
        <v>7.4</v>
      </c>
      <c r="U57" s="761"/>
    </row>
    <row r="58" spans="1:21" s="79" customFormat="1">
      <c r="A58" s="768">
        <v>4</v>
      </c>
      <c r="B58" s="701"/>
      <c r="C58" s="701"/>
      <c r="D58" s="701"/>
      <c r="E58" s="701"/>
      <c r="F58" s="701"/>
      <c r="G58" s="701"/>
      <c r="H58" s="701"/>
      <c r="I58" s="701"/>
      <c r="J58" s="701"/>
      <c r="K58" s="701"/>
      <c r="L58" s="862" t="s">
        <v>119</v>
      </c>
      <c r="M58" s="871" t="s">
        <v>418</v>
      </c>
      <c r="N58" s="872" t="s">
        <v>355</v>
      </c>
      <c r="O58" s="873"/>
      <c r="P58" s="873"/>
      <c r="Q58" s="873"/>
      <c r="R58" s="873"/>
      <c r="S58" s="873"/>
      <c r="T58" s="873"/>
      <c r="U58" s="761"/>
    </row>
    <row r="59" spans="1:21" s="79" customFormat="1">
      <c r="A59" s="768">
        <v>4</v>
      </c>
      <c r="B59" s="701"/>
      <c r="C59" s="701"/>
      <c r="D59" s="701"/>
      <c r="E59" s="701"/>
      <c r="F59" s="701"/>
      <c r="G59" s="701"/>
      <c r="H59" s="701"/>
      <c r="I59" s="701"/>
      <c r="J59" s="701"/>
      <c r="K59" s="701"/>
      <c r="L59" s="862" t="s">
        <v>123</v>
      </c>
      <c r="M59" s="871" t="s">
        <v>136</v>
      </c>
      <c r="N59" s="872" t="s">
        <v>355</v>
      </c>
      <c r="O59" s="873"/>
      <c r="P59" s="873"/>
      <c r="Q59" s="873"/>
      <c r="R59" s="873"/>
      <c r="S59" s="873"/>
      <c r="T59" s="873"/>
      <c r="U59" s="761"/>
    </row>
    <row r="60" spans="1:21" s="79" customFormat="1">
      <c r="A60" s="768">
        <v>4</v>
      </c>
      <c r="B60" s="701"/>
      <c r="C60" s="701"/>
      <c r="D60" s="701"/>
      <c r="E60" s="701"/>
      <c r="F60" s="701"/>
      <c r="G60" s="701"/>
      <c r="H60" s="701"/>
      <c r="I60" s="701"/>
      <c r="J60" s="701"/>
      <c r="K60" s="701"/>
      <c r="L60" s="862" t="s">
        <v>124</v>
      </c>
      <c r="M60" s="871" t="s">
        <v>135</v>
      </c>
      <c r="N60" s="872" t="s">
        <v>355</v>
      </c>
      <c r="O60" s="873"/>
      <c r="P60" s="873"/>
      <c r="Q60" s="873"/>
      <c r="R60" s="873"/>
      <c r="S60" s="873"/>
      <c r="T60" s="873"/>
      <c r="U60" s="761"/>
    </row>
    <row r="61" spans="1:21" s="79" customFormat="1" ht="22.5">
      <c r="A61" s="768">
        <v>4</v>
      </c>
      <c r="B61" s="701"/>
      <c r="C61" s="701"/>
      <c r="D61" s="701"/>
      <c r="E61" s="701"/>
      <c r="F61" s="701"/>
      <c r="G61" s="701"/>
      <c r="H61" s="701"/>
      <c r="I61" s="701"/>
      <c r="J61" s="701"/>
      <c r="K61" s="701"/>
      <c r="L61" s="862" t="s">
        <v>125</v>
      </c>
      <c r="M61" s="871" t="s">
        <v>1243</v>
      </c>
      <c r="N61" s="872" t="s">
        <v>355</v>
      </c>
      <c r="O61" s="873">
        <v>11</v>
      </c>
      <c r="P61" s="873">
        <v>10.89</v>
      </c>
      <c r="Q61" s="873">
        <v>11</v>
      </c>
      <c r="R61" s="873">
        <v>11.66</v>
      </c>
      <c r="S61" s="873">
        <v>13.2</v>
      </c>
      <c r="T61" s="873">
        <v>13.2</v>
      </c>
      <c r="U61" s="761"/>
    </row>
    <row r="62" spans="1:21">
      <c r="A62" s="768">
        <v>4</v>
      </c>
      <c r="B62" s="853"/>
      <c r="C62" s="853"/>
      <c r="D62" s="853"/>
      <c r="E62" s="853"/>
      <c r="F62" s="853"/>
      <c r="G62" s="853"/>
      <c r="H62" s="853"/>
      <c r="I62" s="853"/>
      <c r="J62" s="853"/>
      <c r="K62" s="853"/>
      <c r="L62" s="875">
        <v>9</v>
      </c>
      <c r="M62" s="871" t="s">
        <v>419</v>
      </c>
      <c r="N62" s="872" t="s">
        <v>355</v>
      </c>
      <c r="O62" s="877">
        <v>0</v>
      </c>
      <c r="P62" s="877">
        <v>0</v>
      </c>
      <c r="Q62" s="877">
        <v>0</v>
      </c>
      <c r="R62" s="877">
        <v>0</v>
      </c>
      <c r="S62" s="877">
        <v>0</v>
      </c>
      <c r="T62" s="877">
        <v>0</v>
      </c>
      <c r="U62" s="761"/>
    </row>
    <row r="63" spans="1:21" ht="0.2" customHeight="1">
      <c r="A63" s="768">
        <v>4</v>
      </c>
      <c r="B63" s="853"/>
      <c r="C63" s="853"/>
      <c r="D63" s="853"/>
      <c r="E63" s="853"/>
      <c r="F63" s="853"/>
      <c r="G63" s="853"/>
      <c r="H63" s="853"/>
      <c r="I63" s="853"/>
      <c r="J63" s="853"/>
      <c r="K63" s="853"/>
      <c r="L63" s="875">
        <v>9</v>
      </c>
      <c r="M63" s="863"/>
      <c r="N63" s="872"/>
      <c r="O63" s="878"/>
      <c r="P63" s="878"/>
      <c r="Q63" s="878"/>
      <c r="R63" s="878"/>
      <c r="S63" s="878"/>
      <c r="T63" s="878"/>
      <c r="U63" s="879"/>
    </row>
    <row r="64" spans="1:21" s="79" customFormat="1">
      <c r="A64" s="718" t="s">
        <v>119</v>
      </c>
      <c r="B64" s="701"/>
      <c r="C64" s="701"/>
      <c r="D64" s="701"/>
      <c r="E64" s="701"/>
      <c r="F64" s="701"/>
      <c r="G64" s="701"/>
      <c r="H64" s="701"/>
      <c r="I64" s="701"/>
      <c r="J64" s="701"/>
      <c r="K64" s="701"/>
      <c r="L64" s="787" t="s">
        <v>2456</v>
      </c>
      <c r="M64" s="610"/>
      <c r="N64" s="610"/>
      <c r="O64" s="610"/>
      <c r="P64" s="610"/>
      <c r="Q64" s="610"/>
      <c r="R64" s="610"/>
      <c r="S64" s="610"/>
      <c r="T64" s="610"/>
      <c r="U64" s="610"/>
    </row>
    <row r="65" spans="1:21" s="79" customFormat="1" ht="22.5">
      <c r="A65" s="768">
        <v>5</v>
      </c>
      <c r="B65" s="701"/>
      <c r="C65" s="701"/>
      <c r="D65" s="701"/>
      <c r="E65" s="701"/>
      <c r="F65" s="701"/>
      <c r="G65" s="701"/>
      <c r="H65" s="701"/>
      <c r="I65" s="701"/>
      <c r="J65" s="701"/>
      <c r="K65" s="701"/>
      <c r="L65" s="868">
        <v>0</v>
      </c>
      <c r="M65" s="859" t="s">
        <v>414</v>
      </c>
      <c r="N65" s="869" t="s">
        <v>355</v>
      </c>
      <c r="O65" s="870">
        <v>29.6</v>
      </c>
      <c r="P65" s="870">
        <v>30.009999999999998</v>
      </c>
      <c r="Q65" s="870">
        <v>29.6</v>
      </c>
      <c r="R65" s="870">
        <v>28.169999999999998</v>
      </c>
      <c r="S65" s="870">
        <v>32</v>
      </c>
      <c r="T65" s="870">
        <v>32</v>
      </c>
      <c r="U65" s="761"/>
    </row>
    <row r="66" spans="1:21" s="79" customFormat="1">
      <c r="A66" s="768">
        <v>5</v>
      </c>
      <c r="B66" s="701"/>
      <c r="C66" s="701"/>
      <c r="D66" s="701"/>
      <c r="E66" s="701"/>
      <c r="F66" s="701"/>
      <c r="G66" s="701"/>
      <c r="H66" s="701"/>
      <c r="I66" s="701"/>
      <c r="J66" s="701"/>
      <c r="K66" s="701"/>
      <c r="L66" s="862" t="s">
        <v>17</v>
      </c>
      <c r="M66" s="871" t="s">
        <v>415</v>
      </c>
      <c r="N66" s="872" t="s">
        <v>355</v>
      </c>
      <c r="O66" s="873">
        <v>0.6</v>
      </c>
      <c r="P66" s="874">
        <v>0.94</v>
      </c>
      <c r="Q66" s="874">
        <v>0.6</v>
      </c>
      <c r="R66" s="874">
        <v>1</v>
      </c>
      <c r="S66" s="874">
        <v>1</v>
      </c>
      <c r="T66" s="874">
        <v>1</v>
      </c>
      <c r="U66" s="761"/>
    </row>
    <row r="67" spans="1:21" s="79" customFormat="1">
      <c r="A67" s="768">
        <v>5</v>
      </c>
      <c r="B67" s="701"/>
      <c r="C67" s="701"/>
      <c r="D67" s="701"/>
      <c r="E67" s="701"/>
      <c r="F67" s="701"/>
      <c r="G67" s="701"/>
      <c r="H67" s="701"/>
      <c r="I67" s="701"/>
      <c r="J67" s="701"/>
      <c r="K67" s="701"/>
      <c r="L67" s="862" t="s">
        <v>101</v>
      </c>
      <c r="M67" s="871" t="s">
        <v>416</v>
      </c>
      <c r="N67" s="872" t="s">
        <v>355</v>
      </c>
      <c r="O67" s="873"/>
      <c r="P67" s="874"/>
      <c r="Q67" s="874"/>
      <c r="R67" s="874"/>
      <c r="S67" s="874"/>
      <c r="T67" s="874"/>
      <c r="U67" s="761"/>
    </row>
    <row r="68" spans="1:21" s="79" customFormat="1" ht="22.5">
      <c r="A68" s="768">
        <v>5</v>
      </c>
      <c r="B68" s="701"/>
      <c r="C68" s="701"/>
      <c r="D68" s="701"/>
      <c r="E68" s="701"/>
      <c r="F68" s="701"/>
      <c r="G68" s="701"/>
      <c r="H68" s="701"/>
      <c r="I68" s="701"/>
      <c r="J68" s="701"/>
      <c r="K68" s="701"/>
      <c r="L68" s="862" t="s">
        <v>102</v>
      </c>
      <c r="M68" s="871" t="s">
        <v>1242</v>
      </c>
      <c r="N68" s="872" t="s">
        <v>355</v>
      </c>
      <c r="O68" s="873"/>
      <c r="P68" s="874"/>
      <c r="Q68" s="874"/>
      <c r="R68" s="874"/>
      <c r="S68" s="874"/>
      <c r="T68" s="874"/>
      <c r="U68" s="761"/>
    </row>
    <row r="69" spans="1:21">
      <c r="A69" s="768">
        <v>5</v>
      </c>
      <c r="B69" s="853"/>
      <c r="C69" s="853"/>
      <c r="D69" s="853"/>
      <c r="E69" s="853"/>
      <c r="F69" s="853"/>
      <c r="G69" s="853"/>
      <c r="H69" s="853"/>
      <c r="I69" s="853"/>
      <c r="J69" s="853"/>
      <c r="K69" s="853"/>
      <c r="L69" s="875">
        <v>4</v>
      </c>
      <c r="M69" s="871" t="s">
        <v>417</v>
      </c>
      <c r="N69" s="872" t="s">
        <v>355</v>
      </c>
      <c r="O69" s="876">
        <v>11</v>
      </c>
      <c r="P69" s="876">
        <v>11</v>
      </c>
      <c r="Q69" s="876">
        <v>11</v>
      </c>
      <c r="R69" s="876">
        <v>8.09</v>
      </c>
      <c r="S69" s="876">
        <v>12</v>
      </c>
      <c r="T69" s="876">
        <v>12</v>
      </c>
      <c r="U69" s="761"/>
    </row>
    <row r="70" spans="1:21" s="79" customFormat="1">
      <c r="A70" s="768">
        <v>5</v>
      </c>
      <c r="B70" s="701"/>
      <c r="C70" s="701"/>
      <c r="D70" s="701"/>
      <c r="E70" s="701"/>
      <c r="F70" s="701"/>
      <c r="G70" s="701"/>
      <c r="H70" s="701"/>
      <c r="I70" s="701"/>
      <c r="J70" s="701"/>
      <c r="K70" s="701"/>
      <c r="L70" s="862" t="s">
        <v>119</v>
      </c>
      <c r="M70" s="871" t="s">
        <v>418</v>
      </c>
      <c r="N70" s="872" t="s">
        <v>355</v>
      </c>
      <c r="O70" s="873"/>
      <c r="P70" s="873"/>
      <c r="Q70" s="873"/>
      <c r="R70" s="873"/>
      <c r="S70" s="873"/>
      <c r="T70" s="873"/>
      <c r="U70" s="761"/>
    </row>
    <row r="71" spans="1:21" s="79" customFormat="1">
      <c r="A71" s="768">
        <v>5</v>
      </c>
      <c r="B71" s="701"/>
      <c r="C71" s="701"/>
      <c r="D71" s="701"/>
      <c r="E71" s="701"/>
      <c r="F71" s="701"/>
      <c r="G71" s="701"/>
      <c r="H71" s="701"/>
      <c r="I71" s="701"/>
      <c r="J71" s="701"/>
      <c r="K71" s="701"/>
      <c r="L71" s="862" t="s">
        <v>123</v>
      </c>
      <c r="M71" s="871" t="s">
        <v>136</v>
      </c>
      <c r="N71" s="872" t="s">
        <v>355</v>
      </c>
      <c r="O71" s="873"/>
      <c r="P71" s="873"/>
      <c r="Q71" s="873"/>
      <c r="R71" s="873"/>
      <c r="S71" s="873"/>
      <c r="T71" s="873"/>
      <c r="U71" s="761"/>
    </row>
    <row r="72" spans="1:21" s="79" customFormat="1">
      <c r="A72" s="768">
        <v>5</v>
      </c>
      <c r="B72" s="701"/>
      <c r="C72" s="701"/>
      <c r="D72" s="701"/>
      <c r="E72" s="701"/>
      <c r="F72" s="701"/>
      <c r="G72" s="701"/>
      <c r="H72" s="701"/>
      <c r="I72" s="701"/>
      <c r="J72" s="701"/>
      <c r="K72" s="701"/>
      <c r="L72" s="862" t="s">
        <v>124</v>
      </c>
      <c r="M72" s="871" t="s">
        <v>135</v>
      </c>
      <c r="N72" s="872" t="s">
        <v>355</v>
      </c>
      <c r="O72" s="873"/>
      <c r="P72" s="873"/>
      <c r="Q72" s="873"/>
      <c r="R72" s="873"/>
      <c r="S72" s="873"/>
      <c r="T72" s="873"/>
      <c r="U72" s="761"/>
    </row>
    <row r="73" spans="1:21" s="79" customFormat="1" ht="22.5">
      <c r="A73" s="768">
        <v>5</v>
      </c>
      <c r="B73" s="701"/>
      <c r="C73" s="701"/>
      <c r="D73" s="701"/>
      <c r="E73" s="701"/>
      <c r="F73" s="701"/>
      <c r="G73" s="701"/>
      <c r="H73" s="701"/>
      <c r="I73" s="701"/>
      <c r="J73" s="701"/>
      <c r="K73" s="701"/>
      <c r="L73" s="862" t="s">
        <v>125</v>
      </c>
      <c r="M73" s="871" t="s">
        <v>1243</v>
      </c>
      <c r="N73" s="872" t="s">
        <v>355</v>
      </c>
      <c r="O73" s="873">
        <v>18</v>
      </c>
      <c r="P73" s="873">
        <v>18.07</v>
      </c>
      <c r="Q73" s="873">
        <v>18</v>
      </c>
      <c r="R73" s="873">
        <v>19.079999999999998</v>
      </c>
      <c r="S73" s="873">
        <v>19</v>
      </c>
      <c r="T73" s="873">
        <v>19</v>
      </c>
      <c r="U73" s="761"/>
    </row>
    <row r="74" spans="1:21">
      <c r="A74" s="768">
        <v>5</v>
      </c>
      <c r="B74" s="853"/>
      <c r="C74" s="853"/>
      <c r="D74" s="853"/>
      <c r="E74" s="853"/>
      <c r="F74" s="853"/>
      <c r="G74" s="853"/>
      <c r="H74" s="853"/>
      <c r="I74" s="853"/>
      <c r="J74" s="853"/>
      <c r="K74" s="853"/>
      <c r="L74" s="875">
        <v>9</v>
      </c>
      <c r="M74" s="871" t="s">
        <v>419</v>
      </c>
      <c r="N74" s="872" t="s">
        <v>355</v>
      </c>
      <c r="O74" s="877">
        <v>0</v>
      </c>
      <c r="P74" s="877">
        <v>0</v>
      </c>
      <c r="Q74" s="877">
        <v>0</v>
      </c>
      <c r="R74" s="877">
        <v>0</v>
      </c>
      <c r="S74" s="877">
        <v>0</v>
      </c>
      <c r="T74" s="877">
        <v>0</v>
      </c>
      <c r="U74" s="761"/>
    </row>
    <row r="75" spans="1:21" ht="0.2" customHeight="1">
      <c r="A75" s="768">
        <v>5</v>
      </c>
      <c r="B75" s="853"/>
      <c r="C75" s="853"/>
      <c r="D75" s="853"/>
      <c r="E75" s="853"/>
      <c r="F75" s="853"/>
      <c r="G75" s="853"/>
      <c r="H75" s="853"/>
      <c r="I75" s="853"/>
      <c r="J75" s="853"/>
      <c r="K75" s="853"/>
      <c r="L75" s="875">
        <v>9</v>
      </c>
      <c r="M75" s="863"/>
      <c r="N75" s="872"/>
      <c r="O75" s="878"/>
      <c r="P75" s="878"/>
      <c r="Q75" s="878"/>
      <c r="R75" s="878"/>
      <c r="S75" s="878"/>
      <c r="T75" s="878"/>
      <c r="U75" s="879"/>
    </row>
    <row r="76" spans="1:21" s="79" customFormat="1">
      <c r="A76" s="718" t="s">
        <v>123</v>
      </c>
      <c r="B76" s="701"/>
      <c r="C76" s="701"/>
      <c r="D76" s="701"/>
      <c r="E76" s="701"/>
      <c r="F76" s="701"/>
      <c r="G76" s="701"/>
      <c r="H76" s="701"/>
      <c r="I76" s="701"/>
      <c r="J76" s="701"/>
      <c r="K76" s="701"/>
      <c r="L76" s="787" t="s">
        <v>2458</v>
      </c>
      <c r="M76" s="610"/>
      <c r="N76" s="610"/>
      <c r="O76" s="610"/>
      <c r="P76" s="610"/>
      <c r="Q76" s="610"/>
      <c r="R76" s="610"/>
      <c r="S76" s="610"/>
      <c r="T76" s="610"/>
      <c r="U76" s="610"/>
    </row>
    <row r="77" spans="1:21" s="79" customFormat="1" ht="22.5">
      <c r="A77" s="768">
        <v>6</v>
      </c>
      <c r="B77" s="701"/>
      <c r="C77" s="701"/>
      <c r="D77" s="701"/>
      <c r="E77" s="701"/>
      <c r="F77" s="701"/>
      <c r="G77" s="701"/>
      <c r="H77" s="701"/>
      <c r="I77" s="701"/>
      <c r="J77" s="701"/>
      <c r="K77" s="701"/>
      <c r="L77" s="868">
        <v>0</v>
      </c>
      <c r="M77" s="859" t="s">
        <v>414</v>
      </c>
      <c r="N77" s="869" t="s">
        <v>355</v>
      </c>
      <c r="O77" s="870">
        <v>29</v>
      </c>
      <c r="P77" s="870">
        <v>29.86</v>
      </c>
      <c r="Q77" s="870">
        <v>29</v>
      </c>
      <c r="R77" s="870">
        <v>29.78</v>
      </c>
      <c r="S77" s="870">
        <v>31.7</v>
      </c>
      <c r="T77" s="870">
        <v>31.7</v>
      </c>
      <c r="U77" s="761"/>
    </row>
    <row r="78" spans="1:21" s="79" customFormat="1">
      <c r="A78" s="768">
        <v>6</v>
      </c>
      <c r="B78" s="701"/>
      <c r="C78" s="701"/>
      <c r="D78" s="701"/>
      <c r="E78" s="701"/>
      <c r="F78" s="701"/>
      <c r="G78" s="701"/>
      <c r="H78" s="701"/>
      <c r="I78" s="701"/>
      <c r="J78" s="701"/>
      <c r="K78" s="701"/>
      <c r="L78" s="862" t="s">
        <v>17</v>
      </c>
      <c r="M78" s="871" t="s">
        <v>415</v>
      </c>
      <c r="N78" s="872" t="s">
        <v>355</v>
      </c>
      <c r="O78" s="873">
        <v>0.5</v>
      </c>
      <c r="P78" s="874">
        <v>0.57999999999999996</v>
      </c>
      <c r="Q78" s="874">
        <v>0.5</v>
      </c>
      <c r="R78" s="874">
        <v>0.7</v>
      </c>
      <c r="S78" s="874">
        <v>0.7</v>
      </c>
      <c r="T78" s="874">
        <v>0.7</v>
      </c>
      <c r="U78" s="761"/>
    </row>
    <row r="79" spans="1:21" s="79" customFormat="1">
      <c r="A79" s="768">
        <v>6</v>
      </c>
      <c r="B79" s="701"/>
      <c r="C79" s="701"/>
      <c r="D79" s="701"/>
      <c r="E79" s="701"/>
      <c r="F79" s="701"/>
      <c r="G79" s="701"/>
      <c r="H79" s="701"/>
      <c r="I79" s="701"/>
      <c r="J79" s="701"/>
      <c r="K79" s="701"/>
      <c r="L79" s="862" t="s">
        <v>101</v>
      </c>
      <c r="M79" s="871" t="s">
        <v>416</v>
      </c>
      <c r="N79" s="872" t="s">
        <v>355</v>
      </c>
      <c r="O79" s="873"/>
      <c r="P79" s="874"/>
      <c r="Q79" s="874"/>
      <c r="R79" s="874"/>
      <c r="S79" s="874"/>
      <c r="T79" s="874"/>
      <c r="U79" s="761"/>
    </row>
    <row r="80" spans="1:21" s="79" customFormat="1" ht="22.5">
      <c r="A80" s="768">
        <v>6</v>
      </c>
      <c r="B80" s="701"/>
      <c r="C80" s="701"/>
      <c r="D80" s="701"/>
      <c r="E80" s="701"/>
      <c r="F80" s="701"/>
      <c r="G80" s="701"/>
      <c r="H80" s="701"/>
      <c r="I80" s="701"/>
      <c r="J80" s="701"/>
      <c r="K80" s="701"/>
      <c r="L80" s="862" t="s">
        <v>102</v>
      </c>
      <c r="M80" s="871" t="s">
        <v>1242</v>
      </c>
      <c r="N80" s="872" t="s">
        <v>355</v>
      </c>
      <c r="O80" s="873"/>
      <c r="P80" s="874"/>
      <c r="Q80" s="874"/>
      <c r="R80" s="874"/>
      <c r="S80" s="874"/>
      <c r="T80" s="874"/>
      <c r="U80" s="761"/>
    </row>
    <row r="81" spans="1:21">
      <c r="A81" s="768">
        <v>6</v>
      </c>
      <c r="B81" s="853"/>
      <c r="C81" s="853"/>
      <c r="D81" s="853"/>
      <c r="E81" s="853"/>
      <c r="F81" s="853"/>
      <c r="G81" s="853"/>
      <c r="H81" s="853"/>
      <c r="I81" s="853"/>
      <c r="J81" s="853"/>
      <c r="K81" s="853"/>
      <c r="L81" s="875">
        <v>4</v>
      </c>
      <c r="M81" s="871" t="s">
        <v>417</v>
      </c>
      <c r="N81" s="872" t="s">
        <v>355</v>
      </c>
      <c r="O81" s="876">
        <v>14.5</v>
      </c>
      <c r="P81" s="876">
        <v>14.5</v>
      </c>
      <c r="Q81" s="876">
        <v>14.5</v>
      </c>
      <c r="R81" s="876">
        <v>14.24</v>
      </c>
      <c r="S81" s="876">
        <v>15</v>
      </c>
      <c r="T81" s="876">
        <v>15</v>
      </c>
      <c r="U81" s="761"/>
    </row>
    <row r="82" spans="1:21" s="79" customFormat="1">
      <c r="A82" s="768">
        <v>6</v>
      </c>
      <c r="B82" s="701"/>
      <c r="C82" s="701"/>
      <c r="D82" s="701"/>
      <c r="E82" s="701"/>
      <c r="F82" s="701"/>
      <c r="G82" s="701"/>
      <c r="H82" s="701"/>
      <c r="I82" s="701"/>
      <c r="J82" s="701"/>
      <c r="K82" s="701"/>
      <c r="L82" s="862" t="s">
        <v>119</v>
      </c>
      <c r="M82" s="871" t="s">
        <v>418</v>
      </c>
      <c r="N82" s="872" t="s">
        <v>355</v>
      </c>
      <c r="O82" s="873"/>
      <c r="P82" s="873"/>
      <c r="Q82" s="873"/>
      <c r="R82" s="873"/>
      <c r="S82" s="873"/>
      <c r="T82" s="873"/>
      <c r="U82" s="761"/>
    </row>
    <row r="83" spans="1:21" s="79" customFormat="1">
      <c r="A83" s="768">
        <v>6</v>
      </c>
      <c r="B83" s="701"/>
      <c r="C83" s="701"/>
      <c r="D83" s="701"/>
      <c r="E83" s="701"/>
      <c r="F83" s="701"/>
      <c r="G83" s="701"/>
      <c r="H83" s="701"/>
      <c r="I83" s="701"/>
      <c r="J83" s="701"/>
      <c r="K83" s="701"/>
      <c r="L83" s="862" t="s">
        <v>123</v>
      </c>
      <c r="M83" s="871" t="s">
        <v>136</v>
      </c>
      <c r="N83" s="872" t="s">
        <v>355</v>
      </c>
      <c r="O83" s="873"/>
      <c r="P83" s="873"/>
      <c r="Q83" s="873"/>
      <c r="R83" s="873"/>
      <c r="S83" s="873"/>
      <c r="T83" s="873"/>
      <c r="U83" s="761"/>
    </row>
    <row r="84" spans="1:21" s="79" customFormat="1">
      <c r="A84" s="768">
        <v>6</v>
      </c>
      <c r="B84" s="701"/>
      <c r="C84" s="701"/>
      <c r="D84" s="701"/>
      <c r="E84" s="701"/>
      <c r="F84" s="701"/>
      <c r="G84" s="701"/>
      <c r="H84" s="701"/>
      <c r="I84" s="701"/>
      <c r="J84" s="701"/>
      <c r="K84" s="701"/>
      <c r="L84" s="862" t="s">
        <v>124</v>
      </c>
      <c r="M84" s="871" t="s">
        <v>135</v>
      </c>
      <c r="N84" s="872" t="s">
        <v>355</v>
      </c>
      <c r="O84" s="873"/>
      <c r="P84" s="873"/>
      <c r="Q84" s="873"/>
      <c r="R84" s="873"/>
      <c r="S84" s="873"/>
      <c r="T84" s="873"/>
      <c r="U84" s="761"/>
    </row>
    <row r="85" spans="1:21" s="79" customFormat="1" ht="22.5">
      <c r="A85" s="768">
        <v>6</v>
      </c>
      <c r="B85" s="701"/>
      <c r="C85" s="701"/>
      <c r="D85" s="701"/>
      <c r="E85" s="701"/>
      <c r="F85" s="701"/>
      <c r="G85" s="701"/>
      <c r="H85" s="701"/>
      <c r="I85" s="701"/>
      <c r="J85" s="701"/>
      <c r="K85" s="701"/>
      <c r="L85" s="862" t="s">
        <v>125</v>
      </c>
      <c r="M85" s="871" t="s">
        <v>1243</v>
      </c>
      <c r="N85" s="872" t="s">
        <v>355</v>
      </c>
      <c r="O85" s="873">
        <v>14</v>
      </c>
      <c r="P85" s="873">
        <v>14.78</v>
      </c>
      <c r="Q85" s="873">
        <v>14</v>
      </c>
      <c r="R85" s="873">
        <v>14.84</v>
      </c>
      <c r="S85" s="873">
        <v>16</v>
      </c>
      <c r="T85" s="873">
        <v>16</v>
      </c>
      <c r="U85" s="761"/>
    </row>
    <row r="86" spans="1:21">
      <c r="A86" s="768">
        <v>6</v>
      </c>
      <c r="B86" s="853"/>
      <c r="C86" s="853"/>
      <c r="D86" s="853"/>
      <c r="E86" s="853"/>
      <c r="F86" s="853"/>
      <c r="G86" s="853"/>
      <c r="H86" s="853"/>
      <c r="I86" s="853"/>
      <c r="J86" s="853"/>
      <c r="K86" s="853"/>
      <c r="L86" s="875">
        <v>9</v>
      </c>
      <c r="M86" s="871" t="s">
        <v>419</v>
      </c>
      <c r="N86" s="872" t="s">
        <v>355</v>
      </c>
      <c r="O86" s="877">
        <v>0</v>
      </c>
      <c r="P86" s="877">
        <v>0</v>
      </c>
      <c r="Q86" s="877">
        <v>0</v>
      </c>
      <c r="R86" s="877">
        <v>0</v>
      </c>
      <c r="S86" s="877">
        <v>0</v>
      </c>
      <c r="T86" s="877">
        <v>0</v>
      </c>
      <c r="U86" s="761"/>
    </row>
    <row r="87" spans="1:21" ht="0.2" customHeight="1">
      <c r="A87" s="768">
        <v>6</v>
      </c>
      <c r="B87" s="853"/>
      <c r="C87" s="853"/>
      <c r="D87" s="853"/>
      <c r="E87" s="853"/>
      <c r="F87" s="853"/>
      <c r="G87" s="853"/>
      <c r="H87" s="853"/>
      <c r="I87" s="853"/>
      <c r="J87" s="853"/>
      <c r="K87" s="853"/>
      <c r="L87" s="875">
        <v>9</v>
      </c>
      <c r="M87" s="863"/>
      <c r="N87" s="872"/>
      <c r="O87" s="878"/>
      <c r="P87" s="878"/>
      <c r="Q87" s="878"/>
      <c r="R87" s="878"/>
      <c r="S87" s="878"/>
      <c r="T87" s="878"/>
      <c r="U87" s="879"/>
    </row>
    <row r="88" spans="1:21" s="79" customFormat="1">
      <c r="A88" s="718" t="s">
        <v>124</v>
      </c>
      <c r="B88" s="701"/>
      <c r="C88" s="701"/>
      <c r="D88" s="701"/>
      <c r="E88" s="701"/>
      <c r="F88" s="701"/>
      <c r="G88" s="701"/>
      <c r="H88" s="701"/>
      <c r="I88" s="701"/>
      <c r="J88" s="701"/>
      <c r="K88" s="701"/>
      <c r="L88" s="787" t="s">
        <v>2460</v>
      </c>
      <c r="M88" s="610"/>
      <c r="N88" s="610"/>
      <c r="O88" s="610"/>
      <c r="P88" s="610"/>
      <c r="Q88" s="610"/>
      <c r="R88" s="610"/>
      <c r="S88" s="610"/>
      <c r="T88" s="610"/>
      <c r="U88" s="610"/>
    </row>
    <row r="89" spans="1:21" s="79" customFormat="1" ht="22.5">
      <c r="A89" s="768">
        <v>7</v>
      </c>
      <c r="B89" s="701"/>
      <c r="C89" s="701"/>
      <c r="D89" s="701"/>
      <c r="E89" s="701"/>
      <c r="F89" s="701"/>
      <c r="G89" s="701"/>
      <c r="H89" s="701"/>
      <c r="I89" s="701"/>
      <c r="J89" s="701"/>
      <c r="K89" s="701"/>
      <c r="L89" s="868">
        <v>0</v>
      </c>
      <c r="M89" s="859" t="s">
        <v>414</v>
      </c>
      <c r="N89" s="869" t="s">
        <v>355</v>
      </c>
      <c r="O89" s="870">
        <v>29.7</v>
      </c>
      <c r="P89" s="870">
        <v>30.96</v>
      </c>
      <c r="Q89" s="870">
        <v>29.7</v>
      </c>
      <c r="R89" s="870">
        <v>28.8</v>
      </c>
      <c r="S89" s="870">
        <v>34.47</v>
      </c>
      <c r="T89" s="870">
        <v>30.070999999999998</v>
      </c>
      <c r="U89" s="761"/>
    </row>
    <row r="90" spans="1:21" s="79" customFormat="1">
      <c r="A90" s="768">
        <v>7</v>
      </c>
      <c r="B90" s="701"/>
      <c r="C90" s="701"/>
      <c r="D90" s="701"/>
      <c r="E90" s="701"/>
      <c r="F90" s="701"/>
      <c r="G90" s="701"/>
      <c r="H90" s="701"/>
      <c r="I90" s="701"/>
      <c r="J90" s="701"/>
      <c r="K90" s="701"/>
      <c r="L90" s="862" t="s">
        <v>17</v>
      </c>
      <c r="M90" s="871" t="s">
        <v>415</v>
      </c>
      <c r="N90" s="872" t="s">
        <v>355</v>
      </c>
      <c r="O90" s="873">
        <v>0.7</v>
      </c>
      <c r="P90" s="874">
        <v>1</v>
      </c>
      <c r="Q90" s="874">
        <v>0.7</v>
      </c>
      <c r="R90" s="874">
        <v>0.7</v>
      </c>
      <c r="S90" s="874">
        <v>1</v>
      </c>
      <c r="T90" s="874">
        <v>0.70099999999999996</v>
      </c>
      <c r="U90" s="761"/>
    </row>
    <row r="91" spans="1:21" s="79" customFormat="1">
      <c r="A91" s="768">
        <v>7</v>
      </c>
      <c r="B91" s="701"/>
      <c r="C91" s="701"/>
      <c r="D91" s="701"/>
      <c r="E91" s="701"/>
      <c r="F91" s="701"/>
      <c r="G91" s="701"/>
      <c r="H91" s="701"/>
      <c r="I91" s="701"/>
      <c r="J91" s="701"/>
      <c r="K91" s="701"/>
      <c r="L91" s="862" t="s">
        <v>101</v>
      </c>
      <c r="M91" s="871" t="s">
        <v>416</v>
      </c>
      <c r="N91" s="872" t="s">
        <v>355</v>
      </c>
      <c r="O91" s="873"/>
      <c r="P91" s="874"/>
      <c r="Q91" s="874"/>
      <c r="R91" s="874"/>
      <c r="S91" s="874"/>
      <c r="T91" s="874"/>
      <c r="U91" s="761"/>
    </row>
    <row r="92" spans="1:21" s="79" customFormat="1" ht="22.5">
      <c r="A92" s="768">
        <v>7</v>
      </c>
      <c r="B92" s="701"/>
      <c r="C92" s="701"/>
      <c r="D92" s="701"/>
      <c r="E92" s="701"/>
      <c r="F92" s="701"/>
      <c r="G92" s="701"/>
      <c r="H92" s="701"/>
      <c r="I92" s="701"/>
      <c r="J92" s="701"/>
      <c r="K92" s="701"/>
      <c r="L92" s="862" t="s">
        <v>102</v>
      </c>
      <c r="M92" s="871" t="s">
        <v>1242</v>
      </c>
      <c r="N92" s="872" t="s">
        <v>355</v>
      </c>
      <c r="O92" s="873"/>
      <c r="P92" s="874"/>
      <c r="Q92" s="874"/>
      <c r="R92" s="874"/>
      <c r="S92" s="874"/>
      <c r="T92" s="874"/>
      <c r="U92" s="761"/>
    </row>
    <row r="93" spans="1:21">
      <c r="A93" s="768">
        <v>7</v>
      </c>
      <c r="B93" s="853"/>
      <c r="C93" s="853"/>
      <c r="D93" s="853"/>
      <c r="E93" s="853"/>
      <c r="F93" s="853"/>
      <c r="G93" s="853"/>
      <c r="H93" s="853"/>
      <c r="I93" s="853"/>
      <c r="J93" s="853"/>
      <c r="K93" s="853"/>
      <c r="L93" s="875">
        <v>4</v>
      </c>
      <c r="M93" s="871" t="s">
        <v>417</v>
      </c>
      <c r="N93" s="872" t="s">
        <v>355</v>
      </c>
      <c r="O93" s="876">
        <v>9</v>
      </c>
      <c r="P93" s="876">
        <v>9</v>
      </c>
      <c r="Q93" s="876">
        <v>9</v>
      </c>
      <c r="R93" s="876">
        <v>6.9</v>
      </c>
      <c r="S93" s="876">
        <v>11</v>
      </c>
      <c r="T93" s="876">
        <v>6.9</v>
      </c>
      <c r="U93" s="761"/>
    </row>
    <row r="94" spans="1:21" s="79" customFormat="1">
      <c r="A94" s="768">
        <v>7</v>
      </c>
      <c r="B94" s="701"/>
      <c r="C94" s="701"/>
      <c r="D94" s="701"/>
      <c r="E94" s="701"/>
      <c r="F94" s="701"/>
      <c r="G94" s="701"/>
      <c r="H94" s="701"/>
      <c r="I94" s="701"/>
      <c r="J94" s="701"/>
      <c r="K94" s="701"/>
      <c r="L94" s="862" t="s">
        <v>119</v>
      </c>
      <c r="M94" s="871" t="s">
        <v>418</v>
      </c>
      <c r="N94" s="872" t="s">
        <v>355</v>
      </c>
      <c r="O94" s="873"/>
      <c r="P94" s="873"/>
      <c r="Q94" s="873"/>
      <c r="R94" s="873"/>
      <c r="S94" s="873"/>
      <c r="T94" s="873"/>
      <c r="U94" s="761"/>
    </row>
    <row r="95" spans="1:21" s="79" customFormat="1">
      <c r="A95" s="768">
        <v>7</v>
      </c>
      <c r="B95" s="701"/>
      <c r="C95" s="701"/>
      <c r="D95" s="701"/>
      <c r="E95" s="701"/>
      <c r="F95" s="701"/>
      <c r="G95" s="701"/>
      <c r="H95" s="701"/>
      <c r="I95" s="701"/>
      <c r="J95" s="701"/>
      <c r="K95" s="701"/>
      <c r="L95" s="862" t="s">
        <v>123</v>
      </c>
      <c r="M95" s="871" t="s">
        <v>136</v>
      </c>
      <c r="N95" s="872" t="s">
        <v>355</v>
      </c>
      <c r="O95" s="873"/>
      <c r="P95" s="873"/>
      <c r="Q95" s="873"/>
      <c r="R95" s="873"/>
      <c r="S95" s="873"/>
      <c r="T95" s="873"/>
      <c r="U95" s="761"/>
    </row>
    <row r="96" spans="1:21" s="79" customFormat="1">
      <c r="A96" s="768">
        <v>7</v>
      </c>
      <c r="B96" s="701"/>
      <c r="C96" s="701"/>
      <c r="D96" s="701"/>
      <c r="E96" s="701"/>
      <c r="F96" s="701"/>
      <c r="G96" s="701"/>
      <c r="H96" s="701"/>
      <c r="I96" s="701"/>
      <c r="J96" s="701"/>
      <c r="K96" s="701"/>
      <c r="L96" s="862" t="s">
        <v>124</v>
      </c>
      <c r="M96" s="871" t="s">
        <v>135</v>
      </c>
      <c r="N96" s="872" t="s">
        <v>355</v>
      </c>
      <c r="O96" s="873"/>
      <c r="P96" s="873"/>
      <c r="Q96" s="873"/>
      <c r="R96" s="873"/>
      <c r="S96" s="873"/>
      <c r="T96" s="873"/>
      <c r="U96" s="761"/>
    </row>
    <row r="97" spans="1:21" s="79" customFormat="1" ht="22.5">
      <c r="A97" s="768">
        <v>7</v>
      </c>
      <c r="B97" s="701"/>
      <c r="C97" s="701"/>
      <c r="D97" s="701"/>
      <c r="E97" s="701"/>
      <c r="F97" s="701"/>
      <c r="G97" s="701"/>
      <c r="H97" s="701"/>
      <c r="I97" s="701"/>
      <c r="J97" s="701"/>
      <c r="K97" s="701"/>
      <c r="L97" s="862" t="s">
        <v>125</v>
      </c>
      <c r="M97" s="871" t="s">
        <v>1243</v>
      </c>
      <c r="N97" s="872" t="s">
        <v>355</v>
      </c>
      <c r="O97" s="873">
        <v>20</v>
      </c>
      <c r="P97" s="873">
        <v>20.96</v>
      </c>
      <c r="Q97" s="873">
        <v>20</v>
      </c>
      <c r="R97" s="873">
        <v>21.2</v>
      </c>
      <c r="S97" s="873">
        <v>22.47</v>
      </c>
      <c r="T97" s="873">
        <v>22.47</v>
      </c>
      <c r="U97" s="761"/>
    </row>
    <row r="98" spans="1:21">
      <c r="A98" s="768">
        <v>7</v>
      </c>
      <c r="B98" s="853"/>
      <c r="C98" s="853"/>
      <c r="D98" s="853"/>
      <c r="E98" s="853"/>
      <c r="F98" s="853"/>
      <c r="G98" s="853"/>
      <c r="H98" s="853"/>
      <c r="I98" s="853"/>
      <c r="J98" s="853"/>
      <c r="K98" s="853"/>
      <c r="L98" s="875">
        <v>9</v>
      </c>
      <c r="M98" s="871" t="s">
        <v>419</v>
      </c>
      <c r="N98" s="872" t="s">
        <v>355</v>
      </c>
      <c r="O98" s="877">
        <v>0</v>
      </c>
      <c r="P98" s="877">
        <v>0</v>
      </c>
      <c r="Q98" s="877">
        <v>0</v>
      </c>
      <c r="R98" s="877">
        <v>0</v>
      </c>
      <c r="S98" s="877">
        <v>0</v>
      </c>
      <c r="T98" s="877">
        <v>0</v>
      </c>
      <c r="U98" s="761"/>
    </row>
    <row r="99" spans="1:21" ht="0.2" customHeight="1">
      <c r="A99" s="768">
        <v>7</v>
      </c>
      <c r="B99" s="853"/>
      <c r="C99" s="853"/>
      <c r="D99" s="853"/>
      <c r="E99" s="853"/>
      <c r="F99" s="853"/>
      <c r="G99" s="853"/>
      <c r="H99" s="853"/>
      <c r="I99" s="853"/>
      <c r="J99" s="853"/>
      <c r="K99" s="853"/>
      <c r="L99" s="875">
        <v>9</v>
      </c>
      <c r="M99" s="863"/>
      <c r="N99" s="872"/>
      <c r="O99" s="878"/>
      <c r="P99" s="878"/>
      <c r="Q99" s="878"/>
      <c r="R99" s="878"/>
      <c r="S99" s="878"/>
      <c r="T99" s="878"/>
      <c r="U99" s="879"/>
    </row>
    <row r="100" spans="1:21">
      <c r="A100" s="853"/>
      <c r="B100" s="853"/>
      <c r="C100" s="853"/>
      <c r="D100" s="853"/>
      <c r="E100" s="853"/>
      <c r="F100" s="853"/>
      <c r="G100" s="853"/>
      <c r="H100" s="853"/>
      <c r="I100" s="853"/>
      <c r="J100" s="853"/>
      <c r="K100" s="853"/>
      <c r="L100" s="853"/>
      <c r="M100" s="853"/>
      <c r="N100" s="853"/>
      <c r="O100" s="853"/>
      <c r="P100" s="853"/>
      <c r="Q100" s="853"/>
      <c r="R100" s="853"/>
      <c r="S100" s="853"/>
      <c r="T100" s="853"/>
      <c r="U100" s="853"/>
    </row>
    <row r="101" spans="1:21" s="85" customFormat="1" ht="15" customHeight="1">
      <c r="A101" s="618"/>
      <c r="B101" s="618"/>
      <c r="C101" s="618"/>
      <c r="D101" s="618"/>
      <c r="E101" s="618"/>
      <c r="F101" s="618"/>
      <c r="G101" s="618"/>
      <c r="H101" s="618"/>
      <c r="I101" s="618"/>
      <c r="J101" s="618"/>
      <c r="K101" s="618"/>
      <c r="L101" s="763" t="s">
        <v>1274</v>
      </c>
      <c r="M101" s="763"/>
      <c r="N101" s="763"/>
      <c r="O101" s="763"/>
      <c r="P101" s="763"/>
      <c r="Q101" s="763"/>
      <c r="R101" s="763"/>
      <c r="S101" s="764"/>
      <c r="T101" s="764"/>
      <c r="U101" s="764"/>
    </row>
    <row r="102" spans="1:21" s="85" customFormat="1" ht="29.25" customHeight="1">
      <c r="A102" s="618"/>
      <c r="B102" s="618"/>
      <c r="C102" s="618"/>
      <c r="D102" s="618"/>
      <c r="E102" s="618"/>
      <c r="F102" s="618"/>
      <c r="G102" s="618"/>
      <c r="H102" s="618"/>
      <c r="I102" s="618"/>
      <c r="J102" s="618"/>
      <c r="K102" s="579"/>
      <c r="L102" s="778" t="s">
        <v>2418</v>
      </c>
      <c r="M102" s="765"/>
      <c r="N102" s="765"/>
      <c r="O102" s="765"/>
      <c r="P102" s="765"/>
      <c r="Q102" s="765"/>
      <c r="R102" s="765"/>
      <c r="S102" s="766"/>
      <c r="T102" s="766"/>
      <c r="U102" s="766"/>
    </row>
    <row r="103" spans="1:21" s="85" customFormat="1" ht="78.75" customHeight="1">
      <c r="A103" s="618"/>
      <c r="B103" s="618"/>
      <c r="C103" s="618"/>
      <c r="D103" s="618"/>
      <c r="E103" s="618"/>
      <c r="F103" s="618"/>
      <c r="G103" s="618"/>
      <c r="H103" s="618"/>
      <c r="I103" s="618"/>
      <c r="J103" s="618"/>
      <c r="K103" s="579" t="s">
        <v>2474</v>
      </c>
      <c r="L103" s="778" t="s">
        <v>2417</v>
      </c>
      <c r="M103" s="765"/>
      <c r="N103" s="765"/>
      <c r="O103" s="765"/>
      <c r="P103" s="765"/>
      <c r="Q103" s="765"/>
      <c r="R103" s="765"/>
      <c r="S103" s="766"/>
      <c r="T103" s="766"/>
      <c r="U103" s="766"/>
    </row>
  </sheetData>
  <sheetProtection formatColumns="0" formatRows="0" autoFilter="0"/>
  <mergeCells count="7">
    <mergeCell ref="L101:U101"/>
    <mergeCell ref="L102:U102"/>
    <mergeCell ref="L14:L15"/>
    <mergeCell ref="M14:M15"/>
    <mergeCell ref="N14:N15"/>
    <mergeCell ref="U14:U15"/>
    <mergeCell ref="L103:U103"/>
  </mergeCells>
  <dataValidations count="3">
    <dataValidation allowBlank="1" showInputMessage="1" showErrorMessage="1" sqref="S99:T99 S27:T27 S39:T39 S51:T51 S63:T63 S75:T75 S87:T87 S100:U65559"/>
    <dataValidation type="textLength" operator="lessThanOrEqual" allowBlank="1" showInputMessage="1" showErrorMessage="1" errorTitle="Ошибка" error="Допускается ввод не более 900 символов!" sqref="U17:U26 U29:U38 U41:U50 U53:U62 U65:U74 U77:U86 U89:U98">
      <formula1>900</formula1>
    </dataValidation>
    <dataValidation type="decimal" allowBlank="1" showErrorMessage="1" errorTitle="Ошибка" error="Допускается ввод только неотрицательных чисел!" sqref="O18:T25 O30:T37 O42:T49 O54:T61 O66:T73 O78:T85 O90:T9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AJ126" sqref="AJ126"/>
    </sheetView>
  </sheetViews>
  <sheetFormatPr defaultRowHeight="14.25"/>
  <cols>
    <col min="1" max="1" width="3.28515625" style="12" customWidth="1"/>
    <col min="2" max="2" width="8.7109375" style="12" customWidth="1"/>
    <col min="3" max="3" width="22.28515625" style="12" customWidth="1"/>
    <col min="4" max="4" width="4.28515625" style="12" customWidth="1"/>
    <col min="5" max="6" width="4.42578125" style="12" customWidth="1"/>
    <col min="7" max="7" width="4.5703125" style="12" customWidth="1"/>
    <col min="8" max="24" width="4.42578125" style="12" customWidth="1"/>
    <col min="25" max="25" width="4.42578125" style="13" customWidth="1"/>
    <col min="26" max="26" width="9.140625" style="12"/>
    <col min="27" max="27" width="9.140625" style="14"/>
    <col min="28" max="16384" width="9.140625" style="12"/>
  </cols>
  <sheetData>
    <row r="1" spans="1:29" ht="10.5" customHeight="1">
      <c r="A1" s="11"/>
      <c r="AA1" s="14" t="s">
        <v>164</v>
      </c>
    </row>
    <row r="2" spans="1:29" ht="16.5" customHeight="1">
      <c r="B2" s="489" t="str">
        <f>"Код шаблона: " &amp; GetCode()</f>
        <v>Код шаблона: EXPERT.VSVO.EOR</v>
      </c>
      <c r="C2" s="489"/>
      <c r="D2" s="489"/>
      <c r="E2" s="489"/>
      <c r="F2" s="489"/>
      <c r="G2" s="489"/>
      <c r="H2" s="15"/>
      <c r="I2" s="15"/>
      <c r="J2" s="15"/>
      <c r="K2" s="15"/>
      <c r="L2" s="15"/>
      <c r="M2" s="15"/>
      <c r="N2" s="15"/>
      <c r="O2" s="15"/>
      <c r="P2" s="15"/>
      <c r="Q2" s="15"/>
      <c r="R2" s="15"/>
      <c r="S2" s="15"/>
      <c r="T2" s="15"/>
      <c r="U2" s="15"/>
      <c r="V2" s="15"/>
      <c r="W2" s="13"/>
      <c r="Y2" s="14"/>
      <c r="AA2" s="12"/>
    </row>
    <row r="3" spans="1:29" ht="18" customHeight="1">
      <c r="B3" s="490" t="str">
        <f>"Версия " &amp; Getversion()</f>
        <v>Версия 3.1</v>
      </c>
      <c r="C3" s="490"/>
      <c r="D3" s="16"/>
      <c r="E3" s="16"/>
      <c r="F3" s="16"/>
      <c r="G3" s="16"/>
      <c r="H3" s="17"/>
      <c r="I3" s="17"/>
      <c r="J3" s="17"/>
      <c r="K3" s="17"/>
      <c r="L3" s="17"/>
      <c r="M3" s="17"/>
      <c r="N3" s="17"/>
      <c r="O3" s="17"/>
      <c r="P3" s="17"/>
      <c r="Q3" s="17"/>
      <c r="R3" s="17"/>
      <c r="S3" s="15"/>
      <c r="T3" s="15"/>
      <c r="U3" s="15"/>
      <c r="V3" s="17"/>
      <c r="W3" s="17"/>
      <c r="X3" s="17"/>
      <c r="Y3" s="17"/>
    </row>
    <row r="4" spans="1:29" ht="6" customHeight="1">
      <c r="B4" s="18"/>
      <c r="D4" s="17"/>
      <c r="E4" s="17"/>
      <c r="F4" s="17"/>
      <c r="G4" s="17"/>
      <c r="H4" s="17"/>
      <c r="I4" s="17"/>
      <c r="J4" s="17"/>
      <c r="K4" s="17"/>
      <c r="L4" s="17"/>
      <c r="M4" s="17"/>
      <c r="N4" s="17"/>
      <c r="O4" s="17"/>
      <c r="P4" s="17"/>
      <c r="Q4" s="17"/>
      <c r="R4" s="17"/>
      <c r="S4" s="17"/>
      <c r="T4" s="17"/>
      <c r="U4" s="17"/>
      <c r="V4" s="17"/>
      <c r="W4" s="17"/>
      <c r="X4" s="17"/>
      <c r="Y4" s="17"/>
    </row>
    <row r="5" spans="1:29" ht="32.25" customHeight="1">
      <c r="A5" s="19"/>
      <c r="B5" s="491" t="s">
        <v>1074</v>
      </c>
      <c r="C5" s="492"/>
      <c r="D5" s="492"/>
      <c r="E5" s="492"/>
      <c r="F5" s="492"/>
      <c r="G5" s="492"/>
      <c r="H5" s="492"/>
      <c r="I5" s="492"/>
      <c r="J5" s="492"/>
      <c r="K5" s="492"/>
      <c r="L5" s="492"/>
      <c r="M5" s="492"/>
      <c r="N5" s="492"/>
      <c r="O5" s="492"/>
      <c r="P5" s="492"/>
      <c r="Q5" s="492"/>
      <c r="R5" s="492"/>
      <c r="S5" s="492"/>
      <c r="T5" s="492"/>
      <c r="U5" s="492"/>
      <c r="V5" s="492"/>
      <c r="W5" s="492"/>
      <c r="X5" s="492"/>
      <c r="Y5" s="493"/>
      <c r="Z5" s="46"/>
      <c r="AB5" s="19"/>
      <c r="AC5" s="19"/>
    </row>
    <row r="6" spans="1:29" ht="13.9" customHeight="1">
      <c r="A6" s="20"/>
      <c r="B6" s="48"/>
      <c r="C6" s="48"/>
      <c r="D6" s="21"/>
      <c r="E6" s="21"/>
      <c r="F6" s="21"/>
      <c r="G6" s="21"/>
      <c r="H6" s="21"/>
      <c r="I6" s="21"/>
      <c r="J6" s="21"/>
      <c r="K6" s="21"/>
      <c r="L6" s="21"/>
      <c r="M6" s="21"/>
      <c r="N6" s="21"/>
      <c r="O6" s="21"/>
      <c r="P6" s="21"/>
      <c r="Q6" s="21"/>
      <c r="R6" s="21"/>
      <c r="S6" s="21"/>
      <c r="T6" s="21"/>
      <c r="U6" s="21"/>
      <c r="V6" s="21"/>
      <c r="W6" s="21"/>
      <c r="X6" s="21"/>
      <c r="Y6" s="44"/>
      <c r="Z6" s="20"/>
    </row>
    <row r="7" spans="1:29" ht="15" customHeight="1">
      <c r="A7" s="20"/>
      <c r="B7" s="20"/>
      <c r="C7" s="22"/>
      <c r="D7" s="21"/>
      <c r="E7" s="494" t="s">
        <v>966</v>
      </c>
      <c r="F7" s="494"/>
      <c r="G7" s="494"/>
      <c r="H7" s="494"/>
      <c r="I7" s="494"/>
      <c r="J7" s="494"/>
      <c r="K7" s="494"/>
      <c r="L7" s="494"/>
      <c r="M7" s="494"/>
      <c r="N7" s="494"/>
      <c r="O7" s="494"/>
      <c r="P7" s="494"/>
      <c r="Q7" s="494"/>
      <c r="R7" s="494"/>
      <c r="S7" s="494"/>
      <c r="T7" s="494"/>
      <c r="U7" s="494"/>
      <c r="V7" s="494"/>
      <c r="W7" s="494"/>
      <c r="X7" s="494"/>
      <c r="Y7" s="44"/>
      <c r="Z7" s="20"/>
    </row>
    <row r="8" spans="1:29" ht="15" customHeight="1">
      <c r="A8" s="20"/>
      <c r="B8" s="20"/>
      <c r="C8" s="22"/>
      <c r="D8" s="21"/>
      <c r="E8" s="494"/>
      <c r="F8" s="494"/>
      <c r="G8" s="494"/>
      <c r="H8" s="494"/>
      <c r="I8" s="494"/>
      <c r="J8" s="494"/>
      <c r="K8" s="494"/>
      <c r="L8" s="494"/>
      <c r="M8" s="494"/>
      <c r="N8" s="494"/>
      <c r="O8" s="494"/>
      <c r="P8" s="494"/>
      <c r="Q8" s="494"/>
      <c r="R8" s="494"/>
      <c r="S8" s="494"/>
      <c r="T8" s="494"/>
      <c r="U8" s="494"/>
      <c r="V8" s="494"/>
      <c r="W8" s="494"/>
      <c r="X8" s="494"/>
      <c r="Y8" s="44"/>
      <c r="Z8" s="20"/>
    </row>
    <row r="9" spans="1:29" ht="15" customHeight="1">
      <c r="A9" s="20"/>
      <c r="B9" s="20"/>
      <c r="C9" s="22"/>
      <c r="D9" s="21"/>
      <c r="E9" s="494"/>
      <c r="F9" s="494"/>
      <c r="G9" s="494"/>
      <c r="H9" s="494"/>
      <c r="I9" s="494"/>
      <c r="J9" s="494"/>
      <c r="K9" s="494"/>
      <c r="L9" s="494"/>
      <c r="M9" s="494"/>
      <c r="N9" s="494"/>
      <c r="O9" s="494"/>
      <c r="P9" s="494"/>
      <c r="Q9" s="494"/>
      <c r="R9" s="494"/>
      <c r="S9" s="494"/>
      <c r="T9" s="494"/>
      <c r="U9" s="494"/>
      <c r="V9" s="494"/>
      <c r="W9" s="494"/>
      <c r="X9" s="494"/>
      <c r="Y9" s="44"/>
      <c r="Z9" s="20"/>
    </row>
    <row r="10" spans="1:29" ht="10.5" customHeight="1">
      <c r="A10" s="20"/>
      <c r="B10" s="20"/>
      <c r="C10" s="22"/>
      <c r="D10" s="21"/>
      <c r="E10" s="494"/>
      <c r="F10" s="494"/>
      <c r="G10" s="494"/>
      <c r="H10" s="494"/>
      <c r="I10" s="494"/>
      <c r="J10" s="494"/>
      <c r="K10" s="494"/>
      <c r="L10" s="494"/>
      <c r="M10" s="494"/>
      <c r="N10" s="494"/>
      <c r="O10" s="494"/>
      <c r="P10" s="494"/>
      <c r="Q10" s="494"/>
      <c r="R10" s="494"/>
      <c r="S10" s="494"/>
      <c r="T10" s="494"/>
      <c r="U10" s="494"/>
      <c r="V10" s="494"/>
      <c r="W10" s="494"/>
      <c r="X10" s="494"/>
      <c r="Y10" s="44"/>
      <c r="Z10" s="20"/>
    </row>
    <row r="11" spans="1:29" ht="27" customHeight="1">
      <c r="A11" s="20"/>
      <c r="B11" s="20"/>
      <c r="C11" s="22"/>
      <c r="D11" s="21"/>
      <c r="E11" s="494"/>
      <c r="F11" s="494"/>
      <c r="G11" s="494"/>
      <c r="H11" s="494"/>
      <c r="I11" s="494"/>
      <c r="J11" s="494"/>
      <c r="K11" s="494"/>
      <c r="L11" s="494"/>
      <c r="M11" s="494"/>
      <c r="N11" s="494"/>
      <c r="O11" s="494"/>
      <c r="P11" s="494"/>
      <c r="Q11" s="494"/>
      <c r="R11" s="494"/>
      <c r="S11" s="494"/>
      <c r="T11" s="494"/>
      <c r="U11" s="494"/>
      <c r="V11" s="494"/>
      <c r="W11" s="494"/>
      <c r="X11" s="494"/>
      <c r="Y11" s="44"/>
      <c r="Z11" s="20"/>
    </row>
    <row r="12" spans="1:29" ht="12" customHeight="1">
      <c r="A12" s="20"/>
      <c r="B12" s="20"/>
      <c r="C12" s="22"/>
      <c r="D12" s="21"/>
      <c r="E12" s="494"/>
      <c r="F12" s="494"/>
      <c r="G12" s="494"/>
      <c r="H12" s="494"/>
      <c r="I12" s="494"/>
      <c r="J12" s="494"/>
      <c r="K12" s="494"/>
      <c r="L12" s="494"/>
      <c r="M12" s="494"/>
      <c r="N12" s="494"/>
      <c r="O12" s="494"/>
      <c r="P12" s="494"/>
      <c r="Q12" s="494"/>
      <c r="R12" s="494"/>
      <c r="S12" s="494"/>
      <c r="T12" s="494"/>
      <c r="U12" s="494"/>
      <c r="V12" s="494"/>
      <c r="W12" s="494"/>
      <c r="X12" s="494"/>
      <c r="Y12" s="44"/>
      <c r="Z12" s="20"/>
    </row>
    <row r="13" spans="1:29" ht="38.25" customHeight="1">
      <c r="A13" s="20"/>
      <c r="B13" s="20"/>
      <c r="C13" s="22"/>
      <c r="D13" s="21"/>
      <c r="E13" s="494"/>
      <c r="F13" s="494"/>
      <c r="G13" s="494"/>
      <c r="H13" s="494"/>
      <c r="I13" s="494"/>
      <c r="J13" s="494"/>
      <c r="K13" s="494"/>
      <c r="L13" s="494"/>
      <c r="M13" s="494"/>
      <c r="N13" s="494"/>
      <c r="O13" s="494"/>
      <c r="P13" s="494"/>
      <c r="Q13" s="494"/>
      <c r="R13" s="494"/>
      <c r="S13" s="494"/>
      <c r="T13" s="494"/>
      <c r="U13" s="494"/>
      <c r="V13" s="494"/>
      <c r="W13" s="494"/>
      <c r="X13" s="494"/>
      <c r="Y13" s="45"/>
      <c r="Z13" s="20"/>
    </row>
    <row r="14" spans="1:29" ht="15" customHeight="1">
      <c r="A14" s="20"/>
      <c r="B14" s="20"/>
      <c r="C14" s="22"/>
      <c r="D14" s="21"/>
      <c r="E14" s="494" t="s">
        <v>179</v>
      </c>
      <c r="F14" s="494"/>
      <c r="G14" s="494"/>
      <c r="H14" s="494"/>
      <c r="I14" s="494"/>
      <c r="J14" s="494"/>
      <c r="K14" s="494"/>
      <c r="L14" s="494"/>
      <c r="M14" s="494"/>
      <c r="N14" s="494"/>
      <c r="O14" s="494"/>
      <c r="P14" s="494"/>
      <c r="Q14" s="494"/>
      <c r="R14" s="494"/>
      <c r="S14" s="494"/>
      <c r="T14" s="494"/>
      <c r="U14" s="494"/>
      <c r="V14" s="494"/>
      <c r="W14" s="494"/>
      <c r="X14" s="494"/>
      <c r="Y14" s="44"/>
      <c r="Z14" s="20"/>
    </row>
    <row r="15" spans="1:29" ht="15">
      <c r="A15" s="20"/>
      <c r="B15" s="20"/>
      <c r="C15" s="22"/>
      <c r="D15" s="21"/>
      <c r="E15" s="494"/>
      <c r="F15" s="494"/>
      <c r="G15" s="494"/>
      <c r="H15" s="494"/>
      <c r="I15" s="494"/>
      <c r="J15" s="494"/>
      <c r="K15" s="494"/>
      <c r="L15" s="494"/>
      <c r="M15" s="494"/>
      <c r="N15" s="494"/>
      <c r="O15" s="494"/>
      <c r="P15" s="494"/>
      <c r="Q15" s="494"/>
      <c r="R15" s="494"/>
      <c r="S15" s="494"/>
      <c r="T15" s="494"/>
      <c r="U15" s="494"/>
      <c r="V15" s="494"/>
      <c r="W15" s="494"/>
      <c r="X15" s="494"/>
      <c r="Y15" s="44"/>
      <c r="Z15" s="20"/>
    </row>
    <row r="16" spans="1:29" ht="15">
      <c r="A16" s="20"/>
      <c r="B16" s="20"/>
      <c r="C16" s="22"/>
      <c r="D16" s="21"/>
      <c r="E16" s="494"/>
      <c r="F16" s="494"/>
      <c r="G16" s="494"/>
      <c r="H16" s="494"/>
      <c r="I16" s="494"/>
      <c r="J16" s="494"/>
      <c r="K16" s="494"/>
      <c r="L16" s="494"/>
      <c r="M16" s="494"/>
      <c r="N16" s="494"/>
      <c r="O16" s="494"/>
      <c r="P16" s="494"/>
      <c r="Q16" s="494"/>
      <c r="R16" s="494"/>
      <c r="S16" s="494"/>
      <c r="T16" s="494"/>
      <c r="U16" s="494"/>
      <c r="V16" s="494"/>
      <c r="W16" s="494"/>
      <c r="X16" s="494"/>
      <c r="Y16" s="44"/>
      <c r="Z16" s="20"/>
    </row>
    <row r="17" spans="1:26" ht="15" customHeight="1">
      <c r="A17" s="20"/>
      <c r="B17" s="20"/>
      <c r="C17" s="22"/>
      <c r="D17" s="21"/>
      <c r="E17" s="494"/>
      <c r="F17" s="494"/>
      <c r="G17" s="494"/>
      <c r="H17" s="494"/>
      <c r="I17" s="494"/>
      <c r="J17" s="494"/>
      <c r="K17" s="494"/>
      <c r="L17" s="494"/>
      <c r="M17" s="494"/>
      <c r="N17" s="494"/>
      <c r="O17" s="494"/>
      <c r="P17" s="494"/>
      <c r="Q17" s="494"/>
      <c r="R17" s="494"/>
      <c r="S17" s="494"/>
      <c r="T17" s="494"/>
      <c r="U17" s="494"/>
      <c r="V17" s="494"/>
      <c r="W17" s="494"/>
      <c r="X17" s="494"/>
      <c r="Y17" s="44"/>
      <c r="Z17" s="20"/>
    </row>
    <row r="18" spans="1:26" ht="15">
      <c r="A18" s="20"/>
      <c r="B18" s="20"/>
      <c r="C18" s="22"/>
      <c r="D18" s="21"/>
      <c r="E18" s="494"/>
      <c r="F18" s="494"/>
      <c r="G18" s="494"/>
      <c r="H18" s="494"/>
      <c r="I18" s="494"/>
      <c r="J18" s="494"/>
      <c r="K18" s="494"/>
      <c r="L18" s="494"/>
      <c r="M18" s="494"/>
      <c r="N18" s="494"/>
      <c r="O18" s="494"/>
      <c r="P18" s="494"/>
      <c r="Q18" s="494"/>
      <c r="R18" s="494"/>
      <c r="S18" s="494"/>
      <c r="T18" s="494"/>
      <c r="U18" s="494"/>
      <c r="V18" s="494"/>
      <c r="W18" s="494"/>
      <c r="X18" s="494"/>
      <c r="Y18" s="44"/>
      <c r="Z18" s="20"/>
    </row>
    <row r="19" spans="1:26" ht="59.25" customHeight="1">
      <c r="A19" s="20"/>
      <c r="B19" s="20"/>
      <c r="C19" s="22"/>
      <c r="D19" s="22"/>
      <c r="E19" s="494"/>
      <c r="F19" s="494"/>
      <c r="G19" s="494"/>
      <c r="H19" s="494"/>
      <c r="I19" s="494"/>
      <c r="J19" s="494"/>
      <c r="K19" s="494"/>
      <c r="L19" s="494"/>
      <c r="M19" s="494"/>
      <c r="N19" s="494"/>
      <c r="O19" s="494"/>
      <c r="P19" s="494"/>
      <c r="Q19" s="494"/>
      <c r="R19" s="494"/>
      <c r="S19" s="494"/>
      <c r="T19" s="494"/>
      <c r="U19" s="494"/>
      <c r="V19" s="494"/>
      <c r="W19" s="494"/>
      <c r="X19" s="494"/>
      <c r="Y19" s="44"/>
      <c r="Z19" s="20"/>
    </row>
    <row r="20" spans="1:26" ht="15" hidden="1">
      <c r="A20" s="20"/>
      <c r="B20" s="20"/>
      <c r="C20" s="22"/>
      <c r="D20" s="22"/>
      <c r="E20" s="22"/>
      <c r="F20" s="22"/>
      <c r="G20" s="22"/>
      <c r="H20" s="22"/>
      <c r="I20" s="22"/>
      <c r="J20" s="22"/>
      <c r="K20" s="22"/>
      <c r="L20" s="22"/>
      <c r="M20" s="22"/>
      <c r="N20" s="22"/>
      <c r="O20" s="22"/>
      <c r="P20" s="22"/>
      <c r="Q20" s="22"/>
      <c r="R20" s="22"/>
      <c r="S20" s="22"/>
      <c r="T20" s="22"/>
      <c r="U20" s="22"/>
      <c r="V20" s="22"/>
      <c r="W20" s="22"/>
      <c r="X20" s="22"/>
      <c r="Y20" s="44"/>
      <c r="Z20" s="20"/>
    </row>
    <row r="21" spans="1:26" ht="14.25" hidden="1" customHeight="1">
      <c r="A21" s="20"/>
      <c r="B21" s="20"/>
      <c r="C21" s="22"/>
      <c r="D21" s="21"/>
      <c r="E21" s="23" t="s">
        <v>165</v>
      </c>
      <c r="F21" s="485" t="s">
        <v>166</v>
      </c>
      <c r="G21" s="486"/>
      <c r="H21" s="486"/>
      <c r="I21" s="486"/>
      <c r="J21" s="486"/>
      <c r="K21" s="486"/>
      <c r="L21" s="486"/>
      <c r="M21" s="486"/>
      <c r="N21" s="24"/>
      <c r="O21" s="25" t="s">
        <v>165</v>
      </c>
      <c r="P21" s="487" t="s">
        <v>167</v>
      </c>
      <c r="Q21" s="488"/>
      <c r="R21" s="488"/>
      <c r="S21" s="488"/>
      <c r="T21" s="488"/>
      <c r="U21" s="488"/>
      <c r="V21" s="488"/>
      <c r="W21" s="488"/>
      <c r="X21" s="488"/>
      <c r="Y21" s="44"/>
      <c r="Z21" s="20"/>
    </row>
    <row r="22" spans="1:26" ht="19.149999999999999" hidden="1" customHeight="1">
      <c r="A22" s="20"/>
      <c r="B22" s="20"/>
      <c r="C22" s="22"/>
      <c r="D22" s="21"/>
      <c r="E22" s="26" t="s">
        <v>165</v>
      </c>
      <c r="F22" s="485" t="s">
        <v>168</v>
      </c>
      <c r="G22" s="486"/>
      <c r="H22" s="486"/>
      <c r="I22" s="486"/>
      <c r="J22" s="486"/>
      <c r="K22" s="486"/>
      <c r="L22" s="486"/>
      <c r="M22" s="486"/>
      <c r="N22" s="24"/>
      <c r="O22" s="27" t="s">
        <v>165</v>
      </c>
      <c r="P22" s="487" t="s">
        <v>169</v>
      </c>
      <c r="Q22" s="488"/>
      <c r="R22" s="488"/>
      <c r="S22" s="488"/>
      <c r="T22" s="488"/>
      <c r="U22" s="488"/>
      <c r="V22" s="488"/>
      <c r="W22" s="488"/>
      <c r="X22" s="488"/>
      <c r="Y22" s="44"/>
      <c r="Z22" s="20"/>
    </row>
    <row r="23" spans="1:26" ht="27" hidden="1" customHeight="1">
      <c r="A23" s="20"/>
      <c r="B23" s="20"/>
      <c r="C23" s="22"/>
      <c r="D23" s="21"/>
      <c r="E23" s="21"/>
      <c r="F23" s="21"/>
      <c r="G23" s="21"/>
      <c r="H23" s="21"/>
      <c r="I23" s="21"/>
      <c r="J23" s="21"/>
      <c r="K23" s="21"/>
      <c r="L23" s="21"/>
      <c r="M23" s="21"/>
      <c r="N23" s="21"/>
      <c r="O23" s="21"/>
      <c r="P23" s="21"/>
      <c r="Q23" s="21"/>
      <c r="R23" s="21"/>
      <c r="S23" s="21"/>
      <c r="T23" s="21"/>
      <c r="U23" s="21"/>
      <c r="V23" s="21"/>
      <c r="W23" s="21"/>
      <c r="X23" s="21"/>
      <c r="Y23" s="44"/>
      <c r="Z23" s="20"/>
    </row>
    <row r="24" spans="1:26" ht="10.5" hidden="1" customHeight="1">
      <c r="A24" s="20"/>
      <c r="B24" s="20"/>
      <c r="C24" s="22"/>
      <c r="D24" s="21"/>
      <c r="E24" s="21"/>
      <c r="F24" s="21"/>
      <c r="G24" s="21"/>
      <c r="H24" s="21"/>
      <c r="I24" s="21"/>
      <c r="J24" s="21"/>
      <c r="K24" s="21"/>
      <c r="L24" s="21"/>
      <c r="M24" s="21"/>
      <c r="N24" s="21"/>
      <c r="O24" s="21"/>
      <c r="P24" s="21"/>
      <c r="Q24" s="21"/>
      <c r="R24" s="21"/>
      <c r="S24" s="21"/>
      <c r="T24" s="21"/>
      <c r="U24" s="21"/>
      <c r="V24" s="21"/>
      <c r="W24" s="21"/>
      <c r="X24" s="21"/>
      <c r="Y24" s="44"/>
      <c r="Z24" s="20"/>
    </row>
    <row r="25" spans="1:26" ht="27" hidden="1" customHeight="1">
      <c r="A25" s="20"/>
      <c r="B25" s="20"/>
      <c r="C25" s="22"/>
      <c r="D25" s="21"/>
      <c r="E25" s="21"/>
      <c r="F25" s="21"/>
      <c r="G25" s="21"/>
      <c r="H25" s="21"/>
      <c r="I25" s="21"/>
      <c r="J25" s="21"/>
      <c r="K25" s="21"/>
      <c r="L25" s="21"/>
      <c r="M25" s="21"/>
      <c r="N25" s="21"/>
      <c r="O25" s="21"/>
      <c r="P25" s="21"/>
      <c r="Q25" s="21"/>
      <c r="R25" s="21"/>
      <c r="S25" s="21"/>
      <c r="T25" s="21"/>
      <c r="U25" s="21"/>
      <c r="V25" s="21"/>
      <c r="W25" s="21"/>
      <c r="X25" s="21"/>
      <c r="Y25" s="44"/>
      <c r="Z25" s="20"/>
    </row>
    <row r="26" spans="1:26" ht="12" hidden="1" customHeight="1">
      <c r="A26" s="20"/>
      <c r="B26" s="20"/>
      <c r="C26" s="22"/>
      <c r="D26" s="21"/>
      <c r="E26" s="21"/>
      <c r="F26" s="21"/>
      <c r="G26" s="21"/>
      <c r="H26" s="21"/>
      <c r="I26" s="21"/>
      <c r="J26" s="21"/>
      <c r="K26" s="21"/>
      <c r="L26" s="21"/>
      <c r="M26" s="21"/>
      <c r="N26" s="21"/>
      <c r="O26" s="21"/>
      <c r="P26" s="21"/>
      <c r="Q26" s="21"/>
      <c r="R26" s="21"/>
      <c r="S26" s="21"/>
      <c r="T26" s="21"/>
      <c r="U26" s="21"/>
      <c r="V26" s="21"/>
      <c r="W26" s="21"/>
      <c r="X26" s="21"/>
      <c r="Y26" s="44"/>
      <c r="Z26" s="20"/>
    </row>
    <row r="27" spans="1:26" ht="38.25" hidden="1" customHeight="1">
      <c r="A27" s="20"/>
      <c r="B27" s="20"/>
      <c r="C27" s="22"/>
      <c r="D27" s="21"/>
      <c r="E27" s="21"/>
      <c r="F27" s="21"/>
      <c r="G27" s="21"/>
      <c r="H27" s="21"/>
      <c r="I27" s="21"/>
      <c r="J27" s="21"/>
      <c r="K27" s="21"/>
      <c r="L27" s="21"/>
      <c r="M27" s="21"/>
      <c r="N27" s="21"/>
      <c r="O27" s="21"/>
      <c r="P27" s="21"/>
      <c r="Q27" s="21"/>
      <c r="R27" s="21"/>
      <c r="S27" s="21"/>
      <c r="T27" s="21"/>
      <c r="U27" s="21"/>
      <c r="V27" s="21"/>
      <c r="W27" s="21"/>
      <c r="X27" s="21"/>
      <c r="Y27" s="44"/>
      <c r="Z27" s="20"/>
    </row>
    <row r="28" spans="1:26" ht="15" hidden="1">
      <c r="A28" s="20"/>
      <c r="B28" s="20"/>
      <c r="C28" s="22"/>
      <c r="D28" s="21"/>
      <c r="E28" s="21"/>
      <c r="F28" s="21"/>
      <c r="G28" s="21"/>
      <c r="H28" s="21"/>
      <c r="I28" s="21"/>
      <c r="J28" s="21"/>
      <c r="K28" s="21"/>
      <c r="L28" s="21"/>
      <c r="M28" s="21"/>
      <c r="N28" s="21"/>
      <c r="O28" s="21"/>
      <c r="P28" s="21"/>
      <c r="Q28" s="21"/>
      <c r="R28" s="21"/>
      <c r="S28" s="21"/>
      <c r="T28" s="21"/>
      <c r="U28" s="21"/>
      <c r="V28" s="21"/>
      <c r="W28" s="21"/>
      <c r="X28" s="21"/>
      <c r="Y28" s="44"/>
      <c r="Z28" s="20"/>
    </row>
    <row r="29" spans="1:26" ht="15" hidden="1">
      <c r="A29" s="20"/>
      <c r="B29" s="20"/>
      <c r="C29" s="22"/>
      <c r="D29" s="21"/>
      <c r="E29" s="21"/>
      <c r="F29" s="21"/>
      <c r="G29" s="21"/>
      <c r="H29" s="21"/>
      <c r="I29" s="21"/>
      <c r="J29" s="21"/>
      <c r="K29" s="21"/>
      <c r="L29" s="21"/>
      <c r="M29" s="21"/>
      <c r="N29" s="21"/>
      <c r="O29" s="21"/>
      <c r="P29" s="21"/>
      <c r="Q29" s="21"/>
      <c r="R29" s="21"/>
      <c r="S29" s="21"/>
      <c r="T29" s="21"/>
      <c r="U29" s="21"/>
      <c r="V29" s="21"/>
      <c r="W29" s="21"/>
      <c r="X29" s="21"/>
      <c r="Y29" s="44"/>
      <c r="Z29" s="20"/>
    </row>
    <row r="30" spans="1:26" ht="15" hidden="1">
      <c r="A30" s="20"/>
      <c r="B30" s="20"/>
      <c r="C30" s="22"/>
      <c r="D30" s="21"/>
      <c r="E30" s="21"/>
      <c r="F30" s="21"/>
      <c r="G30" s="21"/>
      <c r="H30" s="21"/>
      <c r="I30" s="21"/>
      <c r="J30" s="21"/>
      <c r="K30" s="21"/>
      <c r="L30" s="21"/>
      <c r="M30" s="21"/>
      <c r="N30" s="21"/>
      <c r="O30" s="21"/>
      <c r="P30" s="21"/>
      <c r="Q30" s="21"/>
      <c r="R30" s="21"/>
      <c r="S30" s="21"/>
      <c r="T30" s="21"/>
      <c r="U30" s="21"/>
      <c r="V30" s="21"/>
      <c r="W30" s="21"/>
      <c r="X30" s="21"/>
      <c r="Y30" s="44"/>
      <c r="Z30" s="20"/>
    </row>
    <row r="31" spans="1:26" ht="15" hidden="1">
      <c r="A31" s="20"/>
      <c r="B31" s="20"/>
      <c r="C31" s="22"/>
      <c r="D31" s="21"/>
      <c r="E31" s="21"/>
      <c r="F31" s="21"/>
      <c r="G31" s="21"/>
      <c r="H31" s="21"/>
      <c r="I31" s="21"/>
      <c r="J31" s="21"/>
      <c r="K31" s="21"/>
      <c r="L31" s="21"/>
      <c r="M31" s="21"/>
      <c r="N31" s="21"/>
      <c r="O31" s="21"/>
      <c r="P31" s="21"/>
      <c r="Q31" s="21"/>
      <c r="R31" s="21"/>
      <c r="S31" s="21"/>
      <c r="T31" s="21"/>
      <c r="U31" s="21"/>
      <c r="V31" s="21"/>
      <c r="W31" s="21"/>
      <c r="X31" s="21"/>
      <c r="Y31" s="44"/>
      <c r="Z31" s="20"/>
    </row>
    <row r="32" spans="1:26" ht="15" hidden="1">
      <c r="A32" s="20"/>
      <c r="B32" s="20"/>
      <c r="C32" s="22"/>
      <c r="D32" s="21"/>
      <c r="E32" s="21"/>
      <c r="F32" s="21"/>
      <c r="G32" s="21"/>
      <c r="H32" s="21"/>
      <c r="I32" s="21"/>
      <c r="J32" s="21"/>
      <c r="K32" s="21"/>
      <c r="L32" s="21"/>
      <c r="M32" s="21"/>
      <c r="N32" s="21"/>
      <c r="O32" s="21"/>
      <c r="P32" s="21"/>
      <c r="Q32" s="21"/>
      <c r="R32" s="21"/>
      <c r="S32" s="21"/>
      <c r="T32" s="21"/>
      <c r="U32" s="21"/>
      <c r="V32" s="21"/>
      <c r="W32" s="21"/>
      <c r="X32" s="21"/>
      <c r="Y32" s="44"/>
      <c r="Z32" s="20"/>
    </row>
    <row r="33" spans="1:26" ht="18.75" hidden="1" customHeight="1">
      <c r="A33" s="20"/>
      <c r="B33" s="20"/>
      <c r="C33" s="22"/>
      <c r="D33" s="22"/>
      <c r="E33" s="22"/>
      <c r="F33" s="22"/>
      <c r="G33" s="22"/>
      <c r="H33" s="22"/>
      <c r="I33" s="22"/>
      <c r="J33" s="22"/>
      <c r="K33" s="22"/>
      <c r="L33" s="22"/>
      <c r="M33" s="22"/>
      <c r="N33" s="22"/>
      <c r="O33" s="22"/>
      <c r="P33" s="22"/>
      <c r="Q33" s="22"/>
      <c r="R33" s="22"/>
      <c r="S33" s="22"/>
      <c r="T33" s="22"/>
      <c r="U33" s="22"/>
      <c r="V33" s="22"/>
      <c r="W33" s="22"/>
      <c r="X33" s="22"/>
      <c r="Y33" s="44"/>
      <c r="Z33" s="20"/>
    </row>
    <row r="34" spans="1:26" ht="15" hidden="1">
      <c r="A34" s="20"/>
      <c r="B34" s="20"/>
      <c r="C34" s="22"/>
      <c r="D34" s="22"/>
      <c r="E34" s="22"/>
      <c r="F34" s="22"/>
      <c r="G34" s="22"/>
      <c r="H34" s="22"/>
      <c r="I34" s="22"/>
      <c r="J34" s="22"/>
      <c r="K34" s="22"/>
      <c r="L34" s="22"/>
      <c r="M34" s="22"/>
      <c r="N34" s="22"/>
      <c r="O34" s="22"/>
      <c r="P34" s="22"/>
      <c r="Q34" s="22"/>
      <c r="R34" s="22"/>
      <c r="S34" s="22"/>
      <c r="T34" s="22"/>
      <c r="U34" s="22"/>
      <c r="V34" s="22"/>
      <c r="W34" s="22"/>
      <c r="X34" s="22"/>
      <c r="Y34" s="44"/>
      <c r="Z34" s="20"/>
    </row>
    <row r="35" spans="1:26" ht="24" hidden="1" customHeight="1">
      <c r="A35" s="20"/>
      <c r="B35" s="20"/>
      <c r="C35" s="22"/>
      <c r="D35" s="21"/>
      <c r="E35" s="495" t="s">
        <v>188</v>
      </c>
      <c r="F35" s="495"/>
      <c r="G35" s="495"/>
      <c r="H35" s="495"/>
      <c r="I35" s="495"/>
      <c r="J35" s="495"/>
      <c r="K35" s="495"/>
      <c r="L35" s="495"/>
      <c r="M35" s="495"/>
      <c r="N35" s="495"/>
      <c r="O35" s="495"/>
      <c r="P35" s="495"/>
      <c r="Q35" s="495"/>
      <c r="R35" s="495"/>
      <c r="S35" s="495"/>
      <c r="T35" s="495"/>
      <c r="U35" s="495"/>
      <c r="V35" s="495"/>
      <c r="W35" s="495"/>
      <c r="X35" s="495"/>
      <c r="Y35" s="44"/>
      <c r="Z35" s="20"/>
    </row>
    <row r="36" spans="1:26" ht="38.25" hidden="1" customHeight="1">
      <c r="A36" s="20"/>
      <c r="B36" s="20"/>
      <c r="C36" s="22"/>
      <c r="D36" s="21"/>
      <c r="E36" s="495"/>
      <c r="F36" s="495"/>
      <c r="G36" s="495"/>
      <c r="H36" s="495"/>
      <c r="I36" s="495"/>
      <c r="J36" s="495"/>
      <c r="K36" s="495"/>
      <c r="L36" s="495"/>
      <c r="M36" s="495"/>
      <c r="N36" s="495"/>
      <c r="O36" s="495"/>
      <c r="P36" s="495"/>
      <c r="Q36" s="495"/>
      <c r="R36" s="495"/>
      <c r="S36" s="495"/>
      <c r="T36" s="495"/>
      <c r="U36" s="495"/>
      <c r="V36" s="495"/>
      <c r="W36" s="495"/>
      <c r="X36" s="495"/>
      <c r="Y36" s="44"/>
      <c r="Z36" s="20"/>
    </row>
    <row r="37" spans="1:26" ht="9.75" hidden="1" customHeight="1">
      <c r="A37" s="20"/>
      <c r="B37" s="20"/>
      <c r="C37" s="22"/>
      <c r="D37" s="21"/>
      <c r="E37" s="495"/>
      <c r="F37" s="495"/>
      <c r="G37" s="495"/>
      <c r="H37" s="495"/>
      <c r="I37" s="495"/>
      <c r="J37" s="495"/>
      <c r="K37" s="495"/>
      <c r="L37" s="495"/>
      <c r="M37" s="495"/>
      <c r="N37" s="495"/>
      <c r="O37" s="495"/>
      <c r="P37" s="495"/>
      <c r="Q37" s="495"/>
      <c r="R37" s="495"/>
      <c r="S37" s="495"/>
      <c r="T37" s="495"/>
      <c r="U37" s="495"/>
      <c r="V37" s="495"/>
      <c r="W37" s="495"/>
      <c r="X37" s="495"/>
      <c r="Y37" s="44"/>
      <c r="Z37" s="20"/>
    </row>
    <row r="38" spans="1:26" ht="51" hidden="1" customHeight="1">
      <c r="A38" s="20"/>
      <c r="B38" s="20"/>
      <c r="C38" s="22"/>
      <c r="D38" s="21"/>
      <c r="E38" s="495"/>
      <c r="F38" s="495"/>
      <c r="G38" s="495"/>
      <c r="H38" s="495"/>
      <c r="I38" s="495"/>
      <c r="J38" s="495"/>
      <c r="K38" s="495"/>
      <c r="L38" s="495"/>
      <c r="M38" s="495"/>
      <c r="N38" s="495"/>
      <c r="O38" s="495"/>
      <c r="P38" s="495"/>
      <c r="Q38" s="495"/>
      <c r="R38" s="495"/>
      <c r="S38" s="495"/>
      <c r="T38" s="495"/>
      <c r="U38" s="495"/>
      <c r="V38" s="495"/>
      <c r="W38" s="495"/>
      <c r="X38" s="495"/>
      <c r="Y38" s="44"/>
      <c r="Z38" s="20"/>
    </row>
    <row r="39" spans="1:26" ht="15" hidden="1" customHeight="1">
      <c r="A39" s="20"/>
      <c r="B39" s="20"/>
      <c r="C39" s="22"/>
      <c r="D39" s="21"/>
      <c r="E39" s="495"/>
      <c r="F39" s="495"/>
      <c r="G39" s="495"/>
      <c r="H39" s="495"/>
      <c r="I39" s="495"/>
      <c r="J39" s="495"/>
      <c r="K39" s="495"/>
      <c r="L39" s="495"/>
      <c r="M39" s="495"/>
      <c r="N39" s="495"/>
      <c r="O39" s="495"/>
      <c r="P39" s="495"/>
      <c r="Q39" s="495"/>
      <c r="R39" s="495"/>
      <c r="S39" s="495"/>
      <c r="T39" s="495"/>
      <c r="U39" s="495"/>
      <c r="V39" s="495"/>
      <c r="W39" s="495"/>
      <c r="X39" s="495"/>
      <c r="Y39" s="44"/>
      <c r="Z39" s="20"/>
    </row>
    <row r="40" spans="1:26" ht="12" hidden="1" customHeight="1">
      <c r="A40" s="20"/>
      <c r="B40" s="20"/>
      <c r="C40" s="22"/>
      <c r="D40" s="21"/>
      <c r="E40" s="496"/>
      <c r="F40" s="496"/>
      <c r="G40" s="496"/>
      <c r="H40" s="496"/>
      <c r="I40" s="496"/>
      <c r="J40" s="496"/>
      <c r="K40" s="496"/>
      <c r="L40" s="496"/>
      <c r="M40" s="496"/>
      <c r="N40" s="496"/>
      <c r="O40" s="496"/>
      <c r="P40" s="496"/>
      <c r="Q40" s="496"/>
      <c r="R40" s="496"/>
      <c r="S40" s="496"/>
      <c r="T40" s="496"/>
      <c r="U40" s="496"/>
      <c r="V40" s="496"/>
      <c r="W40" s="496"/>
      <c r="X40" s="496"/>
      <c r="Y40" s="44"/>
      <c r="Z40" s="20"/>
    </row>
    <row r="41" spans="1:26" ht="38.25" hidden="1" customHeight="1">
      <c r="A41" s="20"/>
      <c r="B41" s="20"/>
      <c r="C41" s="22"/>
      <c r="D41" s="21"/>
      <c r="E41" s="495"/>
      <c r="F41" s="495"/>
      <c r="G41" s="495"/>
      <c r="H41" s="495"/>
      <c r="I41" s="495"/>
      <c r="J41" s="495"/>
      <c r="K41" s="495"/>
      <c r="L41" s="495"/>
      <c r="M41" s="495"/>
      <c r="N41" s="495"/>
      <c r="O41" s="495"/>
      <c r="P41" s="495"/>
      <c r="Q41" s="495"/>
      <c r="R41" s="495"/>
      <c r="S41" s="495"/>
      <c r="T41" s="495"/>
      <c r="U41" s="495"/>
      <c r="V41" s="495"/>
      <c r="W41" s="495"/>
      <c r="X41" s="495"/>
      <c r="Y41" s="44"/>
      <c r="Z41" s="20"/>
    </row>
    <row r="42" spans="1:26" ht="15" hidden="1">
      <c r="A42" s="20"/>
      <c r="B42" s="20"/>
      <c r="C42" s="22"/>
      <c r="D42" s="21"/>
      <c r="E42" s="495"/>
      <c r="F42" s="495"/>
      <c r="G42" s="495"/>
      <c r="H42" s="495"/>
      <c r="I42" s="495"/>
      <c r="J42" s="495"/>
      <c r="K42" s="495"/>
      <c r="L42" s="495"/>
      <c r="M42" s="495"/>
      <c r="N42" s="495"/>
      <c r="O42" s="495"/>
      <c r="P42" s="495"/>
      <c r="Q42" s="495"/>
      <c r="R42" s="495"/>
      <c r="S42" s="495"/>
      <c r="T42" s="495"/>
      <c r="U42" s="495"/>
      <c r="V42" s="495"/>
      <c r="W42" s="495"/>
      <c r="X42" s="495"/>
      <c r="Y42" s="44"/>
      <c r="Z42" s="20"/>
    </row>
    <row r="43" spans="1:26" ht="15" hidden="1">
      <c r="A43" s="20"/>
      <c r="B43" s="20"/>
      <c r="C43" s="22"/>
      <c r="D43" s="21"/>
      <c r="E43" s="495"/>
      <c r="F43" s="495"/>
      <c r="G43" s="495"/>
      <c r="H43" s="495"/>
      <c r="I43" s="495"/>
      <c r="J43" s="495"/>
      <c r="K43" s="495"/>
      <c r="L43" s="495"/>
      <c r="M43" s="495"/>
      <c r="N43" s="495"/>
      <c r="O43" s="495"/>
      <c r="P43" s="495"/>
      <c r="Q43" s="495"/>
      <c r="R43" s="495"/>
      <c r="S43" s="495"/>
      <c r="T43" s="495"/>
      <c r="U43" s="495"/>
      <c r="V43" s="495"/>
      <c r="W43" s="495"/>
      <c r="X43" s="495"/>
      <c r="Y43" s="44"/>
      <c r="Z43" s="20"/>
    </row>
    <row r="44" spans="1:26" ht="33.75" hidden="1" customHeight="1">
      <c r="A44" s="20"/>
      <c r="B44" s="20"/>
      <c r="C44" s="22"/>
      <c r="D44" s="22"/>
      <c r="E44" s="495"/>
      <c r="F44" s="495"/>
      <c r="G44" s="495"/>
      <c r="H44" s="495"/>
      <c r="I44" s="495"/>
      <c r="J44" s="495"/>
      <c r="K44" s="495"/>
      <c r="L44" s="495"/>
      <c r="M44" s="495"/>
      <c r="N44" s="495"/>
      <c r="O44" s="495"/>
      <c r="P44" s="495"/>
      <c r="Q44" s="495"/>
      <c r="R44" s="495"/>
      <c r="S44" s="495"/>
      <c r="T44" s="495"/>
      <c r="U44" s="495"/>
      <c r="V44" s="495"/>
      <c r="W44" s="495"/>
      <c r="X44" s="495"/>
      <c r="Y44" s="44"/>
      <c r="Z44" s="20"/>
    </row>
    <row r="45" spans="1:26" ht="15" hidden="1">
      <c r="A45" s="20"/>
      <c r="B45" s="20"/>
      <c r="C45" s="22"/>
      <c r="D45" s="22"/>
      <c r="E45" s="495"/>
      <c r="F45" s="495"/>
      <c r="G45" s="495"/>
      <c r="H45" s="495"/>
      <c r="I45" s="495"/>
      <c r="J45" s="495"/>
      <c r="K45" s="495"/>
      <c r="L45" s="495"/>
      <c r="M45" s="495"/>
      <c r="N45" s="495"/>
      <c r="O45" s="495"/>
      <c r="P45" s="495"/>
      <c r="Q45" s="495"/>
      <c r="R45" s="495"/>
      <c r="S45" s="495"/>
      <c r="T45" s="495"/>
      <c r="U45" s="495"/>
      <c r="V45" s="495"/>
      <c r="W45" s="495"/>
      <c r="X45" s="495"/>
      <c r="Y45" s="44"/>
      <c r="Z45" s="20"/>
    </row>
    <row r="46" spans="1:26" ht="24" hidden="1" customHeight="1">
      <c r="A46" s="20"/>
      <c r="B46" s="20"/>
      <c r="C46" s="22"/>
      <c r="D46" s="21"/>
      <c r="E46" s="497" t="s">
        <v>170</v>
      </c>
      <c r="F46" s="497"/>
      <c r="G46" s="497"/>
      <c r="H46" s="497"/>
      <c r="I46" s="497"/>
      <c r="J46" s="497"/>
      <c r="K46" s="497"/>
      <c r="L46" s="497"/>
      <c r="M46" s="497"/>
      <c r="N46" s="497"/>
      <c r="O46" s="497"/>
      <c r="P46" s="497"/>
      <c r="Q46" s="497"/>
      <c r="R46" s="497"/>
      <c r="S46" s="497"/>
      <c r="T46" s="497"/>
      <c r="U46" s="497"/>
      <c r="V46" s="497"/>
      <c r="W46" s="497"/>
      <c r="X46" s="497"/>
      <c r="Y46" s="44"/>
      <c r="Z46" s="20"/>
    </row>
    <row r="47" spans="1:26" ht="37.5" hidden="1" customHeight="1">
      <c r="A47" s="20"/>
      <c r="B47" s="20"/>
      <c r="C47" s="22"/>
      <c r="D47" s="21"/>
      <c r="E47" s="497"/>
      <c r="F47" s="497"/>
      <c r="G47" s="497"/>
      <c r="H47" s="497"/>
      <c r="I47" s="497"/>
      <c r="J47" s="497"/>
      <c r="K47" s="497"/>
      <c r="L47" s="497"/>
      <c r="M47" s="497"/>
      <c r="N47" s="497"/>
      <c r="O47" s="497"/>
      <c r="P47" s="497"/>
      <c r="Q47" s="497"/>
      <c r="R47" s="497"/>
      <c r="S47" s="497"/>
      <c r="T47" s="497"/>
      <c r="U47" s="497"/>
      <c r="V47" s="497"/>
      <c r="W47" s="497"/>
      <c r="X47" s="497"/>
      <c r="Y47" s="44"/>
      <c r="Z47" s="20"/>
    </row>
    <row r="48" spans="1:26" ht="28.15" hidden="1" customHeight="1">
      <c r="A48" s="20"/>
      <c r="B48" s="20"/>
      <c r="C48" s="22"/>
      <c r="D48" s="21"/>
      <c r="E48" s="497"/>
      <c r="F48" s="497"/>
      <c r="G48" s="497"/>
      <c r="H48" s="497"/>
      <c r="I48" s="497"/>
      <c r="J48" s="497"/>
      <c r="K48" s="497"/>
      <c r="L48" s="497"/>
      <c r="M48" s="497"/>
      <c r="N48" s="497"/>
      <c r="O48" s="497"/>
      <c r="P48" s="497"/>
      <c r="Q48" s="497"/>
      <c r="R48" s="497"/>
      <c r="S48" s="497"/>
      <c r="T48" s="497"/>
      <c r="U48" s="497"/>
      <c r="V48" s="497"/>
      <c r="W48" s="497"/>
      <c r="X48" s="497"/>
      <c r="Y48" s="44"/>
      <c r="Z48" s="20"/>
    </row>
    <row r="49" spans="1:26" ht="51" hidden="1" customHeight="1">
      <c r="A49" s="20"/>
      <c r="B49" s="20"/>
      <c r="C49" s="22"/>
      <c r="D49" s="21"/>
      <c r="E49" s="497"/>
      <c r="F49" s="497"/>
      <c r="G49" s="497"/>
      <c r="H49" s="497"/>
      <c r="I49" s="497"/>
      <c r="J49" s="497"/>
      <c r="K49" s="497"/>
      <c r="L49" s="497"/>
      <c r="M49" s="497"/>
      <c r="N49" s="497"/>
      <c r="O49" s="497"/>
      <c r="P49" s="497"/>
      <c r="Q49" s="497"/>
      <c r="R49" s="497"/>
      <c r="S49" s="497"/>
      <c r="T49" s="497"/>
      <c r="U49" s="497"/>
      <c r="V49" s="497"/>
      <c r="W49" s="497"/>
      <c r="X49" s="497"/>
      <c r="Y49" s="44"/>
      <c r="Z49" s="20"/>
    </row>
    <row r="50" spans="1:26" ht="15" hidden="1">
      <c r="A50" s="20"/>
      <c r="B50" s="20"/>
      <c r="C50" s="22"/>
      <c r="D50" s="21"/>
      <c r="E50" s="497"/>
      <c r="F50" s="497"/>
      <c r="G50" s="497"/>
      <c r="H50" s="497"/>
      <c r="I50" s="497"/>
      <c r="J50" s="497"/>
      <c r="K50" s="497"/>
      <c r="L50" s="497"/>
      <c r="M50" s="497"/>
      <c r="N50" s="497"/>
      <c r="O50" s="497"/>
      <c r="P50" s="497"/>
      <c r="Q50" s="497"/>
      <c r="R50" s="497"/>
      <c r="S50" s="497"/>
      <c r="T50" s="497"/>
      <c r="U50" s="497"/>
      <c r="V50" s="497"/>
      <c r="W50" s="497"/>
      <c r="X50" s="497"/>
      <c r="Y50" s="44"/>
      <c r="Z50" s="20"/>
    </row>
    <row r="51" spans="1:26" ht="15" hidden="1">
      <c r="A51" s="20"/>
      <c r="B51" s="20"/>
      <c r="C51" s="22"/>
      <c r="D51" s="21"/>
      <c r="E51" s="497"/>
      <c r="F51" s="497"/>
      <c r="G51" s="497"/>
      <c r="H51" s="497"/>
      <c r="I51" s="497"/>
      <c r="J51" s="497"/>
      <c r="K51" s="497"/>
      <c r="L51" s="497"/>
      <c r="M51" s="497"/>
      <c r="N51" s="497"/>
      <c r="O51" s="497"/>
      <c r="P51" s="497"/>
      <c r="Q51" s="497"/>
      <c r="R51" s="497"/>
      <c r="S51" s="497"/>
      <c r="T51" s="497"/>
      <c r="U51" s="497"/>
      <c r="V51" s="497"/>
      <c r="W51" s="497"/>
      <c r="X51" s="497"/>
      <c r="Y51" s="44"/>
      <c r="Z51" s="20"/>
    </row>
    <row r="52" spans="1:26" ht="15" hidden="1">
      <c r="A52" s="20"/>
      <c r="B52" s="20"/>
      <c r="C52" s="22"/>
      <c r="D52" s="21"/>
      <c r="E52" s="497"/>
      <c r="F52" s="497"/>
      <c r="G52" s="497"/>
      <c r="H52" s="497"/>
      <c r="I52" s="497"/>
      <c r="J52" s="497"/>
      <c r="K52" s="497"/>
      <c r="L52" s="497"/>
      <c r="M52" s="497"/>
      <c r="N52" s="497"/>
      <c r="O52" s="497"/>
      <c r="P52" s="497"/>
      <c r="Q52" s="497"/>
      <c r="R52" s="497"/>
      <c r="S52" s="497"/>
      <c r="T52" s="497"/>
      <c r="U52" s="497"/>
      <c r="V52" s="497"/>
      <c r="W52" s="497"/>
      <c r="X52" s="497"/>
      <c r="Y52" s="44"/>
      <c r="Z52" s="20"/>
    </row>
    <row r="53" spans="1:26" ht="15" hidden="1">
      <c r="A53" s="20"/>
      <c r="B53" s="20"/>
      <c r="C53" s="22"/>
      <c r="D53" s="21"/>
      <c r="E53" s="497"/>
      <c r="F53" s="497"/>
      <c r="G53" s="497"/>
      <c r="H53" s="497"/>
      <c r="I53" s="497"/>
      <c r="J53" s="497"/>
      <c r="K53" s="497"/>
      <c r="L53" s="497"/>
      <c r="M53" s="497"/>
      <c r="N53" s="497"/>
      <c r="O53" s="497"/>
      <c r="P53" s="497"/>
      <c r="Q53" s="497"/>
      <c r="R53" s="497"/>
      <c r="S53" s="497"/>
      <c r="T53" s="497"/>
      <c r="U53" s="497"/>
      <c r="V53" s="497"/>
      <c r="W53" s="497"/>
      <c r="X53" s="497"/>
      <c r="Y53" s="44"/>
      <c r="Z53" s="20"/>
    </row>
    <row r="54" spans="1:26" ht="15" hidden="1">
      <c r="A54" s="20"/>
      <c r="B54" s="20"/>
      <c r="C54" s="22"/>
      <c r="D54" s="21"/>
      <c r="E54" s="497"/>
      <c r="F54" s="497"/>
      <c r="G54" s="497"/>
      <c r="H54" s="497"/>
      <c r="I54" s="497"/>
      <c r="J54" s="497"/>
      <c r="K54" s="497"/>
      <c r="L54" s="497"/>
      <c r="M54" s="497"/>
      <c r="N54" s="497"/>
      <c r="O54" s="497"/>
      <c r="P54" s="497"/>
      <c r="Q54" s="497"/>
      <c r="R54" s="497"/>
      <c r="S54" s="497"/>
      <c r="T54" s="497"/>
      <c r="U54" s="497"/>
      <c r="V54" s="497"/>
      <c r="W54" s="497"/>
      <c r="X54" s="497"/>
      <c r="Y54" s="44"/>
      <c r="Z54" s="20"/>
    </row>
    <row r="55" spans="1:26" ht="15" hidden="1">
      <c r="A55" s="20"/>
      <c r="B55" s="20"/>
      <c r="C55" s="22"/>
      <c r="D55" s="21"/>
      <c r="E55" s="497"/>
      <c r="F55" s="497"/>
      <c r="G55" s="497"/>
      <c r="H55" s="497"/>
      <c r="I55" s="497"/>
      <c r="J55" s="497"/>
      <c r="K55" s="497"/>
      <c r="L55" s="497"/>
      <c r="M55" s="497"/>
      <c r="N55" s="497"/>
      <c r="O55" s="497"/>
      <c r="P55" s="497"/>
      <c r="Q55" s="497"/>
      <c r="R55" s="497"/>
      <c r="S55" s="497"/>
      <c r="T55" s="497"/>
      <c r="U55" s="497"/>
      <c r="V55" s="497"/>
      <c r="W55" s="497"/>
      <c r="X55" s="497"/>
      <c r="Y55" s="44"/>
      <c r="Z55" s="20"/>
    </row>
    <row r="56" spans="1:26" ht="25.5" hidden="1" customHeight="1">
      <c r="A56" s="20"/>
      <c r="B56" s="20"/>
      <c r="C56" s="22"/>
      <c r="D56" s="22"/>
      <c r="E56" s="497"/>
      <c r="F56" s="497"/>
      <c r="G56" s="497"/>
      <c r="H56" s="497"/>
      <c r="I56" s="497"/>
      <c r="J56" s="497"/>
      <c r="K56" s="497"/>
      <c r="L56" s="497"/>
      <c r="M56" s="497"/>
      <c r="N56" s="497"/>
      <c r="O56" s="497"/>
      <c r="P56" s="497"/>
      <c r="Q56" s="497"/>
      <c r="R56" s="497"/>
      <c r="S56" s="497"/>
      <c r="T56" s="497"/>
      <c r="U56" s="497"/>
      <c r="V56" s="497"/>
      <c r="W56" s="497"/>
      <c r="X56" s="497"/>
      <c r="Y56" s="44"/>
      <c r="Z56" s="20"/>
    </row>
    <row r="57" spans="1:26" ht="15" hidden="1">
      <c r="A57" s="20"/>
      <c r="B57" s="20"/>
      <c r="C57" s="22"/>
      <c r="D57" s="22"/>
      <c r="E57" s="497"/>
      <c r="F57" s="497"/>
      <c r="G57" s="497"/>
      <c r="H57" s="497"/>
      <c r="I57" s="497"/>
      <c r="J57" s="497"/>
      <c r="K57" s="497"/>
      <c r="L57" s="497"/>
      <c r="M57" s="497"/>
      <c r="N57" s="497"/>
      <c r="O57" s="497"/>
      <c r="P57" s="497"/>
      <c r="Q57" s="497"/>
      <c r="R57" s="497"/>
      <c r="S57" s="497"/>
      <c r="T57" s="497"/>
      <c r="U57" s="497"/>
      <c r="V57" s="497"/>
      <c r="W57" s="497"/>
      <c r="X57" s="497"/>
      <c r="Y57" s="44"/>
      <c r="Z57" s="20"/>
    </row>
    <row r="58" spans="1:26" ht="15" hidden="1" customHeight="1">
      <c r="A58" s="20"/>
      <c r="B58" s="20"/>
      <c r="C58" s="22"/>
      <c r="D58" s="21"/>
      <c r="E58" s="480"/>
      <c r="F58" s="480"/>
      <c r="G58" s="480"/>
      <c r="H58" s="482"/>
      <c r="I58" s="482"/>
      <c r="J58" s="482"/>
      <c r="K58" s="482"/>
      <c r="L58" s="482"/>
      <c r="M58" s="482"/>
      <c r="N58" s="482"/>
      <c r="O58" s="482"/>
      <c r="P58" s="482"/>
      <c r="Q58" s="482"/>
      <c r="R58" s="482"/>
      <c r="S58" s="482"/>
      <c r="T58" s="482"/>
      <c r="U58" s="482"/>
      <c r="V58" s="482"/>
      <c r="W58" s="482"/>
      <c r="X58" s="482"/>
      <c r="Y58" s="44"/>
      <c r="Z58" s="20"/>
    </row>
    <row r="59" spans="1:26" ht="15" hidden="1" customHeight="1">
      <c r="A59" s="20"/>
      <c r="B59" s="20"/>
      <c r="C59" s="22"/>
      <c r="D59" s="21"/>
      <c r="E59" s="475" t="s">
        <v>182</v>
      </c>
      <c r="F59" s="475"/>
      <c r="G59" s="475"/>
      <c r="H59" s="475"/>
      <c r="I59" s="475"/>
      <c r="J59" s="475"/>
      <c r="K59" s="475"/>
      <c r="L59" s="475"/>
      <c r="M59" s="475"/>
      <c r="N59" s="475"/>
      <c r="O59" s="475"/>
      <c r="P59" s="475"/>
      <c r="Q59" s="475"/>
      <c r="R59" s="475"/>
      <c r="S59" s="475"/>
      <c r="T59" s="475"/>
      <c r="U59" s="475"/>
      <c r="V59" s="475"/>
      <c r="W59" s="475"/>
      <c r="X59" s="475"/>
      <c r="Y59" s="44"/>
      <c r="Z59" s="20"/>
    </row>
    <row r="60" spans="1:26" ht="15" hidden="1" customHeight="1">
      <c r="A60" s="20"/>
      <c r="B60" s="20"/>
      <c r="C60" s="22"/>
      <c r="D60" s="21"/>
      <c r="E60" s="481"/>
      <c r="F60" s="481"/>
      <c r="G60" s="481"/>
      <c r="H60" s="482"/>
      <c r="I60" s="482"/>
      <c r="J60" s="482"/>
      <c r="K60" s="482"/>
      <c r="L60" s="482"/>
      <c r="M60" s="482"/>
      <c r="N60" s="482"/>
      <c r="O60" s="482"/>
      <c r="P60" s="482"/>
      <c r="Q60" s="482"/>
      <c r="R60" s="482"/>
      <c r="S60" s="482"/>
      <c r="T60" s="482"/>
      <c r="U60" s="482"/>
      <c r="V60" s="482"/>
      <c r="W60" s="482"/>
      <c r="X60" s="482"/>
      <c r="Y60" s="44"/>
      <c r="Z60" s="20"/>
    </row>
    <row r="61" spans="1:26" ht="15" hidden="1">
      <c r="A61" s="20"/>
      <c r="B61" s="20"/>
      <c r="C61" s="22"/>
      <c r="D61" s="21"/>
      <c r="E61" s="29"/>
      <c r="F61" s="28"/>
      <c r="G61" s="30"/>
      <c r="H61" s="480"/>
      <c r="I61" s="480"/>
      <c r="J61" s="480"/>
      <c r="K61" s="480"/>
      <c r="L61" s="480"/>
      <c r="M61" s="480"/>
      <c r="N61" s="480"/>
      <c r="O61" s="480"/>
      <c r="P61" s="480"/>
      <c r="Q61" s="480"/>
      <c r="R61" s="480"/>
      <c r="S61" s="480"/>
      <c r="T61" s="480"/>
      <c r="U61" s="480"/>
      <c r="V61" s="480"/>
      <c r="W61" s="480"/>
      <c r="X61" s="480"/>
      <c r="Y61" s="44"/>
      <c r="Z61" s="20"/>
    </row>
    <row r="62" spans="1:26" ht="27.75" hidden="1" customHeight="1">
      <c r="A62" s="20"/>
      <c r="B62" s="20"/>
      <c r="C62" s="22"/>
      <c r="D62" s="21"/>
      <c r="E62" s="21"/>
      <c r="F62" s="21"/>
      <c r="G62" s="21"/>
      <c r="H62" s="21"/>
      <c r="I62" s="21"/>
      <c r="J62" s="21"/>
      <c r="K62" s="21"/>
      <c r="L62" s="21"/>
      <c r="M62" s="21"/>
      <c r="N62" s="21"/>
      <c r="O62" s="21"/>
      <c r="P62" s="21"/>
      <c r="Q62" s="21"/>
      <c r="R62" s="21"/>
      <c r="S62" s="21"/>
      <c r="T62" s="21"/>
      <c r="U62" s="21"/>
      <c r="V62" s="21"/>
      <c r="W62" s="21"/>
      <c r="X62" s="21"/>
      <c r="Y62" s="44"/>
      <c r="Z62" s="20"/>
    </row>
    <row r="63" spans="1:26" ht="15" hidden="1">
      <c r="A63" s="20"/>
      <c r="B63" s="20"/>
      <c r="C63" s="22"/>
      <c r="D63" s="21"/>
      <c r="E63" s="21"/>
      <c r="F63" s="21"/>
      <c r="G63" s="21"/>
      <c r="H63" s="21"/>
      <c r="I63" s="21"/>
      <c r="J63" s="21"/>
      <c r="K63" s="21"/>
      <c r="L63" s="21"/>
      <c r="M63" s="21"/>
      <c r="N63" s="21"/>
      <c r="O63" s="21"/>
      <c r="P63" s="21"/>
      <c r="Q63" s="21"/>
      <c r="R63" s="21"/>
      <c r="S63" s="21"/>
      <c r="T63" s="21"/>
      <c r="U63" s="21"/>
      <c r="V63" s="21"/>
      <c r="W63" s="21"/>
      <c r="X63" s="21"/>
      <c r="Y63" s="44"/>
      <c r="Z63" s="20"/>
    </row>
    <row r="64" spans="1:26" ht="15" hidden="1">
      <c r="A64" s="20"/>
      <c r="B64" s="20"/>
      <c r="C64" s="22"/>
      <c r="D64" s="21"/>
      <c r="E64" s="21"/>
      <c r="F64" s="21"/>
      <c r="G64" s="21"/>
      <c r="H64" s="21"/>
      <c r="I64" s="21"/>
      <c r="J64" s="21"/>
      <c r="K64" s="21"/>
      <c r="L64" s="21"/>
      <c r="M64" s="21"/>
      <c r="N64" s="21"/>
      <c r="O64" s="21"/>
      <c r="P64" s="21"/>
      <c r="Q64" s="21"/>
      <c r="R64" s="21"/>
      <c r="S64" s="21"/>
      <c r="T64" s="21"/>
      <c r="U64" s="21"/>
      <c r="V64" s="21"/>
      <c r="W64" s="21"/>
      <c r="X64" s="21"/>
      <c r="Y64" s="44"/>
      <c r="Z64" s="20"/>
    </row>
    <row r="65" spans="1:26" ht="15" hidden="1">
      <c r="A65" s="20"/>
      <c r="B65" s="20"/>
      <c r="C65" s="22"/>
      <c r="D65" s="21"/>
      <c r="E65" s="21"/>
      <c r="F65" s="21"/>
      <c r="G65" s="21"/>
      <c r="H65" s="21"/>
      <c r="I65" s="21"/>
      <c r="J65" s="21"/>
      <c r="K65" s="21"/>
      <c r="L65" s="21"/>
      <c r="M65" s="21"/>
      <c r="N65" s="21"/>
      <c r="O65" s="21"/>
      <c r="P65" s="21"/>
      <c r="Q65" s="21"/>
      <c r="R65" s="21"/>
      <c r="S65" s="21"/>
      <c r="T65" s="21"/>
      <c r="U65" s="21"/>
      <c r="V65" s="21"/>
      <c r="W65" s="21"/>
      <c r="X65" s="21"/>
      <c r="Y65" s="44"/>
      <c r="Z65" s="20"/>
    </row>
    <row r="66" spans="1:26" ht="18" hidden="1" customHeight="1">
      <c r="A66" s="20"/>
      <c r="B66" s="20"/>
      <c r="C66" s="22"/>
      <c r="D66" s="21"/>
      <c r="E66" s="21"/>
      <c r="F66" s="21"/>
      <c r="G66" s="21"/>
      <c r="H66" s="21"/>
      <c r="I66" s="21"/>
      <c r="J66" s="21"/>
      <c r="K66" s="21"/>
      <c r="L66" s="21"/>
      <c r="M66" s="21"/>
      <c r="N66" s="21"/>
      <c r="O66" s="21"/>
      <c r="P66" s="21"/>
      <c r="Q66" s="21"/>
      <c r="R66" s="21"/>
      <c r="S66" s="21"/>
      <c r="T66" s="21"/>
      <c r="U66" s="21"/>
      <c r="V66" s="21"/>
      <c r="W66" s="21"/>
      <c r="X66" s="21"/>
      <c r="Y66" s="44"/>
      <c r="Z66" s="20"/>
    </row>
    <row r="67" spans="1:26" ht="15" hidden="1">
      <c r="A67" s="20"/>
      <c r="B67" s="20"/>
      <c r="C67" s="22"/>
      <c r="D67" s="21"/>
      <c r="E67" s="21"/>
      <c r="F67" s="21"/>
      <c r="G67" s="21"/>
      <c r="H67" s="21"/>
      <c r="I67" s="21"/>
      <c r="J67" s="21"/>
      <c r="K67" s="21"/>
      <c r="L67" s="21"/>
      <c r="M67" s="21"/>
      <c r="N67" s="21"/>
      <c r="O67" s="21"/>
      <c r="P67" s="21"/>
      <c r="Q67" s="21"/>
      <c r="R67" s="21"/>
      <c r="S67" s="21"/>
      <c r="T67" s="21"/>
      <c r="U67" s="21"/>
      <c r="V67" s="21"/>
      <c r="W67" s="21"/>
      <c r="X67" s="21"/>
      <c r="Y67" s="44"/>
      <c r="Z67" s="20"/>
    </row>
    <row r="68" spans="1:26" ht="89.25" hidden="1" customHeight="1">
      <c r="A68" s="20"/>
      <c r="B68" s="20"/>
      <c r="C68" s="22"/>
      <c r="D68" s="22"/>
      <c r="E68" s="22"/>
      <c r="F68" s="22"/>
      <c r="G68" s="22"/>
      <c r="H68" s="22"/>
      <c r="I68" s="22"/>
      <c r="J68" s="22"/>
      <c r="K68" s="22"/>
      <c r="L68" s="22"/>
      <c r="M68" s="22"/>
      <c r="N68" s="22"/>
      <c r="O68" s="22"/>
      <c r="P68" s="22"/>
      <c r="Q68" s="22"/>
      <c r="R68" s="22"/>
      <c r="S68" s="22"/>
      <c r="T68" s="22"/>
      <c r="U68" s="22"/>
      <c r="V68" s="22"/>
      <c r="W68" s="22"/>
      <c r="X68" s="22"/>
      <c r="Y68" s="44"/>
      <c r="Z68" s="20"/>
    </row>
    <row r="69" spans="1:26" ht="15" hidden="1">
      <c r="A69" s="20"/>
      <c r="B69" s="20"/>
      <c r="C69" s="22"/>
      <c r="D69" s="22"/>
      <c r="E69" s="22"/>
      <c r="F69" s="22"/>
      <c r="G69" s="22"/>
      <c r="H69" s="22"/>
      <c r="I69" s="22"/>
      <c r="J69" s="22"/>
      <c r="K69" s="22"/>
      <c r="L69" s="22"/>
      <c r="M69" s="22"/>
      <c r="N69" s="22"/>
      <c r="O69" s="22"/>
      <c r="P69" s="22"/>
      <c r="Q69" s="22"/>
      <c r="R69" s="22"/>
      <c r="S69" s="22"/>
      <c r="T69" s="22"/>
      <c r="U69" s="22"/>
      <c r="V69" s="22"/>
      <c r="W69" s="22"/>
      <c r="X69" s="22"/>
      <c r="Y69" s="44"/>
      <c r="Z69" s="20"/>
    </row>
    <row r="70" spans="1:26" ht="26.25" hidden="1" customHeight="1">
      <c r="A70" s="20"/>
      <c r="B70" s="20"/>
      <c r="C70" s="22"/>
      <c r="D70" s="21"/>
      <c r="E70" s="484" t="s">
        <v>980</v>
      </c>
      <c r="F70" s="484"/>
      <c r="G70" s="484"/>
      <c r="H70" s="484"/>
      <c r="I70" s="484"/>
      <c r="J70" s="484"/>
      <c r="K70" s="484"/>
      <c r="L70" s="484"/>
      <c r="M70" s="484"/>
      <c r="N70" s="484"/>
      <c r="O70" s="484"/>
      <c r="P70" s="484"/>
      <c r="Q70" s="484"/>
      <c r="R70" s="484"/>
      <c r="S70" s="484"/>
      <c r="T70" s="484"/>
      <c r="U70" s="484"/>
      <c r="V70" s="484"/>
      <c r="W70" s="484"/>
      <c r="X70" s="484"/>
      <c r="Y70" s="484"/>
      <c r="Z70" s="20"/>
    </row>
    <row r="71" spans="1:26" ht="29.25" hidden="1" customHeight="1">
      <c r="A71" s="20"/>
      <c r="B71" s="20"/>
      <c r="C71" s="22"/>
      <c r="D71" s="21"/>
      <c r="E71" s="484"/>
      <c r="F71" s="484"/>
      <c r="G71" s="484"/>
      <c r="H71" s="484"/>
      <c r="I71" s="484"/>
      <c r="J71" s="484"/>
      <c r="K71" s="484"/>
      <c r="L71" s="484"/>
      <c r="M71" s="484"/>
      <c r="N71" s="484"/>
      <c r="O71" s="484"/>
      <c r="P71" s="484"/>
      <c r="Q71" s="484"/>
      <c r="R71" s="484"/>
      <c r="S71" s="484"/>
      <c r="T71" s="484"/>
      <c r="U71" s="484"/>
      <c r="V71" s="484"/>
      <c r="W71" s="484"/>
      <c r="X71" s="484"/>
      <c r="Y71" s="484"/>
      <c r="Z71" s="20"/>
    </row>
    <row r="72" spans="1:26" ht="27" hidden="1" customHeight="1">
      <c r="A72" s="20"/>
      <c r="B72" s="20"/>
      <c r="C72" s="22"/>
      <c r="D72" s="21"/>
      <c r="E72" s="484"/>
      <c r="F72" s="484"/>
      <c r="G72" s="484"/>
      <c r="H72" s="484"/>
      <c r="I72" s="484"/>
      <c r="J72" s="484"/>
      <c r="K72" s="484"/>
      <c r="L72" s="484"/>
      <c r="M72" s="484"/>
      <c r="N72" s="484"/>
      <c r="O72" s="484"/>
      <c r="P72" s="484"/>
      <c r="Q72" s="484"/>
      <c r="R72" s="484"/>
      <c r="S72" s="484"/>
      <c r="T72" s="484"/>
      <c r="U72" s="484"/>
      <c r="V72" s="484"/>
      <c r="W72" s="484"/>
      <c r="X72" s="484"/>
      <c r="Y72" s="484"/>
      <c r="Z72" s="20"/>
    </row>
    <row r="73" spans="1:26" ht="36" hidden="1" customHeight="1">
      <c r="A73" s="20"/>
      <c r="B73" s="20"/>
      <c r="C73" s="22"/>
      <c r="D73" s="21"/>
      <c r="E73" s="484"/>
      <c r="F73" s="484"/>
      <c r="G73" s="484"/>
      <c r="H73" s="484"/>
      <c r="I73" s="484"/>
      <c r="J73" s="484"/>
      <c r="K73" s="484"/>
      <c r="L73" s="484"/>
      <c r="M73" s="484"/>
      <c r="N73" s="484"/>
      <c r="O73" s="484"/>
      <c r="P73" s="484"/>
      <c r="Q73" s="484"/>
      <c r="R73" s="484"/>
      <c r="S73" s="484"/>
      <c r="T73" s="484"/>
      <c r="U73" s="484"/>
      <c r="V73" s="484"/>
      <c r="W73" s="484"/>
      <c r="X73" s="484"/>
      <c r="Y73" s="484"/>
      <c r="Z73" s="20"/>
    </row>
    <row r="74" spans="1:26" ht="15" hidden="1" customHeight="1">
      <c r="A74" s="20"/>
      <c r="B74" s="20"/>
      <c r="C74" s="22"/>
      <c r="D74" s="21"/>
      <c r="E74" s="484"/>
      <c r="F74" s="484"/>
      <c r="G74" s="484"/>
      <c r="H74" s="484"/>
      <c r="I74" s="484"/>
      <c r="J74" s="484"/>
      <c r="K74" s="484"/>
      <c r="L74" s="484"/>
      <c r="M74" s="484"/>
      <c r="N74" s="484"/>
      <c r="O74" s="484"/>
      <c r="P74" s="484"/>
      <c r="Q74" s="484"/>
      <c r="R74" s="484"/>
      <c r="S74" s="484"/>
      <c r="T74" s="484"/>
      <c r="U74" s="484"/>
      <c r="V74" s="484"/>
      <c r="W74" s="484"/>
      <c r="X74" s="484"/>
      <c r="Y74" s="484"/>
      <c r="Z74" s="20"/>
    </row>
    <row r="75" spans="1:26" ht="131.25" hidden="1" customHeight="1">
      <c r="A75" s="20"/>
      <c r="B75" s="20"/>
      <c r="C75" s="22"/>
      <c r="D75" s="21"/>
      <c r="E75" s="484"/>
      <c r="F75" s="484"/>
      <c r="G75" s="484"/>
      <c r="H75" s="484"/>
      <c r="I75" s="484"/>
      <c r="J75" s="484"/>
      <c r="K75" s="484"/>
      <c r="L75" s="484"/>
      <c r="M75" s="484"/>
      <c r="N75" s="484"/>
      <c r="O75" s="484"/>
      <c r="P75" s="484"/>
      <c r="Q75" s="484"/>
      <c r="R75" s="484"/>
      <c r="S75" s="484"/>
      <c r="T75" s="484"/>
      <c r="U75" s="484"/>
      <c r="V75" s="484"/>
      <c r="W75" s="484"/>
      <c r="X75" s="484"/>
      <c r="Y75" s="484"/>
      <c r="Z75" s="20"/>
    </row>
    <row r="76" spans="1:26" ht="15" hidden="1" customHeight="1">
      <c r="A76" s="20"/>
      <c r="B76" s="20"/>
      <c r="C76" s="22"/>
      <c r="D76" s="21"/>
      <c r="E76" s="480"/>
      <c r="F76" s="480"/>
      <c r="G76" s="480"/>
      <c r="H76" s="483"/>
      <c r="I76" s="483"/>
      <c r="J76" s="483"/>
      <c r="K76" s="483"/>
      <c r="L76" s="483"/>
      <c r="M76" s="483"/>
      <c r="N76" s="483"/>
      <c r="O76" s="483"/>
      <c r="P76" s="483"/>
      <c r="Q76" s="483"/>
      <c r="R76" s="483"/>
      <c r="S76" s="483"/>
      <c r="T76" s="483"/>
      <c r="U76" s="483"/>
      <c r="V76" s="483"/>
      <c r="W76" s="483"/>
      <c r="X76" s="483"/>
      <c r="Y76" s="44"/>
      <c r="Z76" s="20"/>
    </row>
    <row r="77" spans="1:26" ht="15" hidden="1" customHeight="1">
      <c r="A77" s="20"/>
      <c r="B77" s="20"/>
      <c r="C77" s="22"/>
      <c r="D77" s="21"/>
      <c r="E77" s="478"/>
      <c r="F77" s="478"/>
      <c r="G77" s="478"/>
      <c r="H77" s="478"/>
      <c r="I77" s="478"/>
      <c r="J77" s="478"/>
      <c r="K77" s="478"/>
      <c r="L77" s="478"/>
      <c r="M77" s="478"/>
      <c r="N77" s="478"/>
      <c r="O77" s="478"/>
      <c r="P77" s="478"/>
      <c r="Q77" s="478"/>
      <c r="R77" s="478"/>
      <c r="S77" s="478"/>
      <c r="T77" s="478"/>
      <c r="U77" s="478"/>
      <c r="V77" s="478"/>
      <c r="W77" s="43"/>
      <c r="X77" s="267"/>
      <c r="Y77" s="44"/>
      <c r="Z77" s="20"/>
    </row>
    <row r="78" spans="1:26" ht="15" hidden="1" customHeight="1">
      <c r="A78" s="20"/>
      <c r="B78" s="20"/>
      <c r="C78" s="22"/>
      <c r="D78" s="21"/>
      <c r="E78" s="479"/>
      <c r="F78" s="479"/>
      <c r="G78" s="479"/>
      <c r="H78" s="479"/>
      <c r="I78" s="479"/>
      <c r="J78" s="479"/>
      <c r="K78" s="479"/>
      <c r="L78" s="474"/>
      <c r="M78" s="474"/>
      <c r="N78" s="474"/>
      <c r="O78" s="474"/>
      <c r="P78" s="474"/>
      <c r="Q78" s="474"/>
      <c r="R78" s="474"/>
      <c r="S78" s="474"/>
      <c r="T78" s="474"/>
      <c r="U78" s="474"/>
      <c r="V78" s="474"/>
      <c r="W78" s="474"/>
      <c r="X78" s="40"/>
      <c r="Y78" s="44"/>
      <c r="Z78" s="20"/>
    </row>
    <row r="79" spans="1:26" ht="15" hidden="1" customHeight="1">
      <c r="A79" s="20"/>
      <c r="B79" s="20"/>
      <c r="C79" s="22"/>
      <c r="D79" s="21"/>
      <c r="E79" s="479"/>
      <c r="F79" s="479"/>
      <c r="G79" s="479"/>
      <c r="H79" s="479"/>
      <c r="I79" s="479"/>
      <c r="J79" s="479"/>
      <c r="K79" s="479"/>
      <c r="L79" s="474"/>
      <c r="M79" s="474"/>
      <c r="N79" s="474"/>
      <c r="O79" s="474"/>
      <c r="P79" s="474"/>
      <c r="Q79" s="474"/>
      <c r="R79" s="474"/>
      <c r="S79" s="474"/>
      <c r="T79" s="474"/>
      <c r="U79" s="474"/>
      <c r="V79" s="474"/>
      <c r="W79" s="474"/>
      <c r="X79" s="41"/>
      <c r="Y79" s="44"/>
      <c r="Z79" s="20"/>
    </row>
    <row r="80" spans="1:26" ht="15" hidden="1" customHeight="1">
      <c r="A80" s="20"/>
      <c r="B80" s="20"/>
      <c r="C80" s="22"/>
      <c r="D80" s="21"/>
      <c r="X80" s="41"/>
      <c r="Y80" s="44"/>
      <c r="Z80" s="20"/>
    </row>
    <row r="81" spans="1:27" ht="15" hidden="1" customHeight="1">
      <c r="A81" s="20"/>
      <c r="B81" s="20"/>
      <c r="C81" s="22"/>
      <c r="D81" s="21"/>
      <c r="E81" s="474"/>
      <c r="F81" s="474"/>
      <c r="G81" s="474"/>
      <c r="H81" s="474"/>
      <c r="I81" s="474"/>
      <c r="J81" s="474"/>
      <c r="K81" s="474"/>
      <c r="L81" s="474"/>
      <c r="M81" s="474"/>
      <c r="N81" s="474"/>
      <c r="O81" s="474"/>
      <c r="P81" s="474"/>
      <c r="Q81" s="474"/>
      <c r="R81" s="474"/>
      <c r="S81" s="474"/>
      <c r="T81" s="474"/>
      <c r="U81" s="474"/>
      <c r="V81" s="474"/>
      <c r="W81" s="474"/>
      <c r="X81" s="21"/>
      <c r="Y81" s="44"/>
      <c r="Z81" s="20"/>
    </row>
    <row r="82" spans="1:27" ht="15" hidden="1" customHeight="1">
      <c r="A82" s="20"/>
      <c r="B82" s="20"/>
      <c r="C82" s="22"/>
      <c r="D82" s="21"/>
      <c r="E82" s="21"/>
      <c r="F82" s="21"/>
      <c r="G82" s="21"/>
      <c r="H82" s="21"/>
      <c r="I82" s="21"/>
      <c r="J82" s="21"/>
      <c r="K82" s="21"/>
      <c r="L82" s="21"/>
      <c r="M82" s="21"/>
      <c r="N82" s="21"/>
      <c r="O82" s="21"/>
      <c r="P82" s="21"/>
      <c r="Q82" s="21"/>
      <c r="R82" s="21"/>
      <c r="S82" s="21"/>
      <c r="T82" s="21"/>
      <c r="U82" s="21"/>
      <c r="V82" s="21"/>
      <c r="W82" s="21"/>
      <c r="X82" s="21"/>
      <c r="Y82" s="44"/>
      <c r="Z82" s="20"/>
    </row>
    <row r="83" spans="1:27" ht="15" hidden="1" customHeight="1">
      <c r="A83" s="20"/>
      <c r="B83" s="20"/>
      <c r="C83" s="22"/>
      <c r="D83" s="21"/>
      <c r="E83" s="21"/>
      <c r="F83" s="21"/>
      <c r="G83" s="21"/>
      <c r="H83" s="21"/>
      <c r="I83" s="21"/>
      <c r="J83" s="21"/>
      <c r="K83" s="21"/>
      <c r="L83" s="21"/>
      <c r="M83" s="21"/>
      <c r="N83" s="21"/>
      <c r="O83" s="21"/>
      <c r="P83" s="21"/>
      <c r="Q83" s="21"/>
      <c r="R83" s="21"/>
      <c r="S83" s="21"/>
      <c r="T83" s="21"/>
      <c r="U83" s="21"/>
      <c r="V83" s="21"/>
      <c r="W83" s="21"/>
      <c r="X83" s="21"/>
      <c r="Y83" s="44"/>
      <c r="Z83" s="20"/>
    </row>
    <row r="84" spans="1:27" ht="23.45" hidden="1" customHeight="1">
      <c r="A84" s="20"/>
      <c r="B84" s="20"/>
      <c r="C84" s="22"/>
      <c r="D84" s="21"/>
      <c r="E84" s="21"/>
      <c r="F84" s="21"/>
      <c r="G84" s="21"/>
      <c r="H84" s="21"/>
      <c r="I84" s="21"/>
      <c r="J84" s="21"/>
      <c r="K84" s="21"/>
      <c r="L84" s="21"/>
      <c r="M84" s="21"/>
      <c r="N84" s="21"/>
      <c r="O84" s="21"/>
      <c r="P84" s="21"/>
      <c r="Q84" s="21"/>
      <c r="R84" s="21"/>
      <c r="S84" s="21"/>
      <c r="T84" s="21"/>
      <c r="U84" s="21"/>
      <c r="V84" s="21"/>
      <c r="W84" s="21"/>
      <c r="X84" s="21"/>
      <c r="Y84" s="44"/>
      <c r="Z84" s="20"/>
    </row>
    <row r="85" spans="1:27" ht="15" hidden="1" customHeight="1">
      <c r="A85" s="20"/>
      <c r="B85" s="20"/>
      <c r="C85" s="22"/>
      <c r="D85" s="21"/>
      <c r="E85" s="21"/>
      <c r="F85" s="21"/>
      <c r="G85" s="21"/>
      <c r="H85" s="21"/>
      <c r="I85" s="21"/>
      <c r="J85" s="21"/>
      <c r="K85" s="21"/>
      <c r="L85" s="21"/>
      <c r="M85" s="21"/>
      <c r="N85" s="21"/>
      <c r="O85" s="21"/>
      <c r="P85" s="21"/>
      <c r="Q85" s="21"/>
      <c r="R85" s="21"/>
      <c r="S85" s="21"/>
      <c r="T85" s="21"/>
      <c r="U85" s="21"/>
      <c r="V85" s="21"/>
      <c r="W85" s="21"/>
      <c r="X85" s="21"/>
      <c r="Y85" s="44"/>
      <c r="Z85" s="20"/>
    </row>
    <row r="86" spans="1:27" ht="15" hidden="1" customHeight="1">
      <c r="A86" s="20"/>
      <c r="B86" s="20"/>
      <c r="C86" s="22"/>
      <c r="D86" s="21"/>
      <c r="E86" s="21"/>
      <c r="F86" s="21"/>
      <c r="G86" s="21"/>
      <c r="H86" s="21"/>
      <c r="I86" s="21"/>
      <c r="J86" s="21"/>
      <c r="K86" s="21"/>
      <c r="L86" s="21"/>
      <c r="M86" s="21"/>
      <c r="N86" s="21"/>
      <c r="O86" s="21"/>
      <c r="P86" s="21"/>
      <c r="Q86" s="21"/>
      <c r="R86" s="21"/>
      <c r="S86" s="21"/>
      <c r="T86" s="21"/>
      <c r="U86" s="21"/>
      <c r="V86" s="21"/>
      <c r="W86" s="21"/>
      <c r="X86" s="21"/>
      <c r="Y86" s="44"/>
      <c r="Z86" s="20"/>
    </row>
    <row r="87" spans="1:27" ht="15" hidden="1" customHeight="1">
      <c r="A87" s="20"/>
      <c r="B87" s="20"/>
      <c r="C87" s="22"/>
      <c r="D87" s="21"/>
      <c r="E87" s="21"/>
      <c r="F87" s="21"/>
      <c r="G87" s="21"/>
      <c r="H87" s="21"/>
      <c r="I87" s="21"/>
      <c r="J87" s="21"/>
      <c r="K87" s="21"/>
      <c r="L87" s="21"/>
      <c r="M87" s="21"/>
      <c r="N87" s="21"/>
      <c r="O87" s="21"/>
      <c r="P87" s="21"/>
      <c r="Q87" s="21"/>
      <c r="R87" s="21"/>
      <c r="S87" s="21"/>
      <c r="T87" s="21"/>
      <c r="U87" s="21"/>
      <c r="V87" s="21"/>
      <c r="W87" s="21"/>
      <c r="X87" s="21"/>
      <c r="Y87" s="44"/>
      <c r="Z87" s="20"/>
    </row>
    <row r="88" spans="1:27" ht="15" hidden="1" customHeight="1">
      <c r="A88" s="20"/>
      <c r="B88" s="20"/>
      <c r="C88" s="22"/>
      <c r="D88" s="21"/>
      <c r="E88" s="21"/>
      <c r="F88" s="21"/>
      <c r="G88" s="21"/>
      <c r="H88" s="21"/>
      <c r="I88" s="21"/>
      <c r="J88" s="21"/>
      <c r="K88" s="21"/>
      <c r="L88" s="21"/>
      <c r="M88" s="21"/>
      <c r="N88" s="21"/>
      <c r="O88" s="21"/>
      <c r="P88" s="21"/>
      <c r="Q88" s="21"/>
      <c r="R88" s="21"/>
      <c r="S88" s="21"/>
      <c r="T88" s="21"/>
      <c r="U88" s="21"/>
      <c r="V88" s="21"/>
      <c r="W88" s="21"/>
      <c r="X88" s="21"/>
      <c r="Y88" s="44"/>
      <c r="Z88" s="20"/>
    </row>
    <row r="89" spans="1:27" ht="15" hidden="1" customHeight="1">
      <c r="A89" s="20"/>
      <c r="B89" s="20"/>
      <c r="C89" s="22"/>
      <c r="D89" s="21"/>
      <c r="E89" s="21"/>
      <c r="F89" s="21"/>
      <c r="G89" s="21"/>
      <c r="H89" s="21"/>
      <c r="I89" s="21"/>
      <c r="J89" s="21"/>
      <c r="K89" s="21"/>
      <c r="L89" s="21"/>
      <c r="M89" s="21"/>
      <c r="N89" s="21"/>
      <c r="O89" s="21"/>
      <c r="P89" s="21"/>
      <c r="Q89" s="21"/>
      <c r="R89" s="21"/>
      <c r="S89" s="21"/>
      <c r="T89" s="21"/>
      <c r="U89" s="21"/>
      <c r="V89" s="21"/>
      <c r="W89" s="21"/>
      <c r="X89" s="21"/>
      <c r="Y89" s="44"/>
      <c r="Z89" s="20"/>
    </row>
    <row r="90" spans="1:27" ht="15" hidden="1" customHeight="1">
      <c r="A90" s="20"/>
      <c r="B90" s="20"/>
      <c r="C90" s="22"/>
      <c r="D90" s="21"/>
      <c r="E90" s="21"/>
      <c r="F90" s="21"/>
      <c r="G90" s="21"/>
      <c r="H90" s="21"/>
      <c r="I90" s="21"/>
      <c r="J90" s="21"/>
      <c r="K90" s="21"/>
      <c r="L90" s="21"/>
      <c r="M90" s="21"/>
      <c r="N90" s="21"/>
      <c r="O90" s="21"/>
      <c r="P90" s="21"/>
      <c r="Q90" s="21"/>
      <c r="R90" s="21"/>
      <c r="S90" s="21"/>
      <c r="T90" s="21"/>
      <c r="U90" s="21"/>
      <c r="V90" s="21"/>
      <c r="W90" s="21"/>
      <c r="X90" s="21"/>
      <c r="Y90" s="44"/>
      <c r="Z90" s="20"/>
    </row>
    <row r="91" spans="1:27" ht="27" hidden="1" customHeight="1">
      <c r="A91" s="20"/>
      <c r="B91" s="20"/>
      <c r="C91" s="22"/>
      <c r="D91" s="22"/>
      <c r="E91" s="22"/>
      <c r="F91" s="22"/>
      <c r="G91" s="22"/>
      <c r="H91" s="22"/>
      <c r="I91" s="22"/>
      <c r="J91" s="22"/>
      <c r="K91" s="22"/>
      <c r="L91" s="22"/>
      <c r="M91" s="22"/>
      <c r="N91" s="22"/>
      <c r="O91" s="22"/>
      <c r="P91" s="22"/>
      <c r="Q91" s="22"/>
      <c r="R91" s="22"/>
      <c r="S91" s="22"/>
      <c r="T91" s="22"/>
      <c r="U91" s="22"/>
      <c r="V91" s="22"/>
      <c r="W91" s="22"/>
      <c r="X91" s="22"/>
      <c r="Y91" s="44"/>
      <c r="Z91" s="20"/>
    </row>
    <row r="92" spans="1:27" ht="15" hidden="1" customHeight="1">
      <c r="A92" s="20"/>
      <c r="B92" s="20"/>
      <c r="C92" s="22"/>
      <c r="D92" s="22"/>
      <c r="E92" s="22"/>
      <c r="F92" s="22"/>
      <c r="G92" s="22"/>
      <c r="H92" s="22"/>
      <c r="I92" s="22"/>
      <c r="J92" s="22"/>
      <c r="K92" s="22"/>
      <c r="L92" s="22"/>
      <c r="M92" s="22"/>
      <c r="N92" s="22"/>
      <c r="O92" s="22"/>
      <c r="P92" s="22"/>
      <c r="Q92" s="22"/>
      <c r="R92" s="22"/>
      <c r="S92" s="22"/>
      <c r="T92" s="22"/>
      <c r="U92" s="22"/>
      <c r="V92" s="22"/>
      <c r="W92" s="22"/>
      <c r="X92" s="22"/>
      <c r="Y92" s="44"/>
      <c r="Z92" s="20"/>
    </row>
    <row r="93" spans="1:27" ht="25.5" hidden="1" customHeight="1">
      <c r="A93" s="20"/>
      <c r="B93" s="20"/>
      <c r="C93" s="22"/>
      <c r="D93" s="21"/>
      <c r="E93" s="477" t="s">
        <v>171</v>
      </c>
      <c r="F93" s="477"/>
      <c r="G93" s="477"/>
      <c r="H93" s="477"/>
      <c r="I93" s="477"/>
      <c r="J93" s="477"/>
      <c r="K93" s="477"/>
      <c r="L93" s="477"/>
      <c r="M93" s="477"/>
      <c r="N93" s="477"/>
      <c r="O93" s="477"/>
      <c r="P93" s="477"/>
      <c r="Q93" s="477"/>
      <c r="R93" s="477"/>
      <c r="S93" s="477"/>
      <c r="T93" s="477"/>
      <c r="U93" s="477"/>
      <c r="V93" s="477"/>
      <c r="W93" s="477"/>
      <c r="X93" s="477"/>
      <c r="Y93" s="44"/>
      <c r="Z93" s="20"/>
    </row>
    <row r="94" spans="1:27" ht="15" hidden="1" customHeight="1">
      <c r="A94" s="20"/>
      <c r="B94" s="20"/>
      <c r="C94" s="22"/>
      <c r="D94" s="21"/>
      <c r="E94" s="21"/>
      <c r="F94" s="21"/>
      <c r="G94" s="21"/>
      <c r="H94" s="31"/>
      <c r="I94" s="31"/>
      <c r="J94" s="31"/>
      <c r="K94" s="31"/>
      <c r="L94" s="31"/>
      <c r="M94" s="31"/>
      <c r="N94" s="31"/>
      <c r="O94" s="32"/>
      <c r="P94" s="32"/>
      <c r="Q94" s="32"/>
      <c r="R94" s="32"/>
      <c r="S94" s="32"/>
      <c r="T94" s="32"/>
      <c r="U94" s="21"/>
      <c r="V94" s="21"/>
      <c r="W94" s="21"/>
      <c r="X94" s="21"/>
      <c r="Y94" s="44"/>
      <c r="Z94" s="20"/>
    </row>
    <row r="95" spans="1:27" ht="15" hidden="1" customHeight="1">
      <c r="A95" s="20"/>
      <c r="B95" s="20"/>
      <c r="C95" s="22"/>
      <c r="D95" s="21"/>
      <c r="E95" s="33"/>
      <c r="F95" s="476" t="s">
        <v>172</v>
      </c>
      <c r="G95" s="476"/>
      <c r="H95" s="476"/>
      <c r="I95" s="476"/>
      <c r="J95" s="476"/>
      <c r="K95" s="476"/>
      <c r="L95" s="476"/>
      <c r="M95" s="476"/>
      <c r="N95" s="476"/>
      <c r="O95" s="476"/>
      <c r="P95" s="476"/>
      <c r="Q95" s="476"/>
      <c r="R95" s="476"/>
      <c r="S95" s="476"/>
      <c r="T95" s="32"/>
      <c r="U95" s="21"/>
      <c r="V95" s="21"/>
      <c r="W95" s="21"/>
      <c r="X95" s="21"/>
      <c r="Y95" s="44"/>
      <c r="Z95" s="20"/>
      <c r="AA95" s="14" t="s">
        <v>173</v>
      </c>
    </row>
    <row r="96" spans="1:27" ht="15" hidden="1" customHeight="1">
      <c r="A96" s="20"/>
      <c r="B96" s="20"/>
      <c r="C96" s="22"/>
      <c r="D96" s="21"/>
      <c r="E96" s="21"/>
      <c r="F96" s="21"/>
      <c r="G96" s="21"/>
      <c r="H96" s="31"/>
      <c r="I96" s="31"/>
      <c r="J96" s="31"/>
      <c r="K96" s="31"/>
      <c r="L96" s="31"/>
      <c r="M96" s="31"/>
      <c r="N96" s="31"/>
      <c r="O96" s="32"/>
      <c r="P96" s="32"/>
      <c r="Q96" s="32"/>
      <c r="R96" s="32"/>
      <c r="S96" s="32"/>
      <c r="T96" s="32"/>
      <c r="U96" s="21"/>
      <c r="V96" s="21"/>
      <c r="W96" s="21"/>
      <c r="X96" s="21"/>
      <c r="Y96" s="44"/>
      <c r="Z96" s="20"/>
    </row>
    <row r="97" spans="1:26" ht="15" hidden="1" customHeight="1">
      <c r="A97" s="20"/>
      <c r="B97" s="20"/>
      <c r="C97" s="22"/>
      <c r="D97" s="21"/>
      <c r="E97" s="21"/>
      <c r="F97" s="476" t="s">
        <v>174</v>
      </c>
      <c r="G97" s="476"/>
      <c r="H97" s="476"/>
      <c r="I97" s="476"/>
      <c r="J97" s="476"/>
      <c r="K97" s="476"/>
      <c r="L97" s="476"/>
      <c r="M97" s="476"/>
      <c r="N97" s="476"/>
      <c r="O97" s="476"/>
      <c r="P97" s="476"/>
      <c r="Q97" s="476"/>
      <c r="R97" s="476"/>
      <c r="S97" s="476"/>
      <c r="T97" s="476"/>
      <c r="U97" s="476"/>
      <c r="V97" s="476"/>
      <c r="W97" s="476"/>
      <c r="X97" s="476"/>
      <c r="Y97" s="44"/>
      <c r="Z97" s="20"/>
    </row>
    <row r="98" spans="1:26" ht="15" hidden="1" customHeight="1">
      <c r="A98" s="20"/>
      <c r="B98" s="20"/>
      <c r="C98" s="22"/>
      <c r="D98" s="21"/>
      <c r="E98" s="21"/>
      <c r="F98" s="21"/>
      <c r="G98" s="21"/>
      <c r="H98" s="21"/>
      <c r="I98" s="21"/>
      <c r="J98" s="21"/>
      <c r="K98" s="21"/>
      <c r="L98" s="21"/>
      <c r="M98" s="21"/>
      <c r="N98" s="21"/>
      <c r="O98" s="21"/>
      <c r="P98" s="21"/>
      <c r="Q98" s="21"/>
      <c r="R98" s="21"/>
      <c r="S98" s="21"/>
      <c r="T98" s="21"/>
      <c r="U98" s="21"/>
      <c r="V98" s="21"/>
      <c r="W98" s="21"/>
      <c r="X98" s="21"/>
      <c r="Y98" s="44"/>
      <c r="Z98" s="20"/>
    </row>
    <row r="99" spans="1:26" ht="15" hidden="1" customHeight="1">
      <c r="A99" s="20"/>
      <c r="B99" s="20"/>
      <c r="C99" s="22"/>
      <c r="D99" s="21"/>
      <c r="E99" s="21"/>
      <c r="F99" s="21"/>
      <c r="G99" s="21"/>
      <c r="H99" s="21"/>
      <c r="I99" s="21"/>
      <c r="J99" s="21"/>
      <c r="K99" s="21"/>
      <c r="L99" s="21"/>
      <c r="M99" s="21"/>
      <c r="N99" s="21"/>
      <c r="O99" s="21"/>
      <c r="P99" s="21"/>
      <c r="Q99" s="21"/>
      <c r="R99" s="21"/>
      <c r="S99" s="21"/>
      <c r="T99" s="21"/>
      <c r="U99" s="21"/>
      <c r="V99" s="21"/>
      <c r="W99" s="21"/>
      <c r="X99" s="21"/>
      <c r="Y99" s="44"/>
      <c r="Z99" s="20"/>
    </row>
    <row r="100" spans="1:26" ht="15" hidden="1" customHeight="1">
      <c r="A100" s="20"/>
      <c r="B100" s="20"/>
      <c r="C100" s="22"/>
      <c r="D100" s="21"/>
      <c r="E100" s="21"/>
      <c r="F100" s="21"/>
      <c r="G100" s="21"/>
      <c r="H100" s="21"/>
      <c r="I100" s="21"/>
      <c r="J100" s="21"/>
      <c r="K100" s="21"/>
      <c r="L100" s="21"/>
      <c r="M100" s="21"/>
      <c r="N100" s="21"/>
      <c r="O100" s="21"/>
      <c r="P100" s="21"/>
      <c r="Q100" s="21"/>
      <c r="R100" s="21"/>
      <c r="S100" s="21"/>
      <c r="T100" s="21"/>
      <c r="U100" s="21"/>
      <c r="V100" s="21"/>
      <c r="W100" s="21"/>
      <c r="X100" s="21"/>
      <c r="Y100" s="44"/>
      <c r="Z100" s="20"/>
    </row>
    <row r="101" spans="1:26" ht="15" hidden="1" customHeight="1">
      <c r="A101" s="20"/>
      <c r="B101" s="20"/>
      <c r="C101" s="22"/>
      <c r="D101" s="21"/>
      <c r="E101" s="21"/>
      <c r="F101" s="21"/>
      <c r="G101" s="21"/>
      <c r="H101" s="21"/>
      <c r="I101" s="21"/>
      <c r="J101" s="21"/>
      <c r="K101" s="21"/>
      <c r="L101" s="21"/>
      <c r="M101" s="21"/>
      <c r="N101" s="21"/>
      <c r="O101" s="21"/>
      <c r="P101" s="21"/>
      <c r="Q101" s="21"/>
      <c r="R101" s="21"/>
      <c r="S101" s="21"/>
      <c r="T101" s="21"/>
      <c r="U101" s="21"/>
      <c r="V101" s="21"/>
      <c r="W101" s="21"/>
      <c r="X101" s="21"/>
      <c r="Y101" s="44"/>
      <c r="Z101" s="20"/>
    </row>
    <row r="102" spans="1:26" ht="15" hidden="1" customHeight="1">
      <c r="A102" s="20"/>
      <c r="B102" s="20"/>
      <c r="C102" s="22"/>
      <c r="D102" s="21"/>
      <c r="E102" s="21"/>
      <c r="F102" s="21"/>
      <c r="G102" s="21"/>
      <c r="H102" s="21"/>
      <c r="I102" s="21"/>
      <c r="J102" s="21"/>
      <c r="K102" s="21"/>
      <c r="L102" s="21"/>
      <c r="M102" s="21"/>
      <c r="N102" s="21"/>
      <c r="O102" s="21"/>
      <c r="P102" s="21"/>
      <c r="Q102" s="21"/>
      <c r="R102" s="21"/>
      <c r="S102" s="21"/>
      <c r="T102" s="21"/>
      <c r="U102" s="21"/>
      <c r="V102" s="21"/>
      <c r="W102" s="21"/>
      <c r="X102" s="21"/>
      <c r="Y102" s="44"/>
      <c r="Z102" s="20"/>
    </row>
    <row r="103" spans="1:26" ht="15" hidden="1" customHeight="1">
      <c r="A103" s="20"/>
      <c r="B103" s="20"/>
      <c r="C103" s="22"/>
      <c r="D103" s="21"/>
      <c r="E103" s="21"/>
      <c r="F103" s="21"/>
      <c r="G103" s="21"/>
      <c r="H103" s="21"/>
      <c r="I103" s="21"/>
      <c r="J103" s="21"/>
      <c r="K103" s="21"/>
      <c r="L103" s="21"/>
      <c r="M103" s="21"/>
      <c r="N103" s="21"/>
      <c r="O103" s="21"/>
      <c r="P103" s="21"/>
      <c r="Q103" s="21"/>
      <c r="R103" s="21"/>
      <c r="S103" s="21"/>
      <c r="T103" s="21"/>
      <c r="U103" s="21"/>
      <c r="V103" s="21"/>
      <c r="W103" s="21"/>
      <c r="X103" s="21"/>
      <c r="Y103" s="44"/>
      <c r="Z103" s="20"/>
    </row>
    <row r="104" spans="1:26" ht="15" hidden="1" customHeight="1">
      <c r="A104" s="20"/>
      <c r="B104" s="20"/>
      <c r="C104" s="22"/>
      <c r="D104" s="21"/>
      <c r="E104" s="21"/>
      <c r="F104" s="21"/>
      <c r="G104" s="21"/>
      <c r="H104" s="21"/>
      <c r="I104" s="21"/>
      <c r="J104" s="21"/>
      <c r="K104" s="21"/>
      <c r="L104" s="21"/>
      <c r="M104" s="21"/>
      <c r="N104" s="21"/>
      <c r="O104" s="21"/>
      <c r="P104" s="21"/>
      <c r="Q104" s="21"/>
      <c r="R104" s="21"/>
      <c r="S104" s="21"/>
      <c r="T104" s="21"/>
      <c r="U104" s="21"/>
      <c r="V104" s="21"/>
      <c r="W104" s="21"/>
      <c r="X104" s="21"/>
      <c r="Y104" s="44"/>
      <c r="Z104" s="20"/>
    </row>
    <row r="105" spans="1:26" ht="15" hidden="1" customHeight="1">
      <c r="A105" s="20"/>
      <c r="B105" s="20"/>
      <c r="C105" s="22"/>
      <c r="D105" s="21"/>
      <c r="E105" s="21"/>
      <c r="F105" s="21"/>
      <c r="G105" s="21"/>
      <c r="H105" s="21"/>
      <c r="I105" s="21"/>
      <c r="J105" s="21"/>
      <c r="K105" s="21"/>
      <c r="L105" s="21"/>
      <c r="M105" s="21"/>
      <c r="N105" s="21"/>
      <c r="O105" s="21"/>
      <c r="P105" s="21"/>
      <c r="Q105" s="21"/>
      <c r="R105" s="21"/>
      <c r="S105" s="21"/>
      <c r="T105" s="21"/>
      <c r="U105" s="21"/>
      <c r="V105" s="21"/>
      <c r="W105" s="21"/>
      <c r="X105" s="21"/>
      <c r="Y105" s="44"/>
      <c r="Z105" s="20"/>
    </row>
    <row r="106" spans="1:26" ht="36.6" hidden="1" customHeight="1">
      <c r="A106" s="20"/>
      <c r="B106" s="20"/>
      <c r="C106" s="22"/>
      <c r="D106" s="21"/>
      <c r="E106" s="21"/>
      <c r="F106" s="21"/>
      <c r="G106" s="21"/>
      <c r="H106" s="21"/>
      <c r="I106" s="21"/>
      <c r="J106" s="21"/>
      <c r="K106" s="21"/>
      <c r="L106" s="21"/>
      <c r="M106" s="21"/>
      <c r="N106" s="21"/>
      <c r="O106" s="21"/>
      <c r="P106" s="21"/>
      <c r="Q106" s="21"/>
      <c r="R106" s="21"/>
      <c r="S106" s="21"/>
      <c r="T106" s="21"/>
      <c r="U106" s="21"/>
      <c r="V106" s="21"/>
      <c r="W106" s="21"/>
      <c r="X106" s="21"/>
      <c r="Y106" s="44"/>
      <c r="Z106" s="20"/>
    </row>
    <row r="107" spans="1:26" ht="31.5" hidden="1" customHeight="1">
      <c r="A107" s="20"/>
      <c r="B107" s="20"/>
      <c r="C107" s="22"/>
      <c r="D107" s="21"/>
      <c r="E107" s="21"/>
      <c r="F107" s="21"/>
      <c r="G107" s="21"/>
      <c r="H107" s="21"/>
      <c r="I107" s="21"/>
      <c r="J107" s="21"/>
      <c r="K107" s="21"/>
      <c r="L107" s="21"/>
      <c r="M107" s="21"/>
      <c r="N107" s="21"/>
      <c r="O107" s="21"/>
      <c r="P107" s="21"/>
      <c r="Q107" s="21"/>
      <c r="R107" s="21"/>
      <c r="S107" s="21"/>
      <c r="T107" s="21"/>
      <c r="U107" s="21"/>
      <c r="V107" s="21"/>
      <c r="W107" s="21"/>
      <c r="X107" s="21"/>
      <c r="Y107" s="44"/>
      <c r="Z107" s="20"/>
    </row>
    <row r="108" spans="1:26" ht="17.25" customHeight="1">
      <c r="A108" s="20"/>
      <c r="B108" s="20"/>
      <c r="C108" s="22"/>
      <c r="D108" s="22"/>
      <c r="E108" s="22"/>
      <c r="F108" s="22"/>
      <c r="G108" s="22"/>
      <c r="H108" s="22"/>
      <c r="I108" s="22"/>
      <c r="J108" s="22"/>
      <c r="K108" s="22"/>
      <c r="L108" s="22"/>
      <c r="M108" s="22"/>
      <c r="N108" s="22"/>
      <c r="O108" s="22"/>
      <c r="P108" s="22"/>
      <c r="Q108" s="22"/>
      <c r="R108" s="22"/>
      <c r="S108" s="22"/>
      <c r="T108" s="22"/>
      <c r="U108" s="22"/>
      <c r="V108" s="22"/>
      <c r="W108" s="22"/>
      <c r="X108" s="22"/>
      <c r="Y108" s="44"/>
      <c r="Z108" s="20"/>
    </row>
    <row r="109" spans="1:26">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47"/>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6"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95"/>
  <sheetViews>
    <sheetView showGridLines="0" view="pageBreakPreview" topLeftCell="K11" zoomScale="60" zoomScaleNormal="100" workbookViewId="0">
      <selection activeCell="Y35" sqref="Y35"/>
    </sheetView>
  </sheetViews>
  <sheetFormatPr defaultRowHeight="15"/>
  <cols>
    <col min="1" max="10" width="0" style="377" hidden="1" customWidth="1"/>
    <col min="11" max="11" width="3.7109375" style="377" hidden="1" customWidth="1"/>
    <col min="12" max="12" width="5.7109375" style="377" customWidth="1"/>
    <col min="13" max="13" width="50.85546875" style="377" customWidth="1"/>
    <col min="14" max="14" width="11" style="377" customWidth="1"/>
    <col min="15" max="20" width="13.7109375" style="377" customWidth="1"/>
    <col min="21" max="21" width="20.140625" style="377" customWidth="1"/>
    <col min="22" max="16384" width="9.140625" style="377"/>
  </cols>
  <sheetData>
    <row r="1" spans="1:21" hidden="1">
      <c r="A1" s="880"/>
      <c r="B1" s="880"/>
      <c r="C1" s="880"/>
      <c r="D1" s="880"/>
      <c r="E1" s="880"/>
      <c r="F1" s="880"/>
      <c r="G1" s="880"/>
      <c r="H1" s="880"/>
      <c r="I1" s="880"/>
      <c r="J1" s="880"/>
      <c r="K1" s="880"/>
      <c r="L1" s="880"/>
      <c r="M1" s="880"/>
      <c r="N1" s="880"/>
      <c r="O1" s="880"/>
      <c r="P1" s="880"/>
      <c r="Q1" s="880"/>
      <c r="R1" s="880"/>
      <c r="S1" s="880"/>
      <c r="T1" s="880"/>
      <c r="U1" s="880"/>
    </row>
    <row r="2" spans="1:21" hidden="1">
      <c r="A2" s="880"/>
      <c r="B2" s="880"/>
      <c r="C2" s="880"/>
      <c r="D2" s="880"/>
      <c r="E2" s="880"/>
      <c r="F2" s="880"/>
      <c r="G2" s="880"/>
      <c r="H2" s="880"/>
      <c r="I2" s="880"/>
      <c r="J2" s="880"/>
      <c r="K2" s="880"/>
      <c r="L2" s="880"/>
      <c r="M2" s="880"/>
      <c r="N2" s="880"/>
      <c r="O2" s="880"/>
      <c r="P2" s="880"/>
      <c r="Q2" s="880"/>
      <c r="R2" s="880"/>
      <c r="S2" s="880"/>
      <c r="T2" s="880"/>
      <c r="U2" s="880"/>
    </row>
    <row r="3" spans="1:21" hidden="1">
      <c r="A3" s="880"/>
      <c r="B3" s="880"/>
      <c r="C3" s="880"/>
      <c r="D3" s="880"/>
      <c r="E3" s="880"/>
      <c r="F3" s="880"/>
      <c r="G3" s="880"/>
      <c r="H3" s="880"/>
      <c r="I3" s="880"/>
      <c r="J3" s="880"/>
      <c r="K3" s="880"/>
      <c r="L3" s="880"/>
      <c r="M3" s="880"/>
      <c r="N3" s="880"/>
      <c r="O3" s="880"/>
      <c r="P3" s="880"/>
      <c r="Q3" s="880"/>
      <c r="R3" s="880"/>
      <c r="S3" s="880"/>
      <c r="T3" s="880"/>
      <c r="U3" s="880"/>
    </row>
    <row r="4" spans="1:21" hidden="1">
      <c r="A4" s="880"/>
      <c r="B4" s="880"/>
      <c r="C4" s="880"/>
      <c r="D4" s="880"/>
      <c r="E4" s="880"/>
      <c r="F4" s="880"/>
      <c r="G4" s="880"/>
      <c r="H4" s="880"/>
      <c r="I4" s="880"/>
      <c r="J4" s="880"/>
      <c r="K4" s="880"/>
      <c r="L4" s="880"/>
      <c r="M4" s="880"/>
      <c r="N4" s="880"/>
      <c r="O4" s="880"/>
      <c r="P4" s="880"/>
      <c r="Q4" s="880"/>
      <c r="R4" s="880"/>
      <c r="S4" s="880"/>
      <c r="T4" s="880"/>
      <c r="U4" s="880"/>
    </row>
    <row r="5" spans="1:21" hidden="1">
      <c r="A5" s="880"/>
      <c r="B5" s="880"/>
      <c r="C5" s="880"/>
      <c r="D5" s="880"/>
      <c r="E5" s="880"/>
      <c r="F5" s="880"/>
      <c r="G5" s="880"/>
      <c r="H5" s="880"/>
      <c r="I5" s="880"/>
      <c r="J5" s="880"/>
      <c r="K5" s="880"/>
      <c r="L5" s="880"/>
      <c r="M5" s="880"/>
      <c r="N5" s="880"/>
      <c r="O5" s="880"/>
      <c r="P5" s="880"/>
      <c r="Q5" s="880"/>
      <c r="R5" s="880"/>
      <c r="S5" s="880"/>
      <c r="T5" s="880"/>
      <c r="U5" s="880"/>
    </row>
    <row r="6" spans="1:21" hidden="1">
      <c r="A6" s="880"/>
      <c r="B6" s="880"/>
      <c r="C6" s="880"/>
      <c r="D6" s="880"/>
      <c r="E6" s="880"/>
      <c r="F6" s="880"/>
      <c r="G6" s="880"/>
      <c r="H6" s="880"/>
      <c r="I6" s="880"/>
      <c r="J6" s="880"/>
      <c r="K6" s="880"/>
      <c r="L6" s="880"/>
      <c r="M6" s="880"/>
      <c r="N6" s="880"/>
      <c r="O6" s="880"/>
      <c r="P6" s="880"/>
      <c r="Q6" s="880"/>
      <c r="R6" s="880"/>
      <c r="S6" s="880"/>
      <c r="T6" s="880"/>
      <c r="U6" s="880"/>
    </row>
    <row r="7" spans="1:21" hidden="1">
      <c r="A7" s="880"/>
      <c r="B7" s="880"/>
      <c r="C7" s="880"/>
      <c r="D7" s="880"/>
      <c r="E7" s="880"/>
      <c r="F7" s="880"/>
      <c r="G7" s="880"/>
      <c r="H7" s="880"/>
      <c r="I7" s="880"/>
      <c r="J7" s="880"/>
      <c r="K7" s="880"/>
      <c r="L7" s="880"/>
      <c r="M7" s="880"/>
      <c r="N7" s="880"/>
      <c r="O7" s="618" t="b">
        <v>1</v>
      </c>
      <c r="P7" s="618" t="b">
        <v>1</v>
      </c>
      <c r="Q7" s="618" t="b">
        <v>1</v>
      </c>
      <c r="R7" s="618" t="b">
        <v>1</v>
      </c>
      <c r="S7" s="648"/>
      <c r="T7" s="648"/>
      <c r="U7" s="880"/>
    </row>
    <row r="8" spans="1:21" hidden="1">
      <c r="A8" s="880"/>
      <c r="B8" s="880"/>
      <c r="C8" s="880"/>
      <c r="D8" s="880"/>
      <c r="E8" s="880"/>
      <c r="F8" s="880"/>
      <c r="G8" s="880"/>
      <c r="H8" s="880"/>
      <c r="I8" s="880"/>
      <c r="J8" s="880"/>
      <c r="K8" s="880"/>
      <c r="L8" s="880"/>
      <c r="M8" s="880"/>
      <c r="N8" s="880"/>
      <c r="O8" s="880"/>
      <c r="P8" s="880"/>
      <c r="Q8" s="880"/>
      <c r="R8" s="880"/>
      <c r="S8" s="880"/>
      <c r="T8" s="880"/>
      <c r="U8" s="880"/>
    </row>
    <row r="9" spans="1:21" hidden="1">
      <c r="A9" s="880"/>
      <c r="B9" s="880"/>
      <c r="C9" s="880"/>
      <c r="D9" s="880"/>
      <c r="E9" s="880"/>
      <c r="F9" s="880"/>
      <c r="G9" s="880"/>
      <c r="H9" s="880"/>
      <c r="I9" s="880"/>
      <c r="J9" s="880"/>
      <c r="K9" s="880"/>
      <c r="L9" s="880"/>
      <c r="M9" s="880"/>
      <c r="N9" s="880"/>
      <c r="O9" s="880"/>
      <c r="P9" s="880"/>
      <c r="Q9" s="880"/>
      <c r="R9" s="880"/>
      <c r="S9" s="880"/>
      <c r="T9" s="880"/>
      <c r="U9" s="880"/>
    </row>
    <row r="10" spans="1:21" hidden="1">
      <c r="A10" s="880"/>
      <c r="B10" s="880"/>
      <c r="C10" s="880"/>
      <c r="D10" s="880"/>
      <c r="E10" s="880"/>
      <c r="F10" s="880"/>
      <c r="G10" s="880"/>
      <c r="H10" s="880"/>
      <c r="I10" s="880"/>
      <c r="J10" s="880"/>
      <c r="K10" s="880"/>
      <c r="L10" s="880"/>
      <c r="M10" s="880"/>
      <c r="N10" s="880"/>
      <c r="O10" s="880"/>
      <c r="P10" s="880"/>
      <c r="Q10" s="880"/>
      <c r="R10" s="880"/>
      <c r="S10" s="880"/>
      <c r="T10" s="880"/>
      <c r="U10" s="880"/>
    </row>
    <row r="11" spans="1:21" ht="15" hidden="1" customHeight="1">
      <c r="A11" s="880"/>
      <c r="B11" s="880"/>
      <c r="C11" s="880"/>
      <c r="D11" s="880"/>
      <c r="E11" s="880"/>
      <c r="F11" s="880"/>
      <c r="G11" s="880"/>
      <c r="H11" s="880"/>
      <c r="I11" s="880"/>
      <c r="J11" s="880"/>
      <c r="K11" s="880"/>
      <c r="L11" s="880"/>
      <c r="M11" s="599"/>
      <c r="N11" s="880"/>
      <c r="O11" s="880"/>
      <c r="P11" s="880"/>
      <c r="Q11" s="880"/>
      <c r="R11" s="880"/>
      <c r="S11" s="880"/>
      <c r="T11" s="880"/>
      <c r="U11" s="880"/>
    </row>
    <row r="12" spans="1:21" ht="20.100000000000001" customHeight="1">
      <c r="A12" s="880"/>
      <c r="B12" s="880"/>
      <c r="C12" s="880"/>
      <c r="D12" s="880"/>
      <c r="E12" s="880"/>
      <c r="F12" s="880"/>
      <c r="G12" s="880"/>
      <c r="H12" s="880"/>
      <c r="I12" s="880"/>
      <c r="J12" s="880"/>
      <c r="K12" s="880"/>
      <c r="L12" s="832" t="s">
        <v>1108</v>
      </c>
      <c r="M12" s="881"/>
      <c r="N12" s="881"/>
      <c r="O12" s="881"/>
      <c r="P12" s="881"/>
      <c r="Q12" s="881"/>
      <c r="R12" s="881"/>
      <c r="S12" s="881"/>
      <c r="T12" s="881"/>
      <c r="U12" s="882"/>
    </row>
    <row r="13" spans="1:21">
      <c r="A13" s="880"/>
      <c r="B13" s="880"/>
      <c r="C13" s="880"/>
      <c r="D13" s="880"/>
      <c r="E13" s="880"/>
      <c r="F13" s="880"/>
      <c r="G13" s="880"/>
      <c r="H13" s="880"/>
      <c r="I13" s="880"/>
      <c r="J13" s="880"/>
      <c r="K13" s="880"/>
      <c r="L13" s="883"/>
      <c r="M13" s="883"/>
      <c r="N13" s="883"/>
      <c r="O13" s="883"/>
      <c r="P13" s="883"/>
      <c r="Q13" s="883"/>
      <c r="R13" s="883"/>
      <c r="S13" s="883"/>
      <c r="T13" s="883"/>
      <c r="U13" s="883"/>
    </row>
    <row r="14" spans="1:21" ht="22.5" customHeight="1">
      <c r="A14" s="880"/>
      <c r="B14" s="880"/>
      <c r="C14" s="880"/>
      <c r="D14" s="880"/>
      <c r="E14" s="880"/>
      <c r="F14" s="880"/>
      <c r="G14" s="880"/>
      <c r="H14" s="880"/>
      <c r="I14" s="880"/>
      <c r="J14" s="880"/>
      <c r="K14" s="880"/>
      <c r="L14" s="884" t="s">
        <v>15</v>
      </c>
      <c r="M14" s="884" t="s">
        <v>120</v>
      </c>
      <c r="N14" s="884" t="s">
        <v>270</v>
      </c>
      <c r="O14" s="713" t="s">
        <v>2461</v>
      </c>
      <c r="P14" s="713" t="s">
        <v>2461</v>
      </c>
      <c r="Q14" s="713" t="s">
        <v>2461</v>
      </c>
      <c r="R14" s="714" t="s">
        <v>2462</v>
      </c>
      <c r="S14" s="715" t="s">
        <v>2463</v>
      </c>
      <c r="T14" s="715" t="s">
        <v>2463</v>
      </c>
      <c r="U14" s="885" t="s">
        <v>308</v>
      </c>
    </row>
    <row r="15" spans="1:21" ht="45">
      <c r="A15" s="880"/>
      <c r="B15" s="880"/>
      <c r="C15" s="880"/>
      <c r="D15" s="880"/>
      <c r="E15" s="880"/>
      <c r="F15" s="880"/>
      <c r="G15" s="880"/>
      <c r="H15" s="880"/>
      <c r="I15" s="880"/>
      <c r="J15" s="880"/>
      <c r="K15" s="880"/>
      <c r="L15" s="884"/>
      <c r="M15" s="884"/>
      <c r="N15" s="884"/>
      <c r="O15" s="667" t="s">
        <v>271</v>
      </c>
      <c r="P15" s="667" t="s">
        <v>309</v>
      </c>
      <c r="Q15" s="667" t="s">
        <v>289</v>
      </c>
      <c r="R15" s="667" t="s">
        <v>271</v>
      </c>
      <c r="S15" s="715" t="s">
        <v>272</v>
      </c>
      <c r="T15" s="715" t="s">
        <v>271</v>
      </c>
      <c r="U15" s="885"/>
    </row>
    <row r="16" spans="1:21">
      <c r="A16" s="718" t="s">
        <v>17</v>
      </c>
      <c r="B16" s="880" t="s">
        <v>1192</v>
      </c>
      <c r="C16" s="880"/>
      <c r="D16" s="880"/>
      <c r="E16" s="880"/>
      <c r="F16" s="880"/>
      <c r="G16" s="880"/>
      <c r="H16" s="880"/>
      <c r="I16" s="880"/>
      <c r="J16" s="880"/>
      <c r="K16" s="880"/>
      <c r="L16" s="787" t="s">
        <v>2448</v>
      </c>
      <c r="M16" s="886"/>
      <c r="N16" s="886"/>
      <c r="O16" s="887">
        <v>0</v>
      </c>
      <c r="P16" s="887">
        <v>0</v>
      </c>
      <c r="Q16" s="887">
        <v>0</v>
      </c>
      <c r="R16" s="887">
        <v>0</v>
      </c>
      <c r="S16" s="887">
        <v>0</v>
      </c>
      <c r="T16" s="887">
        <v>0</v>
      </c>
      <c r="U16" s="886"/>
    </row>
    <row r="17" spans="1:21" ht="22.5">
      <c r="A17" s="817" t="s">
        <v>17</v>
      </c>
      <c r="B17" s="880"/>
      <c r="C17" s="880"/>
      <c r="D17" s="880"/>
      <c r="E17" s="880"/>
      <c r="F17" s="880"/>
      <c r="G17" s="880"/>
      <c r="H17" s="880"/>
      <c r="I17" s="880"/>
      <c r="J17" s="880"/>
      <c r="K17" s="880"/>
      <c r="L17" s="888" t="s">
        <v>17</v>
      </c>
      <c r="M17" s="889" t="s">
        <v>1109</v>
      </c>
      <c r="N17" s="890" t="s">
        <v>355</v>
      </c>
      <c r="O17" s="873"/>
      <c r="P17" s="841"/>
      <c r="Q17" s="841"/>
      <c r="R17" s="841"/>
      <c r="S17" s="841"/>
      <c r="T17" s="841"/>
      <c r="U17" s="725"/>
    </row>
    <row r="18" spans="1:21" ht="22.5">
      <c r="A18" s="817" t="s">
        <v>17</v>
      </c>
      <c r="B18" s="880"/>
      <c r="C18" s="880"/>
      <c r="D18" s="880"/>
      <c r="E18" s="880"/>
      <c r="F18" s="880"/>
      <c r="G18" s="880"/>
      <c r="H18" s="880"/>
      <c r="I18" s="880"/>
      <c r="J18" s="880"/>
      <c r="K18" s="880"/>
      <c r="L18" s="888" t="s">
        <v>101</v>
      </c>
      <c r="M18" s="889" t="s">
        <v>1110</v>
      </c>
      <c r="N18" s="890" t="s">
        <v>355</v>
      </c>
      <c r="O18" s="873"/>
      <c r="P18" s="841"/>
      <c r="Q18" s="841"/>
      <c r="R18" s="841"/>
      <c r="S18" s="841"/>
      <c r="T18" s="841"/>
      <c r="U18" s="725"/>
    </row>
    <row r="19" spans="1:21" ht="22.5">
      <c r="A19" s="817" t="s">
        <v>17</v>
      </c>
      <c r="B19" s="880"/>
      <c r="C19" s="880"/>
      <c r="D19" s="880"/>
      <c r="E19" s="880"/>
      <c r="F19" s="880"/>
      <c r="G19" s="880"/>
      <c r="H19" s="880"/>
      <c r="I19" s="880"/>
      <c r="J19" s="880"/>
      <c r="K19" s="880"/>
      <c r="L19" s="888" t="s">
        <v>102</v>
      </c>
      <c r="M19" s="889" t="s">
        <v>1111</v>
      </c>
      <c r="N19" s="890" t="s">
        <v>355</v>
      </c>
      <c r="O19" s="873"/>
      <c r="P19" s="841"/>
      <c r="Q19" s="841"/>
      <c r="R19" s="841"/>
      <c r="S19" s="841"/>
      <c r="T19" s="841"/>
      <c r="U19" s="725"/>
    </row>
    <row r="20" spans="1:21" ht="33.75">
      <c r="A20" s="817" t="s">
        <v>17</v>
      </c>
      <c r="B20" s="880"/>
      <c r="C20" s="880"/>
      <c r="D20" s="880"/>
      <c r="E20" s="880"/>
      <c r="F20" s="880"/>
      <c r="G20" s="880"/>
      <c r="H20" s="880"/>
      <c r="I20" s="880"/>
      <c r="J20" s="880"/>
      <c r="K20" s="880"/>
      <c r="L20" s="891">
        <v>4</v>
      </c>
      <c r="M20" s="889" t="s">
        <v>1112</v>
      </c>
      <c r="N20" s="890" t="s">
        <v>355</v>
      </c>
      <c r="O20" s="892">
        <v>0</v>
      </c>
      <c r="P20" s="892">
        <v>0</v>
      </c>
      <c r="Q20" s="892">
        <v>0</v>
      </c>
      <c r="R20" s="892">
        <v>0</v>
      </c>
      <c r="S20" s="892">
        <v>0</v>
      </c>
      <c r="T20" s="892">
        <v>0</v>
      </c>
      <c r="U20" s="725"/>
    </row>
    <row r="21" spans="1:21" ht="33.75">
      <c r="A21" s="817" t="s">
        <v>17</v>
      </c>
      <c r="B21" s="880"/>
      <c r="C21" s="880"/>
      <c r="D21" s="880"/>
      <c r="E21" s="880"/>
      <c r="F21" s="880"/>
      <c r="G21" s="880"/>
      <c r="H21" s="880"/>
      <c r="I21" s="880"/>
      <c r="J21" s="880"/>
      <c r="K21" s="880"/>
      <c r="L21" s="888" t="s">
        <v>119</v>
      </c>
      <c r="M21" s="889" t="s">
        <v>1113</v>
      </c>
      <c r="N21" s="890" t="s">
        <v>355</v>
      </c>
      <c r="O21" s="873"/>
      <c r="P21" s="873"/>
      <c r="Q21" s="873"/>
      <c r="R21" s="873"/>
      <c r="S21" s="873"/>
      <c r="T21" s="873"/>
      <c r="U21" s="725"/>
    </row>
    <row r="22" spans="1:21" ht="22.5">
      <c r="A22" s="817" t="s">
        <v>17</v>
      </c>
      <c r="B22" s="880"/>
      <c r="C22" s="880"/>
      <c r="D22" s="880"/>
      <c r="E22" s="880"/>
      <c r="F22" s="880"/>
      <c r="G22" s="880"/>
      <c r="H22" s="880"/>
      <c r="I22" s="880"/>
      <c r="J22" s="880"/>
      <c r="K22" s="880"/>
      <c r="L22" s="888" t="s">
        <v>123</v>
      </c>
      <c r="M22" s="889" t="s">
        <v>1114</v>
      </c>
      <c r="N22" s="890" t="s">
        <v>355</v>
      </c>
      <c r="O22" s="873"/>
      <c r="P22" s="873"/>
      <c r="Q22" s="873"/>
      <c r="R22" s="873"/>
      <c r="S22" s="873"/>
      <c r="T22" s="873"/>
      <c r="U22" s="725"/>
    </row>
    <row r="23" spans="1:21" ht="45">
      <c r="A23" s="817" t="s">
        <v>17</v>
      </c>
      <c r="B23" s="880"/>
      <c r="C23" s="880"/>
      <c r="D23" s="880"/>
      <c r="E23" s="880"/>
      <c r="F23" s="880"/>
      <c r="G23" s="880"/>
      <c r="H23" s="880"/>
      <c r="I23" s="880"/>
      <c r="J23" s="880"/>
      <c r="K23" s="880"/>
      <c r="L23" s="888" t="s">
        <v>124</v>
      </c>
      <c r="M23" s="889" t="s">
        <v>1115</v>
      </c>
      <c r="N23" s="890" t="s">
        <v>355</v>
      </c>
      <c r="O23" s="873"/>
      <c r="P23" s="873"/>
      <c r="Q23" s="873"/>
      <c r="R23" s="873"/>
      <c r="S23" s="873"/>
      <c r="T23" s="873"/>
      <c r="U23" s="725"/>
    </row>
    <row r="24" spans="1:21" ht="45">
      <c r="A24" s="817" t="s">
        <v>17</v>
      </c>
      <c r="B24" s="880"/>
      <c r="C24" s="880"/>
      <c r="D24" s="880"/>
      <c r="E24" s="880"/>
      <c r="F24" s="880"/>
      <c r="G24" s="880"/>
      <c r="H24" s="880"/>
      <c r="I24" s="880"/>
      <c r="J24" s="880"/>
      <c r="K24" s="880"/>
      <c r="L24" s="888" t="s">
        <v>125</v>
      </c>
      <c r="M24" s="889" t="s">
        <v>1116</v>
      </c>
      <c r="N24" s="890" t="s">
        <v>355</v>
      </c>
      <c r="O24" s="873"/>
      <c r="P24" s="873"/>
      <c r="Q24" s="873"/>
      <c r="R24" s="873"/>
      <c r="S24" s="873"/>
      <c r="T24" s="873"/>
      <c r="U24" s="725"/>
    </row>
    <row r="25" spans="1:21">
      <c r="A25" s="817" t="s">
        <v>17</v>
      </c>
      <c r="B25" s="880"/>
      <c r="C25" s="880"/>
      <c r="D25" s="880"/>
      <c r="E25" s="880"/>
      <c r="F25" s="880"/>
      <c r="G25" s="880"/>
      <c r="H25" s="880"/>
      <c r="I25" s="880"/>
      <c r="J25" s="880"/>
      <c r="K25" s="880"/>
      <c r="L25" s="891">
        <v>9</v>
      </c>
      <c r="M25" s="889" t="s">
        <v>1117</v>
      </c>
      <c r="N25" s="890" t="s">
        <v>355</v>
      </c>
      <c r="O25" s="893">
        <v>0</v>
      </c>
      <c r="P25" s="893">
        <v>0</v>
      </c>
      <c r="Q25" s="893">
        <v>0</v>
      </c>
      <c r="R25" s="893">
        <v>0</v>
      </c>
      <c r="S25" s="893">
        <v>0</v>
      </c>
      <c r="T25" s="893">
        <v>0</v>
      </c>
      <c r="U25" s="725"/>
    </row>
    <row r="26" spans="1:21">
      <c r="A26" s="817" t="s">
        <v>17</v>
      </c>
      <c r="B26" s="880"/>
      <c r="C26" s="880"/>
      <c r="D26" s="880"/>
      <c r="E26" s="880"/>
      <c r="F26" s="880"/>
      <c r="G26" s="880"/>
      <c r="H26" s="880"/>
      <c r="I26" s="880"/>
      <c r="J26" s="880"/>
      <c r="K26" s="880"/>
      <c r="L26" s="894" t="s">
        <v>1120</v>
      </c>
      <c r="M26" s="895"/>
      <c r="N26" s="890"/>
      <c r="O26" s="896"/>
      <c r="P26" s="896"/>
      <c r="Q26" s="896"/>
      <c r="R26" s="896"/>
      <c r="S26" s="896"/>
      <c r="T26" s="896"/>
      <c r="U26" s="897"/>
    </row>
    <row r="27" spans="1:21">
      <c r="A27" s="718" t="s">
        <v>101</v>
      </c>
      <c r="B27" s="880" t="s">
        <v>1192</v>
      </c>
      <c r="C27" s="880"/>
      <c r="D27" s="880"/>
      <c r="E27" s="880"/>
      <c r="F27" s="880"/>
      <c r="G27" s="880"/>
      <c r="H27" s="880"/>
      <c r="I27" s="880"/>
      <c r="J27" s="880"/>
      <c r="K27" s="880"/>
      <c r="L27" s="787" t="s">
        <v>2450</v>
      </c>
      <c r="M27" s="886"/>
      <c r="N27" s="886"/>
      <c r="O27" s="887">
        <v>0</v>
      </c>
      <c r="P27" s="887">
        <v>0</v>
      </c>
      <c r="Q27" s="887">
        <v>0</v>
      </c>
      <c r="R27" s="887">
        <v>0</v>
      </c>
      <c r="S27" s="887">
        <v>0</v>
      </c>
      <c r="T27" s="887">
        <v>0</v>
      </c>
      <c r="U27" s="886"/>
    </row>
    <row r="28" spans="1:21" ht="22.5">
      <c r="A28" s="817" t="s">
        <v>101</v>
      </c>
      <c r="B28" s="880"/>
      <c r="C28" s="880"/>
      <c r="D28" s="880"/>
      <c r="E28" s="880"/>
      <c r="F28" s="880"/>
      <c r="G28" s="880"/>
      <c r="H28" s="880"/>
      <c r="I28" s="880"/>
      <c r="J28" s="880"/>
      <c r="K28" s="880"/>
      <c r="L28" s="888" t="s">
        <v>17</v>
      </c>
      <c r="M28" s="889" t="s">
        <v>1109</v>
      </c>
      <c r="N28" s="890" t="s">
        <v>355</v>
      </c>
      <c r="O28" s="873"/>
      <c r="P28" s="841"/>
      <c r="Q28" s="841"/>
      <c r="R28" s="841"/>
      <c r="S28" s="841"/>
      <c r="T28" s="841"/>
      <c r="U28" s="725"/>
    </row>
    <row r="29" spans="1:21" ht="22.5">
      <c r="A29" s="817" t="s">
        <v>101</v>
      </c>
      <c r="B29" s="880"/>
      <c r="C29" s="880"/>
      <c r="D29" s="880"/>
      <c r="E29" s="880"/>
      <c r="F29" s="880"/>
      <c r="G29" s="880"/>
      <c r="H29" s="880"/>
      <c r="I29" s="880"/>
      <c r="J29" s="880"/>
      <c r="K29" s="880"/>
      <c r="L29" s="888" t="s">
        <v>101</v>
      </c>
      <c r="M29" s="889" t="s">
        <v>1110</v>
      </c>
      <c r="N29" s="890" t="s">
        <v>355</v>
      </c>
      <c r="O29" s="873"/>
      <c r="P29" s="841"/>
      <c r="Q29" s="841"/>
      <c r="R29" s="841"/>
      <c r="S29" s="841"/>
      <c r="T29" s="841"/>
      <c r="U29" s="725"/>
    </row>
    <row r="30" spans="1:21" ht="22.5">
      <c r="A30" s="817" t="s">
        <v>101</v>
      </c>
      <c r="B30" s="880"/>
      <c r="C30" s="880"/>
      <c r="D30" s="880"/>
      <c r="E30" s="880"/>
      <c r="F30" s="880"/>
      <c r="G30" s="880"/>
      <c r="H30" s="880"/>
      <c r="I30" s="880"/>
      <c r="J30" s="880"/>
      <c r="K30" s="880"/>
      <c r="L30" s="888" t="s">
        <v>102</v>
      </c>
      <c r="M30" s="889" t="s">
        <v>1111</v>
      </c>
      <c r="N30" s="890" t="s">
        <v>355</v>
      </c>
      <c r="O30" s="873"/>
      <c r="P30" s="841"/>
      <c r="Q30" s="841"/>
      <c r="R30" s="841"/>
      <c r="S30" s="841"/>
      <c r="T30" s="841"/>
      <c r="U30" s="725"/>
    </row>
    <row r="31" spans="1:21" ht="33.75">
      <c r="A31" s="817" t="s">
        <v>101</v>
      </c>
      <c r="B31" s="880"/>
      <c r="C31" s="880"/>
      <c r="D31" s="880"/>
      <c r="E31" s="880"/>
      <c r="F31" s="880"/>
      <c r="G31" s="880"/>
      <c r="H31" s="880"/>
      <c r="I31" s="880"/>
      <c r="J31" s="880"/>
      <c r="K31" s="880"/>
      <c r="L31" s="891">
        <v>4</v>
      </c>
      <c r="M31" s="889" t="s">
        <v>1112</v>
      </c>
      <c r="N31" s="890" t="s">
        <v>355</v>
      </c>
      <c r="O31" s="892">
        <v>0</v>
      </c>
      <c r="P31" s="892">
        <v>0</v>
      </c>
      <c r="Q31" s="892">
        <v>0</v>
      </c>
      <c r="R31" s="892">
        <v>0</v>
      </c>
      <c r="S31" s="892">
        <v>0</v>
      </c>
      <c r="T31" s="892">
        <v>0</v>
      </c>
      <c r="U31" s="725"/>
    </row>
    <row r="32" spans="1:21" ht="33.75">
      <c r="A32" s="817" t="s">
        <v>101</v>
      </c>
      <c r="B32" s="880"/>
      <c r="C32" s="880"/>
      <c r="D32" s="880"/>
      <c r="E32" s="880"/>
      <c r="F32" s="880"/>
      <c r="G32" s="880"/>
      <c r="H32" s="880"/>
      <c r="I32" s="880"/>
      <c r="J32" s="880"/>
      <c r="K32" s="880"/>
      <c r="L32" s="888" t="s">
        <v>119</v>
      </c>
      <c r="M32" s="889" t="s">
        <v>1113</v>
      </c>
      <c r="N32" s="890" t="s">
        <v>355</v>
      </c>
      <c r="O32" s="873"/>
      <c r="P32" s="873"/>
      <c r="Q32" s="873"/>
      <c r="R32" s="873"/>
      <c r="S32" s="873"/>
      <c r="T32" s="873"/>
      <c r="U32" s="725"/>
    </row>
    <row r="33" spans="1:21" ht="22.5">
      <c r="A33" s="817" t="s">
        <v>101</v>
      </c>
      <c r="B33" s="880"/>
      <c r="C33" s="880"/>
      <c r="D33" s="880"/>
      <c r="E33" s="880"/>
      <c r="F33" s="880"/>
      <c r="G33" s="880"/>
      <c r="H33" s="880"/>
      <c r="I33" s="880"/>
      <c r="J33" s="880"/>
      <c r="K33" s="880"/>
      <c r="L33" s="888" t="s">
        <v>123</v>
      </c>
      <c r="M33" s="889" t="s">
        <v>1114</v>
      </c>
      <c r="N33" s="890" t="s">
        <v>355</v>
      </c>
      <c r="O33" s="873"/>
      <c r="P33" s="873"/>
      <c r="Q33" s="873"/>
      <c r="R33" s="873"/>
      <c r="S33" s="873"/>
      <c r="T33" s="873"/>
      <c r="U33" s="725"/>
    </row>
    <row r="34" spans="1:21" ht="45">
      <c r="A34" s="817" t="s">
        <v>101</v>
      </c>
      <c r="B34" s="880"/>
      <c r="C34" s="880"/>
      <c r="D34" s="880"/>
      <c r="E34" s="880"/>
      <c r="F34" s="880"/>
      <c r="G34" s="880"/>
      <c r="H34" s="880"/>
      <c r="I34" s="880"/>
      <c r="J34" s="880"/>
      <c r="K34" s="880"/>
      <c r="L34" s="888" t="s">
        <v>124</v>
      </c>
      <c r="M34" s="889" t="s">
        <v>1115</v>
      </c>
      <c r="N34" s="890" t="s">
        <v>355</v>
      </c>
      <c r="O34" s="873"/>
      <c r="P34" s="873"/>
      <c r="Q34" s="873"/>
      <c r="R34" s="873"/>
      <c r="S34" s="873"/>
      <c r="T34" s="873"/>
      <c r="U34" s="725"/>
    </row>
    <row r="35" spans="1:21" ht="45">
      <c r="A35" s="817" t="s">
        <v>101</v>
      </c>
      <c r="B35" s="880"/>
      <c r="C35" s="880"/>
      <c r="D35" s="880"/>
      <c r="E35" s="880"/>
      <c r="F35" s="880"/>
      <c r="G35" s="880"/>
      <c r="H35" s="880"/>
      <c r="I35" s="880"/>
      <c r="J35" s="880"/>
      <c r="K35" s="880"/>
      <c r="L35" s="888" t="s">
        <v>125</v>
      </c>
      <c r="M35" s="889" t="s">
        <v>1116</v>
      </c>
      <c r="N35" s="890" t="s">
        <v>355</v>
      </c>
      <c r="O35" s="873"/>
      <c r="P35" s="873"/>
      <c r="Q35" s="873"/>
      <c r="R35" s="873"/>
      <c r="S35" s="873"/>
      <c r="T35" s="873"/>
      <c r="U35" s="725"/>
    </row>
    <row r="36" spans="1:21">
      <c r="A36" s="817" t="s">
        <v>101</v>
      </c>
      <c r="B36" s="880"/>
      <c r="C36" s="880"/>
      <c r="D36" s="880"/>
      <c r="E36" s="880"/>
      <c r="F36" s="880"/>
      <c r="G36" s="880"/>
      <c r="H36" s="880"/>
      <c r="I36" s="880"/>
      <c r="J36" s="880"/>
      <c r="K36" s="880"/>
      <c r="L36" s="891">
        <v>9</v>
      </c>
      <c r="M36" s="889" t="s">
        <v>1117</v>
      </c>
      <c r="N36" s="890" t="s">
        <v>355</v>
      </c>
      <c r="O36" s="893">
        <v>0</v>
      </c>
      <c r="P36" s="893">
        <v>0</v>
      </c>
      <c r="Q36" s="893">
        <v>0</v>
      </c>
      <c r="R36" s="893">
        <v>0</v>
      </c>
      <c r="S36" s="893">
        <v>0</v>
      </c>
      <c r="T36" s="893">
        <v>0</v>
      </c>
      <c r="U36" s="725"/>
    </row>
    <row r="37" spans="1:21">
      <c r="A37" s="817" t="s">
        <v>101</v>
      </c>
      <c r="B37" s="880"/>
      <c r="C37" s="880"/>
      <c r="D37" s="880"/>
      <c r="E37" s="880"/>
      <c r="F37" s="880"/>
      <c r="G37" s="880"/>
      <c r="H37" s="880"/>
      <c r="I37" s="880"/>
      <c r="J37" s="880"/>
      <c r="K37" s="880"/>
      <c r="L37" s="894" t="s">
        <v>1120</v>
      </c>
      <c r="M37" s="895"/>
      <c r="N37" s="890"/>
      <c r="O37" s="896"/>
      <c r="P37" s="896"/>
      <c r="Q37" s="896"/>
      <c r="R37" s="896"/>
      <c r="S37" s="896"/>
      <c r="T37" s="896"/>
      <c r="U37" s="897"/>
    </row>
    <row r="38" spans="1:21">
      <c r="A38" s="718" t="s">
        <v>102</v>
      </c>
      <c r="B38" s="880" t="s">
        <v>1192</v>
      </c>
      <c r="C38" s="880"/>
      <c r="D38" s="880"/>
      <c r="E38" s="880"/>
      <c r="F38" s="880"/>
      <c r="G38" s="880"/>
      <c r="H38" s="880"/>
      <c r="I38" s="880"/>
      <c r="J38" s="880"/>
      <c r="K38" s="880"/>
      <c r="L38" s="787" t="s">
        <v>2452</v>
      </c>
      <c r="M38" s="886"/>
      <c r="N38" s="886"/>
      <c r="O38" s="887">
        <v>0</v>
      </c>
      <c r="P38" s="887">
        <v>0</v>
      </c>
      <c r="Q38" s="887">
        <v>0</v>
      </c>
      <c r="R38" s="887">
        <v>0</v>
      </c>
      <c r="S38" s="887">
        <v>0</v>
      </c>
      <c r="T38" s="887">
        <v>0</v>
      </c>
      <c r="U38" s="886"/>
    </row>
    <row r="39" spans="1:21" ht="22.5">
      <c r="A39" s="817" t="s">
        <v>102</v>
      </c>
      <c r="B39" s="880"/>
      <c r="C39" s="880"/>
      <c r="D39" s="880"/>
      <c r="E39" s="880"/>
      <c r="F39" s="880"/>
      <c r="G39" s="880"/>
      <c r="H39" s="880"/>
      <c r="I39" s="880"/>
      <c r="J39" s="880"/>
      <c r="K39" s="880"/>
      <c r="L39" s="888" t="s">
        <v>17</v>
      </c>
      <c r="M39" s="889" t="s">
        <v>1109</v>
      </c>
      <c r="N39" s="890" t="s">
        <v>355</v>
      </c>
      <c r="O39" s="873"/>
      <c r="P39" s="841"/>
      <c r="Q39" s="841"/>
      <c r="R39" s="841"/>
      <c r="S39" s="841"/>
      <c r="T39" s="841"/>
      <c r="U39" s="725"/>
    </row>
    <row r="40" spans="1:21" ht="22.5">
      <c r="A40" s="817" t="s">
        <v>102</v>
      </c>
      <c r="B40" s="880"/>
      <c r="C40" s="880"/>
      <c r="D40" s="880"/>
      <c r="E40" s="880"/>
      <c r="F40" s="880"/>
      <c r="G40" s="880"/>
      <c r="H40" s="880"/>
      <c r="I40" s="880"/>
      <c r="J40" s="880"/>
      <c r="K40" s="880"/>
      <c r="L40" s="888" t="s">
        <v>101</v>
      </c>
      <c r="M40" s="889" t="s">
        <v>1110</v>
      </c>
      <c r="N40" s="890" t="s">
        <v>355</v>
      </c>
      <c r="O40" s="873"/>
      <c r="P40" s="841"/>
      <c r="Q40" s="841"/>
      <c r="R40" s="841"/>
      <c r="S40" s="841"/>
      <c r="T40" s="841"/>
      <c r="U40" s="725"/>
    </row>
    <row r="41" spans="1:21" ht="22.5">
      <c r="A41" s="817" t="s">
        <v>102</v>
      </c>
      <c r="B41" s="880"/>
      <c r="C41" s="880"/>
      <c r="D41" s="880"/>
      <c r="E41" s="880"/>
      <c r="F41" s="880"/>
      <c r="G41" s="880"/>
      <c r="H41" s="880"/>
      <c r="I41" s="880"/>
      <c r="J41" s="880"/>
      <c r="K41" s="880"/>
      <c r="L41" s="888" t="s">
        <v>102</v>
      </c>
      <c r="M41" s="889" t="s">
        <v>1111</v>
      </c>
      <c r="N41" s="890" t="s">
        <v>355</v>
      </c>
      <c r="O41" s="873"/>
      <c r="P41" s="841"/>
      <c r="Q41" s="841"/>
      <c r="R41" s="841"/>
      <c r="S41" s="841"/>
      <c r="T41" s="841"/>
      <c r="U41" s="725"/>
    </row>
    <row r="42" spans="1:21" ht="33.75">
      <c r="A42" s="817" t="s">
        <v>102</v>
      </c>
      <c r="B42" s="880"/>
      <c r="C42" s="880"/>
      <c r="D42" s="880"/>
      <c r="E42" s="880"/>
      <c r="F42" s="880"/>
      <c r="G42" s="880"/>
      <c r="H42" s="880"/>
      <c r="I42" s="880"/>
      <c r="J42" s="880"/>
      <c r="K42" s="880"/>
      <c r="L42" s="891">
        <v>4</v>
      </c>
      <c r="M42" s="889" t="s">
        <v>1112</v>
      </c>
      <c r="N42" s="890" t="s">
        <v>355</v>
      </c>
      <c r="O42" s="892">
        <v>0</v>
      </c>
      <c r="P42" s="892">
        <v>0</v>
      </c>
      <c r="Q42" s="892">
        <v>0</v>
      </c>
      <c r="R42" s="892">
        <v>0</v>
      </c>
      <c r="S42" s="892">
        <v>0</v>
      </c>
      <c r="T42" s="892">
        <v>0</v>
      </c>
      <c r="U42" s="725"/>
    </row>
    <row r="43" spans="1:21" ht="33.75">
      <c r="A43" s="817" t="s">
        <v>102</v>
      </c>
      <c r="B43" s="880"/>
      <c r="C43" s="880"/>
      <c r="D43" s="880"/>
      <c r="E43" s="880"/>
      <c r="F43" s="880"/>
      <c r="G43" s="880"/>
      <c r="H43" s="880"/>
      <c r="I43" s="880"/>
      <c r="J43" s="880"/>
      <c r="K43" s="880"/>
      <c r="L43" s="888" t="s">
        <v>119</v>
      </c>
      <c r="M43" s="889" t="s">
        <v>1113</v>
      </c>
      <c r="N43" s="890" t="s">
        <v>355</v>
      </c>
      <c r="O43" s="873"/>
      <c r="P43" s="873"/>
      <c r="Q43" s="873"/>
      <c r="R43" s="873"/>
      <c r="S43" s="873"/>
      <c r="T43" s="873"/>
      <c r="U43" s="725"/>
    </row>
    <row r="44" spans="1:21" ht="22.5">
      <c r="A44" s="817" t="s">
        <v>102</v>
      </c>
      <c r="B44" s="880"/>
      <c r="C44" s="880"/>
      <c r="D44" s="880"/>
      <c r="E44" s="880"/>
      <c r="F44" s="880"/>
      <c r="G44" s="880"/>
      <c r="H44" s="880"/>
      <c r="I44" s="880"/>
      <c r="J44" s="880"/>
      <c r="K44" s="880"/>
      <c r="L44" s="888" t="s">
        <v>123</v>
      </c>
      <c r="M44" s="889" t="s">
        <v>1114</v>
      </c>
      <c r="N44" s="890" t="s">
        <v>355</v>
      </c>
      <c r="O44" s="873"/>
      <c r="P44" s="873"/>
      <c r="Q44" s="873"/>
      <c r="R44" s="873"/>
      <c r="S44" s="873"/>
      <c r="T44" s="873"/>
      <c r="U44" s="725"/>
    </row>
    <row r="45" spans="1:21" ht="45">
      <c r="A45" s="817" t="s">
        <v>102</v>
      </c>
      <c r="B45" s="880"/>
      <c r="C45" s="880"/>
      <c r="D45" s="880"/>
      <c r="E45" s="880"/>
      <c r="F45" s="880"/>
      <c r="G45" s="880"/>
      <c r="H45" s="880"/>
      <c r="I45" s="880"/>
      <c r="J45" s="880"/>
      <c r="K45" s="880"/>
      <c r="L45" s="888" t="s">
        <v>124</v>
      </c>
      <c r="M45" s="889" t="s">
        <v>1115</v>
      </c>
      <c r="N45" s="890" t="s">
        <v>355</v>
      </c>
      <c r="O45" s="873"/>
      <c r="P45" s="873"/>
      <c r="Q45" s="873"/>
      <c r="R45" s="873"/>
      <c r="S45" s="873"/>
      <c r="T45" s="873"/>
      <c r="U45" s="725"/>
    </row>
    <row r="46" spans="1:21" ht="45">
      <c r="A46" s="817" t="s">
        <v>102</v>
      </c>
      <c r="B46" s="880"/>
      <c r="C46" s="880"/>
      <c r="D46" s="880"/>
      <c r="E46" s="880"/>
      <c r="F46" s="880"/>
      <c r="G46" s="880"/>
      <c r="H46" s="880"/>
      <c r="I46" s="880"/>
      <c r="J46" s="880"/>
      <c r="K46" s="880"/>
      <c r="L46" s="888" t="s">
        <v>125</v>
      </c>
      <c r="M46" s="889" t="s">
        <v>1116</v>
      </c>
      <c r="N46" s="890" t="s">
        <v>355</v>
      </c>
      <c r="O46" s="873"/>
      <c r="P46" s="873"/>
      <c r="Q46" s="873"/>
      <c r="R46" s="873"/>
      <c r="S46" s="873"/>
      <c r="T46" s="873"/>
      <c r="U46" s="725"/>
    </row>
    <row r="47" spans="1:21">
      <c r="A47" s="817" t="s">
        <v>102</v>
      </c>
      <c r="B47" s="880"/>
      <c r="C47" s="880"/>
      <c r="D47" s="880"/>
      <c r="E47" s="880"/>
      <c r="F47" s="880"/>
      <c r="G47" s="880"/>
      <c r="H47" s="880"/>
      <c r="I47" s="880"/>
      <c r="J47" s="880"/>
      <c r="K47" s="880"/>
      <c r="L47" s="891">
        <v>9</v>
      </c>
      <c r="M47" s="889" t="s">
        <v>1117</v>
      </c>
      <c r="N47" s="890" t="s">
        <v>355</v>
      </c>
      <c r="O47" s="893">
        <v>0</v>
      </c>
      <c r="P47" s="893">
        <v>0</v>
      </c>
      <c r="Q47" s="893">
        <v>0</v>
      </c>
      <c r="R47" s="893">
        <v>0</v>
      </c>
      <c r="S47" s="893">
        <v>0</v>
      </c>
      <c r="T47" s="893">
        <v>0</v>
      </c>
      <c r="U47" s="725"/>
    </row>
    <row r="48" spans="1:21">
      <c r="A48" s="817" t="s">
        <v>102</v>
      </c>
      <c r="B48" s="880"/>
      <c r="C48" s="880"/>
      <c r="D48" s="880"/>
      <c r="E48" s="880"/>
      <c r="F48" s="880"/>
      <c r="G48" s="880"/>
      <c r="H48" s="880"/>
      <c r="I48" s="880"/>
      <c r="J48" s="880"/>
      <c r="K48" s="880"/>
      <c r="L48" s="894" t="s">
        <v>1120</v>
      </c>
      <c r="M48" s="895"/>
      <c r="N48" s="890"/>
      <c r="O48" s="896"/>
      <c r="P48" s="896"/>
      <c r="Q48" s="896"/>
      <c r="R48" s="896"/>
      <c r="S48" s="896"/>
      <c r="T48" s="896"/>
      <c r="U48" s="897"/>
    </row>
    <row r="49" spans="1:21">
      <c r="A49" s="718" t="s">
        <v>103</v>
      </c>
      <c r="B49" s="880" t="s">
        <v>1192</v>
      </c>
      <c r="C49" s="880"/>
      <c r="D49" s="880"/>
      <c r="E49" s="880"/>
      <c r="F49" s="880"/>
      <c r="G49" s="880"/>
      <c r="H49" s="880"/>
      <c r="I49" s="880"/>
      <c r="J49" s="880"/>
      <c r="K49" s="880"/>
      <c r="L49" s="787" t="s">
        <v>2454</v>
      </c>
      <c r="M49" s="886"/>
      <c r="N49" s="886"/>
      <c r="O49" s="887">
        <v>0</v>
      </c>
      <c r="P49" s="887">
        <v>0</v>
      </c>
      <c r="Q49" s="887">
        <v>0</v>
      </c>
      <c r="R49" s="887">
        <v>0</v>
      </c>
      <c r="S49" s="887">
        <v>0</v>
      </c>
      <c r="T49" s="887">
        <v>0</v>
      </c>
      <c r="U49" s="886"/>
    </row>
    <row r="50" spans="1:21" ht="22.5">
      <c r="A50" s="817" t="s">
        <v>103</v>
      </c>
      <c r="B50" s="880"/>
      <c r="C50" s="880"/>
      <c r="D50" s="880"/>
      <c r="E50" s="880"/>
      <c r="F50" s="880"/>
      <c r="G50" s="880"/>
      <c r="H50" s="880"/>
      <c r="I50" s="880"/>
      <c r="J50" s="880"/>
      <c r="K50" s="880"/>
      <c r="L50" s="888" t="s">
        <v>17</v>
      </c>
      <c r="M50" s="889" t="s">
        <v>1109</v>
      </c>
      <c r="N50" s="890" t="s">
        <v>355</v>
      </c>
      <c r="O50" s="873"/>
      <c r="P50" s="841"/>
      <c r="Q50" s="841"/>
      <c r="R50" s="841"/>
      <c r="S50" s="841"/>
      <c r="T50" s="841"/>
      <c r="U50" s="725"/>
    </row>
    <row r="51" spans="1:21" ht="22.5">
      <c r="A51" s="817" t="s">
        <v>103</v>
      </c>
      <c r="B51" s="880"/>
      <c r="C51" s="880"/>
      <c r="D51" s="880"/>
      <c r="E51" s="880"/>
      <c r="F51" s="880"/>
      <c r="G51" s="880"/>
      <c r="H51" s="880"/>
      <c r="I51" s="880"/>
      <c r="J51" s="880"/>
      <c r="K51" s="880"/>
      <c r="L51" s="888" t="s">
        <v>101</v>
      </c>
      <c r="M51" s="889" t="s">
        <v>1110</v>
      </c>
      <c r="N51" s="890" t="s">
        <v>355</v>
      </c>
      <c r="O51" s="873"/>
      <c r="P51" s="841"/>
      <c r="Q51" s="841"/>
      <c r="R51" s="841"/>
      <c r="S51" s="841"/>
      <c r="T51" s="841"/>
      <c r="U51" s="725"/>
    </row>
    <row r="52" spans="1:21" ht="22.5">
      <c r="A52" s="817" t="s">
        <v>103</v>
      </c>
      <c r="B52" s="880"/>
      <c r="C52" s="880"/>
      <c r="D52" s="880"/>
      <c r="E52" s="880"/>
      <c r="F52" s="880"/>
      <c r="G52" s="880"/>
      <c r="H52" s="880"/>
      <c r="I52" s="880"/>
      <c r="J52" s="880"/>
      <c r="K52" s="880"/>
      <c r="L52" s="888" t="s">
        <v>102</v>
      </c>
      <c r="M52" s="889" t="s">
        <v>1111</v>
      </c>
      <c r="N52" s="890" t="s">
        <v>355</v>
      </c>
      <c r="O52" s="873"/>
      <c r="P52" s="841"/>
      <c r="Q52" s="841"/>
      <c r="R52" s="841"/>
      <c r="S52" s="841"/>
      <c r="T52" s="841"/>
      <c r="U52" s="725"/>
    </row>
    <row r="53" spans="1:21" ht="33.75">
      <c r="A53" s="817" t="s">
        <v>103</v>
      </c>
      <c r="B53" s="880"/>
      <c r="C53" s="880"/>
      <c r="D53" s="880"/>
      <c r="E53" s="880"/>
      <c r="F53" s="880"/>
      <c r="G53" s="880"/>
      <c r="H53" s="880"/>
      <c r="I53" s="880"/>
      <c r="J53" s="880"/>
      <c r="K53" s="880"/>
      <c r="L53" s="891">
        <v>4</v>
      </c>
      <c r="M53" s="889" t="s">
        <v>1112</v>
      </c>
      <c r="N53" s="890" t="s">
        <v>355</v>
      </c>
      <c r="O53" s="892">
        <v>0</v>
      </c>
      <c r="P53" s="892">
        <v>0</v>
      </c>
      <c r="Q53" s="892">
        <v>0</v>
      </c>
      <c r="R53" s="892">
        <v>0</v>
      </c>
      <c r="S53" s="892">
        <v>0</v>
      </c>
      <c r="T53" s="892">
        <v>0</v>
      </c>
      <c r="U53" s="725"/>
    </row>
    <row r="54" spans="1:21" ht="33.75">
      <c r="A54" s="817" t="s">
        <v>103</v>
      </c>
      <c r="B54" s="880"/>
      <c r="C54" s="880"/>
      <c r="D54" s="880"/>
      <c r="E54" s="880"/>
      <c r="F54" s="880"/>
      <c r="G54" s="880"/>
      <c r="H54" s="880"/>
      <c r="I54" s="880"/>
      <c r="J54" s="880"/>
      <c r="K54" s="880"/>
      <c r="L54" s="888" t="s">
        <v>119</v>
      </c>
      <c r="M54" s="889" t="s">
        <v>1113</v>
      </c>
      <c r="N54" s="890" t="s">
        <v>355</v>
      </c>
      <c r="O54" s="873"/>
      <c r="P54" s="873"/>
      <c r="Q54" s="873"/>
      <c r="R54" s="873"/>
      <c r="S54" s="873"/>
      <c r="T54" s="873"/>
      <c r="U54" s="725"/>
    </row>
    <row r="55" spans="1:21" ht="22.5">
      <c r="A55" s="817" t="s">
        <v>103</v>
      </c>
      <c r="B55" s="880"/>
      <c r="C55" s="880"/>
      <c r="D55" s="880"/>
      <c r="E55" s="880"/>
      <c r="F55" s="880"/>
      <c r="G55" s="880"/>
      <c r="H55" s="880"/>
      <c r="I55" s="880"/>
      <c r="J55" s="880"/>
      <c r="K55" s="880"/>
      <c r="L55" s="888" t="s">
        <v>123</v>
      </c>
      <c r="M55" s="889" t="s">
        <v>1114</v>
      </c>
      <c r="N55" s="890" t="s">
        <v>355</v>
      </c>
      <c r="O55" s="873"/>
      <c r="P55" s="873"/>
      <c r="Q55" s="873"/>
      <c r="R55" s="873"/>
      <c r="S55" s="873"/>
      <c r="T55" s="873"/>
      <c r="U55" s="725"/>
    </row>
    <row r="56" spans="1:21" ht="45">
      <c r="A56" s="817" t="s">
        <v>103</v>
      </c>
      <c r="B56" s="880"/>
      <c r="C56" s="880"/>
      <c r="D56" s="880"/>
      <c r="E56" s="880"/>
      <c r="F56" s="880"/>
      <c r="G56" s="880"/>
      <c r="H56" s="880"/>
      <c r="I56" s="880"/>
      <c r="J56" s="880"/>
      <c r="K56" s="880"/>
      <c r="L56" s="888" t="s">
        <v>124</v>
      </c>
      <c r="M56" s="889" t="s">
        <v>1115</v>
      </c>
      <c r="N56" s="890" t="s">
        <v>355</v>
      </c>
      <c r="O56" s="873"/>
      <c r="P56" s="873"/>
      <c r="Q56" s="873"/>
      <c r="R56" s="873"/>
      <c r="S56" s="873"/>
      <c r="T56" s="873"/>
      <c r="U56" s="725"/>
    </row>
    <row r="57" spans="1:21" ht="45">
      <c r="A57" s="817" t="s">
        <v>103</v>
      </c>
      <c r="B57" s="880"/>
      <c r="C57" s="880"/>
      <c r="D57" s="880"/>
      <c r="E57" s="880"/>
      <c r="F57" s="880"/>
      <c r="G57" s="880"/>
      <c r="H57" s="880"/>
      <c r="I57" s="880"/>
      <c r="J57" s="880"/>
      <c r="K57" s="880"/>
      <c r="L57" s="888" t="s">
        <v>125</v>
      </c>
      <c r="M57" s="889" t="s">
        <v>1116</v>
      </c>
      <c r="N57" s="890" t="s">
        <v>355</v>
      </c>
      <c r="O57" s="873"/>
      <c r="P57" s="873"/>
      <c r="Q57" s="873"/>
      <c r="R57" s="873"/>
      <c r="S57" s="873"/>
      <c r="T57" s="873"/>
      <c r="U57" s="725"/>
    </row>
    <row r="58" spans="1:21">
      <c r="A58" s="817" t="s">
        <v>103</v>
      </c>
      <c r="B58" s="880"/>
      <c r="C58" s="880"/>
      <c r="D58" s="880"/>
      <c r="E58" s="880"/>
      <c r="F58" s="880"/>
      <c r="G58" s="880"/>
      <c r="H58" s="880"/>
      <c r="I58" s="880"/>
      <c r="J58" s="880"/>
      <c r="K58" s="880"/>
      <c r="L58" s="891">
        <v>9</v>
      </c>
      <c r="M58" s="889" t="s">
        <v>1117</v>
      </c>
      <c r="N58" s="890" t="s">
        <v>355</v>
      </c>
      <c r="O58" s="893">
        <v>0</v>
      </c>
      <c r="P58" s="893">
        <v>0</v>
      </c>
      <c r="Q58" s="893">
        <v>0</v>
      </c>
      <c r="R58" s="893">
        <v>0</v>
      </c>
      <c r="S58" s="893">
        <v>0</v>
      </c>
      <c r="T58" s="893">
        <v>0</v>
      </c>
      <c r="U58" s="725"/>
    </row>
    <row r="59" spans="1:21">
      <c r="A59" s="817" t="s">
        <v>103</v>
      </c>
      <c r="B59" s="880"/>
      <c r="C59" s="880"/>
      <c r="D59" s="880"/>
      <c r="E59" s="880"/>
      <c r="F59" s="880"/>
      <c r="G59" s="880"/>
      <c r="H59" s="880"/>
      <c r="I59" s="880"/>
      <c r="J59" s="880"/>
      <c r="K59" s="880"/>
      <c r="L59" s="894" t="s">
        <v>1120</v>
      </c>
      <c r="M59" s="895"/>
      <c r="N59" s="890"/>
      <c r="O59" s="896"/>
      <c r="P59" s="896"/>
      <c r="Q59" s="896"/>
      <c r="R59" s="896"/>
      <c r="S59" s="896"/>
      <c r="T59" s="896"/>
      <c r="U59" s="897"/>
    </row>
    <row r="60" spans="1:21">
      <c r="A60" s="718" t="s">
        <v>119</v>
      </c>
      <c r="B60" s="880" t="s">
        <v>1192</v>
      </c>
      <c r="C60" s="880"/>
      <c r="D60" s="880"/>
      <c r="E60" s="880"/>
      <c r="F60" s="880"/>
      <c r="G60" s="880"/>
      <c r="H60" s="880"/>
      <c r="I60" s="880"/>
      <c r="J60" s="880"/>
      <c r="K60" s="880"/>
      <c r="L60" s="787" t="s">
        <v>2456</v>
      </c>
      <c r="M60" s="886"/>
      <c r="N60" s="886"/>
      <c r="O60" s="887">
        <v>0</v>
      </c>
      <c r="P60" s="887">
        <v>0</v>
      </c>
      <c r="Q60" s="887">
        <v>0</v>
      </c>
      <c r="R60" s="887">
        <v>0</v>
      </c>
      <c r="S60" s="887">
        <v>0</v>
      </c>
      <c r="T60" s="887">
        <v>0</v>
      </c>
      <c r="U60" s="886"/>
    </row>
    <row r="61" spans="1:21" ht="22.5">
      <c r="A61" s="817" t="s">
        <v>119</v>
      </c>
      <c r="B61" s="880"/>
      <c r="C61" s="880"/>
      <c r="D61" s="880"/>
      <c r="E61" s="880"/>
      <c r="F61" s="880"/>
      <c r="G61" s="880"/>
      <c r="H61" s="880"/>
      <c r="I61" s="880"/>
      <c r="J61" s="880"/>
      <c r="K61" s="880"/>
      <c r="L61" s="888" t="s">
        <v>17</v>
      </c>
      <c r="M61" s="889" t="s">
        <v>1109</v>
      </c>
      <c r="N61" s="890" t="s">
        <v>355</v>
      </c>
      <c r="O61" s="873"/>
      <c r="P61" s="841"/>
      <c r="Q61" s="841"/>
      <c r="R61" s="841"/>
      <c r="S61" s="841"/>
      <c r="T61" s="841"/>
      <c r="U61" s="725"/>
    </row>
    <row r="62" spans="1:21" ht="22.5">
      <c r="A62" s="817" t="s">
        <v>119</v>
      </c>
      <c r="B62" s="880"/>
      <c r="C62" s="880"/>
      <c r="D62" s="880"/>
      <c r="E62" s="880"/>
      <c r="F62" s="880"/>
      <c r="G62" s="880"/>
      <c r="H62" s="880"/>
      <c r="I62" s="880"/>
      <c r="J62" s="880"/>
      <c r="K62" s="880"/>
      <c r="L62" s="888" t="s">
        <v>101</v>
      </c>
      <c r="M62" s="889" t="s">
        <v>1110</v>
      </c>
      <c r="N62" s="890" t="s">
        <v>355</v>
      </c>
      <c r="O62" s="873"/>
      <c r="P62" s="841"/>
      <c r="Q62" s="841"/>
      <c r="R62" s="841"/>
      <c r="S62" s="841"/>
      <c r="T62" s="841"/>
      <c r="U62" s="725"/>
    </row>
    <row r="63" spans="1:21" ht="22.5">
      <c r="A63" s="817" t="s">
        <v>119</v>
      </c>
      <c r="B63" s="880"/>
      <c r="C63" s="880"/>
      <c r="D63" s="880"/>
      <c r="E63" s="880"/>
      <c r="F63" s="880"/>
      <c r="G63" s="880"/>
      <c r="H63" s="880"/>
      <c r="I63" s="880"/>
      <c r="J63" s="880"/>
      <c r="K63" s="880"/>
      <c r="L63" s="888" t="s">
        <v>102</v>
      </c>
      <c r="M63" s="889" t="s">
        <v>1111</v>
      </c>
      <c r="N63" s="890" t="s">
        <v>355</v>
      </c>
      <c r="O63" s="873"/>
      <c r="P63" s="841"/>
      <c r="Q63" s="841"/>
      <c r="R63" s="841"/>
      <c r="S63" s="841"/>
      <c r="T63" s="841"/>
      <c r="U63" s="725"/>
    </row>
    <row r="64" spans="1:21" ht="33.75">
      <c r="A64" s="817" t="s">
        <v>119</v>
      </c>
      <c r="B64" s="880"/>
      <c r="C64" s="880"/>
      <c r="D64" s="880"/>
      <c r="E64" s="880"/>
      <c r="F64" s="880"/>
      <c r="G64" s="880"/>
      <c r="H64" s="880"/>
      <c r="I64" s="880"/>
      <c r="J64" s="880"/>
      <c r="K64" s="880"/>
      <c r="L64" s="891">
        <v>4</v>
      </c>
      <c r="M64" s="889" t="s">
        <v>1112</v>
      </c>
      <c r="N64" s="890" t="s">
        <v>355</v>
      </c>
      <c r="O64" s="892">
        <v>0</v>
      </c>
      <c r="P64" s="892">
        <v>0</v>
      </c>
      <c r="Q64" s="892">
        <v>0</v>
      </c>
      <c r="R64" s="892">
        <v>0</v>
      </c>
      <c r="S64" s="892">
        <v>0</v>
      </c>
      <c r="T64" s="892">
        <v>0</v>
      </c>
      <c r="U64" s="725"/>
    </row>
    <row r="65" spans="1:21" ht="33.75">
      <c r="A65" s="817" t="s">
        <v>119</v>
      </c>
      <c r="B65" s="880"/>
      <c r="C65" s="880"/>
      <c r="D65" s="880"/>
      <c r="E65" s="880"/>
      <c r="F65" s="880"/>
      <c r="G65" s="880"/>
      <c r="H65" s="880"/>
      <c r="I65" s="880"/>
      <c r="J65" s="880"/>
      <c r="K65" s="880"/>
      <c r="L65" s="888" t="s">
        <v>119</v>
      </c>
      <c r="M65" s="889" t="s">
        <v>1113</v>
      </c>
      <c r="N65" s="890" t="s">
        <v>355</v>
      </c>
      <c r="O65" s="873"/>
      <c r="P65" s="873"/>
      <c r="Q65" s="873"/>
      <c r="R65" s="873"/>
      <c r="S65" s="873"/>
      <c r="T65" s="873"/>
      <c r="U65" s="725"/>
    </row>
    <row r="66" spans="1:21" ht="22.5">
      <c r="A66" s="817" t="s">
        <v>119</v>
      </c>
      <c r="B66" s="880"/>
      <c r="C66" s="880"/>
      <c r="D66" s="880"/>
      <c r="E66" s="880"/>
      <c r="F66" s="880"/>
      <c r="G66" s="880"/>
      <c r="H66" s="880"/>
      <c r="I66" s="880"/>
      <c r="J66" s="880"/>
      <c r="K66" s="880"/>
      <c r="L66" s="888" t="s">
        <v>123</v>
      </c>
      <c r="M66" s="889" t="s">
        <v>1114</v>
      </c>
      <c r="N66" s="890" t="s">
        <v>355</v>
      </c>
      <c r="O66" s="873"/>
      <c r="P66" s="873"/>
      <c r="Q66" s="873"/>
      <c r="R66" s="873"/>
      <c r="S66" s="873"/>
      <c r="T66" s="873"/>
      <c r="U66" s="725"/>
    </row>
    <row r="67" spans="1:21" ht="45">
      <c r="A67" s="817" t="s">
        <v>119</v>
      </c>
      <c r="B67" s="880"/>
      <c r="C67" s="880"/>
      <c r="D67" s="880"/>
      <c r="E67" s="880"/>
      <c r="F67" s="880"/>
      <c r="G67" s="880"/>
      <c r="H67" s="880"/>
      <c r="I67" s="880"/>
      <c r="J67" s="880"/>
      <c r="K67" s="880"/>
      <c r="L67" s="888" t="s">
        <v>124</v>
      </c>
      <c r="M67" s="889" t="s">
        <v>1115</v>
      </c>
      <c r="N67" s="890" t="s">
        <v>355</v>
      </c>
      <c r="O67" s="873"/>
      <c r="P67" s="873"/>
      <c r="Q67" s="873"/>
      <c r="R67" s="873"/>
      <c r="S67" s="873"/>
      <c r="T67" s="873"/>
      <c r="U67" s="725"/>
    </row>
    <row r="68" spans="1:21" ht="45">
      <c r="A68" s="817" t="s">
        <v>119</v>
      </c>
      <c r="B68" s="880"/>
      <c r="C68" s="880"/>
      <c r="D68" s="880"/>
      <c r="E68" s="880"/>
      <c r="F68" s="880"/>
      <c r="G68" s="880"/>
      <c r="H68" s="880"/>
      <c r="I68" s="880"/>
      <c r="J68" s="880"/>
      <c r="K68" s="880"/>
      <c r="L68" s="888" t="s">
        <v>125</v>
      </c>
      <c r="M68" s="889" t="s">
        <v>1116</v>
      </c>
      <c r="N68" s="890" t="s">
        <v>355</v>
      </c>
      <c r="O68" s="873"/>
      <c r="P68" s="873"/>
      <c r="Q68" s="873"/>
      <c r="R68" s="873"/>
      <c r="S68" s="873"/>
      <c r="T68" s="873"/>
      <c r="U68" s="725"/>
    </row>
    <row r="69" spans="1:21">
      <c r="A69" s="817" t="s">
        <v>119</v>
      </c>
      <c r="B69" s="880"/>
      <c r="C69" s="880"/>
      <c r="D69" s="880"/>
      <c r="E69" s="880"/>
      <c r="F69" s="880"/>
      <c r="G69" s="880"/>
      <c r="H69" s="880"/>
      <c r="I69" s="880"/>
      <c r="J69" s="880"/>
      <c r="K69" s="880"/>
      <c r="L69" s="891">
        <v>9</v>
      </c>
      <c r="M69" s="889" t="s">
        <v>1117</v>
      </c>
      <c r="N69" s="890" t="s">
        <v>355</v>
      </c>
      <c r="O69" s="893">
        <v>0</v>
      </c>
      <c r="P69" s="893">
        <v>0</v>
      </c>
      <c r="Q69" s="893">
        <v>0</v>
      </c>
      <c r="R69" s="893">
        <v>0</v>
      </c>
      <c r="S69" s="893">
        <v>0</v>
      </c>
      <c r="T69" s="893">
        <v>0</v>
      </c>
      <c r="U69" s="725"/>
    </row>
    <row r="70" spans="1:21">
      <c r="A70" s="817" t="s">
        <v>119</v>
      </c>
      <c r="B70" s="880"/>
      <c r="C70" s="880"/>
      <c r="D70" s="880"/>
      <c r="E70" s="880"/>
      <c r="F70" s="880"/>
      <c r="G70" s="880"/>
      <c r="H70" s="880"/>
      <c r="I70" s="880"/>
      <c r="J70" s="880"/>
      <c r="K70" s="880"/>
      <c r="L70" s="894" t="s">
        <v>1120</v>
      </c>
      <c r="M70" s="895"/>
      <c r="N70" s="890"/>
      <c r="O70" s="896"/>
      <c r="P70" s="896"/>
      <c r="Q70" s="896"/>
      <c r="R70" s="896"/>
      <c r="S70" s="896"/>
      <c r="T70" s="896"/>
      <c r="U70" s="897"/>
    </row>
    <row r="71" spans="1:21">
      <c r="A71" s="718" t="s">
        <v>123</v>
      </c>
      <c r="B71" s="880" t="s">
        <v>1192</v>
      </c>
      <c r="C71" s="880"/>
      <c r="D71" s="880"/>
      <c r="E71" s="880"/>
      <c r="F71" s="880"/>
      <c r="G71" s="880"/>
      <c r="H71" s="880"/>
      <c r="I71" s="880"/>
      <c r="J71" s="880"/>
      <c r="K71" s="880"/>
      <c r="L71" s="787" t="s">
        <v>2458</v>
      </c>
      <c r="M71" s="886"/>
      <c r="N71" s="886"/>
      <c r="O71" s="887">
        <v>0</v>
      </c>
      <c r="P71" s="887">
        <v>0</v>
      </c>
      <c r="Q71" s="887">
        <v>0</v>
      </c>
      <c r="R71" s="887">
        <v>0</v>
      </c>
      <c r="S71" s="887">
        <v>0</v>
      </c>
      <c r="T71" s="887">
        <v>0</v>
      </c>
      <c r="U71" s="886"/>
    </row>
    <row r="72" spans="1:21" ht="22.5">
      <c r="A72" s="817" t="s">
        <v>123</v>
      </c>
      <c r="B72" s="880"/>
      <c r="C72" s="880"/>
      <c r="D72" s="880"/>
      <c r="E72" s="880"/>
      <c r="F72" s="880"/>
      <c r="G72" s="880"/>
      <c r="H72" s="880"/>
      <c r="I72" s="880"/>
      <c r="J72" s="880"/>
      <c r="K72" s="880"/>
      <c r="L72" s="888" t="s">
        <v>17</v>
      </c>
      <c r="M72" s="889" t="s">
        <v>1109</v>
      </c>
      <c r="N72" s="890" t="s">
        <v>355</v>
      </c>
      <c r="O72" s="873"/>
      <c r="P72" s="841"/>
      <c r="Q72" s="841"/>
      <c r="R72" s="841"/>
      <c r="S72" s="841"/>
      <c r="T72" s="841"/>
      <c r="U72" s="725"/>
    </row>
    <row r="73" spans="1:21" ht="22.5">
      <c r="A73" s="817" t="s">
        <v>123</v>
      </c>
      <c r="B73" s="880"/>
      <c r="C73" s="880"/>
      <c r="D73" s="880"/>
      <c r="E73" s="880"/>
      <c r="F73" s="880"/>
      <c r="G73" s="880"/>
      <c r="H73" s="880"/>
      <c r="I73" s="880"/>
      <c r="J73" s="880"/>
      <c r="K73" s="880"/>
      <c r="L73" s="888" t="s">
        <v>101</v>
      </c>
      <c r="M73" s="889" t="s">
        <v>1110</v>
      </c>
      <c r="N73" s="890" t="s">
        <v>355</v>
      </c>
      <c r="O73" s="873"/>
      <c r="P73" s="841"/>
      <c r="Q73" s="841"/>
      <c r="R73" s="841"/>
      <c r="S73" s="841"/>
      <c r="T73" s="841"/>
      <c r="U73" s="725"/>
    </row>
    <row r="74" spans="1:21" ht="22.5">
      <c r="A74" s="817" t="s">
        <v>123</v>
      </c>
      <c r="B74" s="880"/>
      <c r="C74" s="880"/>
      <c r="D74" s="880"/>
      <c r="E74" s="880"/>
      <c r="F74" s="880"/>
      <c r="G74" s="880"/>
      <c r="H74" s="880"/>
      <c r="I74" s="880"/>
      <c r="J74" s="880"/>
      <c r="K74" s="880"/>
      <c r="L74" s="888" t="s">
        <v>102</v>
      </c>
      <c r="M74" s="889" t="s">
        <v>1111</v>
      </c>
      <c r="N74" s="890" t="s">
        <v>355</v>
      </c>
      <c r="O74" s="873"/>
      <c r="P74" s="841"/>
      <c r="Q74" s="841"/>
      <c r="R74" s="841"/>
      <c r="S74" s="841"/>
      <c r="T74" s="841"/>
      <c r="U74" s="725"/>
    </row>
    <row r="75" spans="1:21" ht="33.75">
      <c r="A75" s="817" t="s">
        <v>123</v>
      </c>
      <c r="B75" s="880"/>
      <c r="C75" s="880"/>
      <c r="D75" s="880"/>
      <c r="E75" s="880"/>
      <c r="F75" s="880"/>
      <c r="G75" s="880"/>
      <c r="H75" s="880"/>
      <c r="I75" s="880"/>
      <c r="J75" s="880"/>
      <c r="K75" s="880"/>
      <c r="L75" s="891">
        <v>4</v>
      </c>
      <c r="M75" s="889" t="s">
        <v>1112</v>
      </c>
      <c r="N75" s="890" t="s">
        <v>355</v>
      </c>
      <c r="O75" s="892">
        <v>0</v>
      </c>
      <c r="P75" s="892">
        <v>0</v>
      </c>
      <c r="Q75" s="892">
        <v>0</v>
      </c>
      <c r="R75" s="892">
        <v>0</v>
      </c>
      <c r="S75" s="892">
        <v>0</v>
      </c>
      <c r="T75" s="892">
        <v>0</v>
      </c>
      <c r="U75" s="725"/>
    </row>
    <row r="76" spans="1:21" ht="33.75">
      <c r="A76" s="817" t="s">
        <v>123</v>
      </c>
      <c r="B76" s="880"/>
      <c r="C76" s="880"/>
      <c r="D76" s="880"/>
      <c r="E76" s="880"/>
      <c r="F76" s="880"/>
      <c r="G76" s="880"/>
      <c r="H76" s="880"/>
      <c r="I76" s="880"/>
      <c r="J76" s="880"/>
      <c r="K76" s="880"/>
      <c r="L76" s="888" t="s">
        <v>119</v>
      </c>
      <c r="M76" s="889" t="s">
        <v>1113</v>
      </c>
      <c r="N76" s="890" t="s">
        <v>355</v>
      </c>
      <c r="O76" s="873"/>
      <c r="P76" s="873"/>
      <c r="Q76" s="873"/>
      <c r="R76" s="873"/>
      <c r="S76" s="873"/>
      <c r="T76" s="873"/>
      <c r="U76" s="725"/>
    </row>
    <row r="77" spans="1:21" ht="22.5">
      <c r="A77" s="817" t="s">
        <v>123</v>
      </c>
      <c r="B77" s="880"/>
      <c r="C77" s="880"/>
      <c r="D77" s="880"/>
      <c r="E77" s="880"/>
      <c r="F77" s="880"/>
      <c r="G77" s="880"/>
      <c r="H77" s="880"/>
      <c r="I77" s="880"/>
      <c r="J77" s="880"/>
      <c r="K77" s="880"/>
      <c r="L77" s="888" t="s">
        <v>123</v>
      </c>
      <c r="M77" s="889" t="s">
        <v>1114</v>
      </c>
      <c r="N77" s="890" t="s">
        <v>355</v>
      </c>
      <c r="O77" s="873"/>
      <c r="P77" s="873"/>
      <c r="Q77" s="873"/>
      <c r="R77" s="873"/>
      <c r="S77" s="873"/>
      <c r="T77" s="873"/>
      <c r="U77" s="725"/>
    </row>
    <row r="78" spans="1:21" ht="45">
      <c r="A78" s="817" t="s">
        <v>123</v>
      </c>
      <c r="B78" s="880"/>
      <c r="C78" s="880"/>
      <c r="D78" s="880"/>
      <c r="E78" s="880"/>
      <c r="F78" s="880"/>
      <c r="G78" s="880"/>
      <c r="H78" s="880"/>
      <c r="I78" s="880"/>
      <c r="J78" s="880"/>
      <c r="K78" s="880"/>
      <c r="L78" s="888" t="s">
        <v>124</v>
      </c>
      <c r="M78" s="889" t="s">
        <v>1115</v>
      </c>
      <c r="N78" s="890" t="s">
        <v>355</v>
      </c>
      <c r="O78" s="873"/>
      <c r="P78" s="873"/>
      <c r="Q78" s="873"/>
      <c r="R78" s="873"/>
      <c r="S78" s="873"/>
      <c r="T78" s="873"/>
      <c r="U78" s="725"/>
    </row>
    <row r="79" spans="1:21" ht="45">
      <c r="A79" s="817" t="s">
        <v>123</v>
      </c>
      <c r="B79" s="880"/>
      <c r="C79" s="880"/>
      <c r="D79" s="880"/>
      <c r="E79" s="880"/>
      <c r="F79" s="880"/>
      <c r="G79" s="880"/>
      <c r="H79" s="880"/>
      <c r="I79" s="880"/>
      <c r="J79" s="880"/>
      <c r="K79" s="880"/>
      <c r="L79" s="888" t="s">
        <v>125</v>
      </c>
      <c r="M79" s="889" t="s">
        <v>1116</v>
      </c>
      <c r="N79" s="890" t="s">
        <v>355</v>
      </c>
      <c r="O79" s="873"/>
      <c r="P79" s="873"/>
      <c r="Q79" s="873"/>
      <c r="R79" s="873"/>
      <c r="S79" s="873"/>
      <c r="T79" s="873"/>
      <c r="U79" s="725"/>
    </row>
    <row r="80" spans="1:21">
      <c r="A80" s="817" t="s">
        <v>123</v>
      </c>
      <c r="B80" s="880"/>
      <c r="C80" s="880"/>
      <c r="D80" s="880"/>
      <c r="E80" s="880"/>
      <c r="F80" s="880"/>
      <c r="G80" s="880"/>
      <c r="H80" s="880"/>
      <c r="I80" s="880"/>
      <c r="J80" s="880"/>
      <c r="K80" s="880"/>
      <c r="L80" s="891">
        <v>9</v>
      </c>
      <c r="M80" s="889" t="s">
        <v>1117</v>
      </c>
      <c r="N80" s="890" t="s">
        <v>355</v>
      </c>
      <c r="O80" s="893">
        <v>0</v>
      </c>
      <c r="P80" s="893">
        <v>0</v>
      </c>
      <c r="Q80" s="893">
        <v>0</v>
      </c>
      <c r="R80" s="893">
        <v>0</v>
      </c>
      <c r="S80" s="893">
        <v>0</v>
      </c>
      <c r="T80" s="893">
        <v>0</v>
      </c>
      <c r="U80" s="725"/>
    </row>
    <row r="81" spans="1:21">
      <c r="A81" s="817" t="s">
        <v>123</v>
      </c>
      <c r="B81" s="880"/>
      <c r="C81" s="880"/>
      <c r="D81" s="880"/>
      <c r="E81" s="880"/>
      <c r="F81" s="880"/>
      <c r="G81" s="880"/>
      <c r="H81" s="880"/>
      <c r="I81" s="880"/>
      <c r="J81" s="880"/>
      <c r="K81" s="880"/>
      <c r="L81" s="894" t="s">
        <v>1120</v>
      </c>
      <c r="M81" s="895"/>
      <c r="N81" s="890"/>
      <c r="O81" s="896"/>
      <c r="P81" s="896"/>
      <c r="Q81" s="896"/>
      <c r="R81" s="896"/>
      <c r="S81" s="896"/>
      <c r="T81" s="896"/>
      <c r="U81" s="897"/>
    </row>
    <row r="82" spans="1:21">
      <c r="A82" s="718" t="s">
        <v>124</v>
      </c>
      <c r="B82" s="880" t="s">
        <v>1192</v>
      </c>
      <c r="C82" s="880"/>
      <c r="D82" s="880"/>
      <c r="E82" s="880"/>
      <c r="F82" s="880"/>
      <c r="G82" s="880"/>
      <c r="H82" s="880"/>
      <c r="I82" s="880"/>
      <c r="J82" s="880"/>
      <c r="K82" s="880"/>
      <c r="L82" s="787" t="s">
        <v>2460</v>
      </c>
      <c r="M82" s="886"/>
      <c r="N82" s="886"/>
      <c r="O82" s="887">
        <v>0</v>
      </c>
      <c r="P82" s="887">
        <v>0</v>
      </c>
      <c r="Q82" s="887">
        <v>0</v>
      </c>
      <c r="R82" s="887">
        <v>0</v>
      </c>
      <c r="S82" s="887">
        <v>0</v>
      </c>
      <c r="T82" s="887">
        <v>0</v>
      </c>
      <c r="U82" s="886"/>
    </row>
    <row r="83" spans="1:21" ht="22.5">
      <c r="A83" s="817" t="s">
        <v>124</v>
      </c>
      <c r="B83" s="880"/>
      <c r="C83" s="880"/>
      <c r="D83" s="880"/>
      <c r="E83" s="880"/>
      <c r="F83" s="880"/>
      <c r="G83" s="880"/>
      <c r="H83" s="880"/>
      <c r="I83" s="880"/>
      <c r="J83" s="880"/>
      <c r="K83" s="880"/>
      <c r="L83" s="888" t="s">
        <v>17</v>
      </c>
      <c r="M83" s="889" t="s">
        <v>1109</v>
      </c>
      <c r="N83" s="890" t="s">
        <v>355</v>
      </c>
      <c r="O83" s="873"/>
      <c r="P83" s="841"/>
      <c r="Q83" s="841"/>
      <c r="R83" s="841"/>
      <c r="S83" s="841"/>
      <c r="T83" s="841"/>
      <c r="U83" s="725"/>
    </row>
    <row r="84" spans="1:21" ht="22.5">
      <c r="A84" s="817" t="s">
        <v>124</v>
      </c>
      <c r="B84" s="880"/>
      <c r="C84" s="880"/>
      <c r="D84" s="880"/>
      <c r="E84" s="880"/>
      <c r="F84" s="880"/>
      <c r="G84" s="880"/>
      <c r="H84" s="880"/>
      <c r="I84" s="880"/>
      <c r="J84" s="880"/>
      <c r="K84" s="880"/>
      <c r="L84" s="888" t="s">
        <v>101</v>
      </c>
      <c r="M84" s="889" t="s">
        <v>1110</v>
      </c>
      <c r="N84" s="890" t="s">
        <v>355</v>
      </c>
      <c r="O84" s="873"/>
      <c r="P84" s="841"/>
      <c r="Q84" s="841"/>
      <c r="R84" s="841"/>
      <c r="S84" s="841"/>
      <c r="T84" s="841"/>
      <c r="U84" s="725"/>
    </row>
    <row r="85" spans="1:21" ht="22.5">
      <c r="A85" s="817" t="s">
        <v>124</v>
      </c>
      <c r="B85" s="880"/>
      <c r="C85" s="880"/>
      <c r="D85" s="880"/>
      <c r="E85" s="880"/>
      <c r="F85" s="880"/>
      <c r="G85" s="880"/>
      <c r="H85" s="880"/>
      <c r="I85" s="880"/>
      <c r="J85" s="880"/>
      <c r="K85" s="880"/>
      <c r="L85" s="888" t="s">
        <v>102</v>
      </c>
      <c r="M85" s="889" t="s">
        <v>1111</v>
      </c>
      <c r="N85" s="890" t="s">
        <v>355</v>
      </c>
      <c r="O85" s="873"/>
      <c r="P85" s="841"/>
      <c r="Q85" s="841"/>
      <c r="R85" s="841"/>
      <c r="S85" s="841"/>
      <c r="T85" s="841"/>
      <c r="U85" s="725"/>
    </row>
    <row r="86" spans="1:21" ht="33.75">
      <c r="A86" s="817" t="s">
        <v>124</v>
      </c>
      <c r="B86" s="880"/>
      <c r="C86" s="880"/>
      <c r="D86" s="880"/>
      <c r="E86" s="880"/>
      <c r="F86" s="880"/>
      <c r="G86" s="880"/>
      <c r="H86" s="880"/>
      <c r="I86" s="880"/>
      <c r="J86" s="880"/>
      <c r="K86" s="880"/>
      <c r="L86" s="891">
        <v>4</v>
      </c>
      <c r="M86" s="889" t="s">
        <v>1112</v>
      </c>
      <c r="N86" s="890" t="s">
        <v>355</v>
      </c>
      <c r="O86" s="892">
        <v>0</v>
      </c>
      <c r="P86" s="892">
        <v>0</v>
      </c>
      <c r="Q86" s="892">
        <v>0</v>
      </c>
      <c r="R86" s="892">
        <v>0</v>
      </c>
      <c r="S86" s="892">
        <v>0</v>
      </c>
      <c r="T86" s="892">
        <v>0</v>
      </c>
      <c r="U86" s="725"/>
    </row>
    <row r="87" spans="1:21" ht="33.75">
      <c r="A87" s="817" t="s">
        <v>124</v>
      </c>
      <c r="B87" s="880"/>
      <c r="C87" s="880"/>
      <c r="D87" s="880"/>
      <c r="E87" s="880"/>
      <c r="F87" s="880"/>
      <c r="G87" s="880"/>
      <c r="H87" s="880"/>
      <c r="I87" s="880"/>
      <c r="J87" s="880"/>
      <c r="K87" s="880"/>
      <c r="L87" s="888" t="s">
        <v>119</v>
      </c>
      <c r="M87" s="889" t="s">
        <v>1113</v>
      </c>
      <c r="N87" s="890" t="s">
        <v>355</v>
      </c>
      <c r="O87" s="873"/>
      <c r="P87" s="873"/>
      <c r="Q87" s="873"/>
      <c r="R87" s="873"/>
      <c r="S87" s="873"/>
      <c r="T87" s="873"/>
      <c r="U87" s="725"/>
    </row>
    <row r="88" spans="1:21" ht="22.5">
      <c r="A88" s="817" t="s">
        <v>124</v>
      </c>
      <c r="B88" s="880"/>
      <c r="C88" s="880"/>
      <c r="D88" s="880"/>
      <c r="E88" s="880"/>
      <c r="F88" s="880"/>
      <c r="G88" s="880"/>
      <c r="H88" s="880"/>
      <c r="I88" s="880"/>
      <c r="J88" s="880"/>
      <c r="K88" s="880"/>
      <c r="L88" s="888" t="s">
        <v>123</v>
      </c>
      <c r="M88" s="889" t="s">
        <v>1114</v>
      </c>
      <c r="N88" s="890" t="s">
        <v>355</v>
      </c>
      <c r="O88" s="873"/>
      <c r="P88" s="873"/>
      <c r="Q88" s="873"/>
      <c r="R88" s="873"/>
      <c r="S88" s="873"/>
      <c r="T88" s="873"/>
      <c r="U88" s="725"/>
    </row>
    <row r="89" spans="1:21" ht="45">
      <c r="A89" s="817" t="s">
        <v>124</v>
      </c>
      <c r="B89" s="880"/>
      <c r="C89" s="880"/>
      <c r="D89" s="880"/>
      <c r="E89" s="880"/>
      <c r="F89" s="880"/>
      <c r="G89" s="880"/>
      <c r="H89" s="880"/>
      <c r="I89" s="880"/>
      <c r="J89" s="880"/>
      <c r="K89" s="880"/>
      <c r="L89" s="888" t="s">
        <v>124</v>
      </c>
      <c r="M89" s="889" t="s">
        <v>1115</v>
      </c>
      <c r="N89" s="890" t="s">
        <v>355</v>
      </c>
      <c r="O89" s="873"/>
      <c r="P89" s="873"/>
      <c r="Q89" s="873"/>
      <c r="R89" s="873"/>
      <c r="S89" s="873"/>
      <c r="T89" s="873"/>
      <c r="U89" s="725"/>
    </row>
    <row r="90" spans="1:21" ht="45">
      <c r="A90" s="817" t="s">
        <v>124</v>
      </c>
      <c r="B90" s="880"/>
      <c r="C90" s="880"/>
      <c r="D90" s="880"/>
      <c r="E90" s="880"/>
      <c r="F90" s="880"/>
      <c r="G90" s="880"/>
      <c r="H90" s="880"/>
      <c r="I90" s="880"/>
      <c r="J90" s="880"/>
      <c r="K90" s="880"/>
      <c r="L90" s="888" t="s">
        <v>125</v>
      </c>
      <c r="M90" s="889" t="s">
        <v>1116</v>
      </c>
      <c r="N90" s="890" t="s">
        <v>355</v>
      </c>
      <c r="O90" s="873"/>
      <c r="P90" s="873"/>
      <c r="Q90" s="873"/>
      <c r="R90" s="873"/>
      <c r="S90" s="873"/>
      <c r="T90" s="873"/>
      <c r="U90" s="725"/>
    </row>
    <row r="91" spans="1:21">
      <c r="A91" s="817" t="s">
        <v>124</v>
      </c>
      <c r="B91" s="880"/>
      <c r="C91" s="880"/>
      <c r="D91" s="880"/>
      <c r="E91" s="880"/>
      <c r="F91" s="880"/>
      <c r="G91" s="880"/>
      <c r="H91" s="880"/>
      <c r="I91" s="880"/>
      <c r="J91" s="880"/>
      <c r="K91" s="880"/>
      <c r="L91" s="891">
        <v>9</v>
      </c>
      <c r="M91" s="889" t="s">
        <v>1117</v>
      </c>
      <c r="N91" s="890" t="s">
        <v>355</v>
      </c>
      <c r="O91" s="893">
        <v>0</v>
      </c>
      <c r="P91" s="893">
        <v>0</v>
      </c>
      <c r="Q91" s="893">
        <v>0</v>
      </c>
      <c r="R91" s="893">
        <v>0</v>
      </c>
      <c r="S91" s="893">
        <v>0</v>
      </c>
      <c r="T91" s="893">
        <v>0</v>
      </c>
      <c r="U91" s="725"/>
    </row>
    <row r="92" spans="1:21">
      <c r="A92" s="817" t="s">
        <v>124</v>
      </c>
      <c r="B92" s="880"/>
      <c r="C92" s="880"/>
      <c r="D92" s="880"/>
      <c r="E92" s="880"/>
      <c r="F92" s="880"/>
      <c r="G92" s="880"/>
      <c r="H92" s="880"/>
      <c r="I92" s="880"/>
      <c r="J92" s="880"/>
      <c r="K92" s="880"/>
      <c r="L92" s="894" t="s">
        <v>1120</v>
      </c>
      <c r="M92" s="895"/>
      <c r="N92" s="890"/>
      <c r="O92" s="896"/>
      <c r="P92" s="896"/>
      <c r="Q92" s="896"/>
      <c r="R92" s="896"/>
      <c r="S92" s="896"/>
      <c r="T92" s="896"/>
      <c r="U92" s="897"/>
    </row>
    <row r="93" spans="1:21">
      <c r="A93" s="880"/>
      <c r="B93" s="880"/>
      <c r="C93" s="880"/>
      <c r="D93" s="880"/>
      <c r="E93" s="880"/>
      <c r="F93" s="880"/>
      <c r="G93" s="880"/>
      <c r="H93" s="880"/>
      <c r="I93" s="880"/>
      <c r="J93" s="880"/>
      <c r="K93" s="880"/>
      <c r="L93" s="883"/>
      <c r="M93" s="883"/>
      <c r="N93" s="883"/>
      <c r="O93" s="883"/>
      <c r="P93" s="883"/>
      <c r="Q93" s="883"/>
      <c r="R93" s="883"/>
      <c r="S93" s="883"/>
      <c r="T93" s="883"/>
      <c r="U93" s="883"/>
    </row>
    <row r="94" spans="1:21" s="85" customFormat="1" ht="15" customHeight="1">
      <c r="A94" s="618"/>
      <c r="B94" s="618"/>
      <c r="C94" s="618"/>
      <c r="D94" s="618"/>
      <c r="E94" s="618"/>
      <c r="F94" s="618"/>
      <c r="G94" s="618"/>
      <c r="H94" s="618"/>
      <c r="I94" s="618"/>
      <c r="J94" s="618"/>
      <c r="K94" s="618"/>
      <c r="L94" s="763" t="s">
        <v>1274</v>
      </c>
      <c r="M94" s="763"/>
      <c r="N94" s="763"/>
      <c r="O94" s="763"/>
      <c r="P94" s="763"/>
      <c r="Q94" s="763"/>
      <c r="R94" s="763"/>
      <c r="S94" s="764"/>
      <c r="T94" s="764"/>
      <c r="U94" s="764"/>
    </row>
    <row r="95" spans="1:21" s="85" customFormat="1" ht="15" customHeight="1">
      <c r="A95" s="618"/>
      <c r="B95" s="618"/>
      <c r="C95" s="618"/>
      <c r="D95" s="618"/>
      <c r="E95" s="618"/>
      <c r="F95" s="618"/>
      <c r="G95" s="618"/>
      <c r="H95" s="618"/>
      <c r="I95" s="618"/>
      <c r="J95" s="618"/>
      <c r="K95" s="579"/>
      <c r="L95" s="765"/>
      <c r="M95" s="765"/>
      <c r="N95" s="765"/>
      <c r="O95" s="765"/>
      <c r="P95" s="765"/>
      <c r="Q95" s="765"/>
      <c r="R95" s="765"/>
      <c r="S95" s="766"/>
      <c r="T95" s="766"/>
      <c r="U95" s="766"/>
    </row>
  </sheetData>
  <sheetProtection formatColumns="0" formatRows="0" autoFilter="0"/>
  <mergeCells count="6">
    <mergeCell ref="L94:U94"/>
    <mergeCell ref="L95:U95"/>
    <mergeCell ref="L14:L15"/>
    <mergeCell ref="M14:M15"/>
    <mergeCell ref="N14:N15"/>
    <mergeCell ref="U14:U15"/>
  </mergeCells>
  <dataValidations count="3">
    <dataValidation allowBlank="1" showInputMessage="1" showErrorMessage="1" sqref="S93:U95 S26:T26 S37:T37 S48:T48 S59:T59 S70:T70 S81:T81 S92:T92"/>
    <dataValidation type="textLength" operator="lessThanOrEqual" allowBlank="1" showInputMessage="1" showErrorMessage="1" errorTitle="Ошибка" error="Допускается ввод не более 900 символов!" sqref="U17:U25 U28:U36 U39:U47 U50:U58 U61:U69 U72:U80 U83:U91">
      <formula1>900</formula1>
    </dataValidation>
    <dataValidation type="decimal" allowBlank="1" showErrorMessage="1" errorTitle="Ошибка" error="Допускается ввод только неотрицательных чисел!" sqref="O17:T24 O28:T35 O39:T46 O50:T57 O61:T68 O72:T79 O83:T90">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211"/>
  <sheetViews>
    <sheetView showGridLines="0" view="pageBreakPreview" topLeftCell="K11" zoomScale="60" zoomScaleNormal="100" workbookViewId="0"/>
  </sheetViews>
  <sheetFormatPr defaultColWidth="8.85546875" defaultRowHeight="11.25"/>
  <cols>
    <col min="1" max="10" width="8.85546875" style="99" hidden="1" customWidth="1"/>
    <col min="11" max="11" width="3.7109375" style="99" hidden="1" customWidth="1"/>
    <col min="12" max="12" width="8" style="99" customWidth="1"/>
    <col min="13" max="13" width="54.7109375" style="99" customWidth="1"/>
    <col min="14" max="14" width="11.85546875" style="99" customWidth="1"/>
    <col min="15" max="15" width="14.85546875" style="99" customWidth="1"/>
    <col min="16" max="16" width="13.28515625" style="99" customWidth="1"/>
    <col min="17" max="17" width="15" style="99" customWidth="1"/>
    <col min="18" max="18" width="15.140625" style="99" customWidth="1"/>
    <col min="19" max="19" width="15" style="99" customWidth="1"/>
    <col min="20" max="22" width="13.28515625" style="99" customWidth="1"/>
    <col min="23" max="23" width="21.28515625" style="99" customWidth="1"/>
    <col min="24" max="16384" width="8.85546875" style="99"/>
  </cols>
  <sheetData>
    <row r="1" spans="1:23" hidden="1">
      <c r="A1" s="898"/>
      <c r="B1" s="898"/>
      <c r="C1" s="898"/>
      <c r="D1" s="898"/>
      <c r="E1" s="898"/>
      <c r="F1" s="898"/>
      <c r="G1" s="898"/>
      <c r="H1" s="898"/>
      <c r="I1" s="898"/>
      <c r="J1" s="898"/>
      <c r="K1" s="898"/>
      <c r="L1" s="898"/>
      <c r="M1" s="898"/>
      <c r="N1" s="898"/>
      <c r="O1" s="898"/>
      <c r="P1" s="898"/>
      <c r="Q1" s="898"/>
      <c r="R1" s="898"/>
      <c r="S1" s="898"/>
      <c r="T1" s="898"/>
      <c r="U1" s="618">
        <v>2024</v>
      </c>
      <c r="V1" s="618">
        <v>2024</v>
      </c>
      <c r="W1" s="898"/>
    </row>
    <row r="2" spans="1:23" hidden="1">
      <c r="A2" s="898"/>
      <c r="B2" s="898"/>
      <c r="C2" s="898"/>
      <c r="D2" s="898"/>
      <c r="E2" s="898"/>
      <c r="F2" s="898"/>
      <c r="G2" s="898"/>
      <c r="H2" s="898"/>
      <c r="I2" s="898"/>
      <c r="J2" s="898"/>
      <c r="K2" s="898"/>
      <c r="L2" s="898"/>
      <c r="M2" s="898"/>
      <c r="N2" s="898"/>
      <c r="O2" s="898"/>
      <c r="P2" s="898"/>
      <c r="Q2" s="898"/>
      <c r="R2" s="898"/>
      <c r="S2" s="898"/>
      <c r="T2" s="898"/>
      <c r="U2" s="618"/>
      <c r="V2" s="618"/>
      <c r="W2" s="898"/>
    </row>
    <row r="3" spans="1:23" hidden="1">
      <c r="A3" s="898"/>
      <c r="B3" s="898"/>
      <c r="C3" s="898"/>
      <c r="D3" s="898"/>
      <c r="E3" s="898"/>
      <c r="F3" s="898"/>
      <c r="G3" s="898"/>
      <c r="H3" s="898"/>
      <c r="I3" s="898"/>
      <c r="J3" s="898"/>
      <c r="K3" s="898"/>
      <c r="L3" s="898"/>
      <c r="M3" s="898"/>
      <c r="N3" s="898"/>
      <c r="O3" s="898"/>
      <c r="P3" s="898"/>
      <c r="Q3" s="898"/>
      <c r="R3" s="898"/>
      <c r="S3" s="898"/>
      <c r="T3" s="898"/>
      <c r="U3" s="618"/>
      <c r="V3" s="618"/>
      <c r="W3" s="898"/>
    </row>
    <row r="4" spans="1:23" hidden="1">
      <c r="A4" s="898"/>
      <c r="B4" s="898"/>
      <c r="C4" s="898"/>
      <c r="D4" s="898"/>
      <c r="E4" s="898"/>
      <c r="F4" s="898"/>
      <c r="G4" s="898"/>
      <c r="H4" s="898"/>
      <c r="I4" s="898"/>
      <c r="J4" s="898"/>
      <c r="K4" s="898"/>
      <c r="L4" s="898"/>
      <c r="M4" s="898"/>
      <c r="N4" s="898"/>
      <c r="O4" s="898"/>
      <c r="P4" s="898"/>
      <c r="Q4" s="898"/>
      <c r="R4" s="898"/>
      <c r="S4" s="898"/>
      <c r="T4" s="898"/>
      <c r="U4" s="618"/>
      <c r="V4" s="618"/>
      <c r="W4" s="898"/>
    </row>
    <row r="5" spans="1:23" hidden="1">
      <c r="A5" s="898"/>
      <c r="B5" s="898"/>
      <c r="C5" s="898"/>
      <c r="D5" s="898"/>
      <c r="E5" s="898"/>
      <c r="F5" s="898"/>
      <c r="G5" s="898"/>
      <c r="H5" s="898"/>
      <c r="I5" s="898"/>
      <c r="J5" s="898"/>
      <c r="K5" s="898"/>
      <c r="L5" s="898"/>
      <c r="M5" s="898"/>
      <c r="N5" s="898"/>
      <c r="O5" s="898"/>
      <c r="P5" s="898"/>
      <c r="Q5" s="898"/>
      <c r="R5" s="898"/>
      <c r="S5" s="898"/>
      <c r="T5" s="898"/>
      <c r="U5" s="618"/>
      <c r="V5" s="618"/>
      <c r="W5" s="898"/>
    </row>
    <row r="6" spans="1:23" hidden="1">
      <c r="A6" s="898"/>
      <c r="B6" s="898"/>
      <c r="C6" s="898"/>
      <c r="D6" s="898"/>
      <c r="E6" s="898"/>
      <c r="F6" s="898"/>
      <c r="G6" s="898"/>
      <c r="H6" s="898"/>
      <c r="I6" s="898"/>
      <c r="J6" s="898"/>
      <c r="K6" s="898"/>
      <c r="L6" s="898"/>
      <c r="M6" s="898"/>
      <c r="N6" s="898"/>
      <c r="O6" s="898"/>
      <c r="P6" s="898"/>
      <c r="Q6" s="898"/>
      <c r="R6" s="898"/>
      <c r="S6" s="898"/>
      <c r="T6" s="898"/>
      <c r="U6" s="618"/>
      <c r="V6" s="618"/>
      <c r="W6" s="898"/>
    </row>
    <row r="7" spans="1:23" hidden="1">
      <c r="A7" s="898"/>
      <c r="B7" s="898"/>
      <c r="C7" s="898"/>
      <c r="D7" s="898"/>
      <c r="E7" s="898"/>
      <c r="F7" s="898"/>
      <c r="G7" s="898"/>
      <c r="H7" s="898"/>
      <c r="I7" s="898"/>
      <c r="J7" s="898"/>
      <c r="K7" s="898"/>
      <c r="L7" s="898"/>
      <c r="M7" s="898"/>
      <c r="N7" s="898"/>
      <c r="O7" s="618" t="b">
        <v>1</v>
      </c>
      <c r="P7" s="618" t="b">
        <v>1</v>
      </c>
      <c r="Q7" s="618" t="b">
        <v>1</v>
      </c>
      <c r="R7" s="618" t="b">
        <v>1</v>
      </c>
      <c r="S7" s="618" t="b">
        <v>1</v>
      </c>
      <c r="T7" s="618" t="b">
        <v>1</v>
      </c>
      <c r="U7" s="648"/>
      <c r="V7" s="648"/>
      <c r="W7" s="898"/>
    </row>
    <row r="8" spans="1:23" hidden="1">
      <c r="A8" s="898"/>
      <c r="B8" s="898"/>
      <c r="C8" s="898"/>
      <c r="D8" s="898"/>
      <c r="E8" s="898"/>
      <c r="F8" s="898"/>
      <c r="G8" s="898"/>
      <c r="H8" s="898"/>
      <c r="I8" s="898"/>
      <c r="J8" s="898"/>
      <c r="K8" s="898"/>
      <c r="L8" s="898"/>
      <c r="M8" s="898"/>
      <c r="N8" s="898"/>
      <c r="O8" s="898"/>
      <c r="P8" s="898"/>
      <c r="Q8" s="898"/>
      <c r="R8" s="898"/>
      <c r="S8" s="898"/>
      <c r="T8" s="898"/>
      <c r="U8" s="898"/>
      <c r="V8" s="898"/>
      <c r="W8" s="898"/>
    </row>
    <row r="9" spans="1:23" hidden="1">
      <c r="A9" s="898"/>
      <c r="B9" s="898"/>
      <c r="C9" s="898"/>
      <c r="D9" s="898"/>
      <c r="E9" s="898"/>
      <c r="F9" s="898"/>
      <c r="G9" s="898"/>
      <c r="H9" s="898"/>
      <c r="I9" s="898"/>
      <c r="J9" s="898"/>
      <c r="K9" s="898"/>
      <c r="L9" s="898"/>
      <c r="M9" s="898"/>
      <c r="N9" s="898"/>
      <c r="O9" s="898"/>
      <c r="P9" s="898"/>
      <c r="Q9" s="898"/>
      <c r="R9" s="898"/>
      <c r="S9" s="898"/>
      <c r="T9" s="898"/>
      <c r="U9" s="898"/>
      <c r="V9" s="898"/>
      <c r="W9" s="898"/>
    </row>
    <row r="10" spans="1:23" hidden="1">
      <c r="A10" s="898"/>
      <c r="B10" s="898"/>
      <c r="C10" s="898"/>
      <c r="D10" s="898"/>
      <c r="E10" s="898"/>
      <c r="F10" s="898"/>
      <c r="G10" s="898"/>
      <c r="H10" s="898"/>
      <c r="I10" s="898"/>
      <c r="J10" s="898"/>
      <c r="K10" s="898"/>
      <c r="L10" s="898"/>
      <c r="M10" s="898"/>
      <c r="N10" s="898"/>
      <c r="O10" s="898"/>
      <c r="P10" s="898"/>
      <c r="Q10" s="898"/>
      <c r="R10" s="898"/>
      <c r="S10" s="898"/>
      <c r="T10" s="898"/>
      <c r="U10" s="898"/>
      <c r="V10" s="898"/>
      <c r="W10" s="898"/>
    </row>
    <row r="11" spans="1:23" s="97" customFormat="1" ht="15" hidden="1" customHeight="1">
      <c r="A11" s="899"/>
      <c r="B11" s="899"/>
      <c r="C11" s="899"/>
      <c r="D11" s="899"/>
      <c r="E11" s="899"/>
      <c r="F11" s="899"/>
      <c r="G11" s="899"/>
      <c r="H11" s="899"/>
      <c r="I11" s="899"/>
      <c r="J11" s="899"/>
      <c r="K11" s="899"/>
      <c r="L11" s="899"/>
      <c r="M11" s="599"/>
      <c r="N11" s="899"/>
      <c r="O11" s="899"/>
      <c r="P11" s="899"/>
      <c r="Q11" s="899"/>
      <c r="R11" s="899"/>
      <c r="S11" s="899"/>
      <c r="T11" s="899"/>
      <c r="U11" s="899"/>
      <c r="V11" s="899"/>
      <c r="W11" s="899"/>
    </row>
    <row r="12" spans="1:23" s="97" customFormat="1" ht="20.100000000000001" customHeight="1">
      <c r="A12" s="899"/>
      <c r="B12" s="899"/>
      <c r="C12" s="899"/>
      <c r="D12" s="899"/>
      <c r="E12" s="899"/>
      <c r="F12" s="899"/>
      <c r="G12" s="899"/>
      <c r="H12" s="899"/>
      <c r="I12" s="899"/>
      <c r="J12" s="899"/>
      <c r="K12" s="899"/>
      <c r="L12" s="900" t="s">
        <v>1121</v>
      </c>
      <c r="M12" s="901"/>
      <c r="N12" s="901"/>
      <c r="O12" s="901"/>
      <c r="P12" s="901"/>
      <c r="Q12" s="901"/>
      <c r="R12" s="901"/>
      <c r="S12" s="901"/>
      <c r="T12" s="901"/>
      <c r="U12" s="901"/>
      <c r="V12" s="901"/>
      <c r="W12" s="902"/>
    </row>
    <row r="13" spans="1:23" s="97" customFormat="1" ht="11.25" hidden="1" customHeight="1">
      <c r="A13" s="899"/>
      <c r="B13" s="899"/>
      <c r="C13" s="899"/>
      <c r="D13" s="899"/>
      <c r="E13" s="899"/>
      <c r="F13" s="899"/>
      <c r="G13" s="899"/>
      <c r="H13" s="899"/>
      <c r="I13" s="899"/>
      <c r="J13" s="899"/>
      <c r="K13" s="899"/>
      <c r="L13" s="899"/>
      <c r="M13" s="899"/>
      <c r="N13" s="899"/>
      <c r="O13" s="899"/>
      <c r="P13" s="899"/>
      <c r="Q13" s="899"/>
      <c r="R13" s="899"/>
      <c r="S13" s="899"/>
      <c r="T13" s="899"/>
      <c r="U13" s="899"/>
      <c r="V13" s="899"/>
      <c r="W13" s="899"/>
    </row>
    <row r="14" spans="1:23" s="97" customFormat="1" ht="22.5" hidden="1" customHeight="1">
      <c r="A14" s="899"/>
      <c r="B14" s="899"/>
      <c r="C14" s="899"/>
      <c r="D14" s="899"/>
      <c r="E14" s="899"/>
      <c r="F14" s="899"/>
      <c r="G14" s="899"/>
      <c r="H14" s="899"/>
      <c r="I14" s="899"/>
      <c r="J14" s="899"/>
      <c r="K14" s="899"/>
      <c r="L14" s="903" t="s">
        <v>1122</v>
      </c>
      <c r="M14" s="903"/>
      <c r="N14" s="569" t="s">
        <v>20</v>
      </c>
      <c r="O14" s="899"/>
      <c r="P14" s="899"/>
      <c r="Q14" s="899"/>
      <c r="R14" s="899"/>
      <c r="S14" s="899"/>
      <c r="T14" s="899"/>
      <c r="U14" s="899"/>
      <c r="V14" s="899"/>
      <c r="W14" s="899"/>
    </row>
    <row r="15" spans="1:23" s="97" customFormat="1" ht="11.25" customHeight="1">
      <c r="A15" s="899"/>
      <c r="B15" s="899"/>
      <c r="C15" s="899"/>
      <c r="D15" s="899"/>
      <c r="E15" s="899"/>
      <c r="F15" s="899"/>
      <c r="G15" s="899"/>
      <c r="H15" s="899"/>
      <c r="I15" s="899"/>
      <c r="J15" s="899"/>
      <c r="K15" s="899"/>
      <c r="L15" s="899"/>
      <c r="M15" s="899"/>
      <c r="N15" s="899"/>
      <c r="O15" s="899"/>
      <c r="P15" s="899"/>
      <c r="Q15" s="899"/>
      <c r="R15" s="899"/>
      <c r="S15" s="899"/>
      <c r="T15" s="899"/>
      <c r="U15" s="899"/>
      <c r="V15" s="899"/>
      <c r="W15" s="899"/>
    </row>
    <row r="16" spans="1:23" s="97" customFormat="1" ht="15" customHeight="1">
      <c r="A16" s="899"/>
      <c r="B16" s="899"/>
      <c r="C16" s="899"/>
      <c r="D16" s="899"/>
      <c r="E16" s="899"/>
      <c r="F16" s="899"/>
      <c r="G16" s="899"/>
      <c r="H16" s="899"/>
      <c r="I16" s="899"/>
      <c r="J16" s="899"/>
      <c r="K16" s="899"/>
      <c r="L16" s="665" t="s">
        <v>15</v>
      </c>
      <c r="M16" s="904" t="s">
        <v>420</v>
      </c>
      <c r="N16" s="904" t="s">
        <v>141</v>
      </c>
      <c r="O16" s="905" t="s">
        <v>2461</v>
      </c>
      <c r="P16" s="905" t="s">
        <v>2461</v>
      </c>
      <c r="Q16" s="905" t="s">
        <v>2461</v>
      </c>
      <c r="R16" s="905" t="s">
        <v>2461</v>
      </c>
      <c r="S16" s="906" t="s">
        <v>2462</v>
      </c>
      <c r="T16" s="906" t="s">
        <v>2462</v>
      </c>
      <c r="U16" s="715" t="s">
        <v>2463</v>
      </c>
      <c r="V16" s="715" t="s">
        <v>2463</v>
      </c>
      <c r="W16" s="907" t="s">
        <v>308</v>
      </c>
    </row>
    <row r="17" spans="1:23" s="98" customFormat="1" ht="126" customHeight="1">
      <c r="A17" s="908"/>
      <c r="B17" s="908"/>
      <c r="C17" s="908"/>
      <c r="D17" s="908"/>
      <c r="E17" s="908"/>
      <c r="F17" s="908"/>
      <c r="G17" s="908"/>
      <c r="H17" s="908"/>
      <c r="I17" s="908"/>
      <c r="J17" s="908"/>
      <c r="K17" s="908"/>
      <c r="L17" s="665"/>
      <c r="M17" s="904"/>
      <c r="N17" s="904"/>
      <c r="O17" s="905" t="s">
        <v>973</v>
      </c>
      <c r="P17" s="909" t="s">
        <v>271</v>
      </c>
      <c r="Q17" s="909" t="s">
        <v>421</v>
      </c>
      <c r="R17" s="909" t="s">
        <v>422</v>
      </c>
      <c r="S17" s="909" t="s">
        <v>973</v>
      </c>
      <c r="T17" s="910" t="s">
        <v>271</v>
      </c>
      <c r="U17" s="715" t="s">
        <v>272</v>
      </c>
      <c r="V17" s="715" t="s">
        <v>271</v>
      </c>
      <c r="W17" s="907"/>
    </row>
    <row r="18" spans="1:23" s="232" customFormat="1" ht="22.5" hidden="1">
      <c r="A18" s="911"/>
      <c r="B18" s="898" t="b">
        <v>0</v>
      </c>
      <c r="C18" s="912"/>
      <c r="D18" s="912"/>
      <c r="E18" s="912"/>
      <c r="F18" s="912"/>
      <c r="G18" s="912"/>
      <c r="H18" s="912"/>
      <c r="I18" s="912"/>
      <c r="J18" s="912"/>
      <c r="K18" s="912"/>
      <c r="L18" s="913">
        <v>1</v>
      </c>
      <c r="M18" s="914" t="s">
        <v>423</v>
      </c>
      <c r="N18" s="915" t="s">
        <v>355</v>
      </c>
      <c r="O18" s="916">
        <v>0</v>
      </c>
      <c r="P18" s="916">
        <v>0</v>
      </c>
      <c r="Q18" s="916">
        <v>0</v>
      </c>
      <c r="R18" s="916">
        <v>0</v>
      </c>
      <c r="S18" s="916">
        <v>0</v>
      </c>
      <c r="T18" s="916">
        <v>0</v>
      </c>
      <c r="U18" s="916">
        <v>0</v>
      </c>
      <c r="V18" s="916">
        <v>0</v>
      </c>
      <c r="W18" s="761"/>
    </row>
    <row r="19" spans="1:23" hidden="1">
      <c r="A19" s="911"/>
      <c r="B19" s="898" t="b">
        <v>0</v>
      </c>
      <c r="C19" s="898"/>
      <c r="D19" s="898"/>
      <c r="E19" s="898"/>
      <c r="F19" s="898"/>
      <c r="G19" s="898"/>
      <c r="H19" s="898"/>
      <c r="I19" s="898"/>
      <c r="J19" s="898"/>
      <c r="K19" s="898"/>
      <c r="L19" s="917" t="s">
        <v>154</v>
      </c>
      <c r="M19" s="918" t="s">
        <v>424</v>
      </c>
      <c r="N19" s="919" t="s">
        <v>355</v>
      </c>
      <c r="O19" s="920">
        <v>0</v>
      </c>
      <c r="P19" s="920">
        <v>0</v>
      </c>
      <c r="Q19" s="920">
        <v>0</v>
      </c>
      <c r="R19" s="920">
        <v>0</v>
      </c>
      <c r="S19" s="920">
        <v>0</v>
      </c>
      <c r="T19" s="920">
        <v>0</v>
      </c>
      <c r="U19" s="920">
        <v>0</v>
      </c>
      <c r="V19" s="920">
        <v>0</v>
      </c>
      <c r="W19" s="761"/>
    </row>
    <row r="20" spans="1:23" hidden="1">
      <c r="A20" s="911"/>
      <c r="B20" s="898" t="b">
        <v>0</v>
      </c>
      <c r="C20" s="898"/>
      <c r="D20" s="898"/>
      <c r="E20" s="898"/>
      <c r="F20" s="898"/>
      <c r="G20" s="898"/>
      <c r="H20" s="898"/>
      <c r="I20" s="898"/>
      <c r="J20" s="898"/>
      <c r="K20" s="898"/>
      <c r="L20" s="917" t="s">
        <v>397</v>
      </c>
      <c r="M20" s="921" t="s">
        <v>425</v>
      </c>
      <c r="N20" s="919" t="s">
        <v>355</v>
      </c>
      <c r="O20" s="922"/>
      <c r="P20" s="922"/>
      <c r="Q20" s="922"/>
      <c r="R20" s="922"/>
      <c r="S20" s="922"/>
      <c r="T20" s="922"/>
      <c r="U20" s="922"/>
      <c r="V20" s="922"/>
      <c r="W20" s="761"/>
    </row>
    <row r="21" spans="1:23" hidden="1">
      <c r="A21" s="911"/>
      <c r="B21" s="898" t="b">
        <v>0</v>
      </c>
      <c r="C21" s="898"/>
      <c r="D21" s="898"/>
      <c r="E21" s="898"/>
      <c r="F21" s="898"/>
      <c r="G21" s="898"/>
      <c r="H21" s="898"/>
      <c r="I21" s="898"/>
      <c r="J21" s="898"/>
      <c r="K21" s="898"/>
      <c r="L21" s="917" t="s">
        <v>399</v>
      </c>
      <c r="M21" s="921" t="s">
        <v>917</v>
      </c>
      <c r="N21" s="919" t="s">
        <v>355</v>
      </c>
      <c r="O21" s="922"/>
      <c r="P21" s="922"/>
      <c r="Q21" s="922"/>
      <c r="R21" s="922"/>
      <c r="S21" s="922"/>
      <c r="T21" s="922"/>
      <c r="U21" s="922"/>
      <c r="V21" s="922"/>
      <c r="W21" s="761"/>
    </row>
    <row r="22" spans="1:23" hidden="1">
      <c r="A22" s="911"/>
      <c r="B22" s="898" t="b">
        <v>0</v>
      </c>
      <c r="C22" s="898"/>
      <c r="D22" s="898"/>
      <c r="E22" s="898"/>
      <c r="F22" s="898"/>
      <c r="G22" s="898"/>
      <c r="H22" s="898"/>
      <c r="I22" s="898"/>
      <c r="J22" s="898"/>
      <c r="K22" s="898"/>
      <c r="L22" s="917" t="s">
        <v>885</v>
      </c>
      <c r="M22" s="921" t="s">
        <v>426</v>
      </c>
      <c r="N22" s="919" t="s">
        <v>355</v>
      </c>
      <c r="O22" s="922"/>
      <c r="P22" s="922"/>
      <c r="Q22" s="922"/>
      <c r="R22" s="922"/>
      <c r="S22" s="922"/>
      <c r="T22" s="922"/>
      <c r="U22" s="922"/>
      <c r="V22" s="922"/>
      <c r="W22" s="761"/>
    </row>
    <row r="23" spans="1:23" hidden="1">
      <c r="A23" s="911"/>
      <c r="B23" s="898" t="b">
        <v>0</v>
      </c>
      <c r="C23" s="898"/>
      <c r="D23" s="898"/>
      <c r="E23" s="898"/>
      <c r="F23" s="898"/>
      <c r="G23" s="898"/>
      <c r="H23" s="898"/>
      <c r="I23" s="898"/>
      <c r="J23" s="898"/>
      <c r="K23" s="898"/>
      <c r="L23" s="917" t="s">
        <v>886</v>
      </c>
      <c r="M23" s="921" t="s">
        <v>427</v>
      </c>
      <c r="N23" s="919" t="s">
        <v>355</v>
      </c>
      <c r="O23" s="922"/>
      <c r="P23" s="922"/>
      <c r="Q23" s="922"/>
      <c r="R23" s="922"/>
      <c r="S23" s="922"/>
      <c r="T23" s="922"/>
      <c r="U23" s="922"/>
      <c r="V23" s="922"/>
      <c r="W23" s="761"/>
    </row>
    <row r="24" spans="1:23" hidden="1">
      <c r="A24" s="911"/>
      <c r="B24" s="898" t="b">
        <v>0</v>
      </c>
      <c r="C24" s="898"/>
      <c r="D24" s="898"/>
      <c r="E24" s="898"/>
      <c r="F24" s="898"/>
      <c r="G24" s="898"/>
      <c r="H24" s="898"/>
      <c r="I24" s="898"/>
      <c r="J24" s="898"/>
      <c r="K24" s="898"/>
      <c r="L24" s="917" t="s">
        <v>155</v>
      </c>
      <c r="M24" s="918" t="s">
        <v>428</v>
      </c>
      <c r="N24" s="919" t="s">
        <v>355</v>
      </c>
      <c r="O24" s="920">
        <v>0</v>
      </c>
      <c r="P24" s="920">
        <v>0</v>
      </c>
      <c r="Q24" s="920">
        <v>0</v>
      </c>
      <c r="R24" s="920">
        <v>0</v>
      </c>
      <c r="S24" s="920">
        <v>0</v>
      </c>
      <c r="T24" s="920">
        <v>0</v>
      </c>
      <c r="U24" s="920">
        <v>0</v>
      </c>
      <c r="V24" s="920">
        <v>0</v>
      </c>
      <c r="W24" s="761"/>
    </row>
    <row r="25" spans="1:23" hidden="1">
      <c r="A25" s="911"/>
      <c r="B25" s="898" t="b">
        <v>0</v>
      </c>
      <c r="C25" s="898"/>
      <c r="D25" s="898"/>
      <c r="E25" s="898"/>
      <c r="F25" s="898"/>
      <c r="G25" s="898"/>
      <c r="H25" s="898"/>
      <c r="I25" s="898"/>
      <c r="J25" s="898"/>
      <c r="K25" s="898"/>
      <c r="L25" s="917" t="s">
        <v>454</v>
      </c>
      <c r="M25" s="921" t="s">
        <v>429</v>
      </c>
      <c r="N25" s="919" t="s">
        <v>355</v>
      </c>
      <c r="O25" s="922"/>
      <c r="P25" s="922"/>
      <c r="Q25" s="922"/>
      <c r="R25" s="922"/>
      <c r="S25" s="922"/>
      <c r="T25" s="922"/>
      <c r="U25" s="922"/>
      <c r="V25" s="922"/>
      <c r="W25" s="761"/>
    </row>
    <row r="26" spans="1:23" hidden="1">
      <c r="A26" s="911"/>
      <c r="B26" s="898" t="b">
        <v>0</v>
      </c>
      <c r="C26" s="898"/>
      <c r="D26" s="898"/>
      <c r="E26" s="898"/>
      <c r="F26" s="898"/>
      <c r="G26" s="898"/>
      <c r="H26" s="898"/>
      <c r="I26" s="898"/>
      <c r="J26" s="898"/>
      <c r="K26" s="898"/>
      <c r="L26" s="917" t="s">
        <v>457</v>
      </c>
      <c r="M26" s="921" t="s">
        <v>430</v>
      </c>
      <c r="N26" s="919" t="s">
        <v>355</v>
      </c>
      <c r="O26" s="922"/>
      <c r="P26" s="922"/>
      <c r="Q26" s="922"/>
      <c r="R26" s="922"/>
      <c r="S26" s="922"/>
      <c r="T26" s="922"/>
      <c r="U26" s="922"/>
      <c r="V26" s="922"/>
      <c r="W26" s="761"/>
    </row>
    <row r="27" spans="1:23" hidden="1">
      <c r="A27" s="911"/>
      <c r="B27" s="898" t="b">
        <v>0</v>
      </c>
      <c r="C27" s="898"/>
      <c r="D27" s="898"/>
      <c r="E27" s="898"/>
      <c r="F27" s="898"/>
      <c r="G27" s="898"/>
      <c r="H27" s="898"/>
      <c r="I27" s="898"/>
      <c r="J27" s="898"/>
      <c r="K27" s="898"/>
      <c r="L27" s="917" t="s">
        <v>458</v>
      </c>
      <c r="M27" s="921" t="s">
        <v>431</v>
      </c>
      <c r="N27" s="919" t="s">
        <v>355</v>
      </c>
      <c r="O27" s="922"/>
      <c r="P27" s="922"/>
      <c r="Q27" s="922"/>
      <c r="R27" s="922"/>
      <c r="S27" s="922"/>
      <c r="T27" s="922"/>
      <c r="U27" s="922"/>
      <c r="V27" s="922"/>
      <c r="W27" s="761"/>
    </row>
    <row r="28" spans="1:23" hidden="1">
      <c r="A28" s="911"/>
      <c r="B28" s="898" t="b">
        <v>0</v>
      </c>
      <c r="C28" s="898"/>
      <c r="D28" s="898"/>
      <c r="E28" s="898"/>
      <c r="F28" s="898"/>
      <c r="G28" s="898"/>
      <c r="H28" s="898"/>
      <c r="I28" s="898"/>
      <c r="J28" s="898"/>
      <c r="K28" s="898"/>
      <c r="L28" s="917" t="s">
        <v>363</v>
      </c>
      <c r="M28" s="918" t="s">
        <v>432</v>
      </c>
      <c r="N28" s="919" t="s">
        <v>355</v>
      </c>
      <c r="O28" s="920">
        <v>0</v>
      </c>
      <c r="P28" s="920">
        <v>0</v>
      </c>
      <c r="Q28" s="920">
        <v>0</v>
      </c>
      <c r="R28" s="920">
        <v>0</v>
      </c>
      <c r="S28" s="920">
        <v>0</v>
      </c>
      <c r="T28" s="920">
        <v>0</v>
      </c>
      <c r="U28" s="920">
        <v>0</v>
      </c>
      <c r="V28" s="920">
        <v>0</v>
      </c>
      <c r="W28" s="761"/>
    </row>
    <row r="29" spans="1:23" hidden="1">
      <c r="A29" s="911"/>
      <c r="B29" s="898" t="b">
        <v>0</v>
      </c>
      <c r="C29" s="898"/>
      <c r="D29" s="898"/>
      <c r="E29" s="898"/>
      <c r="F29" s="898"/>
      <c r="G29" s="898"/>
      <c r="H29" s="898"/>
      <c r="I29" s="898"/>
      <c r="J29" s="898"/>
      <c r="K29" s="898"/>
      <c r="L29" s="917" t="s">
        <v>463</v>
      </c>
      <c r="M29" s="921" t="s">
        <v>433</v>
      </c>
      <c r="N29" s="919" t="s">
        <v>355</v>
      </c>
      <c r="O29" s="922"/>
      <c r="P29" s="922"/>
      <c r="Q29" s="922"/>
      <c r="R29" s="922"/>
      <c r="S29" s="922"/>
      <c r="T29" s="922"/>
      <c r="U29" s="922"/>
      <c r="V29" s="922"/>
      <c r="W29" s="761"/>
    </row>
    <row r="30" spans="1:23" hidden="1">
      <c r="A30" s="911"/>
      <c r="B30" s="898" t="b">
        <v>0</v>
      </c>
      <c r="C30" s="898"/>
      <c r="D30" s="898"/>
      <c r="E30" s="898"/>
      <c r="F30" s="898"/>
      <c r="G30" s="898"/>
      <c r="H30" s="898"/>
      <c r="I30" s="898"/>
      <c r="J30" s="898"/>
      <c r="K30" s="898"/>
      <c r="L30" s="917" t="s">
        <v>464</v>
      </c>
      <c r="M30" s="921" t="s">
        <v>434</v>
      </c>
      <c r="N30" s="919" t="s">
        <v>355</v>
      </c>
      <c r="O30" s="922"/>
      <c r="P30" s="922"/>
      <c r="Q30" s="922"/>
      <c r="R30" s="922"/>
      <c r="S30" s="922"/>
      <c r="T30" s="922"/>
      <c r="U30" s="922"/>
      <c r="V30" s="922"/>
      <c r="W30" s="761"/>
    </row>
    <row r="31" spans="1:23" hidden="1">
      <c r="A31" s="911"/>
      <c r="B31" s="898" t="b">
        <v>0</v>
      </c>
      <c r="C31" s="898"/>
      <c r="D31" s="898"/>
      <c r="E31" s="898"/>
      <c r="F31" s="898"/>
      <c r="G31" s="898"/>
      <c r="H31" s="898"/>
      <c r="I31" s="898"/>
      <c r="J31" s="898"/>
      <c r="K31" s="898"/>
      <c r="L31" s="917" t="s">
        <v>465</v>
      </c>
      <c r="M31" s="921" t="s">
        <v>435</v>
      </c>
      <c r="N31" s="919" t="s">
        <v>355</v>
      </c>
      <c r="O31" s="922"/>
      <c r="P31" s="922"/>
      <c r="Q31" s="922"/>
      <c r="R31" s="922"/>
      <c r="S31" s="922"/>
      <c r="T31" s="922"/>
      <c r="U31" s="922"/>
      <c r="V31" s="922"/>
      <c r="W31" s="761"/>
    </row>
    <row r="32" spans="1:23" hidden="1">
      <c r="A32" s="911"/>
      <c r="B32" s="898" t="b">
        <v>0</v>
      </c>
      <c r="C32" s="898"/>
      <c r="D32" s="898"/>
      <c r="E32" s="898"/>
      <c r="F32" s="898"/>
      <c r="G32" s="898"/>
      <c r="H32" s="898"/>
      <c r="I32" s="898"/>
      <c r="J32" s="898"/>
      <c r="K32" s="898"/>
      <c r="L32" s="917" t="s">
        <v>365</v>
      </c>
      <c r="M32" s="918" t="s">
        <v>436</v>
      </c>
      <c r="N32" s="919" t="s">
        <v>355</v>
      </c>
      <c r="O32" s="920">
        <v>0</v>
      </c>
      <c r="P32" s="920">
        <v>0</v>
      </c>
      <c r="Q32" s="920">
        <v>0</v>
      </c>
      <c r="R32" s="920">
        <v>0</v>
      </c>
      <c r="S32" s="920">
        <v>0</v>
      </c>
      <c r="T32" s="920">
        <v>0</v>
      </c>
      <c r="U32" s="920">
        <v>0</v>
      </c>
      <c r="V32" s="920">
        <v>0</v>
      </c>
      <c r="W32" s="761"/>
    </row>
    <row r="33" spans="1:23" hidden="1">
      <c r="A33" s="911"/>
      <c r="B33" s="898" t="b">
        <v>0</v>
      </c>
      <c r="C33" s="898"/>
      <c r="D33" s="898"/>
      <c r="E33" s="898"/>
      <c r="F33" s="898"/>
      <c r="G33" s="898"/>
      <c r="H33" s="898"/>
      <c r="I33" s="898"/>
      <c r="J33" s="898"/>
      <c r="K33" s="898"/>
      <c r="L33" s="917" t="s">
        <v>467</v>
      </c>
      <c r="M33" s="921" t="s">
        <v>437</v>
      </c>
      <c r="N33" s="919" t="s">
        <v>355</v>
      </c>
      <c r="O33" s="922"/>
      <c r="P33" s="922"/>
      <c r="Q33" s="922"/>
      <c r="R33" s="922"/>
      <c r="S33" s="922"/>
      <c r="T33" s="922"/>
      <c r="U33" s="922"/>
      <c r="V33" s="922"/>
      <c r="W33" s="761"/>
    </row>
    <row r="34" spans="1:23" ht="22.5" hidden="1">
      <c r="A34" s="911"/>
      <c r="B34" s="898" t="b">
        <v>0</v>
      </c>
      <c r="C34" s="898"/>
      <c r="D34" s="898"/>
      <c r="E34" s="898"/>
      <c r="F34" s="898"/>
      <c r="G34" s="898"/>
      <c r="H34" s="898"/>
      <c r="I34" s="898"/>
      <c r="J34" s="898"/>
      <c r="K34" s="898"/>
      <c r="L34" s="917" t="s">
        <v>474</v>
      </c>
      <c r="M34" s="921" t="s">
        <v>963</v>
      </c>
      <c r="N34" s="919" t="s">
        <v>355</v>
      </c>
      <c r="O34" s="922"/>
      <c r="P34" s="922"/>
      <c r="Q34" s="922"/>
      <c r="R34" s="922"/>
      <c r="S34" s="922"/>
      <c r="T34" s="922"/>
      <c r="U34" s="922"/>
      <c r="V34" s="922"/>
      <c r="W34" s="761"/>
    </row>
    <row r="35" spans="1:23" ht="22.5" hidden="1">
      <c r="A35" s="911"/>
      <c r="B35" s="898" t="b">
        <v>0</v>
      </c>
      <c r="C35" s="898"/>
      <c r="D35" s="898"/>
      <c r="E35" s="898"/>
      <c r="F35" s="898"/>
      <c r="G35" s="898"/>
      <c r="H35" s="898"/>
      <c r="I35" s="898"/>
      <c r="J35" s="898"/>
      <c r="K35" s="898"/>
      <c r="L35" s="917" t="s">
        <v>475</v>
      </c>
      <c r="M35" s="921" t="s">
        <v>438</v>
      </c>
      <c r="N35" s="919" t="s">
        <v>355</v>
      </c>
      <c r="O35" s="922"/>
      <c r="P35" s="922"/>
      <c r="Q35" s="922"/>
      <c r="R35" s="922"/>
      <c r="S35" s="922"/>
      <c r="T35" s="922"/>
      <c r="U35" s="922"/>
      <c r="V35" s="922"/>
      <c r="W35" s="761"/>
    </row>
    <row r="36" spans="1:23" hidden="1">
      <c r="A36" s="911"/>
      <c r="B36" s="898" t="b">
        <v>0</v>
      </c>
      <c r="C36" s="898"/>
      <c r="D36" s="898"/>
      <c r="E36" s="898"/>
      <c r="F36" s="898"/>
      <c r="G36" s="898"/>
      <c r="H36" s="898"/>
      <c r="I36" s="898"/>
      <c r="J36" s="898"/>
      <c r="K36" s="898"/>
      <c r="L36" s="917" t="s">
        <v>476</v>
      </c>
      <c r="M36" s="921" t="s">
        <v>439</v>
      </c>
      <c r="N36" s="919" t="s">
        <v>355</v>
      </c>
      <c r="O36" s="922"/>
      <c r="P36" s="922"/>
      <c r="Q36" s="922"/>
      <c r="R36" s="922"/>
      <c r="S36" s="922"/>
      <c r="T36" s="922"/>
      <c r="U36" s="922"/>
      <c r="V36" s="922"/>
      <c r="W36" s="761"/>
    </row>
    <row r="37" spans="1:23" s="232" customFormat="1" ht="22.5" hidden="1">
      <c r="A37" s="911"/>
      <c r="B37" s="898" t="b">
        <v>0</v>
      </c>
      <c r="C37" s="912"/>
      <c r="D37" s="912"/>
      <c r="E37" s="912"/>
      <c r="F37" s="912"/>
      <c r="G37" s="912"/>
      <c r="H37" s="912"/>
      <c r="I37" s="912"/>
      <c r="J37" s="912"/>
      <c r="K37" s="912"/>
      <c r="L37" s="913" t="s">
        <v>101</v>
      </c>
      <c r="M37" s="923" t="s">
        <v>440</v>
      </c>
      <c r="N37" s="915" t="s">
        <v>355</v>
      </c>
      <c r="O37" s="916">
        <v>0</v>
      </c>
      <c r="P37" s="916">
        <v>0</v>
      </c>
      <c r="Q37" s="916">
        <v>0</v>
      </c>
      <c r="R37" s="916">
        <v>0</v>
      </c>
      <c r="S37" s="916">
        <v>0</v>
      </c>
      <c r="T37" s="916">
        <v>0</v>
      </c>
      <c r="U37" s="916">
        <v>0</v>
      </c>
      <c r="V37" s="916">
        <v>0</v>
      </c>
      <c r="W37" s="761"/>
    </row>
    <row r="38" spans="1:23" hidden="1">
      <c r="A38" s="911"/>
      <c r="B38" s="898" t="b">
        <v>0</v>
      </c>
      <c r="C38" s="898"/>
      <c r="D38" s="898"/>
      <c r="E38" s="898"/>
      <c r="F38" s="898"/>
      <c r="G38" s="898"/>
      <c r="H38" s="898"/>
      <c r="I38" s="898"/>
      <c r="J38" s="898"/>
      <c r="K38" s="898"/>
      <c r="L38" s="917" t="s">
        <v>16</v>
      </c>
      <c r="M38" s="918" t="s">
        <v>971</v>
      </c>
      <c r="N38" s="919" t="s">
        <v>355</v>
      </c>
      <c r="O38" s="922"/>
      <c r="P38" s="922"/>
      <c r="Q38" s="922"/>
      <c r="R38" s="922"/>
      <c r="S38" s="922"/>
      <c r="T38" s="922"/>
      <c r="U38" s="922"/>
      <c r="V38" s="922"/>
      <c r="W38" s="761"/>
    </row>
    <row r="39" spans="1:23" hidden="1">
      <c r="A39" s="911"/>
      <c r="B39" s="898" t="b">
        <v>0</v>
      </c>
      <c r="C39" s="898"/>
      <c r="D39" s="898"/>
      <c r="E39" s="898"/>
      <c r="F39" s="898"/>
      <c r="G39" s="898"/>
      <c r="H39" s="898"/>
      <c r="I39" s="898"/>
      <c r="J39" s="898"/>
      <c r="K39" s="898"/>
      <c r="L39" s="917" t="s">
        <v>143</v>
      </c>
      <c r="M39" s="918" t="s">
        <v>972</v>
      </c>
      <c r="N39" s="919" t="s">
        <v>355</v>
      </c>
      <c r="O39" s="922"/>
      <c r="P39" s="922"/>
      <c r="Q39" s="922"/>
      <c r="R39" s="922"/>
      <c r="S39" s="922"/>
      <c r="T39" s="922"/>
      <c r="U39" s="922"/>
      <c r="V39" s="922"/>
      <c r="W39" s="761"/>
    </row>
    <row r="40" spans="1:23" hidden="1">
      <c r="A40" s="911"/>
      <c r="B40" s="898" t="b">
        <v>0</v>
      </c>
      <c r="C40" s="898"/>
      <c r="D40" s="898"/>
      <c r="E40" s="898"/>
      <c r="F40" s="898"/>
      <c r="G40" s="898"/>
      <c r="H40" s="898"/>
      <c r="I40" s="898"/>
      <c r="J40" s="898"/>
      <c r="K40" s="898"/>
      <c r="L40" s="917" t="s">
        <v>156</v>
      </c>
      <c r="M40" s="918" t="s">
        <v>441</v>
      </c>
      <c r="N40" s="919" t="s">
        <v>355</v>
      </c>
      <c r="O40" s="922"/>
      <c r="P40" s="922"/>
      <c r="Q40" s="922"/>
      <c r="R40" s="922"/>
      <c r="S40" s="922"/>
      <c r="T40" s="922"/>
      <c r="U40" s="922"/>
      <c r="V40" s="922"/>
      <c r="W40" s="761"/>
    </row>
    <row r="41" spans="1:23" s="79" customFormat="1">
      <c r="A41" s="718" t="s">
        <v>17</v>
      </c>
      <c r="B41" s="898" t="b">
        <v>1</v>
      </c>
      <c r="C41" s="701"/>
      <c r="D41" s="701"/>
      <c r="E41" s="701"/>
      <c r="F41" s="701"/>
      <c r="G41" s="701"/>
      <c r="H41" s="701"/>
      <c r="I41" s="701"/>
      <c r="J41" s="701"/>
      <c r="K41" s="701"/>
      <c r="L41" s="924" t="s">
        <v>2448</v>
      </c>
      <c r="M41" s="925"/>
      <c r="N41" s="925"/>
      <c r="O41" s="925"/>
      <c r="P41" s="925"/>
      <c r="Q41" s="925"/>
      <c r="R41" s="925"/>
      <c r="S41" s="925"/>
      <c r="T41" s="925"/>
      <c r="U41" s="925"/>
      <c r="V41" s="925"/>
      <c r="W41" s="925"/>
    </row>
    <row r="42" spans="1:23" s="232" customFormat="1" ht="22.5">
      <c r="A42" s="768">
        <v>1</v>
      </c>
      <c r="B42" s="898" t="b">
        <v>1</v>
      </c>
      <c r="C42" s="912"/>
      <c r="D42" s="912"/>
      <c r="E42" s="912"/>
      <c r="F42" s="912"/>
      <c r="G42" s="912"/>
      <c r="H42" s="912"/>
      <c r="I42" s="912"/>
      <c r="J42" s="912"/>
      <c r="K42" s="912"/>
      <c r="L42" s="913">
        <v>1</v>
      </c>
      <c r="M42" s="914" t="s">
        <v>423</v>
      </c>
      <c r="N42" s="915" t="s">
        <v>355</v>
      </c>
      <c r="O42" s="916">
        <v>0</v>
      </c>
      <c r="P42" s="916">
        <v>0</v>
      </c>
      <c r="Q42" s="916">
        <v>0</v>
      </c>
      <c r="R42" s="916">
        <v>0</v>
      </c>
      <c r="S42" s="916">
        <v>0</v>
      </c>
      <c r="T42" s="916">
        <v>0</v>
      </c>
      <c r="U42" s="916">
        <v>0</v>
      </c>
      <c r="V42" s="916">
        <v>0</v>
      </c>
      <c r="W42" s="761"/>
    </row>
    <row r="43" spans="1:23">
      <c r="A43" s="768">
        <v>1</v>
      </c>
      <c r="B43" s="898" t="b">
        <v>1</v>
      </c>
      <c r="C43" s="898"/>
      <c r="D43" s="898"/>
      <c r="E43" s="898"/>
      <c r="F43" s="898"/>
      <c r="G43" s="898"/>
      <c r="H43" s="898"/>
      <c r="I43" s="898"/>
      <c r="J43" s="898"/>
      <c r="K43" s="898"/>
      <c r="L43" s="917" t="s">
        <v>154</v>
      </c>
      <c r="M43" s="918" t="s">
        <v>424</v>
      </c>
      <c r="N43" s="919" t="s">
        <v>355</v>
      </c>
      <c r="O43" s="920">
        <v>0</v>
      </c>
      <c r="P43" s="920">
        <v>0</v>
      </c>
      <c r="Q43" s="920">
        <v>0</v>
      </c>
      <c r="R43" s="920">
        <v>0</v>
      </c>
      <c r="S43" s="920">
        <v>0</v>
      </c>
      <c r="T43" s="920">
        <v>0</v>
      </c>
      <c r="U43" s="920">
        <v>0</v>
      </c>
      <c r="V43" s="920">
        <v>0</v>
      </c>
      <c r="W43" s="761"/>
    </row>
    <row r="44" spans="1:23">
      <c r="A44" s="768">
        <v>1</v>
      </c>
      <c r="B44" s="898" t="b">
        <v>1</v>
      </c>
      <c r="C44" s="898"/>
      <c r="D44" s="898"/>
      <c r="E44" s="898"/>
      <c r="F44" s="898"/>
      <c r="G44" s="898"/>
      <c r="H44" s="898"/>
      <c r="I44" s="898"/>
      <c r="J44" s="898"/>
      <c r="K44" s="898"/>
      <c r="L44" s="917" t="s">
        <v>397</v>
      </c>
      <c r="M44" s="921" t="s">
        <v>425</v>
      </c>
      <c r="N44" s="919" t="s">
        <v>355</v>
      </c>
      <c r="O44" s="922"/>
      <c r="P44" s="922"/>
      <c r="Q44" s="922"/>
      <c r="R44" s="922"/>
      <c r="S44" s="922"/>
      <c r="T44" s="922"/>
      <c r="U44" s="922"/>
      <c r="V44" s="922"/>
      <c r="W44" s="761"/>
    </row>
    <row r="45" spans="1:23">
      <c r="A45" s="768">
        <v>1</v>
      </c>
      <c r="B45" s="898" t="b">
        <v>1</v>
      </c>
      <c r="C45" s="898"/>
      <c r="D45" s="898"/>
      <c r="E45" s="898"/>
      <c r="F45" s="898"/>
      <c r="G45" s="898"/>
      <c r="H45" s="898"/>
      <c r="I45" s="898"/>
      <c r="J45" s="898"/>
      <c r="K45" s="898"/>
      <c r="L45" s="917" t="s">
        <v>399</v>
      </c>
      <c r="M45" s="921" t="s">
        <v>917</v>
      </c>
      <c r="N45" s="919" t="s">
        <v>355</v>
      </c>
      <c r="O45" s="922"/>
      <c r="P45" s="922"/>
      <c r="Q45" s="922"/>
      <c r="R45" s="922"/>
      <c r="S45" s="922"/>
      <c r="T45" s="922"/>
      <c r="U45" s="922"/>
      <c r="V45" s="922"/>
      <c r="W45" s="761"/>
    </row>
    <row r="46" spans="1:23">
      <c r="A46" s="768">
        <v>1</v>
      </c>
      <c r="B46" s="898" t="b">
        <v>1</v>
      </c>
      <c r="C46" s="898"/>
      <c r="D46" s="898"/>
      <c r="E46" s="898"/>
      <c r="F46" s="898"/>
      <c r="G46" s="898"/>
      <c r="H46" s="898"/>
      <c r="I46" s="898"/>
      <c r="J46" s="898"/>
      <c r="K46" s="898"/>
      <c r="L46" s="917" t="s">
        <v>885</v>
      </c>
      <c r="M46" s="921" t="s">
        <v>426</v>
      </c>
      <c r="N46" s="919" t="s">
        <v>355</v>
      </c>
      <c r="O46" s="922"/>
      <c r="P46" s="922"/>
      <c r="Q46" s="922"/>
      <c r="R46" s="922"/>
      <c r="S46" s="922"/>
      <c r="T46" s="922"/>
      <c r="U46" s="922"/>
      <c r="V46" s="922"/>
      <c r="W46" s="761"/>
    </row>
    <row r="47" spans="1:23">
      <c r="A47" s="768">
        <v>1</v>
      </c>
      <c r="B47" s="898" t="b">
        <v>1</v>
      </c>
      <c r="C47" s="898"/>
      <c r="D47" s="898"/>
      <c r="E47" s="898"/>
      <c r="F47" s="898"/>
      <c r="G47" s="898"/>
      <c r="H47" s="898"/>
      <c r="I47" s="898"/>
      <c r="J47" s="898"/>
      <c r="K47" s="898"/>
      <c r="L47" s="917" t="s">
        <v>886</v>
      </c>
      <c r="M47" s="921" t="s">
        <v>427</v>
      </c>
      <c r="N47" s="919" t="s">
        <v>355</v>
      </c>
      <c r="O47" s="922"/>
      <c r="P47" s="922"/>
      <c r="Q47" s="922"/>
      <c r="R47" s="922"/>
      <c r="S47" s="922"/>
      <c r="T47" s="922"/>
      <c r="U47" s="922"/>
      <c r="V47" s="922"/>
      <c r="W47" s="761"/>
    </row>
    <row r="48" spans="1:23">
      <c r="A48" s="768">
        <v>1</v>
      </c>
      <c r="B48" s="898" t="b">
        <v>1</v>
      </c>
      <c r="C48" s="898"/>
      <c r="D48" s="898"/>
      <c r="E48" s="898"/>
      <c r="F48" s="898"/>
      <c r="G48" s="898"/>
      <c r="H48" s="898"/>
      <c r="I48" s="898"/>
      <c r="J48" s="898"/>
      <c r="K48" s="898"/>
      <c r="L48" s="917" t="s">
        <v>155</v>
      </c>
      <c r="M48" s="918" t="s">
        <v>428</v>
      </c>
      <c r="N48" s="919" t="s">
        <v>355</v>
      </c>
      <c r="O48" s="920">
        <v>0</v>
      </c>
      <c r="P48" s="920">
        <v>0</v>
      </c>
      <c r="Q48" s="920">
        <v>0</v>
      </c>
      <c r="R48" s="920">
        <v>0</v>
      </c>
      <c r="S48" s="920">
        <v>0</v>
      </c>
      <c r="T48" s="920">
        <v>0</v>
      </c>
      <c r="U48" s="920">
        <v>0</v>
      </c>
      <c r="V48" s="920">
        <v>0</v>
      </c>
      <c r="W48" s="761"/>
    </row>
    <row r="49" spans="1:23">
      <c r="A49" s="768">
        <v>1</v>
      </c>
      <c r="B49" s="898" t="b">
        <v>1</v>
      </c>
      <c r="C49" s="898"/>
      <c r="D49" s="898"/>
      <c r="E49" s="898"/>
      <c r="F49" s="898"/>
      <c r="G49" s="898"/>
      <c r="H49" s="898"/>
      <c r="I49" s="898"/>
      <c r="J49" s="898"/>
      <c r="K49" s="898"/>
      <c r="L49" s="917" t="s">
        <v>454</v>
      </c>
      <c r="M49" s="921" t="s">
        <v>429</v>
      </c>
      <c r="N49" s="919" t="s">
        <v>355</v>
      </c>
      <c r="O49" s="922"/>
      <c r="P49" s="922"/>
      <c r="Q49" s="922"/>
      <c r="R49" s="922"/>
      <c r="S49" s="922"/>
      <c r="T49" s="922"/>
      <c r="U49" s="922"/>
      <c r="V49" s="922"/>
      <c r="W49" s="761"/>
    </row>
    <row r="50" spans="1:23">
      <c r="A50" s="768">
        <v>1</v>
      </c>
      <c r="B50" s="898" t="b">
        <v>1</v>
      </c>
      <c r="C50" s="898"/>
      <c r="D50" s="898"/>
      <c r="E50" s="898"/>
      <c r="F50" s="898"/>
      <c r="G50" s="898"/>
      <c r="H50" s="898"/>
      <c r="I50" s="898"/>
      <c r="J50" s="898"/>
      <c r="K50" s="898"/>
      <c r="L50" s="917" t="s">
        <v>457</v>
      </c>
      <c r="M50" s="921" t="s">
        <v>430</v>
      </c>
      <c r="N50" s="919" t="s">
        <v>355</v>
      </c>
      <c r="O50" s="922"/>
      <c r="P50" s="922"/>
      <c r="Q50" s="922"/>
      <c r="R50" s="922"/>
      <c r="S50" s="922"/>
      <c r="T50" s="922"/>
      <c r="U50" s="922"/>
      <c r="V50" s="922"/>
      <c r="W50" s="761"/>
    </row>
    <row r="51" spans="1:23">
      <c r="A51" s="768">
        <v>1</v>
      </c>
      <c r="B51" s="898" t="b">
        <v>1</v>
      </c>
      <c r="C51" s="898"/>
      <c r="D51" s="898"/>
      <c r="E51" s="898"/>
      <c r="F51" s="898"/>
      <c r="G51" s="898"/>
      <c r="H51" s="898"/>
      <c r="I51" s="898"/>
      <c r="J51" s="898"/>
      <c r="K51" s="898"/>
      <c r="L51" s="917" t="s">
        <v>458</v>
      </c>
      <c r="M51" s="921" t="s">
        <v>431</v>
      </c>
      <c r="N51" s="919" t="s">
        <v>355</v>
      </c>
      <c r="O51" s="922"/>
      <c r="P51" s="922"/>
      <c r="Q51" s="922"/>
      <c r="R51" s="922"/>
      <c r="S51" s="922"/>
      <c r="T51" s="922"/>
      <c r="U51" s="922"/>
      <c r="V51" s="922"/>
      <c r="W51" s="761"/>
    </row>
    <row r="52" spans="1:23">
      <c r="A52" s="768">
        <v>1</v>
      </c>
      <c r="B52" s="898" t="b">
        <v>1</v>
      </c>
      <c r="C52" s="898"/>
      <c r="D52" s="898"/>
      <c r="E52" s="898"/>
      <c r="F52" s="898"/>
      <c r="G52" s="898"/>
      <c r="H52" s="898"/>
      <c r="I52" s="898"/>
      <c r="J52" s="898"/>
      <c r="K52" s="898"/>
      <c r="L52" s="917" t="s">
        <v>363</v>
      </c>
      <c r="M52" s="918" t="s">
        <v>432</v>
      </c>
      <c r="N52" s="919" t="s">
        <v>355</v>
      </c>
      <c r="O52" s="920">
        <v>0</v>
      </c>
      <c r="P52" s="920">
        <v>0</v>
      </c>
      <c r="Q52" s="920">
        <v>0</v>
      </c>
      <c r="R52" s="920">
        <v>0</v>
      </c>
      <c r="S52" s="920">
        <v>0</v>
      </c>
      <c r="T52" s="920">
        <v>0</v>
      </c>
      <c r="U52" s="920">
        <v>0</v>
      </c>
      <c r="V52" s="920">
        <v>0</v>
      </c>
      <c r="W52" s="761"/>
    </row>
    <row r="53" spans="1:23">
      <c r="A53" s="768">
        <v>1</v>
      </c>
      <c r="B53" s="898" t="b">
        <v>1</v>
      </c>
      <c r="C53" s="898"/>
      <c r="D53" s="898"/>
      <c r="E53" s="898"/>
      <c r="F53" s="898"/>
      <c r="G53" s="898"/>
      <c r="H53" s="898"/>
      <c r="I53" s="898"/>
      <c r="J53" s="898"/>
      <c r="K53" s="898"/>
      <c r="L53" s="917" t="s">
        <v>463</v>
      </c>
      <c r="M53" s="921" t="s">
        <v>433</v>
      </c>
      <c r="N53" s="919" t="s">
        <v>355</v>
      </c>
      <c r="O53" s="922"/>
      <c r="P53" s="922"/>
      <c r="Q53" s="922"/>
      <c r="R53" s="922"/>
      <c r="S53" s="922"/>
      <c r="T53" s="922"/>
      <c r="U53" s="922"/>
      <c r="V53" s="922"/>
      <c r="W53" s="761"/>
    </row>
    <row r="54" spans="1:23">
      <c r="A54" s="768">
        <v>1</v>
      </c>
      <c r="B54" s="898" t="b">
        <v>1</v>
      </c>
      <c r="C54" s="898"/>
      <c r="D54" s="898"/>
      <c r="E54" s="898"/>
      <c r="F54" s="898"/>
      <c r="G54" s="898"/>
      <c r="H54" s="898"/>
      <c r="I54" s="898"/>
      <c r="J54" s="898"/>
      <c r="K54" s="898"/>
      <c r="L54" s="917" t="s">
        <v>464</v>
      </c>
      <c r="M54" s="921" t="s">
        <v>434</v>
      </c>
      <c r="N54" s="919" t="s">
        <v>355</v>
      </c>
      <c r="O54" s="922"/>
      <c r="P54" s="922"/>
      <c r="Q54" s="922"/>
      <c r="R54" s="922"/>
      <c r="S54" s="922"/>
      <c r="T54" s="922"/>
      <c r="U54" s="922"/>
      <c r="V54" s="922"/>
      <c r="W54" s="761"/>
    </row>
    <row r="55" spans="1:23">
      <c r="A55" s="768">
        <v>1</v>
      </c>
      <c r="B55" s="898" t="b">
        <v>1</v>
      </c>
      <c r="C55" s="898"/>
      <c r="D55" s="898"/>
      <c r="E55" s="898"/>
      <c r="F55" s="898"/>
      <c r="G55" s="898"/>
      <c r="H55" s="898"/>
      <c r="I55" s="898"/>
      <c r="J55" s="898"/>
      <c r="K55" s="898"/>
      <c r="L55" s="917" t="s">
        <v>465</v>
      </c>
      <c r="M55" s="921" t="s">
        <v>435</v>
      </c>
      <c r="N55" s="919" t="s">
        <v>355</v>
      </c>
      <c r="O55" s="922"/>
      <c r="P55" s="922"/>
      <c r="Q55" s="922"/>
      <c r="R55" s="922"/>
      <c r="S55" s="922"/>
      <c r="T55" s="922"/>
      <c r="U55" s="922"/>
      <c r="V55" s="922"/>
      <c r="W55" s="761"/>
    </row>
    <row r="56" spans="1:23">
      <c r="A56" s="768">
        <v>1</v>
      </c>
      <c r="B56" s="898" t="b">
        <v>1</v>
      </c>
      <c r="C56" s="898"/>
      <c r="D56" s="898"/>
      <c r="E56" s="898"/>
      <c r="F56" s="898"/>
      <c r="G56" s="898"/>
      <c r="H56" s="898"/>
      <c r="I56" s="898"/>
      <c r="J56" s="898"/>
      <c r="K56" s="898"/>
      <c r="L56" s="917" t="s">
        <v>365</v>
      </c>
      <c r="M56" s="918" t="s">
        <v>436</v>
      </c>
      <c r="N56" s="919" t="s">
        <v>355</v>
      </c>
      <c r="O56" s="920">
        <v>0</v>
      </c>
      <c r="P56" s="920">
        <v>0</v>
      </c>
      <c r="Q56" s="920">
        <v>0</v>
      </c>
      <c r="R56" s="920">
        <v>0</v>
      </c>
      <c r="S56" s="920">
        <v>0</v>
      </c>
      <c r="T56" s="920">
        <v>0</v>
      </c>
      <c r="U56" s="920">
        <v>0</v>
      </c>
      <c r="V56" s="920">
        <v>0</v>
      </c>
      <c r="W56" s="761"/>
    </row>
    <row r="57" spans="1:23">
      <c r="A57" s="768">
        <v>1</v>
      </c>
      <c r="B57" s="898" t="b">
        <v>1</v>
      </c>
      <c r="C57" s="898"/>
      <c r="D57" s="898"/>
      <c r="E57" s="898"/>
      <c r="F57" s="898"/>
      <c r="G57" s="898"/>
      <c r="H57" s="898"/>
      <c r="I57" s="898"/>
      <c r="J57" s="898"/>
      <c r="K57" s="898"/>
      <c r="L57" s="917" t="s">
        <v>467</v>
      </c>
      <c r="M57" s="921" t="s">
        <v>437</v>
      </c>
      <c r="N57" s="919" t="s">
        <v>355</v>
      </c>
      <c r="O57" s="922"/>
      <c r="P57" s="922"/>
      <c r="Q57" s="922"/>
      <c r="R57" s="922"/>
      <c r="S57" s="922"/>
      <c r="T57" s="922"/>
      <c r="U57" s="922"/>
      <c r="V57" s="922"/>
      <c r="W57" s="761"/>
    </row>
    <row r="58" spans="1:23" ht="22.5">
      <c r="A58" s="768">
        <v>1</v>
      </c>
      <c r="B58" s="898" t="b">
        <v>1</v>
      </c>
      <c r="C58" s="898"/>
      <c r="D58" s="898"/>
      <c r="E58" s="898"/>
      <c r="F58" s="898"/>
      <c r="G58" s="898"/>
      <c r="H58" s="898"/>
      <c r="I58" s="898"/>
      <c r="J58" s="898"/>
      <c r="K58" s="898"/>
      <c r="L58" s="917" t="s">
        <v>474</v>
      </c>
      <c r="M58" s="921" t="s">
        <v>963</v>
      </c>
      <c r="N58" s="919" t="s">
        <v>355</v>
      </c>
      <c r="O58" s="922"/>
      <c r="P58" s="922"/>
      <c r="Q58" s="922"/>
      <c r="R58" s="922"/>
      <c r="S58" s="922"/>
      <c r="T58" s="922"/>
      <c r="U58" s="922"/>
      <c r="V58" s="922"/>
      <c r="W58" s="761"/>
    </row>
    <row r="59" spans="1:23" ht="22.5">
      <c r="A59" s="768">
        <v>1</v>
      </c>
      <c r="B59" s="898" t="b">
        <v>1</v>
      </c>
      <c r="C59" s="898"/>
      <c r="D59" s="898"/>
      <c r="E59" s="898"/>
      <c r="F59" s="898"/>
      <c r="G59" s="898"/>
      <c r="H59" s="898"/>
      <c r="I59" s="898"/>
      <c r="J59" s="898"/>
      <c r="K59" s="898"/>
      <c r="L59" s="917" t="s">
        <v>475</v>
      </c>
      <c r="M59" s="921" t="s">
        <v>438</v>
      </c>
      <c r="N59" s="919" t="s">
        <v>355</v>
      </c>
      <c r="O59" s="922"/>
      <c r="P59" s="922"/>
      <c r="Q59" s="922"/>
      <c r="R59" s="922"/>
      <c r="S59" s="922"/>
      <c r="T59" s="922"/>
      <c r="U59" s="922"/>
      <c r="V59" s="922"/>
      <c r="W59" s="761"/>
    </row>
    <row r="60" spans="1:23">
      <c r="A60" s="768">
        <v>1</v>
      </c>
      <c r="B60" s="898" t="b">
        <v>1</v>
      </c>
      <c r="C60" s="898"/>
      <c r="D60" s="898"/>
      <c r="E60" s="898"/>
      <c r="F60" s="898"/>
      <c r="G60" s="898"/>
      <c r="H60" s="898"/>
      <c r="I60" s="898"/>
      <c r="J60" s="898"/>
      <c r="K60" s="898"/>
      <c r="L60" s="917" t="s">
        <v>476</v>
      </c>
      <c r="M60" s="921" t="s">
        <v>439</v>
      </c>
      <c r="N60" s="919" t="s">
        <v>355</v>
      </c>
      <c r="O60" s="922"/>
      <c r="P60" s="922"/>
      <c r="Q60" s="922"/>
      <c r="R60" s="922"/>
      <c r="S60" s="922"/>
      <c r="T60" s="922"/>
      <c r="U60" s="922"/>
      <c r="V60" s="922"/>
      <c r="W60" s="761"/>
    </row>
    <row r="61" spans="1:23" s="232" customFormat="1" ht="22.5">
      <c r="A61" s="768">
        <v>1</v>
      </c>
      <c r="B61" s="898" t="b">
        <v>1</v>
      </c>
      <c r="C61" s="912"/>
      <c r="D61" s="912"/>
      <c r="E61" s="912"/>
      <c r="F61" s="912"/>
      <c r="G61" s="912"/>
      <c r="H61" s="912"/>
      <c r="I61" s="912"/>
      <c r="J61" s="912"/>
      <c r="K61" s="912"/>
      <c r="L61" s="913" t="s">
        <v>101</v>
      </c>
      <c r="M61" s="923" t="s">
        <v>440</v>
      </c>
      <c r="N61" s="915" t="s">
        <v>355</v>
      </c>
      <c r="O61" s="916">
        <v>0</v>
      </c>
      <c r="P61" s="916">
        <v>0</v>
      </c>
      <c r="Q61" s="916">
        <v>0</v>
      </c>
      <c r="R61" s="916">
        <v>0</v>
      </c>
      <c r="S61" s="916">
        <v>0</v>
      </c>
      <c r="T61" s="916">
        <v>0</v>
      </c>
      <c r="U61" s="916">
        <v>0</v>
      </c>
      <c r="V61" s="916">
        <v>0</v>
      </c>
      <c r="W61" s="761"/>
    </row>
    <row r="62" spans="1:23">
      <c r="A62" s="768">
        <v>1</v>
      </c>
      <c r="B62" s="898" t="b">
        <v>1</v>
      </c>
      <c r="C62" s="898"/>
      <c r="D62" s="898"/>
      <c r="E62" s="898"/>
      <c r="F62" s="898"/>
      <c r="G62" s="898"/>
      <c r="H62" s="898"/>
      <c r="I62" s="898"/>
      <c r="J62" s="898"/>
      <c r="K62" s="898"/>
      <c r="L62" s="917" t="s">
        <v>16</v>
      </c>
      <c r="M62" s="918" t="s">
        <v>971</v>
      </c>
      <c r="N62" s="919" t="s">
        <v>355</v>
      </c>
      <c r="O62" s="922"/>
      <c r="P62" s="922"/>
      <c r="Q62" s="922"/>
      <c r="R62" s="922"/>
      <c r="S62" s="922"/>
      <c r="T62" s="922"/>
      <c r="U62" s="922"/>
      <c r="V62" s="922"/>
      <c r="W62" s="761"/>
    </row>
    <row r="63" spans="1:23">
      <c r="A63" s="768">
        <v>1</v>
      </c>
      <c r="B63" s="898" t="b">
        <v>1</v>
      </c>
      <c r="C63" s="898"/>
      <c r="D63" s="898"/>
      <c r="E63" s="898"/>
      <c r="F63" s="898"/>
      <c r="G63" s="898"/>
      <c r="H63" s="898"/>
      <c r="I63" s="898"/>
      <c r="J63" s="898"/>
      <c r="K63" s="898"/>
      <c r="L63" s="917" t="s">
        <v>143</v>
      </c>
      <c r="M63" s="918" t="s">
        <v>972</v>
      </c>
      <c r="N63" s="919" t="s">
        <v>355</v>
      </c>
      <c r="O63" s="922"/>
      <c r="P63" s="922"/>
      <c r="Q63" s="922"/>
      <c r="R63" s="922"/>
      <c r="S63" s="922"/>
      <c r="T63" s="922"/>
      <c r="U63" s="922"/>
      <c r="V63" s="922"/>
      <c r="W63" s="761"/>
    </row>
    <row r="64" spans="1:23">
      <c r="A64" s="768">
        <v>1</v>
      </c>
      <c r="B64" s="898" t="b">
        <v>1</v>
      </c>
      <c r="C64" s="898"/>
      <c r="D64" s="898"/>
      <c r="E64" s="898"/>
      <c r="F64" s="898"/>
      <c r="G64" s="898"/>
      <c r="H64" s="898"/>
      <c r="I64" s="898"/>
      <c r="J64" s="898"/>
      <c r="K64" s="898"/>
      <c r="L64" s="917" t="s">
        <v>156</v>
      </c>
      <c r="M64" s="918" t="s">
        <v>441</v>
      </c>
      <c r="N64" s="919" t="s">
        <v>355</v>
      </c>
      <c r="O64" s="922"/>
      <c r="P64" s="922"/>
      <c r="Q64" s="922"/>
      <c r="R64" s="922"/>
      <c r="S64" s="922"/>
      <c r="T64" s="922"/>
      <c r="U64" s="922"/>
      <c r="V64" s="922"/>
      <c r="W64" s="761"/>
    </row>
    <row r="65" spans="1:23" s="79" customFormat="1">
      <c r="A65" s="718" t="s">
        <v>101</v>
      </c>
      <c r="B65" s="898" t="b">
        <v>1</v>
      </c>
      <c r="C65" s="701"/>
      <c r="D65" s="701"/>
      <c r="E65" s="701"/>
      <c r="F65" s="701"/>
      <c r="G65" s="701"/>
      <c r="H65" s="701"/>
      <c r="I65" s="701"/>
      <c r="J65" s="701"/>
      <c r="K65" s="701"/>
      <c r="L65" s="924" t="s">
        <v>2450</v>
      </c>
      <c r="M65" s="925"/>
      <c r="N65" s="925"/>
      <c r="O65" s="925"/>
      <c r="P65" s="925"/>
      <c r="Q65" s="925"/>
      <c r="R65" s="925"/>
      <c r="S65" s="925"/>
      <c r="T65" s="925"/>
      <c r="U65" s="925"/>
      <c r="V65" s="925"/>
      <c r="W65" s="925"/>
    </row>
    <row r="66" spans="1:23" s="232" customFormat="1" ht="22.5">
      <c r="A66" s="768">
        <v>2</v>
      </c>
      <c r="B66" s="898" t="b">
        <v>1</v>
      </c>
      <c r="C66" s="912"/>
      <c r="D66" s="912"/>
      <c r="E66" s="912"/>
      <c r="F66" s="912"/>
      <c r="G66" s="912"/>
      <c r="H66" s="912"/>
      <c r="I66" s="912"/>
      <c r="J66" s="912"/>
      <c r="K66" s="912"/>
      <c r="L66" s="913">
        <v>1</v>
      </c>
      <c r="M66" s="914" t="s">
        <v>423</v>
      </c>
      <c r="N66" s="915" t="s">
        <v>355</v>
      </c>
      <c r="O66" s="916">
        <v>0</v>
      </c>
      <c r="P66" s="916">
        <v>0</v>
      </c>
      <c r="Q66" s="916">
        <v>0</v>
      </c>
      <c r="R66" s="916">
        <v>0</v>
      </c>
      <c r="S66" s="916">
        <v>0</v>
      </c>
      <c r="T66" s="916">
        <v>0</v>
      </c>
      <c r="U66" s="916">
        <v>0</v>
      </c>
      <c r="V66" s="916">
        <v>0</v>
      </c>
      <c r="W66" s="761"/>
    </row>
    <row r="67" spans="1:23">
      <c r="A67" s="768">
        <v>2</v>
      </c>
      <c r="B67" s="898" t="b">
        <v>1</v>
      </c>
      <c r="C67" s="898"/>
      <c r="D67" s="898"/>
      <c r="E67" s="898"/>
      <c r="F67" s="898"/>
      <c r="G67" s="898"/>
      <c r="H67" s="898"/>
      <c r="I67" s="898"/>
      <c r="J67" s="898"/>
      <c r="K67" s="898"/>
      <c r="L67" s="917" t="s">
        <v>154</v>
      </c>
      <c r="M67" s="918" t="s">
        <v>424</v>
      </c>
      <c r="N67" s="919" t="s">
        <v>355</v>
      </c>
      <c r="O67" s="920">
        <v>0</v>
      </c>
      <c r="P67" s="920">
        <v>0</v>
      </c>
      <c r="Q67" s="920">
        <v>0</v>
      </c>
      <c r="R67" s="920">
        <v>0</v>
      </c>
      <c r="S67" s="920">
        <v>0</v>
      </c>
      <c r="T67" s="920">
        <v>0</v>
      </c>
      <c r="U67" s="920">
        <v>0</v>
      </c>
      <c r="V67" s="920">
        <v>0</v>
      </c>
      <c r="W67" s="761"/>
    </row>
    <row r="68" spans="1:23">
      <c r="A68" s="768">
        <v>2</v>
      </c>
      <c r="B68" s="898" t="b">
        <v>1</v>
      </c>
      <c r="C68" s="898"/>
      <c r="D68" s="898"/>
      <c r="E68" s="898"/>
      <c r="F68" s="898"/>
      <c r="G68" s="898"/>
      <c r="H68" s="898"/>
      <c r="I68" s="898"/>
      <c r="J68" s="898"/>
      <c r="K68" s="898"/>
      <c r="L68" s="917" t="s">
        <v>397</v>
      </c>
      <c r="M68" s="921" t="s">
        <v>425</v>
      </c>
      <c r="N68" s="919" t="s">
        <v>355</v>
      </c>
      <c r="O68" s="922"/>
      <c r="P68" s="922"/>
      <c r="Q68" s="922"/>
      <c r="R68" s="922"/>
      <c r="S68" s="922"/>
      <c r="T68" s="922"/>
      <c r="U68" s="922"/>
      <c r="V68" s="922"/>
      <c r="W68" s="761"/>
    </row>
    <row r="69" spans="1:23">
      <c r="A69" s="768">
        <v>2</v>
      </c>
      <c r="B69" s="898" t="b">
        <v>1</v>
      </c>
      <c r="C69" s="898"/>
      <c r="D69" s="898"/>
      <c r="E69" s="898"/>
      <c r="F69" s="898"/>
      <c r="G69" s="898"/>
      <c r="H69" s="898"/>
      <c r="I69" s="898"/>
      <c r="J69" s="898"/>
      <c r="K69" s="898"/>
      <c r="L69" s="917" t="s">
        <v>399</v>
      </c>
      <c r="M69" s="921" t="s">
        <v>917</v>
      </c>
      <c r="N69" s="919" t="s">
        <v>355</v>
      </c>
      <c r="O69" s="922"/>
      <c r="P69" s="922"/>
      <c r="Q69" s="922"/>
      <c r="R69" s="922"/>
      <c r="S69" s="922"/>
      <c r="T69" s="922"/>
      <c r="U69" s="922"/>
      <c r="V69" s="922"/>
      <c r="W69" s="761"/>
    </row>
    <row r="70" spans="1:23">
      <c r="A70" s="768">
        <v>2</v>
      </c>
      <c r="B70" s="898" t="b">
        <v>1</v>
      </c>
      <c r="C70" s="898"/>
      <c r="D70" s="898"/>
      <c r="E70" s="898"/>
      <c r="F70" s="898"/>
      <c r="G70" s="898"/>
      <c r="H70" s="898"/>
      <c r="I70" s="898"/>
      <c r="J70" s="898"/>
      <c r="K70" s="898"/>
      <c r="L70" s="917" t="s">
        <v>885</v>
      </c>
      <c r="M70" s="921" t="s">
        <v>426</v>
      </c>
      <c r="N70" s="919" t="s">
        <v>355</v>
      </c>
      <c r="O70" s="922"/>
      <c r="P70" s="922"/>
      <c r="Q70" s="922"/>
      <c r="R70" s="922"/>
      <c r="S70" s="922"/>
      <c r="T70" s="922"/>
      <c r="U70" s="922"/>
      <c r="V70" s="922"/>
      <c r="W70" s="761"/>
    </row>
    <row r="71" spans="1:23">
      <c r="A71" s="768">
        <v>2</v>
      </c>
      <c r="B71" s="898" t="b">
        <v>1</v>
      </c>
      <c r="C71" s="898"/>
      <c r="D71" s="898"/>
      <c r="E71" s="898"/>
      <c r="F71" s="898"/>
      <c r="G71" s="898"/>
      <c r="H71" s="898"/>
      <c r="I71" s="898"/>
      <c r="J71" s="898"/>
      <c r="K71" s="898"/>
      <c r="L71" s="917" t="s">
        <v>886</v>
      </c>
      <c r="M71" s="921" t="s">
        <v>427</v>
      </c>
      <c r="N71" s="919" t="s">
        <v>355</v>
      </c>
      <c r="O71" s="922"/>
      <c r="P71" s="922"/>
      <c r="Q71" s="922"/>
      <c r="R71" s="922"/>
      <c r="S71" s="922"/>
      <c r="T71" s="922"/>
      <c r="U71" s="922"/>
      <c r="V71" s="922"/>
      <c r="W71" s="761"/>
    </row>
    <row r="72" spans="1:23">
      <c r="A72" s="768">
        <v>2</v>
      </c>
      <c r="B72" s="898" t="b">
        <v>1</v>
      </c>
      <c r="C72" s="898"/>
      <c r="D72" s="898"/>
      <c r="E72" s="898"/>
      <c r="F72" s="898"/>
      <c r="G72" s="898"/>
      <c r="H72" s="898"/>
      <c r="I72" s="898"/>
      <c r="J72" s="898"/>
      <c r="K72" s="898"/>
      <c r="L72" s="917" t="s">
        <v>155</v>
      </c>
      <c r="M72" s="918" t="s">
        <v>428</v>
      </c>
      <c r="N72" s="919" t="s">
        <v>355</v>
      </c>
      <c r="O72" s="920">
        <v>0</v>
      </c>
      <c r="P72" s="920">
        <v>0</v>
      </c>
      <c r="Q72" s="920">
        <v>0</v>
      </c>
      <c r="R72" s="920">
        <v>0</v>
      </c>
      <c r="S72" s="920">
        <v>0</v>
      </c>
      <c r="T72" s="920">
        <v>0</v>
      </c>
      <c r="U72" s="920">
        <v>0</v>
      </c>
      <c r="V72" s="920">
        <v>0</v>
      </c>
      <c r="W72" s="761"/>
    </row>
    <row r="73" spans="1:23">
      <c r="A73" s="768">
        <v>2</v>
      </c>
      <c r="B73" s="898" t="b">
        <v>1</v>
      </c>
      <c r="C73" s="898"/>
      <c r="D73" s="898"/>
      <c r="E73" s="898"/>
      <c r="F73" s="898"/>
      <c r="G73" s="898"/>
      <c r="H73" s="898"/>
      <c r="I73" s="898"/>
      <c r="J73" s="898"/>
      <c r="K73" s="898"/>
      <c r="L73" s="917" t="s">
        <v>454</v>
      </c>
      <c r="M73" s="921" t="s">
        <v>429</v>
      </c>
      <c r="N73" s="919" t="s">
        <v>355</v>
      </c>
      <c r="O73" s="922"/>
      <c r="P73" s="922"/>
      <c r="Q73" s="922"/>
      <c r="R73" s="922"/>
      <c r="S73" s="922"/>
      <c r="T73" s="922"/>
      <c r="U73" s="922"/>
      <c r="V73" s="922"/>
      <c r="W73" s="761"/>
    </row>
    <row r="74" spans="1:23">
      <c r="A74" s="768">
        <v>2</v>
      </c>
      <c r="B74" s="898" t="b">
        <v>1</v>
      </c>
      <c r="C74" s="898"/>
      <c r="D74" s="898"/>
      <c r="E74" s="898"/>
      <c r="F74" s="898"/>
      <c r="G74" s="898"/>
      <c r="H74" s="898"/>
      <c r="I74" s="898"/>
      <c r="J74" s="898"/>
      <c r="K74" s="898"/>
      <c r="L74" s="917" t="s">
        <v>457</v>
      </c>
      <c r="M74" s="921" t="s">
        <v>430</v>
      </c>
      <c r="N74" s="919" t="s">
        <v>355</v>
      </c>
      <c r="O74" s="922"/>
      <c r="P74" s="922"/>
      <c r="Q74" s="922"/>
      <c r="R74" s="922"/>
      <c r="S74" s="922"/>
      <c r="T74" s="922"/>
      <c r="U74" s="922"/>
      <c r="V74" s="922"/>
      <c r="W74" s="761"/>
    </row>
    <row r="75" spans="1:23">
      <c r="A75" s="768">
        <v>2</v>
      </c>
      <c r="B75" s="898" t="b">
        <v>1</v>
      </c>
      <c r="C75" s="898"/>
      <c r="D75" s="898"/>
      <c r="E75" s="898"/>
      <c r="F75" s="898"/>
      <c r="G75" s="898"/>
      <c r="H75" s="898"/>
      <c r="I75" s="898"/>
      <c r="J75" s="898"/>
      <c r="K75" s="898"/>
      <c r="L75" s="917" t="s">
        <v>458</v>
      </c>
      <c r="M75" s="921" t="s">
        <v>431</v>
      </c>
      <c r="N75" s="919" t="s">
        <v>355</v>
      </c>
      <c r="O75" s="922"/>
      <c r="P75" s="922"/>
      <c r="Q75" s="922"/>
      <c r="R75" s="922"/>
      <c r="S75" s="922"/>
      <c r="T75" s="922"/>
      <c r="U75" s="922"/>
      <c r="V75" s="922"/>
      <c r="W75" s="761"/>
    </row>
    <row r="76" spans="1:23">
      <c r="A76" s="768">
        <v>2</v>
      </c>
      <c r="B76" s="898" t="b">
        <v>1</v>
      </c>
      <c r="C76" s="898"/>
      <c r="D76" s="898"/>
      <c r="E76" s="898"/>
      <c r="F76" s="898"/>
      <c r="G76" s="898"/>
      <c r="H76" s="898"/>
      <c r="I76" s="898"/>
      <c r="J76" s="898"/>
      <c r="K76" s="898"/>
      <c r="L76" s="917" t="s">
        <v>363</v>
      </c>
      <c r="M76" s="918" t="s">
        <v>432</v>
      </c>
      <c r="N76" s="919" t="s">
        <v>355</v>
      </c>
      <c r="O76" s="920">
        <v>0</v>
      </c>
      <c r="P76" s="920">
        <v>0</v>
      </c>
      <c r="Q76" s="920">
        <v>0</v>
      </c>
      <c r="R76" s="920">
        <v>0</v>
      </c>
      <c r="S76" s="920">
        <v>0</v>
      </c>
      <c r="T76" s="920">
        <v>0</v>
      </c>
      <c r="U76" s="920">
        <v>0</v>
      </c>
      <c r="V76" s="920">
        <v>0</v>
      </c>
      <c r="W76" s="761"/>
    </row>
    <row r="77" spans="1:23">
      <c r="A77" s="768">
        <v>2</v>
      </c>
      <c r="B77" s="898" t="b">
        <v>1</v>
      </c>
      <c r="C77" s="898"/>
      <c r="D77" s="898"/>
      <c r="E77" s="898"/>
      <c r="F77" s="898"/>
      <c r="G77" s="898"/>
      <c r="H77" s="898"/>
      <c r="I77" s="898"/>
      <c r="J77" s="898"/>
      <c r="K77" s="898"/>
      <c r="L77" s="917" t="s">
        <v>463</v>
      </c>
      <c r="M77" s="921" t="s">
        <v>433</v>
      </c>
      <c r="N77" s="919" t="s">
        <v>355</v>
      </c>
      <c r="O77" s="922"/>
      <c r="P77" s="922"/>
      <c r="Q77" s="922"/>
      <c r="R77" s="922"/>
      <c r="S77" s="922"/>
      <c r="T77" s="922"/>
      <c r="U77" s="922"/>
      <c r="V77" s="922"/>
      <c r="W77" s="761"/>
    </row>
    <row r="78" spans="1:23">
      <c r="A78" s="768">
        <v>2</v>
      </c>
      <c r="B78" s="898" t="b">
        <v>1</v>
      </c>
      <c r="C78" s="898"/>
      <c r="D78" s="898"/>
      <c r="E78" s="898"/>
      <c r="F78" s="898"/>
      <c r="G78" s="898"/>
      <c r="H78" s="898"/>
      <c r="I78" s="898"/>
      <c r="J78" s="898"/>
      <c r="K78" s="898"/>
      <c r="L78" s="917" t="s">
        <v>464</v>
      </c>
      <c r="M78" s="921" t="s">
        <v>434</v>
      </c>
      <c r="N78" s="919" t="s">
        <v>355</v>
      </c>
      <c r="O78" s="922"/>
      <c r="P78" s="922"/>
      <c r="Q78" s="922"/>
      <c r="R78" s="922"/>
      <c r="S78" s="922"/>
      <c r="T78" s="922"/>
      <c r="U78" s="922"/>
      <c r="V78" s="922"/>
      <c r="W78" s="761"/>
    </row>
    <row r="79" spans="1:23">
      <c r="A79" s="768">
        <v>2</v>
      </c>
      <c r="B79" s="898" t="b">
        <v>1</v>
      </c>
      <c r="C79" s="898"/>
      <c r="D79" s="898"/>
      <c r="E79" s="898"/>
      <c r="F79" s="898"/>
      <c r="G79" s="898"/>
      <c r="H79" s="898"/>
      <c r="I79" s="898"/>
      <c r="J79" s="898"/>
      <c r="K79" s="898"/>
      <c r="L79" s="917" t="s">
        <v>465</v>
      </c>
      <c r="M79" s="921" t="s">
        <v>435</v>
      </c>
      <c r="N79" s="919" t="s">
        <v>355</v>
      </c>
      <c r="O79" s="922"/>
      <c r="P79" s="922"/>
      <c r="Q79" s="922"/>
      <c r="R79" s="922"/>
      <c r="S79" s="922"/>
      <c r="T79" s="922"/>
      <c r="U79" s="922"/>
      <c r="V79" s="922"/>
      <c r="W79" s="761"/>
    </row>
    <row r="80" spans="1:23">
      <c r="A80" s="768">
        <v>2</v>
      </c>
      <c r="B80" s="898" t="b">
        <v>1</v>
      </c>
      <c r="C80" s="898"/>
      <c r="D80" s="898"/>
      <c r="E80" s="898"/>
      <c r="F80" s="898"/>
      <c r="G80" s="898"/>
      <c r="H80" s="898"/>
      <c r="I80" s="898"/>
      <c r="J80" s="898"/>
      <c r="K80" s="898"/>
      <c r="L80" s="917" t="s">
        <v>365</v>
      </c>
      <c r="M80" s="918" t="s">
        <v>436</v>
      </c>
      <c r="N80" s="919" t="s">
        <v>355</v>
      </c>
      <c r="O80" s="920">
        <v>0</v>
      </c>
      <c r="P80" s="920">
        <v>0</v>
      </c>
      <c r="Q80" s="920">
        <v>0</v>
      </c>
      <c r="R80" s="920">
        <v>0</v>
      </c>
      <c r="S80" s="920">
        <v>0</v>
      </c>
      <c r="T80" s="920">
        <v>0</v>
      </c>
      <c r="U80" s="920">
        <v>0</v>
      </c>
      <c r="V80" s="920">
        <v>0</v>
      </c>
      <c r="W80" s="761"/>
    </row>
    <row r="81" spans="1:23">
      <c r="A81" s="768">
        <v>2</v>
      </c>
      <c r="B81" s="898" t="b">
        <v>1</v>
      </c>
      <c r="C81" s="898"/>
      <c r="D81" s="898"/>
      <c r="E81" s="898"/>
      <c r="F81" s="898"/>
      <c r="G81" s="898"/>
      <c r="H81" s="898"/>
      <c r="I81" s="898"/>
      <c r="J81" s="898"/>
      <c r="K81" s="898"/>
      <c r="L81" s="917" t="s">
        <v>467</v>
      </c>
      <c r="M81" s="921" t="s">
        <v>437</v>
      </c>
      <c r="N81" s="919" t="s">
        <v>355</v>
      </c>
      <c r="O81" s="922"/>
      <c r="P81" s="922"/>
      <c r="Q81" s="922"/>
      <c r="R81" s="922"/>
      <c r="S81" s="922"/>
      <c r="T81" s="922"/>
      <c r="U81" s="922"/>
      <c r="V81" s="922"/>
      <c r="W81" s="761"/>
    </row>
    <row r="82" spans="1:23" ht="22.5">
      <c r="A82" s="768">
        <v>2</v>
      </c>
      <c r="B82" s="898" t="b">
        <v>1</v>
      </c>
      <c r="C82" s="898"/>
      <c r="D82" s="898"/>
      <c r="E82" s="898"/>
      <c r="F82" s="898"/>
      <c r="G82" s="898"/>
      <c r="H82" s="898"/>
      <c r="I82" s="898"/>
      <c r="J82" s="898"/>
      <c r="K82" s="898"/>
      <c r="L82" s="917" t="s">
        <v>474</v>
      </c>
      <c r="M82" s="921" t="s">
        <v>963</v>
      </c>
      <c r="N82" s="919" t="s">
        <v>355</v>
      </c>
      <c r="O82" s="922"/>
      <c r="P82" s="922"/>
      <c r="Q82" s="922"/>
      <c r="R82" s="922"/>
      <c r="S82" s="922"/>
      <c r="T82" s="922"/>
      <c r="U82" s="922"/>
      <c r="V82" s="922"/>
      <c r="W82" s="761"/>
    </row>
    <row r="83" spans="1:23" ht="22.5">
      <c r="A83" s="768">
        <v>2</v>
      </c>
      <c r="B83" s="898" t="b">
        <v>1</v>
      </c>
      <c r="C83" s="898"/>
      <c r="D83" s="898"/>
      <c r="E83" s="898"/>
      <c r="F83" s="898"/>
      <c r="G83" s="898"/>
      <c r="H83" s="898"/>
      <c r="I83" s="898"/>
      <c r="J83" s="898"/>
      <c r="K83" s="898"/>
      <c r="L83" s="917" t="s">
        <v>475</v>
      </c>
      <c r="M83" s="921" t="s">
        <v>438</v>
      </c>
      <c r="N83" s="919" t="s">
        <v>355</v>
      </c>
      <c r="O83" s="922"/>
      <c r="P83" s="922"/>
      <c r="Q83" s="922"/>
      <c r="R83" s="922"/>
      <c r="S83" s="922"/>
      <c r="T83" s="922"/>
      <c r="U83" s="922"/>
      <c r="V83" s="922"/>
      <c r="W83" s="761"/>
    </row>
    <row r="84" spans="1:23">
      <c r="A84" s="768">
        <v>2</v>
      </c>
      <c r="B84" s="898" t="b">
        <v>1</v>
      </c>
      <c r="C84" s="898"/>
      <c r="D84" s="898"/>
      <c r="E84" s="898"/>
      <c r="F84" s="898"/>
      <c r="G84" s="898"/>
      <c r="H84" s="898"/>
      <c r="I84" s="898"/>
      <c r="J84" s="898"/>
      <c r="K84" s="898"/>
      <c r="L84" s="917" t="s">
        <v>476</v>
      </c>
      <c r="M84" s="921" t="s">
        <v>439</v>
      </c>
      <c r="N84" s="919" t="s">
        <v>355</v>
      </c>
      <c r="O84" s="922"/>
      <c r="P84" s="922"/>
      <c r="Q84" s="922"/>
      <c r="R84" s="922"/>
      <c r="S84" s="922"/>
      <c r="T84" s="922"/>
      <c r="U84" s="922"/>
      <c r="V84" s="922"/>
      <c r="W84" s="761"/>
    </row>
    <row r="85" spans="1:23" s="232" customFormat="1" ht="22.5">
      <c r="A85" s="768">
        <v>2</v>
      </c>
      <c r="B85" s="898" t="b">
        <v>1</v>
      </c>
      <c r="C85" s="912"/>
      <c r="D85" s="912"/>
      <c r="E85" s="912"/>
      <c r="F85" s="912"/>
      <c r="G85" s="912"/>
      <c r="H85" s="912"/>
      <c r="I85" s="912"/>
      <c r="J85" s="912"/>
      <c r="K85" s="912"/>
      <c r="L85" s="913" t="s">
        <v>101</v>
      </c>
      <c r="M85" s="923" t="s">
        <v>440</v>
      </c>
      <c r="N85" s="915" t="s">
        <v>355</v>
      </c>
      <c r="O85" s="916">
        <v>0</v>
      </c>
      <c r="P85" s="916">
        <v>0</v>
      </c>
      <c r="Q85" s="916">
        <v>0</v>
      </c>
      <c r="R85" s="916">
        <v>0</v>
      </c>
      <c r="S85" s="916">
        <v>0</v>
      </c>
      <c r="T85" s="916">
        <v>0</v>
      </c>
      <c r="U85" s="916">
        <v>0</v>
      </c>
      <c r="V85" s="916">
        <v>0</v>
      </c>
      <c r="W85" s="761"/>
    </row>
    <row r="86" spans="1:23">
      <c r="A86" s="768">
        <v>2</v>
      </c>
      <c r="B86" s="898" t="b">
        <v>1</v>
      </c>
      <c r="C86" s="898"/>
      <c r="D86" s="898"/>
      <c r="E86" s="898"/>
      <c r="F86" s="898"/>
      <c r="G86" s="898"/>
      <c r="H86" s="898"/>
      <c r="I86" s="898"/>
      <c r="J86" s="898"/>
      <c r="K86" s="898"/>
      <c r="L86" s="917" t="s">
        <v>16</v>
      </c>
      <c r="M86" s="918" t="s">
        <v>971</v>
      </c>
      <c r="N86" s="919" t="s">
        <v>355</v>
      </c>
      <c r="O86" s="922"/>
      <c r="P86" s="922"/>
      <c r="Q86" s="922"/>
      <c r="R86" s="922"/>
      <c r="S86" s="922"/>
      <c r="T86" s="922"/>
      <c r="U86" s="922"/>
      <c r="V86" s="922"/>
      <c r="W86" s="761"/>
    </row>
    <row r="87" spans="1:23">
      <c r="A87" s="768">
        <v>2</v>
      </c>
      <c r="B87" s="898" t="b">
        <v>1</v>
      </c>
      <c r="C87" s="898"/>
      <c r="D87" s="898"/>
      <c r="E87" s="898"/>
      <c r="F87" s="898"/>
      <c r="G87" s="898"/>
      <c r="H87" s="898"/>
      <c r="I87" s="898"/>
      <c r="J87" s="898"/>
      <c r="K87" s="898"/>
      <c r="L87" s="917" t="s">
        <v>143</v>
      </c>
      <c r="M87" s="918" t="s">
        <v>972</v>
      </c>
      <c r="N87" s="919" t="s">
        <v>355</v>
      </c>
      <c r="O87" s="922"/>
      <c r="P87" s="922"/>
      <c r="Q87" s="922"/>
      <c r="R87" s="922"/>
      <c r="S87" s="922"/>
      <c r="T87" s="922"/>
      <c r="U87" s="922"/>
      <c r="V87" s="922"/>
      <c r="W87" s="761"/>
    </row>
    <row r="88" spans="1:23">
      <c r="A88" s="768">
        <v>2</v>
      </c>
      <c r="B88" s="898" t="b">
        <v>1</v>
      </c>
      <c r="C88" s="898"/>
      <c r="D88" s="898"/>
      <c r="E88" s="898"/>
      <c r="F88" s="898"/>
      <c r="G88" s="898"/>
      <c r="H88" s="898"/>
      <c r="I88" s="898"/>
      <c r="J88" s="898"/>
      <c r="K88" s="898"/>
      <c r="L88" s="917" t="s">
        <v>156</v>
      </c>
      <c r="M88" s="918" t="s">
        <v>441</v>
      </c>
      <c r="N88" s="919" t="s">
        <v>355</v>
      </c>
      <c r="O88" s="922"/>
      <c r="P88" s="922"/>
      <c r="Q88" s="922"/>
      <c r="R88" s="922"/>
      <c r="S88" s="922"/>
      <c r="T88" s="922"/>
      <c r="U88" s="922"/>
      <c r="V88" s="922"/>
      <c r="W88" s="761"/>
    </row>
    <row r="89" spans="1:23" s="79" customFormat="1">
      <c r="A89" s="718" t="s">
        <v>102</v>
      </c>
      <c r="B89" s="898" t="b">
        <v>1</v>
      </c>
      <c r="C89" s="701"/>
      <c r="D89" s="701"/>
      <c r="E89" s="701"/>
      <c r="F89" s="701"/>
      <c r="G89" s="701"/>
      <c r="H89" s="701"/>
      <c r="I89" s="701"/>
      <c r="J89" s="701"/>
      <c r="K89" s="701"/>
      <c r="L89" s="924" t="s">
        <v>2452</v>
      </c>
      <c r="M89" s="925"/>
      <c r="N89" s="925"/>
      <c r="O89" s="925"/>
      <c r="P89" s="925"/>
      <c r="Q89" s="925"/>
      <c r="R89" s="925"/>
      <c r="S89" s="925"/>
      <c r="T89" s="925"/>
      <c r="U89" s="925"/>
      <c r="V89" s="925"/>
      <c r="W89" s="925"/>
    </row>
    <row r="90" spans="1:23" s="232" customFormat="1" ht="22.5">
      <c r="A90" s="768">
        <v>3</v>
      </c>
      <c r="B90" s="898" t="b">
        <v>1</v>
      </c>
      <c r="C90" s="912"/>
      <c r="D90" s="912"/>
      <c r="E90" s="912"/>
      <c r="F90" s="912"/>
      <c r="G90" s="912"/>
      <c r="H90" s="912"/>
      <c r="I90" s="912"/>
      <c r="J90" s="912"/>
      <c r="K90" s="912"/>
      <c r="L90" s="913">
        <v>1</v>
      </c>
      <c r="M90" s="914" t="s">
        <v>423</v>
      </c>
      <c r="N90" s="915" t="s">
        <v>355</v>
      </c>
      <c r="O90" s="916">
        <v>0</v>
      </c>
      <c r="P90" s="916">
        <v>0</v>
      </c>
      <c r="Q90" s="916">
        <v>0</v>
      </c>
      <c r="R90" s="916">
        <v>0</v>
      </c>
      <c r="S90" s="916">
        <v>0</v>
      </c>
      <c r="T90" s="916">
        <v>0</v>
      </c>
      <c r="U90" s="916">
        <v>0</v>
      </c>
      <c r="V90" s="916">
        <v>0</v>
      </c>
      <c r="W90" s="761"/>
    </row>
    <row r="91" spans="1:23">
      <c r="A91" s="768">
        <v>3</v>
      </c>
      <c r="B91" s="898" t="b">
        <v>1</v>
      </c>
      <c r="C91" s="898"/>
      <c r="D91" s="898"/>
      <c r="E91" s="898"/>
      <c r="F91" s="898"/>
      <c r="G91" s="898"/>
      <c r="H91" s="898"/>
      <c r="I91" s="898"/>
      <c r="J91" s="898"/>
      <c r="K91" s="898"/>
      <c r="L91" s="917" t="s">
        <v>154</v>
      </c>
      <c r="M91" s="918" t="s">
        <v>424</v>
      </c>
      <c r="N91" s="919" t="s">
        <v>355</v>
      </c>
      <c r="O91" s="920">
        <v>0</v>
      </c>
      <c r="P91" s="920">
        <v>0</v>
      </c>
      <c r="Q91" s="920">
        <v>0</v>
      </c>
      <c r="R91" s="920">
        <v>0</v>
      </c>
      <c r="S91" s="920">
        <v>0</v>
      </c>
      <c r="T91" s="920">
        <v>0</v>
      </c>
      <c r="U91" s="920">
        <v>0</v>
      </c>
      <c r="V91" s="920">
        <v>0</v>
      </c>
      <c r="W91" s="761"/>
    </row>
    <row r="92" spans="1:23">
      <c r="A92" s="768">
        <v>3</v>
      </c>
      <c r="B92" s="898" t="b">
        <v>1</v>
      </c>
      <c r="C92" s="898"/>
      <c r="D92" s="898"/>
      <c r="E92" s="898"/>
      <c r="F92" s="898"/>
      <c r="G92" s="898"/>
      <c r="H92" s="898"/>
      <c r="I92" s="898"/>
      <c r="J92" s="898"/>
      <c r="K92" s="898"/>
      <c r="L92" s="917" t="s">
        <v>397</v>
      </c>
      <c r="M92" s="921" t="s">
        <v>425</v>
      </c>
      <c r="N92" s="919" t="s">
        <v>355</v>
      </c>
      <c r="O92" s="922"/>
      <c r="P92" s="922"/>
      <c r="Q92" s="922"/>
      <c r="R92" s="922"/>
      <c r="S92" s="922"/>
      <c r="T92" s="922"/>
      <c r="U92" s="922"/>
      <c r="V92" s="922"/>
      <c r="W92" s="761"/>
    </row>
    <row r="93" spans="1:23">
      <c r="A93" s="768">
        <v>3</v>
      </c>
      <c r="B93" s="898" t="b">
        <v>1</v>
      </c>
      <c r="C93" s="898"/>
      <c r="D93" s="898"/>
      <c r="E93" s="898"/>
      <c r="F93" s="898"/>
      <c r="G93" s="898"/>
      <c r="H93" s="898"/>
      <c r="I93" s="898"/>
      <c r="J93" s="898"/>
      <c r="K93" s="898"/>
      <c r="L93" s="917" t="s">
        <v>399</v>
      </c>
      <c r="M93" s="921" t="s">
        <v>917</v>
      </c>
      <c r="N93" s="919" t="s">
        <v>355</v>
      </c>
      <c r="O93" s="922"/>
      <c r="P93" s="922"/>
      <c r="Q93" s="922"/>
      <c r="R93" s="922"/>
      <c r="S93" s="922"/>
      <c r="T93" s="922"/>
      <c r="U93" s="922"/>
      <c r="V93" s="922"/>
      <c r="W93" s="761"/>
    </row>
    <row r="94" spans="1:23">
      <c r="A94" s="768">
        <v>3</v>
      </c>
      <c r="B94" s="898" t="b">
        <v>1</v>
      </c>
      <c r="C94" s="898"/>
      <c r="D94" s="898"/>
      <c r="E94" s="898"/>
      <c r="F94" s="898"/>
      <c r="G94" s="898"/>
      <c r="H94" s="898"/>
      <c r="I94" s="898"/>
      <c r="J94" s="898"/>
      <c r="K94" s="898"/>
      <c r="L94" s="917" t="s">
        <v>885</v>
      </c>
      <c r="M94" s="921" t="s">
        <v>426</v>
      </c>
      <c r="N94" s="919" t="s">
        <v>355</v>
      </c>
      <c r="O94" s="922"/>
      <c r="P94" s="922"/>
      <c r="Q94" s="922"/>
      <c r="R94" s="922"/>
      <c r="S94" s="922"/>
      <c r="T94" s="922"/>
      <c r="U94" s="922"/>
      <c r="V94" s="922"/>
      <c r="W94" s="761"/>
    </row>
    <row r="95" spans="1:23">
      <c r="A95" s="768">
        <v>3</v>
      </c>
      <c r="B95" s="898" t="b">
        <v>1</v>
      </c>
      <c r="C95" s="898"/>
      <c r="D95" s="898"/>
      <c r="E95" s="898"/>
      <c r="F95" s="898"/>
      <c r="G95" s="898"/>
      <c r="H95" s="898"/>
      <c r="I95" s="898"/>
      <c r="J95" s="898"/>
      <c r="K95" s="898"/>
      <c r="L95" s="917" t="s">
        <v>886</v>
      </c>
      <c r="M95" s="921" t="s">
        <v>427</v>
      </c>
      <c r="N95" s="919" t="s">
        <v>355</v>
      </c>
      <c r="O95" s="922"/>
      <c r="P95" s="922"/>
      <c r="Q95" s="922"/>
      <c r="R95" s="922"/>
      <c r="S95" s="922"/>
      <c r="T95" s="922"/>
      <c r="U95" s="922"/>
      <c r="V95" s="922"/>
      <c r="W95" s="761"/>
    </row>
    <row r="96" spans="1:23">
      <c r="A96" s="768">
        <v>3</v>
      </c>
      <c r="B96" s="898" t="b">
        <v>1</v>
      </c>
      <c r="C96" s="898"/>
      <c r="D96" s="898"/>
      <c r="E96" s="898"/>
      <c r="F96" s="898"/>
      <c r="G96" s="898"/>
      <c r="H96" s="898"/>
      <c r="I96" s="898"/>
      <c r="J96" s="898"/>
      <c r="K96" s="898"/>
      <c r="L96" s="917" t="s">
        <v>155</v>
      </c>
      <c r="M96" s="918" t="s">
        <v>428</v>
      </c>
      <c r="N96" s="919" t="s">
        <v>355</v>
      </c>
      <c r="O96" s="920">
        <v>0</v>
      </c>
      <c r="P96" s="920">
        <v>0</v>
      </c>
      <c r="Q96" s="920">
        <v>0</v>
      </c>
      <c r="R96" s="920">
        <v>0</v>
      </c>
      <c r="S96" s="920">
        <v>0</v>
      </c>
      <c r="T96" s="920">
        <v>0</v>
      </c>
      <c r="U96" s="920">
        <v>0</v>
      </c>
      <c r="V96" s="920">
        <v>0</v>
      </c>
      <c r="W96" s="761"/>
    </row>
    <row r="97" spans="1:23">
      <c r="A97" s="768">
        <v>3</v>
      </c>
      <c r="B97" s="898" t="b">
        <v>1</v>
      </c>
      <c r="C97" s="898"/>
      <c r="D97" s="898"/>
      <c r="E97" s="898"/>
      <c r="F97" s="898"/>
      <c r="G97" s="898"/>
      <c r="H97" s="898"/>
      <c r="I97" s="898"/>
      <c r="J97" s="898"/>
      <c r="K97" s="898"/>
      <c r="L97" s="917" t="s">
        <v>454</v>
      </c>
      <c r="M97" s="921" t="s">
        <v>429</v>
      </c>
      <c r="N97" s="919" t="s">
        <v>355</v>
      </c>
      <c r="O97" s="922"/>
      <c r="P97" s="922"/>
      <c r="Q97" s="922"/>
      <c r="R97" s="922"/>
      <c r="S97" s="922"/>
      <c r="T97" s="922"/>
      <c r="U97" s="922"/>
      <c r="V97" s="922"/>
      <c r="W97" s="761"/>
    </row>
    <row r="98" spans="1:23">
      <c r="A98" s="768">
        <v>3</v>
      </c>
      <c r="B98" s="898" t="b">
        <v>1</v>
      </c>
      <c r="C98" s="898"/>
      <c r="D98" s="898"/>
      <c r="E98" s="898"/>
      <c r="F98" s="898"/>
      <c r="G98" s="898"/>
      <c r="H98" s="898"/>
      <c r="I98" s="898"/>
      <c r="J98" s="898"/>
      <c r="K98" s="898"/>
      <c r="L98" s="917" t="s">
        <v>457</v>
      </c>
      <c r="M98" s="921" t="s">
        <v>430</v>
      </c>
      <c r="N98" s="919" t="s">
        <v>355</v>
      </c>
      <c r="O98" s="922"/>
      <c r="P98" s="922"/>
      <c r="Q98" s="922"/>
      <c r="R98" s="922"/>
      <c r="S98" s="922"/>
      <c r="T98" s="922"/>
      <c r="U98" s="922"/>
      <c r="V98" s="922"/>
      <c r="W98" s="761"/>
    </row>
    <row r="99" spans="1:23">
      <c r="A99" s="768">
        <v>3</v>
      </c>
      <c r="B99" s="898" t="b">
        <v>1</v>
      </c>
      <c r="C99" s="898"/>
      <c r="D99" s="898"/>
      <c r="E99" s="898"/>
      <c r="F99" s="898"/>
      <c r="G99" s="898"/>
      <c r="H99" s="898"/>
      <c r="I99" s="898"/>
      <c r="J99" s="898"/>
      <c r="K99" s="898"/>
      <c r="L99" s="917" t="s">
        <v>458</v>
      </c>
      <c r="M99" s="921" t="s">
        <v>431</v>
      </c>
      <c r="N99" s="919" t="s">
        <v>355</v>
      </c>
      <c r="O99" s="922"/>
      <c r="P99" s="922"/>
      <c r="Q99" s="922"/>
      <c r="R99" s="922"/>
      <c r="S99" s="922"/>
      <c r="T99" s="922"/>
      <c r="U99" s="922"/>
      <c r="V99" s="922"/>
      <c r="W99" s="761"/>
    </row>
    <row r="100" spans="1:23">
      <c r="A100" s="768">
        <v>3</v>
      </c>
      <c r="B100" s="898" t="b">
        <v>1</v>
      </c>
      <c r="C100" s="898"/>
      <c r="D100" s="898"/>
      <c r="E100" s="898"/>
      <c r="F100" s="898"/>
      <c r="G100" s="898"/>
      <c r="H100" s="898"/>
      <c r="I100" s="898"/>
      <c r="J100" s="898"/>
      <c r="K100" s="898"/>
      <c r="L100" s="917" t="s">
        <v>363</v>
      </c>
      <c r="M100" s="918" t="s">
        <v>432</v>
      </c>
      <c r="N100" s="919" t="s">
        <v>355</v>
      </c>
      <c r="O100" s="920">
        <v>0</v>
      </c>
      <c r="P100" s="920">
        <v>0</v>
      </c>
      <c r="Q100" s="920">
        <v>0</v>
      </c>
      <c r="R100" s="920">
        <v>0</v>
      </c>
      <c r="S100" s="920">
        <v>0</v>
      </c>
      <c r="T100" s="920">
        <v>0</v>
      </c>
      <c r="U100" s="920">
        <v>0</v>
      </c>
      <c r="V100" s="920">
        <v>0</v>
      </c>
      <c r="W100" s="761"/>
    </row>
    <row r="101" spans="1:23">
      <c r="A101" s="768">
        <v>3</v>
      </c>
      <c r="B101" s="898" t="b">
        <v>1</v>
      </c>
      <c r="C101" s="898"/>
      <c r="D101" s="898"/>
      <c r="E101" s="898"/>
      <c r="F101" s="898"/>
      <c r="G101" s="898"/>
      <c r="H101" s="898"/>
      <c r="I101" s="898"/>
      <c r="J101" s="898"/>
      <c r="K101" s="898"/>
      <c r="L101" s="917" t="s">
        <v>463</v>
      </c>
      <c r="M101" s="921" t="s">
        <v>433</v>
      </c>
      <c r="N101" s="919" t="s">
        <v>355</v>
      </c>
      <c r="O101" s="922"/>
      <c r="P101" s="922"/>
      <c r="Q101" s="922"/>
      <c r="R101" s="922"/>
      <c r="S101" s="922"/>
      <c r="T101" s="922"/>
      <c r="U101" s="922"/>
      <c r="V101" s="922"/>
      <c r="W101" s="761"/>
    </row>
    <row r="102" spans="1:23">
      <c r="A102" s="768">
        <v>3</v>
      </c>
      <c r="B102" s="898" t="b">
        <v>1</v>
      </c>
      <c r="C102" s="898"/>
      <c r="D102" s="898"/>
      <c r="E102" s="898"/>
      <c r="F102" s="898"/>
      <c r="G102" s="898"/>
      <c r="H102" s="898"/>
      <c r="I102" s="898"/>
      <c r="J102" s="898"/>
      <c r="K102" s="898"/>
      <c r="L102" s="917" t="s">
        <v>464</v>
      </c>
      <c r="M102" s="921" t="s">
        <v>434</v>
      </c>
      <c r="N102" s="919" t="s">
        <v>355</v>
      </c>
      <c r="O102" s="922"/>
      <c r="P102" s="922"/>
      <c r="Q102" s="922"/>
      <c r="R102" s="922"/>
      <c r="S102" s="922"/>
      <c r="T102" s="922"/>
      <c r="U102" s="922"/>
      <c r="V102" s="922"/>
      <c r="W102" s="761"/>
    </row>
    <row r="103" spans="1:23">
      <c r="A103" s="768">
        <v>3</v>
      </c>
      <c r="B103" s="898" t="b">
        <v>1</v>
      </c>
      <c r="C103" s="898"/>
      <c r="D103" s="898"/>
      <c r="E103" s="898"/>
      <c r="F103" s="898"/>
      <c r="G103" s="898"/>
      <c r="H103" s="898"/>
      <c r="I103" s="898"/>
      <c r="J103" s="898"/>
      <c r="K103" s="898"/>
      <c r="L103" s="917" t="s">
        <v>465</v>
      </c>
      <c r="M103" s="921" t="s">
        <v>435</v>
      </c>
      <c r="N103" s="919" t="s">
        <v>355</v>
      </c>
      <c r="O103" s="922"/>
      <c r="P103" s="922"/>
      <c r="Q103" s="922"/>
      <c r="R103" s="922"/>
      <c r="S103" s="922"/>
      <c r="T103" s="922"/>
      <c r="U103" s="922"/>
      <c r="V103" s="922"/>
      <c r="W103" s="761"/>
    </row>
    <row r="104" spans="1:23">
      <c r="A104" s="768">
        <v>3</v>
      </c>
      <c r="B104" s="898" t="b">
        <v>1</v>
      </c>
      <c r="C104" s="898"/>
      <c r="D104" s="898"/>
      <c r="E104" s="898"/>
      <c r="F104" s="898"/>
      <c r="G104" s="898"/>
      <c r="H104" s="898"/>
      <c r="I104" s="898"/>
      <c r="J104" s="898"/>
      <c r="K104" s="898"/>
      <c r="L104" s="917" t="s">
        <v>365</v>
      </c>
      <c r="M104" s="918" t="s">
        <v>436</v>
      </c>
      <c r="N104" s="919" t="s">
        <v>355</v>
      </c>
      <c r="O104" s="920">
        <v>0</v>
      </c>
      <c r="P104" s="920">
        <v>0</v>
      </c>
      <c r="Q104" s="920">
        <v>0</v>
      </c>
      <c r="R104" s="920">
        <v>0</v>
      </c>
      <c r="S104" s="920">
        <v>0</v>
      </c>
      <c r="T104" s="920">
        <v>0</v>
      </c>
      <c r="U104" s="920">
        <v>0</v>
      </c>
      <c r="V104" s="920">
        <v>0</v>
      </c>
      <c r="W104" s="761"/>
    </row>
    <row r="105" spans="1:23">
      <c r="A105" s="768">
        <v>3</v>
      </c>
      <c r="B105" s="898" t="b">
        <v>1</v>
      </c>
      <c r="C105" s="898"/>
      <c r="D105" s="898"/>
      <c r="E105" s="898"/>
      <c r="F105" s="898"/>
      <c r="G105" s="898"/>
      <c r="H105" s="898"/>
      <c r="I105" s="898"/>
      <c r="J105" s="898"/>
      <c r="K105" s="898"/>
      <c r="L105" s="917" t="s">
        <v>467</v>
      </c>
      <c r="M105" s="921" t="s">
        <v>437</v>
      </c>
      <c r="N105" s="919" t="s">
        <v>355</v>
      </c>
      <c r="O105" s="922"/>
      <c r="P105" s="922"/>
      <c r="Q105" s="922"/>
      <c r="R105" s="922"/>
      <c r="S105" s="922"/>
      <c r="T105" s="922"/>
      <c r="U105" s="922"/>
      <c r="V105" s="922"/>
      <c r="W105" s="761"/>
    </row>
    <row r="106" spans="1:23" ht="22.5">
      <c r="A106" s="768">
        <v>3</v>
      </c>
      <c r="B106" s="898" t="b">
        <v>1</v>
      </c>
      <c r="C106" s="898"/>
      <c r="D106" s="898"/>
      <c r="E106" s="898"/>
      <c r="F106" s="898"/>
      <c r="G106" s="898"/>
      <c r="H106" s="898"/>
      <c r="I106" s="898"/>
      <c r="J106" s="898"/>
      <c r="K106" s="898"/>
      <c r="L106" s="917" t="s">
        <v>474</v>
      </c>
      <c r="M106" s="921" t="s">
        <v>963</v>
      </c>
      <c r="N106" s="919" t="s">
        <v>355</v>
      </c>
      <c r="O106" s="922"/>
      <c r="P106" s="922"/>
      <c r="Q106" s="922"/>
      <c r="R106" s="922"/>
      <c r="S106" s="922"/>
      <c r="T106" s="922"/>
      <c r="U106" s="922"/>
      <c r="V106" s="922"/>
      <c r="W106" s="761"/>
    </row>
    <row r="107" spans="1:23" ht="22.5">
      <c r="A107" s="768">
        <v>3</v>
      </c>
      <c r="B107" s="898" t="b">
        <v>1</v>
      </c>
      <c r="C107" s="898"/>
      <c r="D107" s="898"/>
      <c r="E107" s="898"/>
      <c r="F107" s="898"/>
      <c r="G107" s="898"/>
      <c r="H107" s="898"/>
      <c r="I107" s="898"/>
      <c r="J107" s="898"/>
      <c r="K107" s="898"/>
      <c r="L107" s="917" t="s">
        <v>475</v>
      </c>
      <c r="M107" s="921" t="s">
        <v>438</v>
      </c>
      <c r="N107" s="919" t="s">
        <v>355</v>
      </c>
      <c r="O107" s="922"/>
      <c r="P107" s="922"/>
      <c r="Q107" s="922"/>
      <c r="R107" s="922"/>
      <c r="S107" s="922"/>
      <c r="T107" s="922"/>
      <c r="U107" s="922"/>
      <c r="V107" s="922"/>
      <c r="W107" s="761"/>
    </row>
    <row r="108" spans="1:23">
      <c r="A108" s="768">
        <v>3</v>
      </c>
      <c r="B108" s="898" t="b">
        <v>1</v>
      </c>
      <c r="C108" s="898"/>
      <c r="D108" s="898"/>
      <c r="E108" s="898"/>
      <c r="F108" s="898"/>
      <c r="G108" s="898"/>
      <c r="H108" s="898"/>
      <c r="I108" s="898"/>
      <c r="J108" s="898"/>
      <c r="K108" s="898"/>
      <c r="L108" s="917" t="s">
        <v>476</v>
      </c>
      <c r="M108" s="921" t="s">
        <v>439</v>
      </c>
      <c r="N108" s="919" t="s">
        <v>355</v>
      </c>
      <c r="O108" s="922"/>
      <c r="P108" s="922"/>
      <c r="Q108" s="922"/>
      <c r="R108" s="922"/>
      <c r="S108" s="922"/>
      <c r="T108" s="922"/>
      <c r="U108" s="922"/>
      <c r="V108" s="922"/>
      <c r="W108" s="761"/>
    </row>
    <row r="109" spans="1:23" s="232" customFormat="1" ht="22.5">
      <c r="A109" s="768">
        <v>3</v>
      </c>
      <c r="B109" s="898" t="b">
        <v>1</v>
      </c>
      <c r="C109" s="912"/>
      <c r="D109" s="912"/>
      <c r="E109" s="912"/>
      <c r="F109" s="912"/>
      <c r="G109" s="912"/>
      <c r="H109" s="912"/>
      <c r="I109" s="912"/>
      <c r="J109" s="912"/>
      <c r="K109" s="912"/>
      <c r="L109" s="913" t="s">
        <v>101</v>
      </c>
      <c r="M109" s="923" t="s">
        <v>440</v>
      </c>
      <c r="N109" s="915" t="s">
        <v>355</v>
      </c>
      <c r="O109" s="916">
        <v>0</v>
      </c>
      <c r="P109" s="916">
        <v>0</v>
      </c>
      <c r="Q109" s="916">
        <v>0</v>
      </c>
      <c r="R109" s="916">
        <v>0</v>
      </c>
      <c r="S109" s="916">
        <v>0</v>
      </c>
      <c r="T109" s="916">
        <v>0</v>
      </c>
      <c r="U109" s="916">
        <v>0</v>
      </c>
      <c r="V109" s="916">
        <v>0</v>
      </c>
      <c r="W109" s="761"/>
    </row>
    <row r="110" spans="1:23">
      <c r="A110" s="768">
        <v>3</v>
      </c>
      <c r="B110" s="898" t="b">
        <v>1</v>
      </c>
      <c r="C110" s="898"/>
      <c r="D110" s="898"/>
      <c r="E110" s="898"/>
      <c r="F110" s="898"/>
      <c r="G110" s="898"/>
      <c r="H110" s="898"/>
      <c r="I110" s="898"/>
      <c r="J110" s="898"/>
      <c r="K110" s="898"/>
      <c r="L110" s="917" t="s">
        <v>16</v>
      </c>
      <c r="M110" s="918" t="s">
        <v>971</v>
      </c>
      <c r="N110" s="919" t="s">
        <v>355</v>
      </c>
      <c r="O110" s="922"/>
      <c r="P110" s="922"/>
      <c r="Q110" s="922"/>
      <c r="R110" s="922"/>
      <c r="S110" s="922"/>
      <c r="T110" s="922"/>
      <c r="U110" s="922"/>
      <c r="V110" s="922"/>
      <c r="W110" s="761"/>
    </row>
    <row r="111" spans="1:23">
      <c r="A111" s="768">
        <v>3</v>
      </c>
      <c r="B111" s="898" t="b">
        <v>1</v>
      </c>
      <c r="C111" s="898"/>
      <c r="D111" s="898"/>
      <c r="E111" s="898"/>
      <c r="F111" s="898"/>
      <c r="G111" s="898"/>
      <c r="H111" s="898"/>
      <c r="I111" s="898"/>
      <c r="J111" s="898"/>
      <c r="K111" s="898"/>
      <c r="L111" s="917" t="s">
        <v>143</v>
      </c>
      <c r="M111" s="918" t="s">
        <v>972</v>
      </c>
      <c r="N111" s="919" t="s">
        <v>355</v>
      </c>
      <c r="O111" s="922"/>
      <c r="P111" s="922"/>
      <c r="Q111" s="922"/>
      <c r="R111" s="922"/>
      <c r="S111" s="922"/>
      <c r="T111" s="922"/>
      <c r="U111" s="922"/>
      <c r="V111" s="922"/>
      <c r="W111" s="761"/>
    </row>
    <row r="112" spans="1:23">
      <c r="A112" s="768">
        <v>3</v>
      </c>
      <c r="B112" s="898" t="b">
        <v>1</v>
      </c>
      <c r="C112" s="898"/>
      <c r="D112" s="898"/>
      <c r="E112" s="898"/>
      <c r="F112" s="898"/>
      <c r="G112" s="898"/>
      <c r="H112" s="898"/>
      <c r="I112" s="898"/>
      <c r="J112" s="898"/>
      <c r="K112" s="898"/>
      <c r="L112" s="917" t="s">
        <v>156</v>
      </c>
      <c r="M112" s="918" t="s">
        <v>441</v>
      </c>
      <c r="N112" s="919" t="s">
        <v>355</v>
      </c>
      <c r="O112" s="922"/>
      <c r="P112" s="922"/>
      <c r="Q112" s="922"/>
      <c r="R112" s="922"/>
      <c r="S112" s="922"/>
      <c r="T112" s="922"/>
      <c r="U112" s="922"/>
      <c r="V112" s="922"/>
      <c r="W112" s="761"/>
    </row>
    <row r="113" spans="1:23" s="79" customFormat="1">
      <c r="A113" s="718" t="s">
        <v>103</v>
      </c>
      <c r="B113" s="898" t="b">
        <v>1</v>
      </c>
      <c r="C113" s="701"/>
      <c r="D113" s="701"/>
      <c r="E113" s="701"/>
      <c r="F113" s="701"/>
      <c r="G113" s="701"/>
      <c r="H113" s="701"/>
      <c r="I113" s="701"/>
      <c r="J113" s="701"/>
      <c r="K113" s="701"/>
      <c r="L113" s="924" t="s">
        <v>2454</v>
      </c>
      <c r="M113" s="925"/>
      <c r="N113" s="925"/>
      <c r="O113" s="925"/>
      <c r="P113" s="925"/>
      <c r="Q113" s="925"/>
      <c r="R113" s="925"/>
      <c r="S113" s="925"/>
      <c r="T113" s="925"/>
      <c r="U113" s="925"/>
      <c r="V113" s="925"/>
      <c r="W113" s="925"/>
    </row>
    <row r="114" spans="1:23" s="232" customFormat="1" ht="22.5">
      <c r="A114" s="768">
        <v>4</v>
      </c>
      <c r="B114" s="898" t="b">
        <v>1</v>
      </c>
      <c r="C114" s="912"/>
      <c r="D114" s="912"/>
      <c r="E114" s="912"/>
      <c r="F114" s="912"/>
      <c r="G114" s="912"/>
      <c r="H114" s="912"/>
      <c r="I114" s="912"/>
      <c r="J114" s="912"/>
      <c r="K114" s="912"/>
      <c r="L114" s="913">
        <v>1</v>
      </c>
      <c r="M114" s="914" t="s">
        <v>423</v>
      </c>
      <c r="N114" s="915" t="s">
        <v>355</v>
      </c>
      <c r="O114" s="916">
        <v>0</v>
      </c>
      <c r="P114" s="916">
        <v>0</v>
      </c>
      <c r="Q114" s="916">
        <v>0</v>
      </c>
      <c r="R114" s="916">
        <v>0</v>
      </c>
      <c r="S114" s="916">
        <v>0</v>
      </c>
      <c r="T114" s="916">
        <v>0</v>
      </c>
      <c r="U114" s="916">
        <v>0</v>
      </c>
      <c r="V114" s="916">
        <v>0</v>
      </c>
      <c r="W114" s="761"/>
    </row>
    <row r="115" spans="1:23">
      <c r="A115" s="768">
        <v>4</v>
      </c>
      <c r="B115" s="898" t="b">
        <v>1</v>
      </c>
      <c r="C115" s="898"/>
      <c r="D115" s="898"/>
      <c r="E115" s="898"/>
      <c r="F115" s="898"/>
      <c r="G115" s="898"/>
      <c r="H115" s="898"/>
      <c r="I115" s="898"/>
      <c r="J115" s="898"/>
      <c r="K115" s="898"/>
      <c r="L115" s="917" t="s">
        <v>154</v>
      </c>
      <c r="M115" s="918" t="s">
        <v>424</v>
      </c>
      <c r="N115" s="919" t="s">
        <v>355</v>
      </c>
      <c r="O115" s="920">
        <v>0</v>
      </c>
      <c r="P115" s="920">
        <v>0</v>
      </c>
      <c r="Q115" s="920">
        <v>0</v>
      </c>
      <c r="R115" s="920">
        <v>0</v>
      </c>
      <c r="S115" s="920">
        <v>0</v>
      </c>
      <c r="T115" s="920">
        <v>0</v>
      </c>
      <c r="U115" s="920">
        <v>0</v>
      </c>
      <c r="V115" s="920">
        <v>0</v>
      </c>
      <c r="W115" s="761"/>
    </row>
    <row r="116" spans="1:23">
      <c r="A116" s="768">
        <v>4</v>
      </c>
      <c r="B116" s="898" t="b">
        <v>1</v>
      </c>
      <c r="C116" s="898"/>
      <c r="D116" s="898"/>
      <c r="E116" s="898"/>
      <c r="F116" s="898"/>
      <c r="G116" s="898"/>
      <c r="H116" s="898"/>
      <c r="I116" s="898"/>
      <c r="J116" s="898"/>
      <c r="K116" s="898"/>
      <c r="L116" s="917" t="s">
        <v>397</v>
      </c>
      <c r="M116" s="921" t="s">
        <v>425</v>
      </c>
      <c r="N116" s="919" t="s">
        <v>355</v>
      </c>
      <c r="O116" s="922"/>
      <c r="P116" s="922"/>
      <c r="Q116" s="922"/>
      <c r="R116" s="922"/>
      <c r="S116" s="922"/>
      <c r="T116" s="922"/>
      <c r="U116" s="922"/>
      <c r="V116" s="922"/>
      <c r="W116" s="761"/>
    </row>
    <row r="117" spans="1:23">
      <c r="A117" s="768">
        <v>4</v>
      </c>
      <c r="B117" s="898" t="b">
        <v>1</v>
      </c>
      <c r="C117" s="898"/>
      <c r="D117" s="898"/>
      <c r="E117" s="898"/>
      <c r="F117" s="898"/>
      <c r="G117" s="898"/>
      <c r="H117" s="898"/>
      <c r="I117" s="898"/>
      <c r="J117" s="898"/>
      <c r="K117" s="898"/>
      <c r="L117" s="917" t="s">
        <v>399</v>
      </c>
      <c r="M117" s="921" t="s">
        <v>917</v>
      </c>
      <c r="N117" s="919" t="s">
        <v>355</v>
      </c>
      <c r="O117" s="922"/>
      <c r="P117" s="922"/>
      <c r="Q117" s="922"/>
      <c r="R117" s="922"/>
      <c r="S117" s="922"/>
      <c r="T117" s="922"/>
      <c r="U117" s="922"/>
      <c r="V117" s="922"/>
      <c r="W117" s="761"/>
    </row>
    <row r="118" spans="1:23">
      <c r="A118" s="768">
        <v>4</v>
      </c>
      <c r="B118" s="898" t="b">
        <v>1</v>
      </c>
      <c r="C118" s="898"/>
      <c r="D118" s="898"/>
      <c r="E118" s="898"/>
      <c r="F118" s="898"/>
      <c r="G118" s="898"/>
      <c r="H118" s="898"/>
      <c r="I118" s="898"/>
      <c r="J118" s="898"/>
      <c r="K118" s="898"/>
      <c r="L118" s="917" t="s">
        <v>885</v>
      </c>
      <c r="M118" s="921" t="s">
        <v>426</v>
      </c>
      <c r="N118" s="919" t="s">
        <v>355</v>
      </c>
      <c r="O118" s="922"/>
      <c r="P118" s="922"/>
      <c r="Q118" s="922"/>
      <c r="R118" s="922"/>
      <c r="S118" s="922"/>
      <c r="T118" s="922"/>
      <c r="U118" s="922"/>
      <c r="V118" s="922"/>
      <c r="W118" s="761"/>
    </row>
    <row r="119" spans="1:23">
      <c r="A119" s="768">
        <v>4</v>
      </c>
      <c r="B119" s="898" t="b">
        <v>1</v>
      </c>
      <c r="C119" s="898"/>
      <c r="D119" s="898"/>
      <c r="E119" s="898"/>
      <c r="F119" s="898"/>
      <c r="G119" s="898"/>
      <c r="H119" s="898"/>
      <c r="I119" s="898"/>
      <c r="J119" s="898"/>
      <c r="K119" s="898"/>
      <c r="L119" s="917" t="s">
        <v>886</v>
      </c>
      <c r="M119" s="921" t="s">
        <v>427</v>
      </c>
      <c r="N119" s="919" t="s">
        <v>355</v>
      </c>
      <c r="O119" s="922"/>
      <c r="P119" s="922"/>
      <c r="Q119" s="922"/>
      <c r="R119" s="922"/>
      <c r="S119" s="922"/>
      <c r="T119" s="922"/>
      <c r="U119" s="922"/>
      <c r="V119" s="922"/>
      <c r="W119" s="761"/>
    </row>
    <row r="120" spans="1:23">
      <c r="A120" s="768">
        <v>4</v>
      </c>
      <c r="B120" s="898" t="b">
        <v>1</v>
      </c>
      <c r="C120" s="898"/>
      <c r="D120" s="898"/>
      <c r="E120" s="898"/>
      <c r="F120" s="898"/>
      <c r="G120" s="898"/>
      <c r="H120" s="898"/>
      <c r="I120" s="898"/>
      <c r="J120" s="898"/>
      <c r="K120" s="898"/>
      <c r="L120" s="917" t="s">
        <v>155</v>
      </c>
      <c r="M120" s="918" t="s">
        <v>428</v>
      </c>
      <c r="N120" s="919" t="s">
        <v>355</v>
      </c>
      <c r="O120" s="920">
        <v>0</v>
      </c>
      <c r="P120" s="920">
        <v>0</v>
      </c>
      <c r="Q120" s="920">
        <v>0</v>
      </c>
      <c r="R120" s="920">
        <v>0</v>
      </c>
      <c r="S120" s="920">
        <v>0</v>
      </c>
      <c r="T120" s="920">
        <v>0</v>
      </c>
      <c r="U120" s="920">
        <v>0</v>
      </c>
      <c r="V120" s="920">
        <v>0</v>
      </c>
      <c r="W120" s="761"/>
    </row>
    <row r="121" spans="1:23">
      <c r="A121" s="768">
        <v>4</v>
      </c>
      <c r="B121" s="898" t="b">
        <v>1</v>
      </c>
      <c r="C121" s="898"/>
      <c r="D121" s="898"/>
      <c r="E121" s="898"/>
      <c r="F121" s="898"/>
      <c r="G121" s="898"/>
      <c r="H121" s="898"/>
      <c r="I121" s="898"/>
      <c r="J121" s="898"/>
      <c r="K121" s="898"/>
      <c r="L121" s="917" t="s">
        <v>454</v>
      </c>
      <c r="M121" s="921" t="s">
        <v>429</v>
      </c>
      <c r="N121" s="919" t="s">
        <v>355</v>
      </c>
      <c r="O121" s="922"/>
      <c r="P121" s="922"/>
      <c r="Q121" s="922"/>
      <c r="R121" s="922"/>
      <c r="S121" s="922"/>
      <c r="T121" s="922"/>
      <c r="U121" s="922"/>
      <c r="V121" s="922"/>
      <c r="W121" s="761"/>
    </row>
    <row r="122" spans="1:23">
      <c r="A122" s="768">
        <v>4</v>
      </c>
      <c r="B122" s="898" t="b">
        <v>1</v>
      </c>
      <c r="C122" s="898"/>
      <c r="D122" s="898"/>
      <c r="E122" s="898"/>
      <c r="F122" s="898"/>
      <c r="G122" s="898"/>
      <c r="H122" s="898"/>
      <c r="I122" s="898"/>
      <c r="J122" s="898"/>
      <c r="K122" s="898"/>
      <c r="L122" s="917" t="s">
        <v>457</v>
      </c>
      <c r="M122" s="921" t="s">
        <v>430</v>
      </c>
      <c r="N122" s="919" t="s">
        <v>355</v>
      </c>
      <c r="O122" s="922"/>
      <c r="P122" s="922"/>
      <c r="Q122" s="922"/>
      <c r="R122" s="922"/>
      <c r="S122" s="922"/>
      <c r="T122" s="922"/>
      <c r="U122" s="922"/>
      <c r="V122" s="922"/>
      <c r="W122" s="761"/>
    </row>
    <row r="123" spans="1:23">
      <c r="A123" s="768">
        <v>4</v>
      </c>
      <c r="B123" s="898" t="b">
        <v>1</v>
      </c>
      <c r="C123" s="898"/>
      <c r="D123" s="898"/>
      <c r="E123" s="898"/>
      <c r="F123" s="898"/>
      <c r="G123" s="898"/>
      <c r="H123" s="898"/>
      <c r="I123" s="898"/>
      <c r="J123" s="898"/>
      <c r="K123" s="898"/>
      <c r="L123" s="917" t="s">
        <v>458</v>
      </c>
      <c r="M123" s="921" t="s">
        <v>431</v>
      </c>
      <c r="N123" s="919" t="s">
        <v>355</v>
      </c>
      <c r="O123" s="922"/>
      <c r="P123" s="922"/>
      <c r="Q123" s="922"/>
      <c r="R123" s="922"/>
      <c r="S123" s="922"/>
      <c r="T123" s="922"/>
      <c r="U123" s="922"/>
      <c r="V123" s="922"/>
      <c r="W123" s="761"/>
    </row>
    <row r="124" spans="1:23">
      <c r="A124" s="768">
        <v>4</v>
      </c>
      <c r="B124" s="898" t="b">
        <v>1</v>
      </c>
      <c r="C124" s="898"/>
      <c r="D124" s="898"/>
      <c r="E124" s="898"/>
      <c r="F124" s="898"/>
      <c r="G124" s="898"/>
      <c r="H124" s="898"/>
      <c r="I124" s="898"/>
      <c r="J124" s="898"/>
      <c r="K124" s="898"/>
      <c r="L124" s="917" t="s">
        <v>363</v>
      </c>
      <c r="M124" s="918" t="s">
        <v>432</v>
      </c>
      <c r="N124" s="919" t="s">
        <v>355</v>
      </c>
      <c r="O124" s="920">
        <v>0</v>
      </c>
      <c r="P124" s="920">
        <v>0</v>
      </c>
      <c r="Q124" s="920">
        <v>0</v>
      </c>
      <c r="R124" s="920">
        <v>0</v>
      </c>
      <c r="S124" s="920">
        <v>0</v>
      </c>
      <c r="T124" s="920">
        <v>0</v>
      </c>
      <c r="U124" s="920">
        <v>0</v>
      </c>
      <c r="V124" s="920">
        <v>0</v>
      </c>
      <c r="W124" s="761"/>
    </row>
    <row r="125" spans="1:23">
      <c r="A125" s="768">
        <v>4</v>
      </c>
      <c r="B125" s="898" t="b">
        <v>1</v>
      </c>
      <c r="C125" s="898"/>
      <c r="D125" s="898"/>
      <c r="E125" s="898"/>
      <c r="F125" s="898"/>
      <c r="G125" s="898"/>
      <c r="H125" s="898"/>
      <c r="I125" s="898"/>
      <c r="J125" s="898"/>
      <c r="K125" s="898"/>
      <c r="L125" s="917" t="s">
        <v>463</v>
      </c>
      <c r="M125" s="921" t="s">
        <v>433</v>
      </c>
      <c r="N125" s="919" t="s">
        <v>355</v>
      </c>
      <c r="O125" s="922"/>
      <c r="P125" s="922"/>
      <c r="Q125" s="922"/>
      <c r="R125" s="922"/>
      <c r="S125" s="922"/>
      <c r="T125" s="922"/>
      <c r="U125" s="922"/>
      <c r="V125" s="922"/>
      <c r="W125" s="761"/>
    </row>
    <row r="126" spans="1:23">
      <c r="A126" s="768">
        <v>4</v>
      </c>
      <c r="B126" s="898" t="b">
        <v>1</v>
      </c>
      <c r="C126" s="898"/>
      <c r="D126" s="898"/>
      <c r="E126" s="898"/>
      <c r="F126" s="898"/>
      <c r="G126" s="898"/>
      <c r="H126" s="898"/>
      <c r="I126" s="898"/>
      <c r="J126" s="898"/>
      <c r="K126" s="898"/>
      <c r="L126" s="917" t="s">
        <v>464</v>
      </c>
      <c r="M126" s="921" t="s">
        <v>434</v>
      </c>
      <c r="N126" s="919" t="s">
        <v>355</v>
      </c>
      <c r="O126" s="922"/>
      <c r="P126" s="922"/>
      <c r="Q126" s="922"/>
      <c r="R126" s="922"/>
      <c r="S126" s="922"/>
      <c r="T126" s="922"/>
      <c r="U126" s="922"/>
      <c r="V126" s="922"/>
      <c r="W126" s="761"/>
    </row>
    <row r="127" spans="1:23">
      <c r="A127" s="768">
        <v>4</v>
      </c>
      <c r="B127" s="898" t="b">
        <v>1</v>
      </c>
      <c r="C127" s="898"/>
      <c r="D127" s="898"/>
      <c r="E127" s="898"/>
      <c r="F127" s="898"/>
      <c r="G127" s="898"/>
      <c r="H127" s="898"/>
      <c r="I127" s="898"/>
      <c r="J127" s="898"/>
      <c r="K127" s="898"/>
      <c r="L127" s="917" t="s">
        <v>465</v>
      </c>
      <c r="M127" s="921" t="s">
        <v>435</v>
      </c>
      <c r="N127" s="919" t="s">
        <v>355</v>
      </c>
      <c r="O127" s="922"/>
      <c r="P127" s="922"/>
      <c r="Q127" s="922"/>
      <c r="R127" s="922"/>
      <c r="S127" s="922"/>
      <c r="T127" s="922"/>
      <c r="U127" s="922"/>
      <c r="V127" s="922"/>
      <c r="W127" s="761"/>
    </row>
    <row r="128" spans="1:23">
      <c r="A128" s="768">
        <v>4</v>
      </c>
      <c r="B128" s="898" t="b">
        <v>1</v>
      </c>
      <c r="C128" s="898"/>
      <c r="D128" s="898"/>
      <c r="E128" s="898"/>
      <c r="F128" s="898"/>
      <c r="G128" s="898"/>
      <c r="H128" s="898"/>
      <c r="I128" s="898"/>
      <c r="J128" s="898"/>
      <c r="K128" s="898"/>
      <c r="L128" s="917" t="s">
        <v>365</v>
      </c>
      <c r="M128" s="918" t="s">
        <v>436</v>
      </c>
      <c r="N128" s="919" t="s">
        <v>355</v>
      </c>
      <c r="O128" s="920">
        <v>0</v>
      </c>
      <c r="P128" s="920">
        <v>0</v>
      </c>
      <c r="Q128" s="920">
        <v>0</v>
      </c>
      <c r="R128" s="920">
        <v>0</v>
      </c>
      <c r="S128" s="920">
        <v>0</v>
      </c>
      <c r="T128" s="920">
        <v>0</v>
      </c>
      <c r="U128" s="920">
        <v>0</v>
      </c>
      <c r="V128" s="920">
        <v>0</v>
      </c>
      <c r="W128" s="761"/>
    </row>
    <row r="129" spans="1:23">
      <c r="A129" s="768">
        <v>4</v>
      </c>
      <c r="B129" s="898" t="b">
        <v>1</v>
      </c>
      <c r="C129" s="898"/>
      <c r="D129" s="898"/>
      <c r="E129" s="898"/>
      <c r="F129" s="898"/>
      <c r="G129" s="898"/>
      <c r="H129" s="898"/>
      <c r="I129" s="898"/>
      <c r="J129" s="898"/>
      <c r="K129" s="898"/>
      <c r="L129" s="917" t="s">
        <v>467</v>
      </c>
      <c r="M129" s="921" t="s">
        <v>437</v>
      </c>
      <c r="N129" s="919" t="s">
        <v>355</v>
      </c>
      <c r="O129" s="922"/>
      <c r="P129" s="922"/>
      <c r="Q129" s="922"/>
      <c r="R129" s="922"/>
      <c r="S129" s="922"/>
      <c r="T129" s="922"/>
      <c r="U129" s="922"/>
      <c r="V129" s="922"/>
      <c r="W129" s="761"/>
    </row>
    <row r="130" spans="1:23" ht="22.5">
      <c r="A130" s="768">
        <v>4</v>
      </c>
      <c r="B130" s="898" t="b">
        <v>1</v>
      </c>
      <c r="C130" s="898"/>
      <c r="D130" s="898"/>
      <c r="E130" s="898"/>
      <c r="F130" s="898"/>
      <c r="G130" s="898"/>
      <c r="H130" s="898"/>
      <c r="I130" s="898"/>
      <c r="J130" s="898"/>
      <c r="K130" s="898"/>
      <c r="L130" s="917" t="s">
        <v>474</v>
      </c>
      <c r="M130" s="921" t="s">
        <v>963</v>
      </c>
      <c r="N130" s="919" t="s">
        <v>355</v>
      </c>
      <c r="O130" s="922"/>
      <c r="P130" s="922"/>
      <c r="Q130" s="922"/>
      <c r="R130" s="922"/>
      <c r="S130" s="922"/>
      <c r="T130" s="922"/>
      <c r="U130" s="922"/>
      <c r="V130" s="922"/>
      <c r="W130" s="761"/>
    </row>
    <row r="131" spans="1:23" ht="22.5">
      <c r="A131" s="768">
        <v>4</v>
      </c>
      <c r="B131" s="898" t="b">
        <v>1</v>
      </c>
      <c r="C131" s="898"/>
      <c r="D131" s="898"/>
      <c r="E131" s="898"/>
      <c r="F131" s="898"/>
      <c r="G131" s="898"/>
      <c r="H131" s="898"/>
      <c r="I131" s="898"/>
      <c r="J131" s="898"/>
      <c r="K131" s="898"/>
      <c r="L131" s="917" t="s">
        <v>475</v>
      </c>
      <c r="M131" s="921" t="s">
        <v>438</v>
      </c>
      <c r="N131" s="919" t="s">
        <v>355</v>
      </c>
      <c r="O131" s="922"/>
      <c r="P131" s="922"/>
      <c r="Q131" s="922"/>
      <c r="R131" s="922"/>
      <c r="S131" s="922"/>
      <c r="T131" s="922"/>
      <c r="U131" s="922"/>
      <c r="V131" s="922"/>
      <c r="W131" s="761"/>
    </row>
    <row r="132" spans="1:23">
      <c r="A132" s="768">
        <v>4</v>
      </c>
      <c r="B132" s="898" t="b">
        <v>1</v>
      </c>
      <c r="C132" s="898"/>
      <c r="D132" s="898"/>
      <c r="E132" s="898"/>
      <c r="F132" s="898"/>
      <c r="G132" s="898"/>
      <c r="H132" s="898"/>
      <c r="I132" s="898"/>
      <c r="J132" s="898"/>
      <c r="K132" s="898"/>
      <c r="L132" s="917" t="s">
        <v>476</v>
      </c>
      <c r="M132" s="921" t="s">
        <v>439</v>
      </c>
      <c r="N132" s="919" t="s">
        <v>355</v>
      </c>
      <c r="O132" s="922"/>
      <c r="P132" s="922"/>
      <c r="Q132" s="922"/>
      <c r="R132" s="922"/>
      <c r="S132" s="922"/>
      <c r="T132" s="922"/>
      <c r="U132" s="922"/>
      <c r="V132" s="922"/>
      <c r="W132" s="761"/>
    </row>
    <row r="133" spans="1:23" s="232" customFormat="1" ht="22.5">
      <c r="A133" s="768">
        <v>4</v>
      </c>
      <c r="B133" s="898" t="b">
        <v>1</v>
      </c>
      <c r="C133" s="912"/>
      <c r="D133" s="912"/>
      <c r="E133" s="912"/>
      <c r="F133" s="912"/>
      <c r="G133" s="912"/>
      <c r="H133" s="912"/>
      <c r="I133" s="912"/>
      <c r="J133" s="912"/>
      <c r="K133" s="912"/>
      <c r="L133" s="913" t="s">
        <v>101</v>
      </c>
      <c r="M133" s="923" t="s">
        <v>440</v>
      </c>
      <c r="N133" s="915" t="s">
        <v>355</v>
      </c>
      <c r="O133" s="916">
        <v>0</v>
      </c>
      <c r="P133" s="916">
        <v>0</v>
      </c>
      <c r="Q133" s="916">
        <v>0</v>
      </c>
      <c r="R133" s="916">
        <v>0</v>
      </c>
      <c r="S133" s="916">
        <v>0</v>
      </c>
      <c r="T133" s="916">
        <v>0</v>
      </c>
      <c r="U133" s="916">
        <v>0</v>
      </c>
      <c r="V133" s="916">
        <v>0</v>
      </c>
      <c r="W133" s="761"/>
    </row>
    <row r="134" spans="1:23">
      <c r="A134" s="768">
        <v>4</v>
      </c>
      <c r="B134" s="898" t="b">
        <v>1</v>
      </c>
      <c r="C134" s="898"/>
      <c r="D134" s="898"/>
      <c r="E134" s="898"/>
      <c r="F134" s="898"/>
      <c r="G134" s="898"/>
      <c r="H134" s="898"/>
      <c r="I134" s="898"/>
      <c r="J134" s="898"/>
      <c r="K134" s="898"/>
      <c r="L134" s="917" t="s">
        <v>16</v>
      </c>
      <c r="M134" s="918" t="s">
        <v>971</v>
      </c>
      <c r="N134" s="919" t="s">
        <v>355</v>
      </c>
      <c r="O134" s="922"/>
      <c r="P134" s="922"/>
      <c r="Q134" s="922"/>
      <c r="R134" s="922"/>
      <c r="S134" s="922"/>
      <c r="T134" s="922"/>
      <c r="U134" s="922"/>
      <c r="V134" s="922"/>
      <c r="W134" s="761"/>
    </row>
    <row r="135" spans="1:23">
      <c r="A135" s="768">
        <v>4</v>
      </c>
      <c r="B135" s="898" t="b">
        <v>1</v>
      </c>
      <c r="C135" s="898"/>
      <c r="D135" s="898"/>
      <c r="E135" s="898"/>
      <c r="F135" s="898"/>
      <c r="G135" s="898"/>
      <c r="H135" s="898"/>
      <c r="I135" s="898"/>
      <c r="J135" s="898"/>
      <c r="K135" s="898"/>
      <c r="L135" s="917" t="s">
        <v>143</v>
      </c>
      <c r="M135" s="918" t="s">
        <v>972</v>
      </c>
      <c r="N135" s="919" t="s">
        <v>355</v>
      </c>
      <c r="O135" s="922"/>
      <c r="P135" s="922"/>
      <c r="Q135" s="922"/>
      <c r="R135" s="922"/>
      <c r="S135" s="922"/>
      <c r="T135" s="922"/>
      <c r="U135" s="922"/>
      <c r="V135" s="922"/>
      <c r="W135" s="761"/>
    </row>
    <row r="136" spans="1:23">
      <c r="A136" s="768">
        <v>4</v>
      </c>
      <c r="B136" s="898" t="b">
        <v>1</v>
      </c>
      <c r="C136" s="898"/>
      <c r="D136" s="898"/>
      <c r="E136" s="898"/>
      <c r="F136" s="898"/>
      <c r="G136" s="898"/>
      <c r="H136" s="898"/>
      <c r="I136" s="898"/>
      <c r="J136" s="898"/>
      <c r="K136" s="898"/>
      <c r="L136" s="917" t="s">
        <v>156</v>
      </c>
      <c r="M136" s="918" t="s">
        <v>441</v>
      </c>
      <c r="N136" s="919" t="s">
        <v>355</v>
      </c>
      <c r="O136" s="922"/>
      <c r="P136" s="922"/>
      <c r="Q136" s="922"/>
      <c r="R136" s="922"/>
      <c r="S136" s="922"/>
      <c r="T136" s="922"/>
      <c r="U136" s="922"/>
      <c r="V136" s="922"/>
      <c r="W136" s="761"/>
    </row>
    <row r="137" spans="1:23" s="79" customFormat="1">
      <c r="A137" s="718" t="s">
        <v>119</v>
      </c>
      <c r="B137" s="898" t="b">
        <v>1</v>
      </c>
      <c r="C137" s="701"/>
      <c r="D137" s="701"/>
      <c r="E137" s="701"/>
      <c r="F137" s="701"/>
      <c r="G137" s="701"/>
      <c r="H137" s="701"/>
      <c r="I137" s="701"/>
      <c r="J137" s="701"/>
      <c r="K137" s="701"/>
      <c r="L137" s="924" t="s">
        <v>2456</v>
      </c>
      <c r="M137" s="925"/>
      <c r="N137" s="925"/>
      <c r="O137" s="925"/>
      <c r="P137" s="925"/>
      <c r="Q137" s="925"/>
      <c r="R137" s="925"/>
      <c r="S137" s="925"/>
      <c r="T137" s="925"/>
      <c r="U137" s="925"/>
      <c r="V137" s="925"/>
      <c r="W137" s="925"/>
    </row>
    <row r="138" spans="1:23" s="232" customFormat="1" ht="22.5">
      <c r="A138" s="768">
        <v>5</v>
      </c>
      <c r="B138" s="898" t="b">
        <v>1</v>
      </c>
      <c r="C138" s="912"/>
      <c r="D138" s="912"/>
      <c r="E138" s="912"/>
      <c r="F138" s="912"/>
      <c r="G138" s="912"/>
      <c r="H138" s="912"/>
      <c r="I138" s="912"/>
      <c r="J138" s="912"/>
      <c r="K138" s="912"/>
      <c r="L138" s="913">
        <v>1</v>
      </c>
      <c r="M138" s="914" t="s">
        <v>423</v>
      </c>
      <c r="N138" s="915" t="s">
        <v>355</v>
      </c>
      <c r="O138" s="916">
        <v>0</v>
      </c>
      <c r="P138" s="916">
        <v>0</v>
      </c>
      <c r="Q138" s="916">
        <v>0</v>
      </c>
      <c r="R138" s="916">
        <v>0</v>
      </c>
      <c r="S138" s="916">
        <v>0</v>
      </c>
      <c r="T138" s="916">
        <v>0</v>
      </c>
      <c r="U138" s="916">
        <v>0</v>
      </c>
      <c r="V138" s="916">
        <v>0</v>
      </c>
      <c r="W138" s="761"/>
    </row>
    <row r="139" spans="1:23">
      <c r="A139" s="768">
        <v>5</v>
      </c>
      <c r="B139" s="898" t="b">
        <v>1</v>
      </c>
      <c r="C139" s="898"/>
      <c r="D139" s="898"/>
      <c r="E139" s="898"/>
      <c r="F139" s="898"/>
      <c r="G139" s="898"/>
      <c r="H139" s="898"/>
      <c r="I139" s="898"/>
      <c r="J139" s="898"/>
      <c r="K139" s="898"/>
      <c r="L139" s="917" t="s">
        <v>154</v>
      </c>
      <c r="M139" s="918" t="s">
        <v>424</v>
      </c>
      <c r="N139" s="919" t="s">
        <v>355</v>
      </c>
      <c r="O139" s="920">
        <v>0</v>
      </c>
      <c r="P139" s="920">
        <v>0</v>
      </c>
      <c r="Q139" s="920">
        <v>0</v>
      </c>
      <c r="R139" s="920">
        <v>0</v>
      </c>
      <c r="S139" s="920">
        <v>0</v>
      </c>
      <c r="T139" s="920">
        <v>0</v>
      </c>
      <c r="U139" s="920">
        <v>0</v>
      </c>
      <c r="V139" s="920">
        <v>0</v>
      </c>
      <c r="W139" s="761"/>
    </row>
    <row r="140" spans="1:23">
      <c r="A140" s="768">
        <v>5</v>
      </c>
      <c r="B140" s="898" t="b">
        <v>1</v>
      </c>
      <c r="C140" s="898"/>
      <c r="D140" s="898"/>
      <c r="E140" s="898"/>
      <c r="F140" s="898"/>
      <c r="G140" s="898"/>
      <c r="H140" s="898"/>
      <c r="I140" s="898"/>
      <c r="J140" s="898"/>
      <c r="K140" s="898"/>
      <c r="L140" s="917" t="s">
        <v>397</v>
      </c>
      <c r="M140" s="921" t="s">
        <v>425</v>
      </c>
      <c r="N140" s="919" t="s">
        <v>355</v>
      </c>
      <c r="O140" s="922"/>
      <c r="P140" s="922"/>
      <c r="Q140" s="922"/>
      <c r="R140" s="922"/>
      <c r="S140" s="922"/>
      <c r="T140" s="922"/>
      <c r="U140" s="922"/>
      <c r="V140" s="922"/>
      <c r="W140" s="761"/>
    </row>
    <row r="141" spans="1:23">
      <c r="A141" s="768">
        <v>5</v>
      </c>
      <c r="B141" s="898" t="b">
        <v>1</v>
      </c>
      <c r="C141" s="898"/>
      <c r="D141" s="898"/>
      <c r="E141" s="898"/>
      <c r="F141" s="898"/>
      <c r="G141" s="898"/>
      <c r="H141" s="898"/>
      <c r="I141" s="898"/>
      <c r="J141" s="898"/>
      <c r="K141" s="898"/>
      <c r="L141" s="917" t="s">
        <v>399</v>
      </c>
      <c r="M141" s="921" t="s">
        <v>917</v>
      </c>
      <c r="N141" s="919" t="s">
        <v>355</v>
      </c>
      <c r="O141" s="922"/>
      <c r="P141" s="922"/>
      <c r="Q141" s="922"/>
      <c r="R141" s="922"/>
      <c r="S141" s="922"/>
      <c r="T141" s="922"/>
      <c r="U141" s="922"/>
      <c r="V141" s="922"/>
      <c r="W141" s="761"/>
    </row>
    <row r="142" spans="1:23">
      <c r="A142" s="768">
        <v>5</v>
      </c>
      <c r="B142" s="898" t="b">
        <v>1</v>
      </c>
      <c r="C142" s="898"/>
      <c r="D142" s="898"/>
      <c r="E142" s="898"/>
      <c r="F142" s="898"/>
      <c r="G142" s="898"/>
      <c r="H142" s="898"/>
      <c r="I142" s="898"/>
      <c r="J142" s="898"/>
      <c r="K142" s="898"/>
      <c r="L142" s="917" t="s">
        <v>885</v>
      </c>
      <c r="M142" s="921" t="s">
        <v>426</v>
      </c>
      <c r="N142" s="919" t="s">
        <v>355</v>
      </c>
      <c r="O142" s="922"/>
      <c r="P142" s="922"/>
      <c r="Q142" s="922"/>
      <c r="R142" s="922"/>
      <c r="S142" s="922"/>
      <c r="T142" s="922"/>
      <c r="U142" s="922"/>
      <c r="V142" s="922"/>
      <c r="W142" s="761"/>
    </row>
    <row r="143" spans="1:23">
      <c r="A143" s="768">
        <v>5</v>
      </c>
      <c r="B143" s="898" t="b">
        <v>1</v>
      </c>
      <c r="C143" s="898"/>
      <c r="D143" s="898"/>
      <c r="E143" s="898"/>
      <c r="F143" s="898"/>
      <c r="G143" s="898"/>
      <c r="H143" s="898"/>
      <c r="I143" s="898"/>
      <c r="J143" s="898"/>
      <c r="K143" s="898"/>
      <c r="L143" s="917" t="s">
        <v>886</v>
      </c>
      <c r="M143" s="921" t="s">
        <v>427</v>
      </c>
      <c r="N143" s="919" t="s">
        <v>355</v>
      </c>
      <c r="O143" s="922"/>
      <c r="P143" s="922"/>
      <c r="Q143" s="922"/>
      <c r="R143" s="922"/>
      <c r="S143" s="922"/>
      <c r="T143" s="922"/>
      <c r="U143" s="922"/>
      <c r="V143" s="922"/>
      <c r="W143" s="761"/>
    </row>
    <row r="144" spans="1:23">
      <c r="A144" s="768">
        <v>5</v>
      </c>
      <c r="B144" s="898" t="b">
        <v>1</v>
      </c>
      <c r="C144" s="898"/>
      <c r="D144" s="898"/>
      <c r="E144" s="898"/>
      <c r="F144" s="898"/>
      <c r="G144" s="898"/>
      <c r="H144" s="898"/>
      <c r="I144" s="898"/>
      <c r="J144" s="898"/>
      <c r="K144" s="898"/>
      <c r="L144" s="917" t="s">
        <v>155</v>
      </c>
      <c r="M144" s="918" t="s">
        <v>428</v>
      </c>
      <c r="N144" s="919" t="s">
        <v>355</v>
      </c>
      <c r="O144" s="920">
        <v>0</v>
      </c>
      <c r="P144" s="920">
        <v>0</v>
      </c>
      <c r="Q144" s="920">
        <v>0</v>
      </c>
      <c r="R144" s="920">
        <v>0</v>
      </c>
      <c r="S144" s="920">
        <v>0</v>
      </c>
      <c r="T144" s="920">
        <v>0</v>
      </c>
      <c r="U144" s="920">
        <v>0</v>
      </c>
      <c r="V144" s="920">
        <v>0</v>
      </c>
      <c r="W144" s="761"/>
    </row>
    <row r="145" spans="1:23">
      <c r="A145" s="768">
        <v>5</v>
      </c>
      <c r="B145" s="898" t="b">
        <v>1</v>
      </c>
      <c r="C145" s="898"/>
      <c r="D145" s="898"/>
      <c r="E145" s="898"/>
      <c r="F145" s="898"/>
      <c r="G145" s="898"/>
      <c r="H145" s="898"/>
      <c r="I145" s="898"/>
      <c r="J145" s="898"/>
      <c r="K145" s="898"/>
      <c r="L145" s="917" t="s">
        <v>454</v>
      </c>
      <c r="M145" s="921" t="s">
        <v>429</v>
      </c>
      <c r="N145" s="919" t="s">
        <v>355</v>
      </c>
      <c r="O145" s="922"/>
      <c r="P145" s="922"/>
      <c r="Q145" s="922"/>
      <c r="R145" s="922"/>
      <c r="S145" s="922"/>
      <c r="T145" s="922"/>
      <c r="U145" s="922"/>
      <c r="V145" s="922"/>
      <c r="W145" s="761"/>
    </row>
    <row r="146" spans="1:23">
      <c r="A146" s="768">
        <v>5</v>
      </c>
      <c r="B146" s="898" t="b">
        <v>1</v>
      </c>
      <c r="C146" s="898"/>
      <c r="D146" s="898"/>
      <c r="E146" s="898"/>
      <c r="F146" s="898"/>
      <c r="G146" s="898"/>
      <c r="H146" s="898"/>
      <c r="I146" s="898"/>
      <c r="J146" s="898"/>
      <c r="K146" s="898"/>
      <c r="L146" s="917" t="s">
        <v>457</v>
      </c>
      <c r="M146" s="921" t="s">
        <v>430</v>
      </c>
      <c r="N146" s="919" t="s">
        <v>355</v>
      </c>
      <c r="O146" s="922"/>
      <c r="P146" s="922"/>
      <c r="Q146" s="922"/>
      <c r="R146" s="922"/>
      <c r="S146" s="922"/>
      <c r="T146" s="922"/>
      <c r="U146" s="922"/>
      <c r="V146" s="922"/>
      <c r="W146" s="761"/>
    </row>
    <row r="147" spans="1:23">
      <c r="A147" s="768">
        <v>5</v>
      </c>
      <c r="B147" s="898" t="b">
        <v>1</v>
      </c>
      <c r="C147" s="898"/>
      <c r="D147" s="898"/>
      <c r="E147" s="898"/>
      <c r="F147" s="898"/>
      <c r="G147" s="898"/>
      <c r="H147" s="898"/>
      <c r="I147" s="898"/>
      <c r="J147" s="898"/>
      <c r="K147" s="898"/>
      <c r="L147" s="917" t="s">
        <v>458</v>
      </c>
      <c r="M147" s="921" t="s">
        <v>431</v>
      </c>
      <c r="N147" s="919" t="s">
        <v>355</v>
      </c>
      <c r="O147" s="922"/>
      <c r="P147" s="922"/>
      <c r="Q147" s="922"/>
      <c r="R147" s="922"/>
      <c r="S147" s="922"/>
      <c r="T147" s="922"/>
      <c r="U147" s="922"/>
      <c r="V147" s="922"/>
      <c r="W147" s="761"/>
    </row>
    <row r="148" spans="1:23">
      <c r="A148" s="768">
        <v>5</v>
      </c>
      <c r="B148" s="898" t="b">
        <v>1</v>
      </c>
      <c r="C148" s="898"/>
      <c r="D148" s="898"/>
      <c r="E148" s="898"/>
      <c r="F148" s="898"/>
      <c r="G148" s="898"/>
      <c r="H148" s="898"/>
      <c r="I148" s="898"/>
      <c r="J148" s="898"/>
      <c r="K148" s="898"/>
      <c r="L148" s="917" t="s">
        <v>363</v>
      </c>
      <c r="M148" s="918" t="s">
        <v>432</v>
      </c>
      <c r="N148" s="919" t="s">
        <v>355</v>
      </c>
      <c r="O148" s="920">
        <v>0</v>
      </c>
      <c r="P148" s="920">
        <v>0</v>
      </c>
      <c r="Q148" s="920">
        <v>0</v>
      </c>
      <c r="R148" s="920">
        <v>0</v>
      </c>
      <c r="S148" s="920">
        <v>0</v>
      </c>
      <c r="T148" s="920">
        <v>0</v>
      </c>
      <c r="U148" s="920">
        <v>0</v>
      </c>
      <c r="V148" s="920">
        <v>0</v>
      </c>
      <c r="W148" s="761"/>
    </row>
    <row r="149" spans="1:23">
      <c r="A149" s="768">
        <v>5</v>
      </c>
      <c r="B149" s="898" t="b">
        <v>1</v>
      </c>
      <c r="C149" s="898"/>
      <c r="D149" s="898"/>
      <c r="E149" s="898"/>
      <c r="F149" s="898"/>
      <c r="G149" s="898"/>
      <c r="H149" s="898"/>
      <c r="I149" s="898"/>
      <c r="J149" s="898"/>
      <c r="K149" s="898"/>
      <c r="L149" s="917" t="s">
        <v>463</v>
      </c>
      <c r="M149" s="921" t="s">
        <v>433</v>
      </c>
      <c r="N149" s="919" t="s">
        <v>355</v>
      </c>
      <c r="O149" s="922"/>
      <c r="P149" s="922"/>
      <c r="Q149" s="922"/>
      <c r="R149" s="922"/>
      <c r="S149" s="922"/>
      <c r="T149" s="922"/>
      <c r="U149" s="922"/>
      <c r="V149" s="922"/>
      <c r="W149" s="761"/>
    </row>
    <row r="150" spans="1:23">
      <c r="A150" s="768">
        <v>5</v>
      </c>
      <c r="B150" s="898" t="b">
        <v>1</v>
      </c>
      <c r="C150" s="898"/>
      <c r="D150" s="898"/>
      <c r="E150" s="898"/>
      <c r="F150" s="898"/>
      <c r="G150" s="898"/>
      <c r="H150" s="898"/>
      <c r="I150" s="898"/>
      <c r="J150" s="898"/>
      <c r="K150" s="898"/>
      <c r="L150" s="917" t="s">
        <v>464</v>
      </c>
      <c r="M150" s="921" t="s">
        <v>434</v>
      </c>
      <c r="N150" s="919" t="s">
        <v>355</v>
      </c>
      <c r="O150" s="922"/>
      <c r="P150" s="922"/>
      <c r="Q150" s="922"/>
      <c r="R150" s="922"/>
      <c r="S150" s="922"/>
      <c r="T150" s="922"/>
      <c r="U150" s="922"/>
      <c r="V150" s="922"/>
      <c r="W150" s="761"/>
    </row>
    <row r="151" spans="1:23">
      <c r="A151" s="768">
        <v>5</v>
      </c>
      <c r="B151" s="898" t="b">
        <v>1</v>
      </c>
      <c r="C151" s="898"/>
      <c r="D151" s="898"/>
      <c r="E151" s="898"/>
      <c r="F151" s="898"/>
      <c r="G151" s="898"/>
      <c r="H151" s="898"/>
      <c r="I151" s="898"/>
      <c r="J151" s="898"/>
      <c r="K151" s="898"/>
      <c r="L151" s="917" t="s">
        <v>465</v>
      </c>
      <c r="M151" s="921" t="s">
        <v>435</v>
      </c>
      <c r="N151" s="919" t="s">
        <v>355</v>
      </c>
      <c r="O151" s="922"/>
      <c r="P151" s="922"/>
      <c r="Q151" s="922"/>
      <c r="R151" s="922"/>
      <c r="S151" s="922"/>
      <c r="T151" s="922"/>
      <c r="U151" s="922"/>
      <c r="V151" s="922"/>
      <c r="W151" s="761"/>
    </row>
    <row r="152" spans="1:23">
      <c r="A152" s="768">
        <v>5</v>
      </c>
      <c r="B152" s="898" t="b">
        <v>1</v>
      </c>
      <c r="C152" s="898"/>
      <c r="D152" s="898"/>
      <c r="E152" s="898"/>
      <c r="F152" s="898"/>
      <c r="G152" s="898"/>
      <c r="H152" s="898"/>
      <c r="I152" s="898"/>
      <c r="J152" s="898"/>
      <c r="K152" s="898"/>
      <c r="L152" s="917" t="s">
        <v>365</v>
      </c>
      <c r="M152" s="918" t="s">
        <v>436</v>
      </c>
      <c r="N152" s="919" t="s">
        <v>355</v>
      </c>
      <c r="O152" s="920">
        <v>0</v>
      </c>
      <c r="P152" s="920">
        <v>0</v>
      </c>
      <c r="Q152" s="920">
        <v>0</v>
      </c>
      <c r="R152" s="920">
        <v>0</v>
      </c>
      <c r="S152" s="920">
        <v>0</v>
      </c>
      <c r="T152" s="920">
        <v>0</v>
      </c>
      <c r="U152" s="920">
        <v>0</v>
      </c>
      <c r="V152" s="920">
        <v>0</v>
      </c>
      <c r="W152" s="761"/>
    </row>
    <row r="153" spans="1:23">
      <c r="A153" s="768">
        <v>5</v>
      </c>
      <c r="B153" s="898" t="b">
        <v>1</v>
      </c>
      <c r="C153" s="898"/>
      <c r="D153" s="898"/>
      <c r="E153" s="898"/>
      <c r="F153" s="898"/>
      <c r="G153" s="898"/>
      <c r="H153" s="898"/>
      <c r="I153" s="898"/>
      <c r="J153" s="898"/>
      <c r="K153" s="898"/>
      <c r="L153" s="917" t="s">
        <v>467</v>
      </c>
      <c r="M153" s="921" t="s">
        <v>437</v>
      </c>
      <c r="N153" s="919" t="s">
        <v>355</v>
      </c>
      <c r="O153" s="922"/>
      <c r="P153" s="922"/>
      <c r="Q153" s="922"/>
      <c r="R153" s="922"/>
      <c r="S153" s="922"/>
      <c r="T153" s="922"/>
      <c r="U153" s="922"/>
      <c r="V153" s="922"/>
      <c r="W153" s="761"/>
    </row>
    <row r="154" spans="1:23" ht="22.5">
      <c r="A154" s="768">
        <v>5</v>
      </c>
      <c r="B154" s="898" t="b">
        <v>1</v>
      </c>
      <c r="C154" s="898"/>
      <c r="D154" s="898"/>
      <c r="E154" s="898"/>
      <c r="F154" s="898"/>
      <c r="G154" s="898"/>
      <c r="H154" s="898"/>
      <c r="I154" s="898"/>
      <c r="J154" s="898"/>
      <c r="K154" s="898"/>
      <c r="L154" s="917" t="s">
        <v>474</v>
      </c>
      <c r="M154" s="921" t="s">
        <v>963</v>
      </c>
      <c r="N154" s="919" t="s">
        <v>355</v>
      </c>
      <c r="O154" s="922"/>
      <c r="P154" s="922"/>
      <c r="Q154" s="922"/>
      <c r="R154" s="922"/>
      <c r="S154" s="922"/>
      <c r="T154" s="922"/>
      <c r="U154" s="922"/>
      <c r="V154" s="922"/>
      <c r="W154" s="761"/>
    </row>
    <row r="155" spans="1:23" ht="22.5">
      <c r="A155" s="768">
        <v>5</v>
      </c>
      <c r="B155" s="898" t="b">
        <v>1</v>
      </c>
      <c r="C155" s="898"/>
      <c r="D155" s="898"/>
      <c r="E155" s="898"/>
      <c r="F155" s="898"/>
      <c r="G155" s="898"/>
      <c r="H155" s="898"/>
      <c r="I155" s="898"/>
      <c r="J155" s="898"/>
      <c r="K155" s="898"/>
      <c r="L155" s="917" t="s">
        <v>475</v>
      </c>
      <c r="M155" s="921" t="s">
        <v>438</v>
      </c>
      <c r="N155" s="919" t="s">
        <v>355</v>
      </c>
      <c r="O155" s="922"/>
      <c r="P155" s="922"/>
      <c r="Q155" s="922"/>
      <c r="R155" s="922"/>
      <c r="S155" s="922"/>
      <c r="T155" s="922"/>
      <c r="U155" s="922"/>
      <c r="V155" s="922"/>
      <c r="W155" s="761"/>
    </row>
    <row r="156" spans="1:23">
      <c r="A156" s="768">
        <v>5</v>
      </c>
      <c r="B156" s="898" t="b">
        <v>1</v>
      </c>
      <c r="C156" s="898"/>
      <c r="D156" s="898"/>
      <c r="E156" s="898"/>
      <c r="F156" s="898"/>
      <c r="G156" s="898"/>
      <c r="H156" s="898"/>
      <c r="I156" s="898"/>
      <c r="J156" s="898"/>
      <c r="K156" s="898"/>
      <c r="L156" s="917" t="s">
        <v>476</v>
      </c>
      <c r="M156" s="921" t="s">
        <v>439</v>
      </c>
      <c r="N156" s="919" t="s">
        <v>355</v>
      </c>
      <c r="O156" s="922"/>
      <c r="P156" s="922"/>
      <c r="Q156" s="922"/>
      <c r="R156" s="922"/>
      <c r="S156" s="922"/>
      <c r="T156" s="922"/>
      <c r="U156" s="922"/>
      <c r="V156" s="922"/>
      <c r="W156" s="761"/>
    </row>
    <row r="157" spans="1:23" s="232" customFormat="1" ht="22.5">
      <c r="A157" s="768">
        <v>5</v>
      </c>
      <c r="B157" s="898" t="b">
        <v>1</v>
      </c>
      <c r="C157" s="912"/>
      <c r="D157" s="912"/>
      <c r="E157" s="912"/>
      <c r="F157" s="912"/>
      <c r="G157" s="912"/>
      <c r="H157" s="912"/>
      <c r="I157" s="912"/>
      <c r="J157" s="912"/>
      <c r="K157" s="912"/>
      <c r="L157" s="913" t="s">
        <v>101</v>
      </c>
      <c r="M157" s="923" t="s">
        <v>440</v>
      </c>
      <c r="N157" s="915" t="s">
        <v>355</v>
      </c>
      <c r="O157" s="916">
        <v>0</v>
      </c>
      <c r="P157" s="916">
        <v>0</v>
      </c>
      <c r="Q157" s="916">
        <v>0</v>
      </c>
      <c r="R157" s="916">
        <v>0</v>
      </c>
      <c r="S157" s="916">
        <v>0</v>
      </c>
      <c r="T157" s="916">
        <v>0</v>
      </c>
      <c r="U157" s="916">
        <v>0</v>
      </c>
      <c r="V157" s="916">
        <v>0</v>
      </c>
      <c r="W157" s="761"/>
    </row>
    <row r="158" spans="1:23">
      <c r="A158" s="768">
        <v>5</v>
      </c>
      <c r="B158" s="898" t="b">
        <v>1</v>
      </c>
      <c r="C158" s="898"/>
      <c r="D158" s="898"/>
      <c r="E158" s="898"/>
      <c r="F158" s="898"/>
      <c r="G158" s="898"/>
      <c r="H158" s="898"/>
      <c r="I158" s="898"/>
      <c r="J158" s="898"/>
      <c r="K158" s="898"/>
      <c r="L158" s="917" t="s">
        <v>16</v>
      </c>
      <c r="M158" s="918" t="s">
        <v>971</v>
      </c>
      <c r="N158" s="919" t="s">
        <v>355</v>
      </c>
      <c r="O158" s="922"/>
      <c r="P158" s="922"/>
      <c r="Q158" s="922"/>
      <c r="R158" s="922"/>
      <c r="S158" s="922"/>
      <c r="T158" s="922"/>
      <c r="U158" s="922"/>
      <c r="V158" s="922"/>
      <c r="W158" s="761"/>
    </row>
    <row r="159" spans="1:23">
      <c r="A159" s="768">
        <v>5</v>
      </c>
      <c r="B159" s="898" t="b">
        <v>1</v>
      </c>
      <c r="C159" s="898"/>
      <c r="D159" s="898"/>
      <c r="E159" s="898"/>
      <c r="F159" s="898"/>
      <c r="G159" s="898"/>
      <c r="H159" s="898"/>
      <c r="I159" s="898"/>
      <c r="J159" s="898"/>
      <c r="K159" s="898"/>
      <c r="L159" s="917" t="s">
        <v>143</v>
      </c>
      <c r="M159" s="918" t="s">
        <v>972</v>
      </c>
      <c r="N159" s="919" t="s">
        <v>355</v>
      </c>
      <c r="O159" s="922"/>
      <c r="P159" s="922"/>
      <c r="Q159" s="922"/>
      <c r="R159" s="922"/>
      <c r="S159" s="922"/>
      <c r="T159" s="922"/>
      <c r="U159" s="922"/>
      <c r="V159" s="922"/>
      <c r="W159" s="761"/>
    </row>
    <row r="160" spans="1:23">
      <c r="A160" s="768">
        <v>5</v>
      </c>
      <c r="B160" s="898" t="b">
        <v>1</v>
      </c>
      <c r="C160" s="898"/>
      <c r="D160" s="898"/>
      <c r="E160" s="898"/>
      <c r="F160" s="898"/>
      <c r="G160" s="898"/>
      <c r="H160" s="898"/>
      <c r="I160" s="898"/>
      <c r="J160" s="898"/>
      <c r="K160" s="898"/>
      <c r="L160" s="917" t="s">
        <v>156</v>
      </c>
      <c r="M160" s="918" t="s">
        <v>441</v>
      </c>
      <c r="N160" s="919" t="s">
        <v>355</v>
      </c>
      <c r="O160" s="922"/>
      <c r="P160" s="922"/>
      <c r="Q160" s="922"/>
      <c r="R160" s="922"/>
      <c r="S160" s="922"/>
      <c r="T160" s="922"/>
      <c r="U160" s="922"/>
      <c r="V160" s="922"/>
      <c r="W160" s="761"/>
    </row>
    <row r="161" spans="1:23" s="79" customFormat="1">
      <c r="A161" s="718" t="s">
        <v>123</v>
      </c>
      <c r="B161" s="898" t="b">
        <v>1</v>
      </c>
      <c r="C161" s="701"/>
      <c r="D161" s="701"/>
      <c r="E161" s="701"/>
      <c r="F161" s="701"/>
      <c r="G161" s="701"/>
      <c r="H161" s="701"/>
      <c r="I161" s="701"/>
      <c r="J161" s="701"/>
      <c r="K161" s="701"/>
      <c r="L161" s="924" t="s">
        <v>2458</v>
      </c>
      <c r="M161" s="925"/>
      <c r="N161" s="925"/>
      <c r="O161" s="925"/>
      <c r="P161" s="925"/>
      <c r="Q161" s="925"/>
      <c r="R161" s="925"/>
      <c r="S161" s="925"/>
      <c r="T161" s="925"/>
      <c r="U161" s="925"/>
      <c r="V161" s="925"/>
      <c r="W161" s="925"/>
    </row>
    <row r="162" spans="1:23" s="232" customFormat="1" ht="22.5">
      <c r="A162" s="768">
        <v>6</v>
      </c>
      <c r="B162" s="898" t="b">
        <v>1</v>
      </c>
      <c r="C162" s="912"/>
      <c r="D162" s="912"/>
      <c r="E162" s="912"/>
      <c r="F162" s="912"/>
      <c r="G162" s="912"/>
      <c r="H162" s="912"/>
      <c r="I162" s="912"/>
      <c r="J162" s="912"/>
      <c r="K162" s="912"/>
      <c r="L162" s="913">
        <v>1</v>
      </c>
      <c r="M162" s="914" t="s">
        <v>423</v>
      </c>
      <c r="N162" s="915" t="s">
        <v>355</v>
      </c>
      <c r="O162" s="916">
        <v>0</v>
      </c>
      <c r="P162" s="916">
        <v>0</v>
      </c>
      <c r="Q162" s="916">
        <v>0</v>
      </c>
      <c r="R162" s="916">
        <v>0</v>
      </c>
      <c r="S162" s="916">
        <v>0</v>
      </c>
      <c r="T162" s="916">
        <v>0</v>
      </c>
      <c r="U162" s="916">
        <v>0</v>
      </c>
      <c r="V162" s="916">
        <v>0</v>
      </c>
      <c r="W162" s="761"/>
    </row>
    <row r="163" spans="1:23">
      <c r="A163" s="768">
        <v>6</v>
      </c>
      <c r="B163" s="898" t="b">
        <v>1</v>
      </c>
      <c r="C163" s="898"/>
      <c r="D163" s="898"/>
      <c r="E163" s="898"/>
      <c r="F163" s="898"/>
      <c r="G163" s="898"/>
      <c r="H163" s="898"/>
      <c r="I163" s="898"/>
      <c r="J163" s="898"/>
      <c r="K163" s="898"/>
      <c r="L163" s="917" t="s">
        <v>154</v>
      </c>
      <c r="M163" s="918" t="s">
        <v>424</v>
      </c>
      <c r="N163" s="919" t="s">
        <v>355</v>
      </c>
      <c r="O163" s="920">
        <v>0</v>
      </c>
      <c r="P163" s="920">
        <v>0</v>
      </c>
      <c r="Q163" s="920">
        <v>0</v>
      </c>
      <c r="R163" s="920">
        <v>0</v>
      </c>
      <c r="S163" s="920">
        <v>0</v>
      </c>
      <c r="T163" s="920">
        <v>0</v>
      </c>
      <c r="U163" s="920">
        <v>0</v>
      </c>
      <c r="V163" s="920">
        <v>0</v>
      </c>
      <c r="W163" s="761"/>
    </row>
    <row r="164" spans="1:23">
      <c r="A164" s="768">
        <v>6</v>
      </c>
      <c r="B164" s="898" t="b">
        <v>1</v>
      </c>
      <c r="C164" s="898"/>
      <c r="D164" s="898"/>
      <c r="E164" s="898"/>
      <c r="F164" s="898"/>
      <c r="G164" s="898"/>
      <c r="H164" s="898"/>
      <c r="I164" s="898"/>
      <c r="J164" s="898"/>
      <c r="K164" s="898"/>
      <c r="L164" s="917" t="s">
        <v>397</v>
      </c>
      <c r="M164" s="921" t="s">
        <v>425</v>
      </c>
      <c r="N164" s="919" t="s">
        <v>355</v>
      </c>
      <c r="O164" s="922"/>
      <c r="P164" s="922"/>
      <c r="Q164" s="922"/>
      <c r="R164" s="922"/>
      <c r="S164" s="922"/>
      <c r="T164" s="922"/>
      <c r="U164" s="922"/>
      <c r="V164" s="922"/>
      <c r="W164" s="761"/>
    </row>
    <row r="165" spans="1:23">
      <c r="A165" s="768">
        <v>6</v>
      </c>
      <c r="B165" s="898" t="b">
        <v>1</v>
      </c>
      <c r="C165" s="898"/>
      <c r="D165" s="898"/>
      <c r="E165" s="898"/>
      <c r="F165" s="898"/>
      <c r="G165" s="898"/>
      <c r="H165" s="898"/>
      <c r="I165" s="898"/>
      <c r="J165" s="898"/>
      <c r="K165" s="898"/>
      <c r="L165" s="917" t="s">
        <v>399</v>
      </c>
      <c r="M165" s="921" t="s">
        <v>917</v>
      </c>
      <c r="N165" s="919" t="s">
        <v>355</v>
      </c>
      <c r="O165" s="922"/>
      <c r="P165" s="922"/>
      <c r="Q165" s="922"/>
      <c r="R165" s="922"/>
      <c r="S165" s="922"/>
      <c r="T165" s="922"/>
      <c r="U165" s="922"/>
      <c r="V165" s="922"/>
      <c r="W165" s="761"/>
    </row>
    <row r="166" spans="1:23">
      <c r="A166" s="768">
        <v>6</v>
      </c>
      <c r="B166" s="898" t="b">
        <v>1</v>
      </c>
      <c r="C166" s="898"/>
      <c r="D166" s="898"/>
      <c r="E166" s="898"/>
      <c r="F166" s="898"/>
      <c r="G166" s="898"/>
      <c r="H166" s="898"/>
      <c r="I166" s="898"/>
      <c r="J166" s="898"/>
      <c r="K166" s="898"/>
      <c r="L166" s="917" t="s">
        <v>885</v>
      </c>
      <c r="M166" s="921" t="s">
        <v>426</v>
      </c>
      <c r="N166" s="919" t="s">
        <v>355</v>
      </c>
      <c r="O166" s="922"/>
      <c r="P166" s="922"/>
      <c r="Q166" s="922"/>
      <c r="R166" s="922"/>
      <c r="S166" s="922"/>
      <c r="T166" s="922"/>
      <c r="U166" s="922"/>
      <c r="V166" s="922"/>
      <c r="W166" s="761"/>
    </row>
    <row r="167" spans="1:23">
      <c r="A167" s="768">
        <v>6</v>
      </c>
      <c r="B167" s="898" t="b">
        <v>1</v>
      </c>
      <c r="C167" s="898"/>
      <c r="D167" s="898"/>
      <c r="E167" s="898"/>
      <c r="F167" s="898"/>
      <c r="G167" s="898"/>
      <c r="H167" s="898"/>
      <c r="I167" s="898"/>
      <c r="J167" s="898"/>
      <c r="K167" s="898"/>
      <c r="L167" s="917" t="s">
        <v>886</v>
      </c>
      <c r="M167" s="921" t="s">
        <v>427</v>
      </c>
      <c r="N167" s="919" t="s">
        <v>355</v>
      </c>
      <c r="O167" s="922"/>
      <c r="P167" s="922"/>
      <c r="Q167" s="922"/>
      <c r="R167" s="922"/>
      <c r="S167" s="922"/>
      <c r="T167" s="922"/>
      <c r="U167" s="922"/>
      <c r="V167" s="922"/>
      <c r="W167" s="761"/>
    </row>
    <row r="168" spans="1:23">
      <c r="A168" s="768">
        <v>6</v>
      </c>
      <c r="B168" s="898" t="b">
        <v>1</v>
      </c>
      <c r="C168" s="898"/>
      <c r="D168" s="898"/>
      <c r="E168" s="898"/>
      <c r="F168" s="898"/>
      <c r="G168" s="898"/>
      <c r="H168" s="898"/>
      <c r="I168" s="898"/>
      <c r="J168" s="898"/>
      <c r="K168" s="898"/>
      <c r="L168" s="917" t="s">
        <v>155</v>
      </c>
      <c r="M168" s="918" t="s">
        <v>428</v>
      </c>
      <c r="N168" s="919" t="s">
        <v>355</v>
      </c>
      <c r="O168" s="920">
        <v>0</v>
      </c>
      <c r="P168" s="920">
        <v>0</v>
      </c>
      <c r="Q168" s="920">
        <v>0</v>
      </c>
      <c r="R168" s="920">
        <v>0</v>
      </c>
      <c r="S168" s="920">
        <v>0</v>
      </c>
      <c r="T168" s="920">
        <v>0</v>
      </c>
      <c r="U168" s="920">
        <v>0</v>
      </c>
      <c r="V168" s="920">
        <v>0</v>
      </c>
      <c r="W168" s="761"/>
    </row>
    <row r="169" spans="1:23">
      <c r="A169" s="768">
        <v>6</v>
      </c>
      <c r="B169" s="898" t="b">
        <v>1</v>
      </c>
      <c r="C169" s="898"/>
      <c r="D169" s="898"/>
      <c r="E169" s="898"/>
      <c r="F169" s="898"/>
      <c r="G169" s="898"/>
      <c r="H169" s="898"/>
      <c r="I169" s="898"/>
      <c r="J169" s="898"/>
      <c r="K169" s="898"/>
      <c r="L169" s="917" t="s">
        <v>454</v>
      </c>
      <c r="M169" s="921" t="s">
        <v>429</v>
      </c>
      <c r="N169" s="919" t="s">
        <v>355</v>
      </c>
      <c r="O169" s="922"/>
      <c r="P169" s="922"/>
      <c r="Q169" s="922"/>
      <c r="R169" s="922"/>
      <c r="S169" s="922"/>
      <c r="T169" s="922"/>
      <c r="U169" s="922"/>
      <c r="V169" s="922"/>
      <c r="W169" s="761"/>
    </row>
    <row r="170" spans="1:23">
      <c r="A170" s="768">
        <v>6</v>
      </c>
      <c r="B170" s="898" t="b">
        <v>1</v>
      </c>
      <c r="C170" s="898"/>
      <c r="D170" s="898"/>
      <c r="E170" s="898"/>
      <c r="F170" s="898"/>
      <c r="G170" s="898"/>
      <c r="H170" s="898"/>
      <c r="I170" s="898"/>
      <c r="J170" s="898"/>
      <c r="K170" s="898"/>
      <c r="L170" s="917" t="s">
        <v>457</v>
      </c>
      <c r="M170" s="921" t="s">
        <v>430</v>
      </c>
      <c r="N170" s="919" t="s">
        <v>355</v>
      </c>
      <c r="O170" s="922"/>
      <c r="P170" s="922"/>
      <c r="Q170" s="922"/>
      <c r="R170" s="922"/>
      <c r="S170" s="922"/>
      <c r="T170" s="922"/>
      <c r="U170" s="922"/>
      <c r="V170" s="922"/>
      <c r="W170" s="761"/>
    </row>
    <row r="171" spans="1:23">
      <c r="A171" s="768">
        <v>6</v>
      </c>
      <c r="B171" s="898" t="b">
        <v>1</v>
      </c>
      <c r="C171" s="898"/>
      <c r="D171" s="898"/>
      <c r="E171" s="898"/>
      <c r="F171" s="898"/>
      <c r="G171" s="898"/>
      <c r="H171" s="898"/>
      <c r="I171" s="898"/>
      <c r="J171" s="898"/>
      <c r="K171" s="898"/>
      <c r="L171" s="917" t="s">
        <v>458</v>
      </c>
      <c r="M171" s="921" t="s">
        <v>431</v>
      </c>
      <c r="N171" s="919" t="s">
        <v>355</v>
      </c>
      <c r="O171" s="922"/>
      <c r="P171" s="922"/>
      <c r="Q171" s="922"/>
      <c r="R171" s="922"/>
      <c r="S171" s="922"/>
      <c r="T171" s="922"/>
      <c r="U171" s="922"/>
      <c r="V171" s="922"/>
      <c r="W171" s="761"/>
    </row>
    <row r="172" spans="1:23">
      <c r="A172" s="768">
        <v>6</v>
      </c>
      <c r="B172" s="898" t="b">
        <v>1</v>
      </c>
      <c r="C172" s="898"/>
      <c r="D172" s="898"/>
      <c r="E172" s="898"/>
      <c r="F172" s="898"/>
      <c r="G172" s="898"/>
      <c r="H172" s="898"/>
      <c r="I172" s="898"/>
      <c r="J172" s="898"/>
      <c r="K172" s="898"/>
      <c r="L172" s="917" t="s">
        <v>363</v>
      </c>
      <c r="M172" s="918" t="s">
        <v>432</v>
      </c>
      <c r="N172" s="919" t="s">
        <v>355</v>
      </c>
      <c r="O172" s="920">
        <v>0</v>
      </c>
      <c r="P172" s="920">
        <v>0</v>
      </c>
      <c r="Q172" s="920">
        <v>0</v>
      </c>
      <c r="R172" s="920">
        <v>0</v>
      </c>
      <c r="S172" s="920">
        <v>0</v>
      </c>
      <c r="T172" s="920">
        <v>0</v>
      </c>
      <c r="U172" s="920">
        <v>0</v>
      </c>
      <c r="V172" s="920">
        <v>0</v>
      </c>
      <c r="W172" s="761"/>
    </row>
    <row r="173" spans="1:23">
      <c r="A173" s="768">
        <v>6</v>
      </c>
      <c r="B173" s="898" t="b">
        <v>1</v>
      </c>
      <c r="C173" s="898"/>
      <c r="D173" s="898"/>
      <c r="E173" s="898"/>
      <c r="F173" s="898"/>
      <c r="G173" s="898"/>
      <c r="H173" s="898"/>
      <c r="I173" s="898"/>
      <c r="J173" s="898"/>
      <c r="K173" s="898"/>
      <c r="L173" s="917" t="s">
        <v>463</v>
      </c>
      <c r="M173" s="921" t="s">
        <v>433</v>
      </c>
      <c r="N173" s="919" t="s">
        <v>355</v>
      </c>
      <c r="O173" s="922"/>
      <c r="P173" s="922"/>
      <c r="Q173" s="922"/>
      <c r="R173" s="922"/>
      <c r="S173" s="922"/>
      <c r="T173" s="922"/>
      <c r="U173" s="922"/>
      <c r="V173" s="922"/>
      <c r="W173" s="761"/>
    </row>
    <row r="174" spans="1:23">
      <c r="A174" s="768">
        <v>6</v>
      </c>
      <c r="B174" s="898" t="b">
        <v>1</v>
      </c>
      <c r="C174" s="898"/>
      <c r="D174" s="898"/>
      <c r="E174" s="898"/>
      <c r="F174" s="898"/>
      <c r="G174" s="898"/>
      <c r="H174" s="898"/>
      <c r="I174" s="898"/>
      <c r="J174" s="898"/>
      <c r="K174" s="898"/>
      <c r="L174" s="917" t="s">
        <v>464</v>
      </c>
      <c r="M174" s="921" t="s">
        <v>434</v>
      </c>
      <c r="N174" s="919" t="s">
        <v>355</v>
      </c>
      <c r="O174" s="922"/>
      <c r="P174" s="922"/>
      <c r="Q174" s="922"/>
      <c r="R174" s="922"/>
      <c r="S174" s="922"/>
      <c r="T174" s="922"/>
      <c r="U174" s="922"/>
      <c r="V174" s="922"/>
      <c r="W174" s="761"/>
    </row>
    <row r="175" spans="1:23">
      <c r="A175" s="768">
        <v>6</v>
      </c>
      <c r="B175" s="898" t="b">
        <v>1</v>
      </c>
      <c r="C175" s="898"/>
      <c r="D175" s="898"/>
      <c r="E175" s="898"/>
      <c r="F175" s="898"/>
      <c r="G175" s="898"/>
      <c r="H175" s="898"/>
      <c r="I175" s="898"/>
      <c r="J175" s="898"/>
      <c r="K175" s="898"/>
      <c r="L175" s="917" t="s">
        <v>465</v>
      </c>
      <c r="M175" s="921" t="s">
        <v>435</v>
      </c>
      <c r="N175" s="919" t="s">
        <v>355</v>
      </c>
      <c r="O175" s="922"/>
      <c r="P175" s="922"/>
      <c r="Q175" s="922"/>
      <c r="R175" s="922"/>
      <c r="S175" s="922"/>
      <c r="T175" s="922"/>
      <c r="U175" s="922"/>
      <c r="V175" s="922"/>
      <c r="W175" s="761"/>
    </row>
    <row r="176" spans="1:23">
      <c r="A176" s="768">
        <v>6</v>
      </c>
      <c r="B176" s="898" t="b">
        <v>1</v>
      </c>
      <c r="C176" s="898"/>
      <c r="D176" s="898"/>
      <c r="E176" s="898"/>
      <c r="F176" s="898"/>
      <c r="G176" s="898"/>
      <c r="H176" s="898"/>
      <c r="I176" s="898"/>
      <c r="J176" s="898"/>
      <c r="K176" s="898"/>
      <c r="L176" s="917" t="s">
        <v>365</v>
      </c>
      <c r="M176" s="918" t="s">
        <v>436</v>
      </c>
      <c r="N176" s="919" t="s">
        <v>355</v>
      </c>
      <c r="O176" s="920">
        <v>0</v>
      </c>
      <c r="P176" s="920">
        <v>0</v>
      </c>
      <c r="Q176" s="920">
        <v>0</v>
      </c>
      <c r="R176" s="920">
        <v>0</v>
      </c>
      <c r="S176" s="920">
        <v>0</v>
      </c>
      <c r="T176" s="920">
        <v>0</v>
      </c>
      <c r="U176" s="920">
        <v>0</v>
      </c>
      <c r="V176" s="920">
        <v>0</v>
      </c>
      <c r="W176" s="761"/>
    </row>
    <row r="177" spans="1:23">
      <c r="A177" s="768">
        <v>6</v>
      </c>
      <c r="B177" s="898" t="b">
        <v>1</v>
      </c>
      <c r="C177" s="898"/>
      <c r="D177" s="898"/>
      <c r="E177" s="898"/>
      <c r="F177" s="898"/>
      <c r="G177" s="898"/>
      <c r="H177" s="898"/>
      <c r="I177" s="898"/>
      <c r="J177" s="898"/>
      <c r="K177" s="898"/>
      <c r="L177" s="917" t="s">
        <v>467</v>
      </c>
      <c r="M177" s="921" t="s">
        <v>437</v>
      </c>
      <c r="N177" s="919" t="s">
        <v>355</v>
      </c>
      <c r="O177" s="922"/>
      <c r="P177" s="922"/>
      <c r="Q177" s="922"/>
      <c r="R177" s="922"/>
      <c r="S177" s="922"/>
      <c r="T177" s="922"/>
      <c r="U177" s="922"/>
      <c r="V177" s="922"/>
      <c r="W177" s="761"/>
    </row>
    <row r="178" spans="1:23" ht="22.5">
      <c r="A178" s="768">
        <v>6</v>
      </c>
      <c r="B178" s="898" t="b">
        <v>1</v>
      </c>
      <c r="C178" s="898"/>
      <c r="D178" s="898"/>
      <c r="E178" s="898"/>
      <c r="F178" s="898"/>
      <c r="G178" s="898"/>
      <c r="H178" s="898"/>
      <c r="I178" s="898"/>
      <c r="J178" s="898"/>
      <c r="K178" s="898"/>
      <c r="L178" s="917" t="s">
        <v>474</v>
      </c>
      <c r="M178" s="921" t="s">
        <v>963</v>
      </c>
      <c r="N178" s="919" t="s">
        <v>355</v>
      </c>
      <c r="O178" s="922"/>
      <c r="P178" s="922"/>
      <c r="Q178" s="922"/>
      <c r="R178" s="922"/>
      <c r="S178" s="922"/>
      <c r="T178" s="922"/>
      <c r="U178" s="922"/>
      <c r="V178" s="922"/>
      <c r="W178" s="761"/>
    </row>
    <row r="179" spans="1:23" ht="22.5">
      <c r="A179" s="768">
        <v>6</v>
      </c>
      <c r="B179" s="898" t="b">
        <v>1</v>
      </c>
      <c r="C179" s="898"/>
      <c r="D179" s="898"/>
      <c r="E179" s="898"/>
      <c r="F179" s="898"/>
      <c r="G179" s="898"/>
      <c r="H179" s="898"/>
      <c r="I179" s="898"/>
      <c r="J179" s="898"/>
      <c r="K179" s="898"/>
      <c r="L179" s="917" t="s">
        <v>475</v>
      </c>
      <c r="M179" s="921" t="s">
        <v>438</v>
      </c>
      <c r="N179" s="919" t="s">
        <v>355</v>
      </c>
      <c r="O179" s="922"/>
      <c r="P179" s="922"/>
      <c r="Q179" s="922"/>
      <c r="R179" s="922"/>
      <c r="S179" s="922"/>
      <c r="T179" s="922"/>
      <c r="U179" s="922"/>
      <c r="V179" s="922"/>
      <c r="W179" s="761"/>
    </row>
    <row r="180" spans="1:23">
      <c r="A180" s="768">
        <v>6</v>
      </c>
      <c r="B180" s="898" t="b">
        <v>1</v>
      </c>
      <c r="C180" s="898"/>
      <c r="D180" s="898"/>
      <c r="E180" s="898"/>
      <c r="F180" s="898"/>
      <c r="G180" s="898"/>
      <c r="H180" s="898"/>
      <c r="I180" s="898"/>
      <c r="J180" s="898"/>
      <c r="K180" s="898"/>
      <c r="L180" s="917" t="s">
        <v>476</v>
      </c>
      <c r="M180" s="921" t="s">
        <v>439</v>
      </c>
      <c r="N180" s="919" t="s">
        <v>355</v>
      </c>
      <c r="O180" s="922"/>
      <c r="P180" s="922"/>
      <c r="Q180" s="922"/>
      <c r="R180" s="922"/>
      <c r="S180" s="922"/>
      <c r="T180" s="922"/>
      <c r="U180" s="922"/>
      <c r="V180" s="922"/>
      <c r="W180" s="761"/>
    </row>
    <row r="181" spans="1:23" s="232" customFormat="1" ht="22.5">
      <c r="A181" s="768">
        <v>6</v>
      </c>
      <c r="B181" s="898" t="b">
        <v>1</v>
      </c>
      <c r="C181" s="912"/>
      <c r="D181" s="912"/>
      <c r="E181" s="912"/>
      <c r="F181" s="912"/>
      <c r="G181" s="912"/>
      <c r="H181" s="912"/>
      <c r="I181" s="912"/>
      <c r="J181" s="912"/>
      <c r="K181" s="912"/>
      <c r="L181" s="913" t="s">
        <v>101</v>
      </c>
      <c r="M181" s="923" t="s">
        <v>440</v>
      </c>
      <c r="N181" s="915" t="s">
        <v>355</v>
      </c>
      <c r="O181" s="916">
        <v>0</v>
      </c>
      <c r="P181" s="916">
        <v>0</v>
      </c>
      <c r="Q181" s="916">
        <v>0</v>
      </c>
      <c r="R181" s="916">
        <v>0</v>
      </c>
      <c r="S181" s="916">
        <v>0</v>
      </c>
      <c r="T181" s="916">
        <v>0</v>
      </c>
      <c r="U181" s="916">
        <v>0</v>
      </c>
      <c r="V181" s="916">
        <v>0</v>
      </c>
      <c r="W181" s="761"/>
    </row>
    <row r="182" spans="1:23">
      <c r="A182" s="768">
        <v>6</v>
      </c>
      <c r="B182" s="898" t="b">
        <v>1</v>
      </c>
      <c r="C182" s="898"/>
      <c r="D182" s="898"/>
      <c r="E182" s="898"/>
      <c r="F182" s="898"/>
      <c r="G182" s="898"/>
      <c r="H182" s="898"/>
      <c r="I182" s="898"/>
      <c r="J182" s="898"/>
      <c r="K182" s="898"/>
      <c r="L182" s="917" t="s">
        <v>16</v>
      </c>
      <c r="M182" s="918" t="s">
        <v>971</v>
      </c>
      <c r="N182" s="919" t="s">
        <v>355</v>
      </c>
      <c r="O182" s="922"/>
      <c r="P182" s="922"/>
      <c r="Q182" s="922"/>
      <c r="R182" s="922"/>
      <c r="S182" s="922"/>
      <c r="T182" s="922"/>
      <c r="U182" s="922"/>
      <c r="V182" s="922"/>
      <c r="W182" s="761"/>
    </row>
    <row r="183" spans="1:23">
      <c r="A183" s="768">
        <v>6</v>
      </c>
      <c r="B183" s="898" t="b">
        <v>1</v>
      </c>
      <c r="C183" s="898"/>
      <c r="D183" s="898"/>
      <c r="E183" s="898"/>
      <c r="F183" s="898"/>
      <c r="G183" s="898"/>
      <c r="H183" s="898"/>
      <c r="I183" s="898"/>
      <c r="J183" s="898"/>
      <c r="K183" s="898"/>
      <c r="L183" s="917" t="s">
        <v>143</v>
      </c>
      <c r="M183" s="918" t="s">
        <v>972</v>
      </c>
      <c r="N183" s="919" t="s">
        <v>355</v>
      </c>
      <c r="O183" s="922"/>
      <c r="P183" s="922"/>
      <c r="Q183" s="922"/>
      <c r="R183" s="922"/>
      <c r="S183" s="922"/>
      <c r="T183" s="922"/>
      <c r="U183" s="922"/>
      <c r="V183" s="922"/>
      <c r="W183" s="761"/>
    </row>
    <row r="184" spans="1:23">
      <c r="A184" s="768">
        <v>6</v>
      </c>
      <c r="B184" s="898" t="b">
        <v>1</v>
      </c>
      <c r="C184" s="898"/>
      <c r="D184" s="898"/>
      <c r="E184" s="898"/>
      <c r="F184" s="898"/>
      <c r="G184" s="898"/>
      <c r="H184" s="898"/>
      <c r="I184" s="898"/>
      <c r="J184" s="898"/>
      <c r="K184" s="898"/>
      <c r="L184" s="917" t="s">
        <v>156</v>
      </c>
      <c r="M184" s="918" t="s">
        <v>441</v>
      </c>
      <c r="N184" s="919" t="s">
        <v>355</v>
      </c>
      <c r="O184" s="922"/>
      <c r="P184" s="922"/>
      <c r="Q184" s="922"/>
      <c r="R184" s="922"/>
      <c r="S184" s="922"/>
      <c r="T184" s="922"/>
      <c r="U184" s="922"/>
      <c r="V184" s="922"/>
      <c r="W184" s="761"/>
    </row>
    <row r="185" spans="1:23" s="79" customFormat="1">
      <c r="A185" s="718" t="s">
        <v>124</v>
      </c>
      <c r="B185" s="898" t="b">
        <v>1</v>
      </c>
      <c r="C185" s="701"/>
      <c r="D185" s="701"/>
      <c r="E185" s="701"/>
      <c r="F185" s="701"/>
      <c r="G185" s="701"/>
      <c r="H185" s="701"/>
      <c r="I185" s="701"/>
      <c r="J185" s="701"/>
      <c r="K185" s="701"/>
      <c r="L185" s="924" t="s">
        <v>2460</v>
      </c>
      <c r="M185" s="925"/>
      <c r="N185" s="925"/>
      <c r="O185" s="925"/>
      <c r="P185" s="925"/>
      <c r="Q185" s="925"/>
      <c r="R185" s="925"/>
      <c r="S185" s="925"/>
      <c r="T185" s="925"/>
      <c r="U185" s="925"/>
      <c r="V185" s="925"/>
      <c r="W185" s="925"/>
    </row>
    <row r="186" spans="1:23" s="232" customFormat="1" ht="22.5">
      <c r="A186" s="768">
        <v>7</v>
      </c>
      <c r="B186" s="898" t="b">
        <v>1</v>
      </c>
      <c r="C186" s="912"/>
      <c r="D186" s="912"/>
      <c r="E186" s="912"/>
      <c r="F186" s="912"/>
      <c r="G186" s="912"/>
      <c r="H186" s="912"/>
      <c r="I186" s="912"/>
      <c r="J186" s="912"/>
      <c r="K186" s="912"/>
      <c r="L186" s="913">
        <v>1</v>
      </c>
      <c r="M186" s="914" t="s">
        <v>423</v>
      </c>
      <c r="N186" s="915" t="s">
        <v>355</v>
      </c>
      <c r="O186" s="916">
        <v>0</v>
      </c>
      <c r="P186" s="916">
        <v>0</v>
      </c>
      <c r="Q186" s="916">
        <v>0</v>
      </c>
      <c r="R186" s="916">
        <v>0</v>
      </c>
      <c r="S186" s="916">
        <v>0</v>
      </c>
      <c r="T186" s="916">
        <v>0</v>
      </c>
      <c r="U186" s="916">
        <v>0</v>
      </c>
      <c r="V186" s="916">
        <v>0</v>
      </c>
      <c r="W186" s="761"/>
    </row>
    <row r="187" spans="1:23">
      <c r="A187" s="768">
        <v>7</v>
      </c>
      <c r="B187" s="898" t="b">
        <v>1</v>
      </c>
      <c r="C187" s="898"/>
      <c r="D187" s="898"/>
      <c r="E187" s="898"/>
      <c r="F187" s="898"/>
      <c r="G187" s="898"/>
      <c r="H187" s="898"/>
      <c r="I187" s="898"/>
      <c r="J187" s="898"/>
      <c r="K187" s="898"/>
      <c r="L187" s="917" t="s">
        <v>154</v>
      </c>
      <c r="M187" s="918" t="s">
        <v>424</v>
      </c>
      <c r="N187" s="919" t="s">
        <v>355</v>
      </c>
      <c r="O187" s="920">
        <v>0</v>
      </c>
      <c r="P187" s="920">
        <v>0</v>
      </c>
      <c r="Q187" s="920">
        <v>0</v>
      </c>
      <c r="R187" s="920">
        <v>0</v>
      </c>
      <c r="S187" s="920">
        <v>0</v>
      </c>
      <c r="T187" s="920">
        <v>0</v>
      </c>
      <c r="U187" s="920">
        <v>0</v>
      </c>
      <c r="V187" s="920">
        <v>0</v>
      </c>
      <c r="W187" s="761"/>
    </row>
    <row r="188" spans="1:23">
      <c r="A188" s="768">
        <v>7</v>
      </c>
      <c r="B188" s="898" t="b">
        <v>1</v>
      </c>
      <c r="C188" s="898"/>
      <c r="D188" s="898"/>
      <c r="E188" s="898"/>
      <c r="F188" s="898"/>
      <c r="G188" s="898"/>
      <c r="H188" s="898"/>
      <c r="I188" s="898"/>
      <c r="J188" s="898"/>
      <c r="K188" s="898"/>
      <c r="L188" s="917" t="s">
        <v>397</v>
      </c>
      <c r="M188" s="921" t="s">
        <v>425</v>
      </c>
      <c r="N188" s="919" t="s">
        <v>355</v>
      </c>
      <c r="O188" s="922"/>
      <c r="P188" s="922"/>
      <c r="Q188" s="922"/>
      <c r="R188" s="922"/>
      <c r="S188" s="922"/>
      <c r="T188" s="922"/>
      <c r="U188" s="922"/>
      <c r="V188" s="922"/>
      <c r="W188" s="761"/>
    </row>
    <row r="189" spans="1:23">
      <c r="A189" s="768">
        <v>7</v>
      </c>
      <c r="B189" s="898" t="b">
        <v>1</v>
      </c>
      <c r="C189" s="898"/>
      <c r="D189" s="898"/>
      <c r="E189" s="898"/>
      <c r="F189" s="898"/>
      <c r="G189" s="898"/>
      <c r="H189" s="898"/>
      <c r="I189" s="898"/>
      <c r="J189" s="898"/>
      <c r="K189" s="898"/>
      <c r="L189" s="917" t="s">
        <v>399</v>
      </c>
      <c r="M189" s="921" t="s">
        <v>917</v>
      </c>
      <c r="N189" s="919" t="s">
        <v>355</v>
      </c>
      <c r="O189" s="922"/>
      <c r="P189" s="922"/>
      <c r="Q189" s="922"/>
      <c r="R189" s="922"/>
      <c r="S189" s="922"/>
      <c r="T189" s="922"/>
      <c r="U189" s="922"/>
      <c r="V189" s="922"/>
      <c r="W189" s="761"/>
    </row>
    <row r="190" spans="1:23">
      <c r="A190" s="768">
        <v>7</v>
      </c>
      <c r="B190" s="898" t="b">
        <v>1</v>
      </c>
      <c r="C190" s="898"/>
      <c r="D190" s="898"/>
      <c r="E190" s="898"/>
      <c r="F190" s="898"/>
      <c r="G190" s="898"/>
      <c r="H190" s="898"/>
      <c r="I190" s="898"/>
      <c r="J190" s="898"/>
      <c r="K190" s="898"/>
      <c r="L190" s="917" t="s">
        <v>885</v>
      </c>
      <c r="M190" s="921" t="s">
        <v>426</v>
      </c>
      <c r="N190" s="919" t="s">
        <v>355</v>
      </c>
      <c r="O190" s="922"/>
      <c r="P190" s="922"/>
      <c r="Q190" s="922"/>
      <c r="R190" s="922"/>
      <c r="S190" s="922"/>
      <c r="T190" s="922"/>
      <c r="U190" s="922"/>
      <c r="V190" s="922"/>
      <c r="W190" s="761"/>
    </row>
    <row r="191" spans="1:23">
      <c r="A191" s="768">
        <v>7</v>
      </c>
      <c r="B191" s="898" t="b">
        <v>1</v>
      </c>
      <c r="C191" s="898"/>
      <c r="D191" s="898"/>
      <c r="E191" s="898"/>
      <c r="F191" s="898"/>
      <c r="G191" s="898"/>
      <c r="H191" s="898"/>
      <c r="I191" s="898"/>
      <c r="J191" s="898"/>
      <c r="K191" s="898"/>
      <c r="L191" s="917" t="s">
        <v>886</v>
      </c>
      <c r="M191" s="921" t="s">
        <v>427</v>
      </c>
      <c r="N191" s="919" t="s">
        <v>355</v>
      </c>
      <c r="O191" s="922"/>
      <c r="P191" s="922"/>
      <c r="Q191" s="922"/>
      <c r="R191" s="922"/>
      <c r="S191" s="922"/>
      <c r="T191" s="922"/>
      <c r="U191" s="922"/>
      <c r="V191" s="922"/>
      <c r="W191" s="761"/>
    </row>
    <row r="192" spans="1:23">
      <c r="A192" s="768">
        <v>7</v>
      </c>
      <c r="B192" s="898" t="b">
        <v>1</v>
      </c>
      <c r="C192" s="898"/>
      <c r="D192" s="898"/>
      <c r="E192" s="898"/>
      <c r="F192" s="898"/>
      <c r="G192" s="898"/>
      <c r="H192" s="898"/>
      <c r="I192" s="898"/>
      <c r="J192" s="898"/>
      <c r="K192" s="898"/>
      <c r="L192" s="917" t="s">
        <v>155</v>
      </c>
      <c r="M192" s="918" t="s">
        <v>428</v>
      </c>
      <c r="N192" s="919" t="s">
        <v>355</v>
      </c>
      <c r="O192" s="920">
        <v>0</v>
      </c>
      <c r="P192" s="920">
        <v>0</v>
      </c>
      <c r="Q192" s="920">
        <v>0</v>
      </c>
      <c r="R192" s="920">
        <v>0</v>
      </c>
      <c r="S192" s="920">
        <v>0</v>
      </c>
      <c r="T192" s="920">
        <v>0</v>
      </c>
      <c r="U192" s="920">
        <v>0</v>
      </c>
      <c r="V192" s="920">
        <v>0</v>
      </c>
      <c r="W192" s="761"/>
    </row>
    <row r="193" spans="1:23">
      <c r="A193" s="768">
        <v>7</v>
      </c>
      <c r="B193" s="898" t="b">
        <v>1</v>
      </c>
      <c r="C193" s="898"/>
      <c r="D193" s="898"/>
      <c r="E193" s="898"/>
      <c r="F193" s="898"/>
      <c r="G193" s="898"/>
      <c r="H193" s="898"/>
      <c r="I193" s="898"/>
      <c r="J193" s="898"/>
      <c r="K193" s="898"/>
      <c r="L193" s="917" t="s">
        <v>454</v>
      </c>
      <c r="M193" s="921" t="s">
        <v>429</v>
      </c>
      <c r="N193" s="919" t="s">
        <v>355</v>
      </c>
      <c r="O193" s="922"/>
      <c r="P193" s="922"/>
      <c r="Q193" s="922"/>
      <c r="R193" s="922"/>
      <c r="S193" s="922"/>
      <c r="T193" s="922"/>
      <c r="U193" s="922"/>
      <c r="V193" s="922"/>
      <c r="W193" s="761"/>
    </row>
    <row r="194" spans="1:23">
      <c r="A194" s="768">
        <v>7</v>
      </c>
      <c r="B194" s="898" t="b">
        <v>1</v>
      </c>
      <c r="C194" s="898"/>
      <c r="D194" s="898"/>
      <c r="E194" s="898"/>
      <c r="F194" s="898"/>
      <c r="G194" s="898"/>
      <c r="H194" s="898"/>
      <c r="I194" s="898"/>
      <c r="J194" s="898"/>
      <c r="K194" s="898"/>
      <c r="L194" s="917" t="s">
        <v>457</v>
      </c>
      <c r="M194" s="921" t="s">
        <v>430</v>
      </c>
      <c r="N194" s="919" t="s">
        <v>355</v>
      </c>
      <c r="O194" s="922"/>
      <c r="P194" s="922"/>
      <c r="Q194" s="922"/>
      <c r="R194" s="922"/>
      <c r="S194" s="922"/>
      <c r="T194" s="922"/>
      <c r="U194" s="922"/>
      <c r="V194" s="922"/>
      <c r="W194" s="761"/>
    </row>
    <row r="195" spans="1:23">
      <c r="A195" s="768">
        <v>7</v>
      </c>
      <c r="B195" s="898" t="b">
        <v>1</v>
      </c>
      <c r="C195" s="898"/>
      <c r="D195" s="898"/>
      <c r="E195" s="898"/>
      <c r="F195" s="898"/>
      <c r="G195" s="898"/>
      <c r="H195" s="898"/>
      <c r="I195" s="898"/>
      <c r="J195" s="898"/>
      <c r="K195" s="898"/>
      <c r="L195" s="917" t="s">
        <v>458</v>
      </c>
      <c r="M195" s="921" t="s">
        <v>431</v>
      </c>
      <c r="N195" s="919" t="s">
        <v>355</v>
      </c>
      <c r="O195" s="922"/>
      <c r="P195" s="922"/>
      <c r="Q195" s="922"/>
      <c r="R195" s="922"/>
      <c r="S195" s="922"/>
      <c r="T195" s="922"/>
      <c r="U195" s="922"/>
      <c r="V195" s="922"/>
      <c r="W195" s="761"/>
    </row>
    <row r="196" spans="1:23">
      <c r="A196" s="768">
        <v>7</v>
      </c>
      <c r="B196" s="898" t="b">
        <v>1</v>
      </c>
      <c r="C196" s="898"/>
      <c r="D196" s="898"/>
      <c r="E196" s="898"/>
      <c r="F196" s="898"/>
      <c r="G196" s="898"/>
      <c r="H196" s="898"/>
      <c r="I196" s="898"/>
      <c r="J196" s="898"/>
      <c r="K196" s="898"/>
      <c r="L196" s="917" t="s">
        <v>363</v>
      </c>
      <c r="M196" s="918" t="s">
        <v>432</v>
      </c>
      <c r="N196" s="919" t="s">
        <v>355</v>
      </c>
      <c r="O196" s="920">
        <v>0</v>
      </c>
      <c r="P196" s="920">
        <v>0</v>
      </c>
      <c r="Q196" s="920">
        <v>0</v>
      </c>
      <c r="R196" s="920">
        <v>0</v>
      </c>
      <c r="S196" s="920">
        <v>0</v>
      </c>
      <c r="T196" s="920">
        <v>0</v>
      </c>
      <c r="U196" s="920">
        <v>0</v>
      </c>
      <c r="V196" s="920">
        <v>0</v>
      </c>
      <c r="W196" s="761"/>
    </row>
    <row r="197" spans="1:23">
      <c r="A197" s="768">
        <v>7</v>
      </c>
      <c r="B197" s="898" t="b">
        <v>1</v>
      </c>
      <c r="C197" s="898"/>
      <c r="D197" s="898"/>
      <c r="E197" s="898"/>
      <c r="F197" s="898"/>
      <c r="G197" s="898"/>
      <c r="H197" s="898"/>
      <c r="I197" s="898"/>
      <c r="J197" s="898"/>
      <c r="K197" s="898"/>
      <c r="L197" s="917" t="s">
        <v>463</v>
      </c>
      <c r="M197" s="921" t="s">
        <v>433</v>
      </c>
      <c r="N197" s="919" t="s">
        <v>355</v>
      </c>
      <c r="O197" s="922"/>
      <c r="P197" s="922"/>
      <c r="Q197" s="922"/>
      <c r="R197" s="922"/>
      <c r="S197" s="922"/>
      <c r="T197" s="922"/>
      <c r="U197" s="922"/>
      <c r="V197" s="922"/>
      <c r="W197" s="761"/>
    </row>
    <row r="198" spans="1:23">
      <c r="A198" s="768">
        <v>7</v>
      </c>
      <c r="B198" s="898" t="b">
        <v>1</v>
      </c>
      <c r="C198" s="898"/>
      <c r="D198" s="898"/>
      <c r="E198" s="898"/>
      <c r="F198" s="898"/>
      <c r="G198" s="898"/>
      <c r="H198" s="898"/>
      <c r="I198" s="898"/>
      <c r="J198" s="898"/>
      <c r="K198" s="898"/>
      <c r="L198" s="917" t="s">
        <v>464</v>
      </c>
      <c r="M198" s="921" t="s">
        <v>434</v>
      </c>
      <c r="N198" s="919" t="s">
        <v>355</v>
      </c>
      <c r="O198" s="922"/>
      <c r="P198" s="922"/>
      <c r="Q198" s="922"/>
      <c r="R198" s="922"/>
      <c r="S198" s="922"/>
      <c r="T198" s="922"/>
      <c r="U198" s="922"/>
      <c r="V198" s="922"/>
      <c r="W198" s="761"/>
    </row>
    <row r="199" spans="1:23">
      <c r="A199" s="768">
        <v>7</v>
      </c>
      <c r="B199" s="898" t="b">
        <v>1</v>
      </c>
      <c r="C199" s="898"/>
      <c r="D199" s="898"/>
      <c r="E199" s="898"/>
      <c r="F199" s="898"/>
      <c r="G199" s="898"/>
      <c r="H199" s="898"/>
      <c r="I199" s="898"/>
      <c r="J199" s="898"/>
      <c r="K199" s="898"/>
      <c r="L199" s="917" t="s">
        <v>465</v>
      </c>
      <c r="M199" s="921" t="s">
        <v>435</v>
      </c>
      <c r="N199" s="919" t="s">
        <v>355</v>
      </c>
      <c r="O199" s="922"/>
      <c r="P199" s="922"/>
      <c r="Q199" s="922"/>
      <c r="R199" s="922"/>
      <c r="S199" s="922"/>
      <c r="T199" s="922"/>
      <c r="U199" s="922"/>
      <c r="V199" s="922"/>
      <c r="W199" s="761"/>
    </row>
    <row r="200" spans="1:23">
      <c r="A200" s="768">
        <v>7</v>
      </c>
      <c r="B200" s="898" t="b">
        <v>1</v>
      </c>
      <c r="C200" s="898"/>
      <c r="D200" s="898"/>
      <c r="E200" s="898"/>
      <c r="F200" s="898"/>
      <c r="G200" s="898"/>
      <c r="H200" s="898"/>
      <c r="I200" s="898"/>
      <c r="J200" s="898"/>
      <c r="K200" s="898"/>
      <c r="L200" s="917" t="s">
        <v>365</v>
      </c>
      <c r="M200" s="918" t="s">
        <v>436</v>
      </c>
      <c r="N200" s="919" t="s">
        <v>355</v>
      </c>
      <c r="O200" s="920">
        <v>0</v>
      </c>
      <c r="P200" s="920">
        <v>0</v>
      </c>
      <c r="Q200" s="920">
        <v>0</v>
      </c>
      <c r="R200" s="920">
        <v>0</v>
      </c>
      <c r="S200" s="920">
        <v>0</v>
      </c>
      <c r="T200" s="920">
        <v>0</v>
      </c>
      <c r="U200" s="920">
        <v>0</v>
      </c>
      <c r="V200" s="920">
        <v>0</v>
      </c>
      <c r="W200" s="761"/>
    </row>
    <row r="201" spans="1:23">
      <c r="A201" s="768">
        <v>7</v>
      </c>
      <c r="B201" s="898" t="b">
        <v>1</v>
      </c>
      <c r="C201" s="898"/>
      <c r="D201" s="898"/>
      <c r="E201" s="898"/>
      <c r="F201" s="898"/>
      <c r="G201" s="898"/>
      <c r="H201" s="898"/>
      <c r="I201" s="898"/>
      <c r="J201" s="898"/>
      <c r="K201" s="898"/>
      <c r="L201" s="917" t="s">
        <v>467</v>
      </c>
      <c r="M201" s="921" t="s">
        <v>437</v>
      </c>
      <c r="N201" s="919" t="s">
        <v>355</v>
      </c>
      <c r="O201" s="922"/>
      <c r="P201" s="922"/>
      <c r="Q201" s="922"/>
      <c r="R201" s="922"/>
      <c r="S201" s="922"/>
      <c r="T201" s="922"/>
      <c r="U201" s="922"/>
      <c r="V201" s="922"/>
      <c r="W201" s="761"/>
    </row>
    <row r="202" spans="1:23" ht="22.5">
      <c r="A202" s="768">
        <v>7</v>
      </c>
      <c r="B202" s="898" t="b">
        <v>1</v>
      </c>
      <c r="C202" s="898"/>
      <c r="D202" s="898"/>
      <c r="E202" s="898"/>
      <c r="F202" s="898"/>
      <c r="G202" s="898"/>
      <c r="H202" s="898"/>
      <c r="I202" s="898"/>
      <c r="J202" s="898"/>
      <c r="K202" s="898"/>
      <c r="L202" s="917" t="s">
        <v>474</v>
      </c>
      <c r="M202" s="921" t="s">
        <v>963</v>
      </c>
      <c r="N202" s="919" t="s">
        <v>355</v>
      </c>
      <c r="O202" s="922"/>
      <c r="P202" s="922"/>
      <c r="Q202" s="922"/>
      <c r="R202" s="922"/>
      <c r="S202" s="922"/>
      <c r="T202" s="922"/>
      <c r="U202" s="922"/>
      <c r="V202" s="922"/>
      <c r="W202" s="761"/>
    </row>
    <row r="203" spans="1:23" ht="22.5">
      <c r="A203" s="768">
        <v>7</v>
      </c>
      <c r="B203" s="898" t="b">
        <v>1</v>
      </c>
      <c r="C203" s="898"/>
      <c r="D203" s="898"/>
      <c r="E203" s="898"/>
      <c r="F203" s="898"/>
      <c r="G203" s="898"/>
      <c r="H203" s="898"/>
      <c r="I203" s="898"/>
      <c r="J203" s="898"/>
      <c r="K203" s="898"/>
      <c r="L203" s="917" t="s">
        <v>475</v>
      </c>
      <c r="M203" s="921" t="s">
        <v>438</v>
      </c>
      <c r="N203" s="919" t="s">
        <v>355</v>
      </c>
      <c r="O203" s="922"/>
      <c r="P203" s="922"/>
      <c r="Q203" s="922"/>
      <c r="R203" s="922"/>
      <c r="S203" s="922"/>
      <c r="T203" s="922"/>
      <c r="U203" s="922"/>
      <c r="V203" s="922"/>
      <c r="W203" s="761"/>
    </row>
    <row r="204" spans="1:23">
      <c r="A204" s="768">
        <v>7</v>
      </c>
      <c r="B204" s="898" t="b">
        <v>1</v>
      </c>
      <c r="C204" s="898"/>
      <c r="D204" s="898"/>
      <c r="E204" s="898"/>
      <c r="F204" s="898"/>
      <c r="G204" s="898"/>
      <c r="H204" s="898"/>
      <c r="I204" s="898"/>
      <c r="J204" s="898"/>
      <c r="K204" s="898"/>
      <c r="L204" s="917" t="s">
        <v>476</v>
      </c>
      <c r="M204" s="921" t="s">
        <v>439</v>
      </c>
      <c r="N204" s="919" t="s">
        <v>355</v>
      </c>
      <c r="O204" s="922"/>
      <c r="P204" s="922"/>
      <c r="Q204" s="922"/>
      <c r="R204" s="922"/>
      <c r="S204" s="922"/>
      <c r="T204" s="922"/>
      <c r="U204" s="922"/>
      <c r="V204" s="922"/>
      <c r="W204" s="761"/>
    </row>
    <row r="205" spans="1:23" s="232" customFormat="1" ht="22.5">
      <c r="A205" s="768">
        <v>7</v>
      </c>
      <c r="B205" s="898" t="b">
        <v>1</v>
      </c>
      <c r="C205" s="912"/>
      <c r="D205" s="912"/>
      <c r="E205" s="912"/>
      <c r="F205" s="912"/>
      <c r="G205" s="912"/>
      <c r="H205" s="912"/>
      <c r="I205" s="912"/>
      <c r="J205" s="912"/>
      <c r="K205" s="912"/>
      <c r="L205" s="913" t="s">
        <v>101</v>
      </c>
      <c r="M205" s="923" t="s">
        <v>440</v>
      </c>
      <c r="N205" s="915" t="s">
        <v>355</v>
      </c>
      <c r="O205" s="916">
        <v>0</v>
      </c>
      <c r="P205" s="916">
        <v>0</v>
      </c>
      <c r="Q205" s="916">
        <v>0</v>
      </c>
      <c r="R205" s="916">
        <v>0</v>
      </c>
      <c r="S205" s="916">
        <v>0</v>
      </c>
      <c r="T205" s="916">
        <v>0</v>
      </c>
      <c r="U205" s="916">
        <v>0</v>
      </c>
      <c r="V205" s="916">
        <v>0</v>
      </c>
      <c r="W205" s="761"/>
    </row>
    <row r="206" spans="1:23">
      <c r="A206" s="768">
        <v>7</v>
      </c>
      <c r="B206" s="898" t="b">
        <v>1</v>
      </c>
      <c r="C206" s="898"/>
      <c r="D206" s="898"/>
      <c r="E206" s="898"/>
      <c r="F206" s="898"/>
      <c r="G206" s="898"/>
      <c r="H206" s="898"/>
      <c r="I206" s="898"/>
      <c r="J206" s="898"/>
      <c r="K206" s="898"/>
      <c r="L206" s="917" t="s">
        <v>16</v>
      </c>
      <c r="M206" s="918" t="s">
        <v>971</v>
      </c>
      <c r="N206" s="919" t="s">
        <v>355</v>
      </c>
      <c r="O206" s="922"/>
      <c r="P206" s="922"/>
      <c r="Q206" s="922"/>
      <c r="R206" s="922"/>
      <c r="S206" s="922"/>
      <c r="T206" s="922"/>
      <c r="U206" s="922"/>
      <c r="V206" s="922"/>
      <c r="W206" s="761"/>
    </row>
    <row r="207" spans="1:23">
      <c r="A207" s="768">
        <v>7</v>
      </c>
      <c r="B207" s="898" t="b">
        <v>1</v>
      </c>
      <c r="C207" s="898"/>
      <c r="D207" s="898"/>
      <c r="E207" s="898"/>
      <c r="F207" s="898"/>
      <c r="G207" s="898"/>
      <c r="H207" s="898"/>
      <c r="I207" s="898"/>
      <c r="J207" s="898"/>
      <c r="K207" s="898"/>
      <c r="L207" s="917" t="s">
        <v>143</v>
      </c>
      <c r="M207" s="918" t="s">
        <v>972</v>
      </c>
      <c r="N207" s="919" t="s">
        <v>355</v>
      </c>
      <c r="O207" s="922"/>
      <c r="P207" s="922"/>
      <c r="Q207" s="922"/>
      <c r="R207" s="922"/>
      <c r="S207" s="922"/>
      <c r="T207" s="922"/>
      <c r="U207" s="922"/>
      <c r="V207" s="922"/>
      <c r="W207" s="761"/>
    </row>
    <row r="208" spans="1:23">
      <c r="A208" s="768">
        <v>7</v>
      </c>
      <c r="B208" s="898" t="b">
        <v>1</v>
      </c>
      <c r="C208" s="898"/>
      <c r="D208" s="898"/>
      <c r="E208" s="898"/>
      <c r="F208" s="898"/>
      <c r="G208" s="898"/>
      <c r="H208" s="898"/>
      <c r="I208" s="898"/>
      <c r="J208" s="898"/>
      <c r="K208" s="898"/>
      <c r="L208" s="917" t="s">
        <v>156</v>
      </c>
      <c r="M208" s="918" t="s">
        <v>441</v>
      </c>
      <c r="N208" s="919" t="s">
        <v>355</v>
      </c>
      <c r="O208" s="922"/>
      <c r="P208" s="922"/>
      <c r="Q208" s="922"/>
      <c r="R208" s="922"/>
      <c r="S208" s="922"/>
      <c r="T208" s="922"/>
      <c r="U208" s="922"/>
      <c r="V208" s="922"/>
      <c r="W208" s="761"/>
    </row>
    <row r="209" spans="1:23" ht="24" customHeight="1">
      <c r="A209" s="898"/>
      <c r="B209" s="898"/>
      <c r="C209" s="898"/>
      <c r="D209" s="898"/>
      <c r="E209" s="898"/>
      <c r="F209" s="898"/>
      <c r="G209" s="898"/>
      <c r="H209" s="898"/>
      <c r="I209" s="898"/>
      <c r="J209" s="898"/>
      <c r="K209" s="898"/>
      <c r="L209" s="898"/>
      <c r="M209" s="926" t="s">
        <v>1239</v>
      </c>
      <c r="N209" s="898"/>
      <c r="O209" s="898"/>
      <c r="P209" s="898"/>
      <c r="Q209" s="898"/>
      <c r="R209" s="898"/>
      <c r="S209" s="898"/>
      <c r="T209" s="898"/>
      <c r="U209" s="898"/>
      <c r="V209" s="898"/>
      <c r="W209" s="898"/>
    </row>
    <row r="210" spans="1:23" ht="15" customHeight="1">
      <c r="A210" s="898"/>
      <c r="B210" s="898"/>
      <c r="C210" s="898"/>
      <c r="D210" s="898"/>
      <c r="E210" s="898"/>
      <c r="F210" s="898"/>
      <c r="G210" s="898"/>
      <c r="H210" s="898"/>
      <c r="I210" s="898"/>
      <c r="J210" s="898"/>
      <c r="K210" s="898"/>
      <c r="L210" s="927" t="s">
        <v>1274</v>
      </c>
      <c r="M210" s="928"/>
      <c r="N210" s="928"/>
      <c r="O210" s="928"/>
      <c r="P210" s="928"/>
      <c r="Q210" s="928"/>
      <c r="R210" s="928"/>
      <c r="S210" s="928"/>
      <c r="T210" s="928"/>
      <c r="U210" s="928"/>
      <c r="V210" s="928"/>
      <c r="W210" s="928"/>
    </row>
    <row r="211" spans="1:23" ht="15" customHeight="1">
      <c r="A211" s="898"/>
      <c r="B211" s="898"/>
      <c r="C211" s="898"/>
      <c r="D211" s="898"/>
      <c r="E211" s="898"/>
      <c r="F211" s="898"/>
      <c r="G211" s="898"/>
      <c r="H211" s="898"/>
      <c r="I211" s="898"/>
      <c r="J211" s="898"/>
      <c r="K211" s="579"/>
      <c r="L211" s="929"/>
      <c r="M211" s="929"/>
      <c r="N211" s="929"/>
      <c r="O211" s="929"/>
      <c r="P211" s="929"/>
      <c r="Q211" s="929"/>
      <c r="R211" s="929"/>
      <c r="S211" s="929"/>
      <c r="T211" s="929"/>
      <c r="U211" s="929"/>
      <c r="V211" s="929"/>
      <c r="W211" s="929"/>
    </row>
  </sheetData>
  <sheetProtection formatColumns="0" formatRows="0" autoFilter="0"/>
  <mergeCells count="7">
    <mergeCell ref="L14:M14"/>
    <mergeCell ref="W16:W17"/>
    <mergeCell ref="L210:W210"/>
    <mergeCell ref="L211:W211"/>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W90:W112 W114:W136 W138:W160 W162:W184 W186:W208">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73:V75 O81:V84 O77:V79 O86:V88 O92:V95 O97:V99 O105:V108 O101:V103 O110:V112 O116:V119 O121:V123 O129:V132 O125:V127 O134:V136 O140:V143 O145:V147 O153:V156 O149:V151 O158:V160 O164:V167 O169:V171 O177:V180 O173:V175 O182:V184 O188:V191 O206:V208 O201:V204 O197:V199 O193:V195">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99" hidden="1" customWidth="1"/>
    <col min="11" max="11" width="3.7109375" style="99" hidden="1" customWidth="1"/>
    <col min="12" max="12" width="5.140625" style="99" customWidth="1"/>
    <col min="13" max="13" width="50.7109375" style="99" customWidth="1"/>
    <col min="14" max="14" width="10.7109375" style="99" customWidth="1"/>
    <col min="15" max="15" width="15.7109375" style="99" customWidth="1"/>
    <col min="16" max="16" width="17.28515625" style="99" customWidth="1"/>
    <col min="17" max="17" width="19.42578125" style="99" customWidth="1"/>
    <col min="18" max="18" width="26.5703125" style="99" customWidth="1"/>
    <col min="19" max="21" width="19.140625" style="99" customWidth="1"/>
    <col min="22" max="22" width="15.7109375" style="99" customWidth="1"/>
    <col min="23" max="16384" width="9.140625" style="99"/>
  </cols>
  <sheetData>
    <row r="1" spans="12:23" hidden="1">
      <c r="L1" s="898"/>
      <c r="M1" s="898"/>
      <c r="N1" s="898"/>
      <c r="O1" s="898"/>
      <c r="P1" s="898"/>
      <c r="Q1" s="898"/>
      <c r="R1" s="898"/>
      <c r="S1" s="898"/>
      <c r="T1" s="898"/>
      <c r="U1" s="898"/>
      <c r="V1" s="898"/>
      <c r="W1" s="898"/>
    </row>
    <row r="2" spans="12:23" hidden="1">
      <c r="L2" s="898"/>
      <c r="M2" s="898"/>
      <c r="N2" s="898"/>
      <c r="O2" s="898"/>
      <c r="P2" s="898"/>
      <c r="Q2" s="898"/>
      <c r="R2" s="898"/>
      <c r="S2" s="898"/>
      <c r="T2" s="898"/>
      <c r="U2" s="898"/>
      <c r="V2" s="898"/>
      <c r="W2" s="898"/>
    </row>
    <row r="3" spans="12:23" hidden="1">
      <c r="L3" s="898"/>
      <c r="M3" s="898"/>
      <c r="N3" s="898"/>
      <c r="O3" s="898"/>
      <c r="P3" s="898"/>
      <c r="Q3" s="898"/>
      <c r="R3" s="898"/>
      <c r="S3" s="898"/>
      <c r="T3" s="898"/>
      <c r="U3" s="898"/>
      <c r="V3" s="898"/>
      <c r="W3" s="898"/>
    </row>
    <row r="4" spans="12:23" hidden="1">
      <c r="L4" s="898"/>
      <c r="M4" s="898"/>
      <c r="N4" s="898"/>
      <c r="O4" s="898"/>
      <c r="P4" s="898"/>
      <c r="Q4" s="898"/>
      <c r="R4" s="898"/>
      <c r="S4" s="898"/>
      <c r="T4" s="898"/>
      <c r="U4" s="898"/>
      <c r="V4" s="898"/>
      <c r="W4" s="898"/>
    </row>
    <row r="5" spans="12:23" hidden="1">
      <c r="L5" s="898"/>
      <c r="M5" s="898"/>
      <c r="N5" s="898"/>
      <c r="O5" s="898"/>
      <c r="P5" s="898"/>
      <c r="Q5" s="898"/>
      <c r="R5" s="898"/>
      <c r="S5" s="898"/>
      <c r="T5" s="898"/>
      <c r="U5" s="898"/>
      <c r="V5" s="898"/>
      <c r="W5" s="898"/>
    </row>
    <row r="6" spans="12:23" hidden="1">
      <c r="L6" s="898"/>
      <c r="M6" s="898"/>
      <c r="N6" s="898"/>
      <c r="O6" s="898"/>
      <c r="P6" s="898"/>
      <c r="Q6" s="898"/>
      <c r="R6" s="898"/>
      <c r="S6" s="898"/>
      <c r="T6" s="898"/>
      <c r="U6" s="898"/>
      <c r="V6" s="898"/>
      <c r="W6" s="898"/>
    </row>
    <row r="7" spans="12:23" hidden="1">
      <c r="L7" s="898"/>
      <c r="M7" s="898"/>
      <c r="N7" s="898"/>
      <c r="O7" s="898"/>
      <c r="P7" s="898"/>
      <c r="Q7" s="898"/>
      <c r="R7" s="898"/>
      <c r="S7" s="898"/>
      <c r="T7" s="898"/>
      <c r="U7" s="898"/>
      <c r="V7" s="898"/>
      <c r="W7" s="898"/>
    </row>
    <row r="8" spans="12:23" hidden="1">
      <c r="L8" s="898"/>
      <c r="M8" s="898"/>
      <c r="N8" s="898"/>
      <c r="O8" s="898"/>
      <c r="P8" s="898"/>
      <c r="Q8" s="898"/>
      <c r="R8" s="898"/>
      <c r="S8" s="898"/>
      <c r="T8" s="898"/>
      <c r="U8" s="898"/>
      <c r="V8" s="898"/>
      <c r="W8" s="898"/>
    </row>
    <row r="9" spans="12:23" hidden="1">
      <c r="L9" s="898"/>
      <c r="M9" s="898"/>
      <c r="N9" s="898"/>
      <c r="O9" s="898"/>
      <c r="P9" s="898"/>
      <c r="Q9" s="898"/>
      <c r="R9" s="898"/>
      <c r="S9" s="898"/>
      <c r="T9" s="898"/>
      <c r="U9" s="898"/>
      <c r="V9" s="898"/>
      <c r="W9" s="898"/>
    </row>
    <row r="10" spans="12:23" hidden="1">
      <c r="L10" s="898"/>
      <c r="M10" s="898"/>
      <c r="N10" s="898"/>
      <c r="O10" s="898"/>
      <c r="P10" s="898"/>
      <c r="Q10" s="898"/>
      <c r="R10" s="898"/>
      <c r="S10" s="898"/>
      <c r="T10" s="898"/>
      <c r="U10" s="898"/>
      <c r="V10" s="898"/>
      <c r="W10" s="898"/>
    </row>
    <row r="11" spans="12:23" ht="15" hidden="1" customHeight="1">
      <c r="L11" s="930"/>
      <c r="M11" s="599"/>
      <c r="N11" s="930"/>
      <c r="O11" s="930"/>
      <c r="P11" s="930"/>
      <c r="Q11" s="930"/>
      <c r="R11" s="930"/>
      <c r="S11" s="930"/>
      <c r="T11" s="930"/>
      <c r="U11" s="930"/>
      <c r="V11" s="930"/>
      <c r="W11" s="898"/>
    </row>
    <row r="12" spans="12:23" ht="20.100000000000001" customHeight="1">
      <c r="L12" s="900" t="s">
        <v>1238</v>
      </c>
      <c r="M12" s="901"/>
      <c r="N12" s="901"/>
      <c r="O12" s="901"/>
      <c r="P12" s="901"/>
      <c r="Q12" s="931"/>
      <c r="R12" s="931"/>
      <c r="S12" s="931"/>
      <c r="T12" s="931"/>
      <c r="U12" s="931"/>
      <c r="V12" s="931"/>
      <c r="W12" s="932"/>
    </row>
    <row r="13" spans="12:23" ht="11.25" customHeight="1">
      <c r="L13" s="930"/>
      <c r="M13" s="930"/>
      <c r="N13" s="930"/>
      <c r="O13" s="930"/>
      <c r="P13" s="930"/>
      <c r="Q13" s="930"/>
      <c r="R13" s="930"/>
      <c r="S13" s="930"/>
      <c r="T13" s="930"/>
      <c r="U13" s="930"/>
      <c r="V13" s="930"/>
      <c r="W13" s="898"/>
    </row>
    <row r="14" spans="12:23" ht="111.75" customHeight="1">
      <c r="L14" s="933" t="s">
        <v>287</v>
      </c>
      <c r="M14" s="934" t="s">
        <v>140</v>
      </c>
      <c r="N14" s="934" t="s">
        <v>141</v>
      </c>
      <c r="O14" s="905" t="s">
        <v>1124</v>
      </c>
      <c r="P14" s="905" t="s">
        <v>442</v>
      </c>
      <c r="Q14" s="905" t="s">
        <v>443</v>
      </c>
      <c r="R14" s="905" t="s">
        <v>444</v>
      </c>
      <c r="S14" s="905" t="s">
        <v>445</v>
      </c>
      <c r="T14" s="905" t="s">
        <v>1125</v>
      </c>
      <c r="U14" s="905" t="s">
        <v>135</v>
      </c>
      <c r="V14" s="905" t="s">
        <v>446</v>
      </c>
      <c r="W14" s="898"/>
    </row>
    <row r="15" spans="12:23">
      <c r="L15" s="898"/>
      <c r="M15" s="898"/>
      <c r="N15" s="898"/>
      <c r="O15" s="898"/>
      <c r="P15" s="898"/>
      <c r="Q15" s="898"/>
      <c r="R15" s="898"/>
      <c r="S15" s="898"/>
      <c r="T15" s="898"/>
      <c r="U15" s="898"/>
      <c r="V15" s="898"/>
      <c r="W15" s="898"/>
    </row>
    <row r="16" spans="12:23">
      <c r="L16" s="898"/>
      <c r="M16" s="898"/>
      <c r="N16" s="898"/>
      <c r="O16" s="898"/>
      <c r="P16" s="898"/>
      <c r="Q16" s="898"/>
      <c r="R16" s="898"/>
      <c r="S16" s="898"/>
      <c r="T16" s="898"/>
      <c r="U16" s="898"/>
      <c r="V16" s="898"/>
      <c r="W16" s="898"/>
    </row>
    <row r="17" spans="12:23" ht="24" customHeight="1">
      <c r="L17" s="927" t="s">
        <v>1274</v>
      </c>
      <c r="M17" s="927"/>
      <c r="N17" s="927"/>
      <c r="O17" s="927"/>
      <c r="P17" s="927"/>
      <c r="Q17" s="927"/>
      <c r="R17" s="927"/>
      <c r="S17" s="927"/>
      <c r="T17" s="927"/>
      <c r="U17" s="927"/>
      <c r="V17" s="935"/>
      <c r="W17" s="898"/>
    </row>
    <row r="18" spans="12:23" ht="24" customHeight="1">
      <c r="L18" s="929"/>
      <c r="M18" s="929"/>
      <c r="N18" s="929"/>
      <c r="O18" s="929"/>
      <c r="P18" s="929"/>
      <c r="Q18" s="929"/>
      <c r="R18" s="929"/>
      <c r="S18" s="929"/>
      <c r="T18" s="929"/>
      <c r="U18" s="929"/>
      <c r="V18" s="936"/>
      <c r="W18" s="898"/>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585"/>
  <sheetViews>
    <sheetView showGridLines="0" view="pageBreakPreview" zoomScale="60" zoomScaleNormal="100" workbookViewId="0">
      <pane xSplit="14" ySplit="15" topLeftCell="R588" activePane="bottomRight" state="frozen"/>
      <selection activeCell="K11" sqref="A11:XFD11"/>
      <selection pane="topRight" activeCell="K11" sqref="A11:XFD11"/>
      <selection pane="bottomLeft" activeCell="K11" sqref="A11:XFD11"/>
      <selection pane="bottomRight" activeCell="L596" sqref="L596"/>
    </sheetView>
  </sheetViews>
  <sheetFormatPr defaultRowHeight="15"/>
  <cols>
    <col min="1" max="10" width="9.140625" style="389" hidden="1" customWidth="1"/>
    <col min="11" max="11" width="3.7109375" style="389" hidden="1" customWidth="1"/>
    <col min="12" max="12" width="9.140625" style="389"/>
    <col min="13" max="13" width="60.7109375" style="389" customWidth="1"/>
    <col min="14" max="14" width="12" style="389" customWidth="1"/>
    <col min="15" max="17" width="13.7109375" style="389" customWidth="1"/>
    <col min="18" max="18" width="15.85546875" style="389" customWidth="1"/>
    <col min="19" max="21" width="13.7109375" style="389" customWidth="1"/>
    <col min="22" max="22" width="24.28515625" style="389" customWidth="1"/>
    <col min="23" max="23" width="20.140625" style="389" customWidth="1"/>
    <col min="24" max="24" width="28.140625" style="389" customWidth="1"/>
    <col min="25" max="25" width="33.42578125" style="389" customWidth="1"/>
    <col min="26" max="16384" width="9.140625" style="389"/>
  </cols>
  <sheetData>
    <row r="1" spans="1:25" hidden="1">
      <c r="A1" s="937"/>
      <c r="B1" s="937"/>
      <c r="C1" s="937"/>
      <c r="D1" s="937"/>
      <c r="E1" s="937"/>
      <c r="F1" s="937"/>
      <c r="G1" s="937"/>
      <c r="H1" s="937"/>
      <c r="I1" s="937"/>
      <c r="J1" s="937"/>
      <c r="K1" s="937"/>
      <c r="L1" s="937"/>
      <c r="M1" s="937"/>
      <c r="N1" s="937"/>
      <c r="O1" s="938">
        <v>2022</v>
      </c>
      <c r="P1" s="938">
        <v>2022</v>
      </c>
      <c r="Q1" s="938">
        <v>2022</v>
      </c>
      <c r="R1" s="938">
        <v>2022</v>
      </c>
      <c r="S1" s="830">
        <v>2023</v>
      </c>
      <c r="T1" s="830">
        <v>2024</v>
      </c>
      <c r="U1" s="830">
        <v>2024</v>
      </c>
      <c r="V1" s="937"/>
      <c r="W1" s="937"/>
      <c r="X1" s="937"/>
      <c r="Y1" s="937"/>
    </row>
    <row r="2" spans="1:25" hidden="1">
      <c r="A2" s="937"/>
      <c r="B2" s="937"/>
      <c r="C2" s="937"/>
      <c r="D2" s="937"/>
      <c r="E2" s="937"/>
      <c r="F2" s="937"/>
      <c r="G2" s="937"/>
      <c r="H2" s="937"/>
      <c r="I2" s="937"/>
      <c r="J2" s="937"/>
      <c r="K2" s="937"/>
      <c r="L2" s="937"/>
      <c r="M2" s="937"/>
      <c r="N2" s="937"/>
      <c r="O2" s="830" t="s">
        <v>271</v>
      </c>
      <c r="P2" s="830" t="s">
        <v>309</v>
      </c>
      <c r="Q2" s="830" t="s">
        <v>289</v>
      </c>
      <c r="R2" s="830" t="s">
        <v>974</v>
      </c>
      <c r="S2" s="830" t="s">
        <v>271</v>
      </c>
      <c r="T2" s="830" t="s">
        <v>272</v>
      </c>
      <c r="U2" s="830" t="s">
        <v>271</v>
      </c>
      <c r="V2" s="937"/>
      <c r="W2" s="937"/>
      <c r="X2" s="937"/>
      <c r="Y2" s="937"/>
    </row>
    <row r="3" spans="1:25" hidden="1">
      <c r="A3" s="937"/>
      <c r="B3" s="937"/>
      <c r="C3" s="937"/>
      <c r="D3" s="937"/>
      <c r="E3" s="937"/>
      <c r="F3" s="937"/>
      <c r="G3" s="937"/>
      <c r="H3" s="937"/>
      <c r="I3" s="937"/>
      <c r="J3" s="937"/>
      <c r="K3" s="937"/>
      <c r="L3" s="937"/>
      <c r="M3" s="937"/>
      <c r="N3" s="937"/>
      <c r="O3" s="830" t="s">
        <v>2464</v>
      </c>
      <c r="P3" s="830" t="s">
        <v>2465</v>
      </c>
      <c r="Q3" s="830" t="s">
        <v>2466</v>
      </c>
      <c r="R3" s="830" t="s">
        <v>2477</v>
      </c>
      <c r="S3" s="830" t="s">
        <v>2468</v>
      </c>
      <c r="T3" s="830" t="s">
        <v>2469</v>
      </c>
      <c r="U3" s="830" t="s">
        <v>2470</v>
      </c>
      <c r="V3" s="937"/>
      <c r="W3" s="937"/>
      <c r="X3" s="937"/>
      <c r="Y3" s="937"/>
    </row>
    <row r="4" spans="1:25" hidden="1">
      <c r="A4" s="937"/>
      <c r="B4" s="937"/>
      <c r="C4" s="937"/>
      <c r="D4" s="937"/>
      <c r="E4" s="937"/>
      <c r="F4" s="937"/>
      <c r="G4" s="937"/>
      <c r="H4" s="937"/>
      <c r="I4" s="937"/>
      <c r="J4" s="937"/>
      <c r="K4" s="937"/>
      <c r="L4" s="937"/>
      <c r="M4" s="937"/>
      <c r="N4" s="937"/>
      <c r="O4" s="937"/>
      <c r="P4" s="937"/>
      <c r="Q4" s="937"/>
      <c r="R4" s="937"/>
      <c r="S4" s="937"/>
      <c r="T4" s="937"/>
      <c r="U4" s="937"/>
      <c r="V4" s="937"/>
      <c r="W4" s="937"/>
      <c r="X4" s="937"/>
      <c r="Y4" s="937"/>
    </row>
    <row r="5" spans="1:25" hidden="1">
      <c r="A5" s="937"/>
      <c r="B5" s="937"/>
      <c r="C5" s="937"/>
      <c r="D5" s="937"/>
      <c r="E5" s="937"/>
      <c r="F5" s="937"/>
      <c r="G5" s="937"/>
      <c r="H5" s="937"/>
      <c r="I5" s="937"/>
      <c r="J5" s="937"/>
      <c r="K5" s="937"/>
      <c r="L5" s="937"/>
      <c r="M5" s="937"/>
      <c r="N5" s="937"/>
      <c r="O5" s="937"/>
      <c r="P5" s="937"/>
      <c r="Q5" s="937"/>
      <c r="R5" s="937"/>
      <c r="S5" s="937"/>
      <c r="T5" s="937"/>
      <c r="U5" s="937"/>
      <c r="V5" s="937"/>
      <c r="W5" s="937"/>
      <c r="X5" s="937"/>
      <c r="Y5" s="937"/>
    </row>
    <row r="6" spans="1:25" hidden="1">
      <c r="A6" s="937"/>
      <c r="B6" s="937"/>
      <c r="C6" s="937"/>
      <c r="D6" s="937"/>
      <c r="E6" s="937"/>
      <c r="F6" s="937"/>
      <c r="G6" s="937"/>
      <c r="H6" s="937"/>
      <c r="I6" s="937"/>
      <c r="J6" s="937"/>
      <c r="K6" s="937"/>
      <c r="L6" s="937"/>
      <c r="M6" s="937"/>
      <c r="N6" s="937"/>
      <c r="O6" s="937"/>
      <c r="P6" s="937"/>
      <c r="Q6" s="937"/>
      <c r="R6" s="937"/>
      <c r="S6" s="937"/>
      <c r="T6" s="937"/>
      <c r="U6" s="937"/>
      <c r="V6" s="937"/>
      <c r="W6" s="937"/>
      <c r="X6" s="937"/>
      <c r="Y6" s="937"/>
    </row>
    <row r="7" spans="1:25" hidden="1">
      <c r="A7" s="937"/>
      <c r="B7" s="937"/>
      <c r="C7" s="937"/>
      <c r="D7" s="937"/>
      <c r="E7" s="937"/>
      <c r="F7" s="937"/>
      <c r="G7" s="937"/>
      <c r="H7" s="937"/>
      <c r="I7" s="937"/>
      <c r="J7" s="937"/>
      <c r="K7" s="937"/>
      <c r="L7" s="937"/>
      <c r="M7" s="937"/>
      <c r="N7" s="937"/>
      <c r="O7" s="618" t="b">
        <v>1</v>
      </c>
      <c r="P7" s="618" t="b">
        <v>1</v>
      </c>
      <c r="Q7" s="618" t="b">
        <v>1</v>
      </c>
      <c r="R7" s="618" t="b">
        <v>1</v>
      </c>
      <c r="S7" s="618" t="b">
        <v>1</v>
      </c>
      <c r="T7" s="648"/>
      <c r="U7" s="937"/>
      <c r="V7" s="937"/>
      <c r="W7" s="937"/>
      <c r="X7" s="937"/>
      <c r="Y7" s="937"/>
    </row>
    <row r="8" spans="1:25" hidden="1">
      <c r="A8" s="937"/>
      <c r="B8" s="937"/>
      <c r="C8" s="937"/>
      <c r="D8" s="937"/>
      <c r="E8" s="937"/>
      <c r="F8" s="937"/>
      <c r="G8" s="937"/>
      <c r="H8" s="937"/>
      <c r="I8" s="937"/>
      <c r="J8" s="937"/>
      <c r="K8" s="937"/>
      <c r="L8" s="937"/>
      <c r="M8" s="937"/>
      <c r="N8" s="937"/>
      <c r="O8" s="937"/>
      <c r="P8" s="937"/>
      <c r="Q8" s="937"/>
      <c r="R8" s="937"/>
      <c r="S8" s="937"/>
      <c r="T8" s="937"/>
      <c r="U8" s="937"/>
      <c r="V8" s="937"/>
      <c r="W8" s="937"/>
      <c r="X8" s="937"/>
      <c r="Y8" s="937"/>
    </row>
    <row r="9" spans="1:25" hidden="1">
      <c r="A9" s="937"/>
      <c r="B9" s="937"/>
      <c r="C9" s="937"/>
      <c r="D9" s="937"/>
      <c r="E9" s="937"/>
      <c r="F9" s="937"/>
      <c r="G9" s="937"/>
      <c r="H9" s="937"/>
      <c r="I9" s="937"/>
      <c r="J9" s="937"/>
      <c r="K9" s="937"/>
      <c r="L9" s="937"/>
      <c r="M9" s="937"/>
      <c r="N9" s="937"/>
      <c r="O9" s="937"/>
      <c r="P9" s="937"/>
      <c r="Q9" s="937"/>
      <c r="R9" s="937"/>
      <c r="S9" s="937"/>
      <c r="T9" s="937"/>
      <c r="U9" s="937"/>
      <c r="V9" s="937"/>
      <c r="W9" s="937"/>
      <c r="X9" s="937"/>
      <c r="Y9" s="937"/>
    </row>
    <row r="10" spans="1:25" hidden="1">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row>
    <row r="11" spans="1:25" ht="15" hidden="1" customHeight="1">
      <c r="A11" s="937"/>
      <c r="B11" s="937"/>
      <c r="C11" s="937"/>
      <c r="D11" s="937"/>
      <c r="E11" s="937"/>
      <c r="F11" s="937"/>
      <c r="G11" s="937"/>
      <c r="H11" s="937"/>
      <c r="I11" s="937"/>
      <c r="J11" s="937"/>
      <c r="K11" s="937"/>
      <c r="L11" s="937"/>
      <c r="M11" s="599"/>
      <c r="N11" s="937"/>
      <c r="O11" s="937"/>
      <c r="P11" s="937"/>
      <c r="Q11" s="937"/>
      <c r="R11" s="937"/>
      <c r="S11" s="937"/>
      <c r="T11" s="937"/>
      <c r="U11" s="937"/>
      <c r="V11" s="937"/>
      <c r="W11" s="937"/>
      <c r="X11" s="937"/>
      <c r="Y11" s="937"/>
    </row>
    <row r="12" spans="1:25" ht="20.100000000000001" customHeight="1">
      <c r="A12" s="937"/>
      <c r="B12" s="937"/>
      <c r="C12" s="937"/>
      <c r="D12" s="937"/>
      <c r="E12" s="937"/>
      <c r="F12" s="937"/>
      <c r="G12" s="937"/>
      <c r="H12" s="937"/>
      <c r="I12" s="937"/>
      <c r="J12" s="937"/>
      <c r="K12" s="937"/>
      <c r="L12" s="939" t="s">
        <v>1126</v>
      </c>
      <c r="M12" s="940"/>
      <c r="N12" s="940"/>
      <c r="O12" s="940"/>
      <c r="P12" s="940"/>
      <c r="Q12" s="940"/>
      <c r="R12" s="940"/>
      <c r="S12" s="940"/>
      <c r="T12" s="940"/>
      <c r="U12" s="940"/>
      <c r="V12" s="940"/>
      <c r="W12" s="940"/>
      <c r="X12" s="940"/>
      <c r="Y12" s="940"/>
    </row>
    <row r="13" spans="1:25">
      <c r="A13" s="937"/>
      <c r="B13" s="937"/>
      <c r="C13" s="937"/>
      <c r="D13" s="937"/>
      <c r="E13" s="937"/>
      <c r="F13" s="937"/>
      <c r="G13" s="937"/>
      <c r="H13" s="937"/>
      <c r="I13" s="937"/>
      <c r="J13" s="937"/>
      <c r="K13" s="937"/>
      <c r="L13" s="941"/>
      <c r="M13" s="941"/>
      <c r="N13" s="941"/>
      <c r="O13" s="941"/>
      <c r="P13" s="941"/>
      <c r="Q13" s="941"/>
      <c r="R13" s="941"/>
      <c r="S13" s="941"/>
      <c r="T13" s="941"/>
      <c r="U13" s="941"/>
      <c r="V13" s="941"/>
      <c r="W13" s="941"/>
      <c r="X13" s="941"/>
      <c r="Y13" s="941"/>
    </row>
    <row r="14" spans="1:25" ht="26.25" customHeight="1">
      <c r="A14" s="937"/>
      <c r="B14" s="937"/>
      <c r="C14" s="937"/>
      <c r="D14" s="937"/>
      <c r="E14" s="937"/>
      <c r="F14" s="937"/>
      <c r="G14" s="937"/>
      <c r="H14" s="937"/>
      <c r="I14" s="937"/>
      <c r="J14" s="937"/>
      <c r="K14" s="937"/>
      <c r="L14" s="942" t="s">
        <v>15</v>
      </c>
      <c r="M14" s="942" t="s">
        <v>120</v>
      </c>
      <c r="N14" s="942" t="s">
        <v>141</v>
      </c>
      <c r="O14" s="943" t="s">
        <v>2461</v>
      </c>
      <c r="P14" s="943" t="s">
        <v>2461</v>
      </c>
      <c r="Q14" s="943" t="s">
        <v>2461</v>
      </c>
      <c r="R14" s="943" t="s">
        <v>2461</v>
      </c>
      <c r="S14" s="944" t="s">
        <v>2462</v>
      </c>
      <c r="T14" s="945" t="s">
        <v>2463</v>
      </c>
      <c r="U14" s="943" t="s">
        <v>2463</v>
      </c>
      <c r="V14" s="942" t="s">
        <v>1219</v>
      </c>
      <c r="W14" s="946" t="s">
        <v>913</v>
      </c>
      <c r="X14" s="947" t="s">
        <v>308</v>
      </c>
      <c r="Y14" s="947" t="s">
        <v>919</v>
      </c>
    </row>
    <row r="15" spans="1:25" ht="79.5" customHeight="1">
      <c r="A15" s="937"/>
      <c r="B15" s="937"/>
      <c r="C15" s="937"/>
      <c r="D15" s="937"/>
      <c r="E15" s="937"/>
      <c r="F15" s="937"/>
      <c r="G15" s="937"/>
      <c r="H15" s="937"/>
      <c r="I15" s="937"/>
      <c r="J15" s="937"/>
      <c r="K15" s="937"/>
      <c r="L15" s="942"/>
      <c r="M15" s="942"/>
      <c r="N15" s="942"/>
      <c r="O15" s="944" t="s">
        <v>271</v>
      </c>
      <c r="P15" s="944" t="s">
        <v>309</v>
      </c>
      <c r="Q15" s="944" t="s">
        <v>289</v>
      </c>
      <c r="R15" s="943" t="s">
        <v>974</v>
      </c>
      <c r="S15" s="944" t="s">
        <v>271</v>
      </c>
      <c r="T15" s="948" t="s">
        <v>272</v>
      </c>
      <c r="U15" s="943" t="s">
        <v>271</v>
      </c>
      <c r="V15" s="942"/>
      <c r="W15" s="946"/>
      <c r="X15" s="947"/>
      <c r="Y15" s="947"/>
    </row>
    <row r="16" spans="1:25">
      <c r="A16" s="718" t="s">
        <v>17</v>
      </c>
      <c r="B16" s="949" t="s">
        <v>824</v>
      </c>
      <c r="C16" s="937"/>
      <c r="D16" s="937"/>
      <c r="E16" s="937"/>
      <c r="F16" s="937"/>
      <c r="G16" s="937"/>
      <c r="H16" s="937"/>
      <c r="I16" s="937"/>
      <c r="J16" s="937"/>
      <c r="K16" s="937"/>
      <c r="L16" s="627" t="s">
        <v>2448</v>
      </c>
      <c r="M16" s="950"/>
      <c r="N16" s="950"/>
      <c r="O16" s="950"/>
      <c r="P16" s="950"/>
      <c r="Q16" s="950"/>
      <c r="R16" s="950"/>
      <c r="S16" s="950"/>
      <c r="T16" s="950"/>
      <c r="U16" s="950"/>
      <c r="V16" s="950"/>
      <c r="W16" s="950"/>
      <c r="X16" s="950"/>
      <c r="Y16" s="950"/>
    </row>
    <row r="17" spans="1:25">
      <c r="A17" s="951" t="s">
        <v>17</v>
      </c>
      <c r="B17" s="937"/>
      <c r="C17" s="937"/>
      <c r="D17" s="937"/>
      <c r="E17" s="937"/>
      <c r="F17" s="937"/>
      <c r="G17" s="937"/>
      <c r="H17" s="937"/>
      <c r="I17" s="937"/>
      <c r="J17" s="937"/>
      <c r="K17" s="937"/>
      <c r="L17" s="952" t="s">
        <v>17</v>
      </c>
      <c r="M17" s="953" t="s">
        <v>453</v>
      </c>
      <c r="N17" s="943" t="s">
        <v>355</v>
      </c>
      <c r="O17" s="954">
        <v>11805.375999999998</v>
      </c>
      <c r="P17" s="954">
        <v>19677.449000000001</v>
      </c>
      <c r="Q17" s="954">
        <v>12234.635999999999</v>
      </c>
      <c r="R17" s="954">
        <v>-7442.8130000000019</v>
      </c>
      <c r="S17" s="954">
        <v>13334.302</v>
      </c>
      <c r="T17" s="954">
        <v>22503.870790000001</v>
      </c>
      <c r="U17" s="954">
        <v>13385.766206000002</v>
      </c>
      <c r="V17" s="955">
        <v>0.38595350547784485</v>
      </c>
      <c r="W17" s="725"/>
      <c r="X17" s="725"/>
      <c r="Y17" s="725"/>
    </row>
    <row r="18" spans="1:25" s="409" customFormat="1" ht="22.5">
      <c r="A18" s="956" t="s">
        <v>17</v>
      </c>
      <c r="B18" s="957"/>
      <c r="C18" s="957"/>
      <c r="D18" s="957"/>
      <c r="E18" s="957"/>
      <c r="F18" s="957"/>
      <c r="G18" s="957"/>
      <c r="H18" s="957"/>
      <c r="I18" s="957"/>
      <c r="J18" s="957"/>
      <c r="K18" s="957"/>
      <c r="L18" s="958" t="s">
        <v>154</v>
      </c>
      <c r="M18" s="959" t="s">
        <v>1127</v>
      </c>
      <c r="N18" s="960" t="s">
        <v>355</v>
      </c>
      <c r="O18" s="954">
        <v>3510</v>
      </c>
      <c r="P18" s="954">
        <v>5489.71</v>
      </c>
      <c r="Q18" s="954">
        <v>3510</v>
      </c>
      <c r="R18" s="954">
        <v>-1979.71</v>
      </c>
      <c r="S18" s="954">
        <v>4050</v>
      </c>
      <c r="T18" s="954">
        <v>6168.21</v>
      </c>
      <c r="U18" s="954">
        <v>3137</v>
      </c>
      <c r="V18" s="954">
        <v>-22.543209876543209</v>
      </c>
      <c r="W18" s="961"/>
      <c r="X18" s="961"/>
      <c r="Y18" s="961"/>
    </row>
    <row r="19" spans="1:25">
      <c r="A19" s="951" t="s">
        <v>17</v>
      </c>
      <c r="B19" s="937"/>
      <c r="C19" s="937"/>
      <c r="D19" s="937"/>
      <c r="E19" s="937"/>
      <c r="F19" s="937"/>
      <c r="G19" s="937"/>
      <c r="H19" s="937"/>
      <c r="I19" s="937"/>
      <c r="J19" s="937"/>
      <c r="K19" s="937"/>
      <c r="L19" s="962" t="s">
        <v>397</v>
      </c>
      <c r="M19" s="963" t="s">
        <v>1128</v>
      </c>
      <c r="N19" s="943" t="s">
        <v>355</v>
      </c>
      <c r="O19" s="955">
        <v>0</v>
      </c>
      <c r="P19" s="955">
        <v>0</v>
      </c>
      <c r="Q19" s="955">
        <v>0</v>
      </c>
      <c r="R19" s="955">
        <v>0</v>
      </c>
      <c r="S19" s="955">
        <v>0</v>
      </c>
      <c r="T19" s="955">
        <v>0</v>
      </c>
      <c r="U19" s="955">
        <v>0</v>
      </c>
      <c r="V19" s="955">
        <v>0</v>
      </c>
      <c r="W19" s="725"/>
      <c r="X19" s="725"/>
      <c r="Y19" s="725"/>
    </row>
    <row r="20" spans="1:25">
      <c r="A20" s="951" t="s">
        <v>17</v>
      </c>
      <c r="B20" s="937"/>
      <c r="C20" s="937"/>
      <c r="D20" s="937"/>
      <c r="E20" s="937"/>
      <c r="F20" s="937"/>
      <c r="G20" s="937"/>
      <c r="H20" s="937"/>
      <c r="I20" s="937"/>
      <c r="J20" s="937"/>
      <c r="K20" s="937"/>
      <c r="L20" s="962" t="s">
        <v>399</v>
      </c>
      <c r="M20" s="963" t="s">
        <v>455</v>
      </c>
      <c r="N20" s="943" t="s">
        <v>355</v>
      </c>
      <c r="O20" s="964">
        <v>1010</v>
      </c>
      <c r="P20" s="964">
        <v>1293.71</v>
      </c>
      <c r="Q20" s="964">
        <v>1010</v>
      </c>
      <c r="R20" s="955">
        <v>-283.71000000000004</v>
      </c>
      <c r="S20" s="964">
        <v>1250</v>
      </c>
      <c r="T20" s="964">
        <v>1453.61</v>
      </c>
      <c r="U20" s="964">
        <v>1340</v>
      </c>
      <c r="V20" s="955">
        <v>7.1999999999999993</v>
      </c>
      <c r="W20" s="725"/>
      <c r="X20" s="725"/>
      <c r="Y20" s="725"/>
    </row>
    <row r="21" spans="1:25">
      <c r="A21" s="951" t="s">
        <v>17</v>
      </c>
      <c r="B21" s="937"/>
      <c r="C21" s="937"/>
      <c r="D21" s="937"/>
      <c r="E21" s="937"/>
      <c r="F21" s="937"/>
      <c r="G21" s="937"/>
      <c r="H21" s="937"/>
      <c r="I21" s="937"/>
      <c r="J21" s="937"/>
      <c r="K21" s="937"/>
      <c r="L21" s="962" t="s">
        <v>885</v>
      </c>
      <c r="M21" s="963" t="s">
        <v>456</v>
      </c>
      <c r="N21" s="943" t="s">
        <v>355</v>
      </c>
      <c r="O21" s="964">
        <v>2500</v>
      </c>
      <c r="P21" s="964">
        <v>4196</v>
      </c>
      <c r="Q21" s="964">
        <v>2500</v>
      </c>
      <c r="R21" s="955">
        <v>-1696</v>
      </c>
      <c r="S21" s="964">
        <v>2800</v>
      </c>
      <c r="T21" s="964">
        <v>4714.6000000000004</v>
      </c>
      <c r="U21" s="964">
        <v>1797</v>
      </c>
      <c r="V21" s="955">
        <v>-35.821428571428569</v>
      </c>
      <c r="W21" s="725"/>
      <c r="X21" s="725"/>
      <c r="Y21" s="725"/>
    </row>
    <row r="22" spans="1:25" s="409" customFormat="1" ht="22.5">
      <c r="A22" s="956" t="s">
        <v>17</v>
      </c>
      <c r="B22" s="957"/>
      <c r="C22" s="957"/>
      <c r="D22" s="957"/>
      <c r="E22" s="957"/>
      <c r="F22" s="957"/>
      <c r="G22" s="957"/>
      <c r="H22" s="957"/>
      <c r="I22" s="957"/>
      <c r="J22" s="957"/>
      <c r="K22" s="957"/>
      <c r="L22" s="958" t="s">
        <v>155</v>
      </c>
      <c r="M22" s="959" t="s">
        <v>1129</v>
      </c>
      <c r="N22" s="960" t="s">
        <v>355</v>
      </c>
      <c r="O22" s="954">
        <v>4489.8099999999995</v>
      </c>
      <c r="P22" s="954">
        <v>5068.17</v>
      </c>
      <c r="Q22" s="954">
        <v>4919.07</v>
      </c>
      <c r="R22" s="954">
        <v>-149.10000000000036</v>
      </c>
      <c r="S22" s="954">
        <v>5260.25</v>
      </c>
      <c r="T22" s="954">
        <v>5778.54</v>
      </c>
      <c r="U22" s="954">
        <v>5761.7400000000007</v>
      </c>
      <c r="V22" s="954">
        <v>9.5335773014590686</v>
      </c>
      <c r="W22" s="961"/>
      <c r="X22" s="961"/>
      <c r="Y22" s="961"/>
    </row>
    <row r="23" spans="1:25">
      <c r="A23" s="951" t="s">
        <v>17</v>
      </c>
      <c r="B23" s="937"/>
      <c r="C23" s="937"/>
      <c r="D23" s="937"/>
      <c r="E23" s="937"/>
      <c r="F23" s="937"/>
      <c r="G23" s="937"/>
      <c r="H23" s="937"/>
      <c r="I23" s="937"/>
      <c r="J23" s="937"/>
      <c r="K23" s="937"/>
      <c r="L23" s="962" t="s">
        <v>454</v>
      </c>
      <c r="M23" s="963" t="s">
        <v>1130</v>
      </c>
      <c r="N23" s="943" t="s">
        <v>355</v>
      </c>
      <c r="O23" s="955">
        <v>4278.8999999999996</v>
      </c>
      <c r="P23" s="955">
        <v>4708.16</v>
      </c>
      <c r="Q23" s="955">
        <v>4708.16</v>
      </c>
      <c r="R23" s="955">
        <v>0</v>
      </c>
      <c r="S23" s="955">
        <v>4989.6000000000004</v>
      </c>
      <c r="T23" s="955">
        <v>5398.4</v>
      </c>
      <c r="U23" s="955">
        <v>5381.6</v>
      </c>
      <c r="V23" s="955">
        <v>7.8563411896745219</v>
      </c>
      <c r="W23" s="725"/>
      <c r="X23" s="725"/>
      <c r="Y23" s="725"/>
    </row>
    <row r="24" spans="1:25">
      <c r="A24" s="951" t="s">
        <v>17</v>
      </c>
      <c r="B24" s="937" t="s">
        <v>411</v>
      </c>
      <c r="C24" s="937"/>
      <c r="D24" s="937"/>
      <c r="E24" s="937"/>
      <c r="F24" s="937"/>
      <c r="G24" s="937"/>
      <c r="H24" s="937"/>
      <c r="I24" s="937"/>
      <c r="J24" s="937"/>
      <c r="K24" s="937"/>
      <c r="L24" s="962" t="s">
        <v>457</v>
      </c>
      <c r="M24" s="963" t="s">
        <v>1131</v>
      </c>
      <c r="N24" s="943" t="s">
        <v>355</v>
      </c>
      <c r="O24" s="955">
        <v>0</v>
      </c>
      <c r="P24" s="955">
        <v>0</v>
      </c>
      <c r="Q24" s="955">
        <v>0</v>
      </c>
      <c r="R24" s="955">
        <v>0</v>
      </c>
      <c r="S24" s="955">
        <v>0</v>
      </c>
      <c r="T24" s="955">
        <v>0</v>
      </c>
      <c r="U24" s="955">
        <v>0</v>
      </c>
      <c r="V24" s="955">
        <v>0</v>
      </c>
      <c r="W24" s="725"/>
      <c r="X24" s="725"/>
      <c r="Y24" s="725"/>
    </row>
    <row r="25" spans="1:25">
      <c r="A25" s="951" t="s">
        <v>17</v>
      </c>
      <c r="B25" s="937" t="s">
        <v>412</v>
      </c>
      <c r="C25" s="937"/>
      <c r="D25" s="937"/>
      <c r="E25" s="937"/>
      <c r="F25" s="937"/>
      <c r="G25" s="937"/>
      <c r="H25" s="937"/>
      <c r="I25" s="937"/>
      <c r="J25" s="937"/>
      <c r="K25" s="937"/>
      <c r="L25" s="962" t="s">
        <v>458</v>
      </c>
      <c r="M25" s="963" t="s">
        <v>1132</v>
      </c>
      <c r="N25" s="943" t="s">
        <v>355</v>
      </c>
      <c r="O25" s="955">
        <v>0</v>
      </c>
      <c r="P25" s="955">
        <v>0</v>
      </c>
      <c r="Q25" s="955">
        <v>0</v>
      </c>
      <c r="R25" s="955">
        <v>0</v>
      </c>
      <c r="S25" s="955">
        <v>0</v>
      </c>
      <c r="T25" s="955">
        <v>0</v>
      </c>
      <c r="U25" s="955">
        <v>0</v>
      </c>
      <c r="V25" s="955">
        <v>0</v>
      </c>
      <c r="W25" s="725"/>
      <c r="X25" s="725"/>
      <c r="Y25" s="725"/>
    </row>
    <row r="26" spans="1:25">
      <c r="A26" s="951" t="s">
        <v>17</v>
      </c>
      <c r="B26" s="937"/>
      <c r="C26" s="937"/>
      <c r="D26" s="937"/>
      <c r="E26" s="937"/>
      <c r="F26" s="937"/>
      <c r="G26" s="937"/>
      <c r="H26" s="937"/>
      <c r="I26" s="937"/>
      <c r="J26" s="937"/>
      <c r="K26" s="937"/>
      <c r="L26" s="962" t="s">
        <v>459</v>
      </c>
      <c r="M26" s="963" t="s">
        <v>1133</v>
      </c>
      <c r="N26" s="943" t="s">
        <v>355</v>
      </c>
      <c r="O26" s="964"/>
      <c r="P26" s="964"/>
      <c r="Q26" s="964"/>
      <c r="R26" s="955">
        <v>0</v>
      </c>
      <c r="S26" s="964"/>
      <c r="T26" s="964"/>
      <c r="U26" s="964"/>
      <c r="V26" s="955">
        <v>0</v>
      </c>
      <c r="W26" s="725"/>
      <c r="X26" s="725"/>
      <c r="Y26" s="725"/>
    </row>
    <row r="27" spans="1:25">
      <c r="A27" s="951" t="s">
        <v>17</v>
      </c>
      <c r="B27" s="937" t="s">
        <v>405</v>
      </c>
      <c r="C27" s="937"/>
      <c r="D27" s="937"/>
      <c r="E27" s="937"/>
      <c r="F27" s="937"/>
      <c r="G27" s="937"/>
      <c r="H27" s="937"/>
      <c r="I27" s="937"/>
      <c r="J27" s="937"/>
      <c r="K27" s="937"/>
      <c r="L27" s="962" t="s">
        <v>460</v>
      </c>
      <c r="M27" s="963" t="s">
        <v>1134</v>
      </c>
      <c r="N27" s="943" t="s">
        <v>355</v>
      </c>
      <c r="O27" s="955">
        <v>210.91</v>
      </c>
      <c r="P27" s="955">
        <v>360.01</v>
      </c>
      <c r="Q27" s="955">
        <v>210.91</v>
      </c>
      <c r="R27" s="955">
        <v>-149.1</v>
      </c>
      <c r="S27" s="955">
        <v>270.64999999999998</v>
      </c>
      <c r="T27" s="955">
        <v>380.14</v>
      </c>
      <c r="U27" s="955">
        <v>380.14</v>
      </c>
      <c r="V27" s="955">
        <v>40.454461481618331</v>
      </c>
      <c r="W27" s="725"/>
      <c r="X27" s="725"/>
      <c r="Y27" s="725"/>
    </row>
    <row r="28" spans="1:25">
      <c r="A28" s="951" t="s">
        <v>17</v>
      </c>
      <c r="B28" s="937" t="s">
        <v>407</v>
      </c>
      <c r="C28" s="937"/>
      <c r="D28" s="937"/>
      <c r="E28" s="937"/>
      <c r="F28" s="937"/>
      <c r="G28" s="937"/>
      <c r="H28" s="937"/>
      <c r="I28" s="937"/>
      <c r="J28" s="937"/>
      <c r="K28" s="937"/>
      <c r="L28" s="962" t="s">
        <v>1203</v>
      </c>
      <c r="M28" s="963" t="s">
        <v>1207</v>
      </c>
      <c r="N28" s="943" t="s">
        <v>355</v>
      </c>
      <c r="O28" s="955">
        <v>0</v>
      </c>
      <c r="P28" s="955">
        <v>0</v>
      </c>
      <c r="Q28" s="955">
        <v>0</v>
      </c>
      <c r="R28" s="955">
        <v>0</v>
      </c>
      <c r="S28" s="955">
        <v>0</v>
      </c>
      <c r="T28" s="955">
        <v>0</v>
      </c>
      <c r="U28" s="955">
        <v>0</v>
      </c>
      <c r="V28" s="955">
        <v>0</v>
      </c>
      <c r="W28" s="725"/>
      <c r="X28" s="725"/>
      <c r="Y28" s="725"/>
    </row>
    <row r="29" spans="1:25">
      <c r="A29" s="951" t="s">
        <v>17</v>
      </c>
      <c r="B29" s="937" t="s">
        <v>409</v>
      </c>
      <c r="C29" s="937"/>
      <c r="D29" s="937"/>
      <c r="E29" s="937"/>
      <c r="F29" s="937"/>
      <c r="G29" s="937"/>
      <c r="H29" s="937"/>
      <c r="I29" s="937"/>
      <c r="J29" s="937"/>
      <c r="K29" s="937"/>
      <c r="L29" s="962" t="s">
        <v>1204</v>
      </c>
      <c r="M29" s="963" t="s">
        <v>1208</v>
      </c>
      <c r="N29" s="943" t="s">
        <v>355</v>
      </c>
      <c r="O29" s="955">
        <v>0</v>
      </c>
      <c r="P29" s="955">
        <v>0</v>
      </c>
      <c r="Q29" s="955">
        <v>0</v>
      </c>
      <c r="R29" s="955">
        <v>0</v>
      </c>
      <c r="S29" s="955">
        <v>0</v>
      </c>
      <c r="T29" s="955">
        <v>0</v>
      </c>
      <c r="U29" s="955">
        <v>0</v>
      </c>
      <c r="V29" s="955">
        <v>0</v>
      </c>
      <c r="W29" s="725"/>
      <c r="X29" s="725"/>
      <c r="Y29" s="725"/>
    </row>
    <row r="30" spans="1:25">
      <c r="A30" s="951" t="s">
        <v>17</v>
      </c>
      <c r="B30" s="937" t="s">
        <v>410</v>
      </c>
      <c r="C30" s="937"/>
      <c r="D30" s="937"/>
      <c r="E30" s="937"/>
      <c r="F30" s="937"/>
      <c r="G30" s="937"/>
      <c r="H30" s="937"/>
      <c r="I30" s="937"/>
      <c r="J30" s="937"/>
      <c r="K30" s="937"/>
      <c r="L30" s="962" t="s">
        <v>1205</v>
      </c>
      <c r="M30" s="963" t="s">
        <v>1209</v>
      </c>
      <c r="N30" s="943" t="s">
        <v>355</v>
      </c>
      <c r="O30" s="955">
        <v>0</v>
      </c>
      <c r="P30" s="955">
        <v>0</v>
      </c>
      <c r="Q30" s="955">
        <v>0</v>
      </c>
      <c r="R30" s="955">
        <v>0</v>
      </c>
      <c r="S30" s="955">
        <v>0</v>
      </c>
      <c r="T30" s="955">
        <v>0</v>
      </c>
      <c r="U30" s="955">
        <v>0</v>
      </c>
      <c r="V30" s="955">
        <v>0</v>
      </c>
      <c r="W30" s="725"/>
      <c r="X30" s="725"/>
      <c r="Y30" s="725"/>
    </row>
    <row r="31" spans="1:25">
      <c r="A31" s="951" t="s">
        <v>17</v>
      </c>
      <c r="B31" s="965" t="s">
        <v>1077</v>
      </c>
      <c r="C31" s="937"/>
      <c r="D31" s="937"/>
      <c r="E31" s="937"/>
      <c r="F31" s="937"/>
      <c r="G31" s="937"/>
      <c r="H31" s="937"/>
      <c r="I31" s="937"/>
      <c r="J31" s="937"/>
      <c r="K31" s="937"/>
      <c r="L31" s="962" t="s">
        <v>1206</v>
      </c>
      <c r="M31" s="963" t="s">
        <v>1210</v>
      </c>
      <c r="N31" s="943" t="s">
        <v>355</v>
      </c>
      <c r="O31" s="955">
        <v>0</v>
      </c>
      <c r="P31" s="955">
        <v>0</v>
      </c>
      <c r="Q31" s="955">
        <v>0</v>
      </c>
      <c r="R31" s="955">
        <v>0</v>
      </c>
      <c r="S31" s="955">
        <v>0</v>
      </c>
      <c r="T31" s="955">
        <v>0</v>
      </c>
      <c r="U31" s="955">
        <v>0</v>
      </c>
      <c r="V31" s="955">
        <v>0</v>
      </c>
      <c r="W31" s="725"/>
      <c r="X31" s="725"/>
      <c r="Y31" s="725"/>
    </row>
    <row r="32" spans="1:25" s="409" customFormat="1" ht="45">
      <c r="A32" s="956" t="s">
        <v>17</v>
      </c>
      <c r="B32" s="957"/>
      <c r="C32" s="957"/>
      <c r="D32" s="957"/>
      <c r="E32" s="957"/>
      <c r="F32" s="957"/>
      <c r="G32" s="957"/>
      <c r="H32" s="957"/>
      <c r="I32" s="957"/>
      <c r="J32" s="957"/>
      <c r="K32" s="957"/>
      <c r="L32" s="958" t="s">
        <v>363</v>
      </c>
      <c r="M32" s="959" t="s">
        <v>1135</v>
      </c>
      <c r="N32" s="960" t="s">
        <v>355</v>
      </c>
      <c r="O32" s="966">
        <v>130</v>
      </c>
      <c r="P32" s="966">
        <v>537.88</v>
      </c>
      <c r="Q32" s="966">
        <v>130</v>
      </c>
      <c r="R32" s="954">
        <v>-407.88</v>
      </c>
      <c r="S32" s="966">
        <v>130</v>
      </c>
      <c r="T32" s="966">
        <v>572.92999999999995</v>
      </c>
      <c r="U32" s="966">
        <v>0</v>
      </c>
      <c r="V32" s="954">
        <v>-100</v>
      </c>
      <c r="W32" s="961"/>
      <c r="X32" s="961"/>
      <c r="Y32" s="961"/>
    </row>
    <row r="33" spans="1:25" s="409" customFormat="1" ht="33.75">
      <c r="A33" s="956" t="s">
        <v>17</v>
      </c>
      <c r="B33" s="957"/>
      <c r="C33" s="957"/>
      <c r="D33" s="957"/>
      <c r="E33" s="957"/>
      <c r="F33" s="957"/>
      <c r="G33" s="957"/>
      <c r="H33" s="957"/>
      <c r="I33" s="957"/>
      <c r="J33" s="957"/>
      <c r="K33" s="957"/>
      <c r="L33" s="958" t="s">
        <v>365</v>
      </c>
      <c r="M33" s="959" t="s">
        <v>1136</v>
      </c>
      <c r="N33" s="960" t="s">
        <v>355</v>
      </c>
      <c r="O33" s="954">
        <v>2492.2559999999999</v>
      </c>
      <c r="P33" s="954">
        <v>3956.1990000000001</v>
      </c>
      <c r="Q33" s="954">
        <v>2492.2559999999999</v>
      </c>
      <c r="R33" s="954">
        <v>-1463.9430000000002</v>
      </c>
      <c r="S33" s="954">
        <v>2645.8520000000003</v>
      </c>
      <c r="T33" s="954">
        <v>4787.0007900000001</v>
      </c>
      <c r="U33" s="954">
        <v>4487.0262060000005</v>
      </c>
      <c r="V33" s="954">
        <v>69.58719558010047</v>
      </c>
      <c r="W33" s="961"/>
      <c r="X33" s="961"/>
      <c r="Y33" s="961"/>
    </row>
    <row r="34" spans="1:25">
      <c r="A34" s="951" t="s">
        <v>17</v>
      </c>
      <c r="B34" s="808" t="s">
        <v>1178</v>
      </c>
      <c r="C34" s="937"/>
      <c r="D34" s="937"/>
      <c r="E34" s="937"/>
      <c r="F34" s="937"/>
      <c r="G34" s="937"/>
      <c r="H34" s="937"/>
      <c r="I34" s="937"/>
      <c r="J34" s="937"/>
      <c r="K34" s="937"/>
      <c r="L34" s="962" t="s">
        <v>467</v>
      </c>
      <c r="M34" s="963" t="s">
        <v>1137</v>
      </c>
      <c r="N34" s="943" t="s">
        <v>355</v>
      </c>
      <c r="O34" s="955">
        <v>1917.12</v>
      </c>
      <c r="P34" s="955">
        <v>3043.23</v>
      </c>
      <c r="Q34" s="955">
        <v>1917.12</v>
      </c>
      <c r="R34" s="955">
        <v>-1126.1100000000001</v>
      </c>
      <c r="S34" s="955">
        <v>2032.14</v>
      </c>
      <c r="T34" s="955">
        <v>3682.3083000000001</v>
      </c>
      <c r="U34" s="955">
        <v>3451.5586200000002</v>
      </c>
      <c r="V34" s="955">
        <v>69.848466148985793</v>
      </c>
      <c r="W34" s="725"/>
      <c r="X34" s="725"/>
      <c r="Y34" s="725"/>
    </row>
    <row r="35" spans="1:25" ht="22.5">
      <c r="A35" s="951" t="s">
        <v>17</v>
      </c>
      <c r="B35" s="808" t="s">
        <v>1179</v>
      </c>
      <c r="C35" s="937"/>
      <c r="D35" s="937"/>
      <c r="E35" s="937"/>
      <c r="F35" s="937"/>
      <c r="G35" s="937"/>
      <c r="H35" s="937"/>
      <c r="I35" s="937"/>
      <c r="J35" s="937"/>
      <c r="K35" s="937"/>
      <c r="L35" s="962" t="s">
        <v>474</v>
      </c>
      <c r="M35" s="963" t="s">
        <v>1138</v>
      </c>
      <c r="N35" s="943" t="s">
        <v>355</v>
      </c>
      <c r="O35" s="955">
        <v>575.13599999999997</v>
      </c>
      <c r="P35" s="955">
        <v>912.96899999999994</v>
      </c>
      <c r="Q35" s="955">
        <v>575.13599999999997</v>
      </c>
      <c r="R35" s="955">
        <v>-337.83299999999997</v>
      </c>
      <c r="S35" s="955">
        <v>613.7120000000001</v>
      </c>
      <c r="T35" s="955">
        <v>1104.6924900000001</v>
      </c>
      <c r="U35" s="955">
        <v>1035.467586</v>
      </c>
      <c r="V35" s="955">
        <v>68.722069309382874</v>
      </c>
      <c r="W35" s="725"/>
      <c r="X35" s="725"/>
      <c r="Y35" s="725"/>
    </row>
    <row r="36" spans="1:25" s="409" customFormat="1">
      <c r="A36" s="956" t="s">
        <v>17</v>
      </c>
      <c r="B36" s="957"/>
      <c r="C36" s="957"/>
      <c r="D36" s="957"/>
      <c r="E36" s="957"/>
      <c r="F36" s="957"/>
      <c r="G36" s="957"/>
      <c r="H36" s="957"/>
      <c r="I36" s="957"/>
      <c r="J36" s="957"/>
      <c r="K36" s="957"/>
      <c r="L36" s="958" t="s">
        <v>367</v>
      </c>
      <c r="M36" s="959" t="s">
        <v>1139</v>
      </c>
      <c r="N36" s="960" t="s">
        <v>355</v>
      </c>
      <c r="O36" s="966"/>
      <c r="P36" s="966"/>
      <c r="Q36" s="966"/>
      <c r="R36" s="954">
        <v>0</v>
      </c>
      <c r="S36" s="966"/>
      <c r="T36" s="966"/>
      <c r="U36" s="966"/>
      <c r="V36" s="954">
        <v>0</v>
      </c>
      <c r="W36" s="961"/>
      <c r="X36" s="961"/>
      <c r="Y36" s="961"/>
    </row>
    <row r="37" spans="1:25" s="409" customFormat="1">
      <c r="A37" s="956" t="s">
        <v>17</v>
      </c>
      <c r="B37" s="957"/>
      <c r="C37" s="957"/>
      <c r="D37" s="957"/>
      <c r="E37" s="957"/>
      <c r="F37" s="957"/>
      <c r="G37" s="957"/>
      <c r="H37" s="957"/>
      <c r="I37" s="957"/>
      <c r="J37" s="957"/>
      <c r="K37" s="957"/>
      <c r="L37" s="958" t="s">
        <v>1010</v>
      </c>
      <c r="M37" s="959" t="s">
        <v>1140</v>
      </c>
      <c r="N37" s="960" t="s">
        <v>355</v>
      </c>
      <c r="O37" s="966">
        <v>1081.5</v>
      </c>
      <c r="P37" s="966">
        <v>3352.41</v>
      </c>
      <c r="Q37" s="966">
        <v>1081.5</v>
      </c>
      <c r="R37" s="954">
        <v>-2270.91</v>
      </c>
      <c r="S37" s="966">
        <v>1146.3900000000001</v>
      </c>
      <c r="T37" s="966">
        <v>3766.76</v>
      </c>
      <c r="U37" s="966">
        <v>0</v>
      </c>
      <c r="V37" s="954">
        <v>-100</v>
      </c>
      <c r="W37" s="961"/>
      <c r="X37" s="961"/>
      <c r="Y37" s="961"/>
    </row>
    <row r="38" spans="1:25" s="409" customFormat="1">
      <c r="A38" s="956" t="s">
        <v>17</v>
      </c>
      <c r="B38" s="957"/>
      <c r="C38" s="957"/>
      <c r="D38" s="957"/>
      <c r="E38" s="957"/>
      <c r="F38" s="957"/>
      <c r="G38" s="957"/>
      <c r="H38" s="957"/>
      <c r="I38" s="957"/>
      <c r="J38" s="957"/>
      <c r="K38" s="957"/>
      <c r="L38" s="958" t="s">
        <v>1141</v>
      </c>
      <c r="M38" s="959" t="s">
        <v>1142</v>
      </c>
      <c r="N38" s="960" t="s">
        <v>355</v>
      </c>
      <c r="O38" s="954">
        <v>101.81</v>
      </c>
      <c r="P38" s="954">
        <v>1273.08</v>
      </c>
      <c r="Q38" s="954">
        <v>101.81</v>
      </c>
      <c r="R38" s="954">
        <v>-1171.27</v>
      </c>
      <c r="S38" s="954">
        <v>101.81</v>
      </c>
      <c r="T38" s="954">
        <v>1430.43</v>
      </c>
      <c r="U38" s="954">
        <v>0</v>
      </c>
      <c r="V38" s="954">
        <v>-100</v>
      </c>
      <c r="W38" s="961"/>
      <c r="X38" s="961"/>
      <c r="Y38" s="961"/>
    </row>
    <row r="39" spans="1:25">
      <c r="A39" s="951" t="s">
        <v>17</v>
      </c>
      <c r="B39" s="937"/>
      <c r="C39" s="937"/>
      <c r="D39" s="937"/>
      <c r="E39" s="937"/>
      <c r="F39" s="937"/>
      <c r="G39" s="937"/>
      <c r="H39" s="937"/>
      <c r="I39" s="937"/>
      <c r="J39" s="937"/>
      <c r="K39" s="937"/>
      <c r="L39" s="962" t="s">
        <v>1143</v>
      </c>
      <c r="M39" s="963" t="s">
        <v>1144</v>
      </c>
      <c r="N39" s="943" t="s">
        <v>355</v>
      </c>
      <c r="O39" s="964"/>
      <c r="P39" s="964"/>
      <c r="Q39" s="964"/>
      <c r="R39" s="955">
        <v>0</v>
      </c>
      <c r="S39" s="964"/>
      <c r="T39" s="964"/>
      <c r="U39" s="964"/>
      <c r="V39" s="955">
        <v>0</v>
      </c>
      <c r="W39" s="725"/>
      <c r="X39" s="725"/>
      <c r="Y39" s="725"/>
    </row>
    <row r="40" spans="1:25">
      <c r="A40" s="951" t="s">
        <v>17</v>
      </c>
      <c r="B40" s="937"/>
      <c r="C40" s="937"/>
      <c r="D40" s="937"/>
      <c r="E40" s="937"/>
      <c r="F40" s="937"/>
      <c r="G40" s="937"/>
      <c r="H40" s="937"/>
      <c r="I40" s="937"/>
      <c r="J40" s="937"/>
      <c r="K40" s="937"/>
      <c r="L40" s="962" t="s">
        <v>1145</v>
      </c>
      <c r="M40" s="963" t="s">
        <v>1146</v>
      </c>
      <c r="N40" s="943" t="s">
        <v>355</v>
      </c>
      <c r="O40" s="964">
        <v>0</v>
      </c>
      <c r="P40" s="964">
        <v>1063.99</v>
      </c>
      <c r="Q40" s="964">
        <v>0</v>
      </c>
      <c r="R40" s="955">
        <v>-1063.99</v>
      </c>
      <c r="S40" s="964">
        <v>0</v>
      </c>
      <c r="T40" s="964">
        <v>1063.99</v>
      </c>
      <c r="U40" s="964">
        <v>0</v>
      </c>
      <c r="V40" s="955">
        <v>0</v>
      </c>
      <c r="W40" s="725"/>
      <c r="X40" s="725"/>
      <c r="Y40" s="725"/>
    </row>
    <row r="41" spans="1:25">
      <c r="A41" s="951" t="s">
        <v>17</v>
      </c>
      <c r="B41" s="937"/>
      <c r="C41" s="937"/>
      <c r="D41" s="937"/>
      <c r="E41" s="937"/>
      <c r="F41" s="937"/>
      <c r="G41" s="937"/>
      <c r="H41" s="937"/>
      <c r="I41" s="937"/>
      <c r="J41" s="937"/>
      <c r="K41" s="937"/>
      <c r="L41" s="962" t="s">
        <v>1147</v>
      </c>
      <c r="M41" s="963" t="s">
        <v>1148</v>
      </c>
      <c r="N41" s="943" t="s">
        <v>355</v>
      </c>
      <c r="O41" s="964">
        <v>101.81</v>
      </c>
      <c r="P41" s="964">
        <v>209.09</v>
      </c>
      <c r="Q41" s="964">
        <v>101.81</v>
      </c>
      <c r="R41" s="955">
        <v>-107.28</v>
      </c>
      <c r="S41" s="964">
        <v>101.81</v>
      </c>
      <c r="T41" s="964">
        <v>230.5</v>
      </c>
      <c r="U41" s="964">
        <v>0</v>
      </c>
      <c r="V41" s="955">
        <v>-100</v>
      </c>
      <c r="W41" s="725"/>
      <c r="X41" s="725"/>
      <c r="Y41" s="725"/>
    </row>
    <row r="42" spans="1:25">
      <c r="A42" s="951" t="s">
        <v>17</v>
      </c>
      <c r="B42" s="937"/>
      <c r="C42" s="937"/>
      <c r="D42" s="937"/>
      <c r="E42" s="937"/>
      <c r="F42" s="937"/>
      <c r="G42" s="937"/>
      <c r="H42" s="937"/>
      <c r="I42" s="937"/>
      <c r="J42" s="937"/>
      <c r="K42" s="937"/>
      <c r="L42" s="962" t="s">
        <v>1149</v>
      </c>
      <c r="M42" s="963" t="s">
        <v>461</v>
      </c>
      <c r="N42" s="943" t="s">
        <v>355</v>
      </c>
      <c r="O42" s="964"/>
      <c r="P42" s="964"/>
      <c r="Q42" s="964"/>
      <c r="R42" s="955">
        <v>0</v>
      </c>
      <c r="S42" s="964"/>
      <c r="T42" s="964">
        <v>135.94</v>
      </c>
      <c r="U42" s="964"/>
      <c r="V42" s="955">
        <v>0</v>
      </c>
      <c r="W42" s="725"/>
      <c r="X42" s="725"/>
      <c r="Y42" s="725"/>
    </row>
    <row r="43" spans="1:25" s="409" customFormat="1">
      <c r="A43" s="956" t="s">
        <v>17</v>
      </c>
      <c r="B43" s="957"/>
      <c r="C43" s="957"/>
      <c r="D43" s="957"/>
      <c r="E43" s="957"/>
      <c r="F43" s="957"/>
      <c r="G43" s="957"/>
      <c r="H43" s="957"/>
      <c r="I43" s="957"/>
      <c r="J43" s="957"/>
      <c r="K43" s="957"/>
      <c r="L43" s="958" t="s">
        <v>101</v>
      </c>
      <c r="M43" s="953" t="s">
        <v>462</v>
      </c>
      <c r="N43" s="967" t="s">
        <v>355</v>
      </c>
      <c r="O43" s="954">
        <v>2369.9429999999998</v>
      </c>
      <c r="P43" s="954">
        <v>4447.0060000000003</v>
      </c>
      <c r="Q43" s="954">
        <v>2369.9429999999998</v>
      </c>
      <c r="R43" s="954">
        <v>-2077.0630000000006</v>
      </c>
      <c r="S43" s="954">
        <v>2492.5699999999997</v>
      </c>
      <c r="T43" s="954">
        <v>7245.3963999999996</v>
      </c>
      <c r="U43" s="954">
        <v>2720.7992760000002</v>
      </c>
      <c r="V43" s="954">
        <v>9.1563838126913399</v>
      </c>
      <c r="W43" s="961"/>
      <c r="X43" s="961"/>
      <c r="Y43" s="961"/>
    </row>
    <row r="44" spans="1:25" ht="33.75">
      <c r="A44" s="951" t="s">
        <v>17</v>
      </c>
      <c r="B44" s="937"/>
      <c r="C44" s="937"/>
      <c r="D44" s="937"/>
      <c r="E44" s="937"/>
      <c r="F44" s="937"/>
      <c r="G44" s="937"/>
      <c r="H44" s="937"/>
      <c r="I44" s="937"/>
      <c r="J44" s="937"/>
      <c r="K44" s="937"/>
      <c r="L44" s="962" t="s">
        <v>16</v>
      </c>
      <c r="M44" s="968" t="s">
        <v>1150</v>
      </c>
      <c r="N44" s="969" t="s">
        <v>355</v>
      </c>
      <c r="O44" s="964">
        <v>100</v>
      </c>
      <c r="P44" s="964">
        <v>2048.09</v>
      </c>
      <c r="Q44" s="964">
        <v>100</v>
      </c>
      <c r="R44" s="955">
        <v>-1948.0900000000001</v>
      </c>
      <c r="S44" s="964">
        <v>106</v>
      </c>
      <c r="T44" s="964">
        <v>4342.72</v>
      </c>
      <c r="U44" s="964">
        <v>0</v>
      </c>
      <c r="V44" s="955">
        <v>-100</v>
      </c>
      <c r="W44" s="725"/>
      <c r="X44" s="725"/>
      <c r="Y44" s="725"/>
    </row>
    <row r="45" spans="1:25" ht="22.5">
      <c r="A45" s="951" t="s">
        <v>17</v>
      </c>
      <c r="B45" s="937"/>
      <c r="C45" s="937"/>
      <c r="D45" s="937"/>
      <c r="E45" s="937"/>
      <c r="F45" s="937"/>
      <c r="G45" s="937"/>
      <c r="H45" s="937"/>
      <c r="I45" s="937"/>
      <c r="J45" s="937"/>
      <c r="K45" s="937"/>
      <c r="L45" s="962" t="s">
        <v>143</v>
      </c>
      <c r="M45" s="968" t="s">
        <v>1151</v>
      </c>
      <c r="N45" s="969" t="s">
        <v>355</v>
      </c>
      <c r="O45" s="955">
        <v>2269.9429999999998</v>
      </c>
      <c r="P45" s="955">
        <v>2398.9160000000002</v>
      </c>
      <c r="Q45" s="955">
        <v>2269.9429999999998</v>
      </c>
      <c r="R45" s="955">
        <v>-128.97300000000041</v>
      </c>
      <c r="S45" s="955">
        <v>2386.5699999999997</v>
      </c>
      <c r="T45" s="955">
        <v>2902.6763999999998</v>
      </c>
      <c r="U45" s="955">
        <v>2720.7992760000002</v>
      </c>
      <c r="V45" s="955">
        <v>14.004587169033405</v>
      </c>
      <c r="W45" s="725"/>
      <c r="X45" s="725"/>
      <c r="Y45" s="725"/>
    </row>
    <row r="46" spans="1:25">
      <c r="A46" s="951" t="s">
        <v>17</v>
      </c>
      <c r="B46" s="937" t="s">
        <v>1180</v>
      </c>
      <c r="C46" s="937"/>
      <c r="D46" s="937"/>
      <c r="E46" s="937"/>
      <c r="F46" s="937"/>
      <c r="G46" s="937"/>
      <c r="H46" s="937"/>
      <c r="I46" s="937"/>
      <c r="J46" s="937"/>
      <c r="K46" s="937"/>
      <c r="L46" s="962" t="s">
        <v>144</v>
      </c>
      <c r="M46" s="963" t="s">
        <v>466</v>
      </c>
      <c r="N46" s="969" t="s">
        <v>355</v>
      </c>
      <c r="O46" s="955">
        <v>1746.11</v>
      </c>
      <c r="P46" s="955">
        <v>1845.32</v>
      </c>
      <c r="Q46" s="955">
        <v>1746.11</v>
      </c>
      <c r="R46" s="955">
        <v>-99.210000000000036</v>
      </c>
      <c r="S46" s="955">
        <v>1833</v>
      </c>
      <c r="T46" s="955">
        <v>2232.828</v>
      </c>
      <c r="U46" s="955">
        <v>2092.9225200000001</v>
      </c>
      <c r="V46" s="955">
        <v>14.18017021276596</v>
      </c>
      <c r="W46" s="725"/>
      <c r="X46" s="725"/>
      <c r="Y46" s="725"/>
    </row>
    <row r="47" spans="1:25" ht="22.5">
      <c r="A47" s="951" t="s">
        <v>17</v>
      </c>
      <c r="B47" s="937" t="s">
        <v>1181</v>
      </c>
      <c r="C47" s="937"/>
      <c r="D47" s="937"/>
      <c r="E47" s="937"/>
      <c r="F47" s="937"/>
      <c r="G47" s="937"/>
      <c r="H47" s="937"/>
      <c r="I47" s="937"/>
      <c r="J47" s="937"/>
      <c r="K47" s="937"/>
      <c r="L47" s="962" t="s">
        <v>448</v>
      </c>
      <c r="M47" s="963" t="s">
        <v>1152</v>
      </c>
      <c r="N47" s="969" t="s">
        <v>355</v>
      </c>
      <c r="O47" s="955">
        <v>523.83299999999997</v>
      </c>
      <c r="P47" s="955">
        <v>553.596</v>
      </c>
      <c r="Q47" s="955">
        <v>523.83299999999997</v>
      </c>
      <c r="R47" s="955">
        <v>-29.763000000000034</v>
      </c>
      <c r="S47" s="955">
        <v>553.56999999999994</v>
      </c>
      <c r="T47" s="955">
        <v>669.84839999999997</v>
      </c>
      <c r="U47" s="955">
        <v>627.876756</v>
      </c>
      <c r="V47" s="955">
        <v>13.423190563072435</v>
      </c>
      <c r="W47" s="725"/>
      <c r="X47" s="725"/>
      <c r="Y47" s="725"/>
    </row>
    <row r="48" spans="1:25" s="409" customFormat="1">
      <c r="A48" s="951" t="s">
        <v>17</v>
      </c>
      <c r="B48" s="957"/>
      <c r="C48" s="957"/>
      <c r="D48" s="957"/>
      <c r="E48" s="957"/>
      <c r="F48" s="957"/>
      <c r="G48" s="957"/>
      <c r="H48" s="957"/>
      <c r="I48" s="957"/>
      <c r="J48" s="957"/>
      <c r="K48" s="957"/>
      <c r="L48" s="958" t="s">
        <v>102</v>
      </c>
      <c r="M48" s="953" t="s">
        <v>1153</v>
      </c>
      <c r="N48" s="967" t="s">
        <v>355</v>
      </c>
      <c r="O48" s="954">
        <v>2884.9589999999998</v>
      </c>
      <c r="P48" s="954">
        <v>3510.5410000000002</v>
      </c>
      <c r="Q48" s="954">
        <v>2884.9589999999998</v>
      </c>
      <c r="R48" s="954">
        <v>-625.58200000000033</v>
      </c>
      <c r="S48" s="954">
        <v>2724.84</v>
      </c>
      <c r="T48" s="954">
        <v>5292.9702000000007</v>
      </c>
      <c r="U48" s="954">
        <v>3152.6813200000001</v>
      </c>
      <c r="V48" s="954">
        <v>15.701520823240998</v>
      </c>
      <c r="W48" s="961"/>
      <c r="X48" s="961"/>
      <c r="Y48" s="961"/>
    </row>
    <row r="49" spans="1:25" ht="22.5">
      <c r="A49" s="951" t="s">
        <v>17</v>
      </c>
      <c r="B49" s="937" t="s">
        <v>1184</v>
      </c>
      <c r="C49" s="937"/>
      <c r="D49" s="937"/>
      <c r="E49" s="937"/>
      <c r="F49" s="937"/>
      <c r="G49" s="937"/>
      <c r="H49" s="937"/>
      <c r="I49" s="937"/>
      <c r="J49" s="937"/>
      <c r="K49" s="937"/>
      <c r="L49" s="962" t="s">
        <v>158</v>
      </c>
      <c r="M49" s="968" t="s">
        <v>1154</v>
      </c>
      <c r="N49" s="969" t="s">
        <v>355</v>
      </c>
      <c r="O49" s="955">
        <v>245</v>
      </c>
      <c r="P49" s="955">
        <v>371.65</v>
      </c>
      <c r="Q49" s="955">
        <v>245</v>
      </c>
      <c r="R49" s="955">
        <v>-126.64999999999998</v>
      </c>
      <c r="S49" s="955">
        <v>260</v>
      </c>
      <c r="T49" s="955">
        <v>417.5</v>
      </c>
      <c r="U49" s="955">
        <v>0</v>
      </c>
      <c r="V49" s="955">
        <v>-100</v>
      </c>
      <c r="W49" s="725"/>
      <c r="X49" s="725"/>
      <c r="Y49" s="725"/>
    </row>
    <row r="50" spans="1:25" ht="33.75">
      <c r="A50" s="951" t="s">
        <v>17</v>
      </c>
      <c r="B50" s="937"/>
      <c r="C50" s="937"/>
      <c r="D50" s="937"/>
      <c r="E50" s="937"/>
      <c r="F50" s="937"/>
      <c r="G50" s="937"/>
      <c r="H50" s="937"/>
      <c r="I50" s="937"/>
      <c r="J50" s="937"/>
      <c r="K50" s="937"/>
      <c r="L50" s="962" t="s">
        <v>159</v>
      </c>
      <c r="M50" s="968" t="s">
        <v>1216</v>
      </c>
      <c r="N50" s="969" t="s">
        <v>355</v>
      </c>
      <c r="O50" s="955">
        <v>2402.9589999999998</v>
      </c>
      <c r="P50" s="955">
        <v>2855.8009999999999</v>
      </c>
      <c r="Q50" s="955">
        <v>2402.9589999999998</v>
      </c>
      <c r="R50" s="955">
        <v>-452.8420000000001</v>
      </c>
      <c r="S50" s="955">
        <v>2449.84</v>
      </c>
      <c r="T50" s="955">
        <v>3455.4702000000007</v>
      </c>
      <c r="U50" s="955">
        <v>3152.6813200000001</v>
      </c>
      <c r="V50" s="955">
        <v>28.689274401593572</v>
      </c>
      <c r="W50" s="725"/>
      <c r="X50" s="725"/>
      <c r="Y50" s="725"/>
    </row>
    <row r="51" spans="1:25" ht="22.5">
      <c r="A51" s="951" t="s">
        <v>17</v>
      </c>
      <c r="B51" s="937"/>
      <c r="C51" s="937"/>
      <c r="D51" s="937"/>
      <c r="E51" s="937"/>
      <c r="F51" s="937"/>
      <c r="G51" s="937"/>
      <c r="H51" s="937"/>
      <c r="I51" s="937"/>
      <c r="J51" s="937"/>
      <c r="K51" s="937"/>
      <c r="L51" s="962" t="s">
        <v>845</v>
      </c>
      <c r="M51" s="963" t="s">
        <v>1217</v>
      </c>
      <c r="N51" s="969" t="s">
        <v>355</v>
      </c>
      <c r="O51" s="955">
        <v>1848.43</v>
      </c>
      <c r="P51" s="955">
        <v>2196.77</v>
      </c>
      <c r="Q51" s="955">
        <v>1848.43</v>
      </c>
      <c r="R51" s="955">
        <v>-348.33999999999992</v>
      </c>
      <c r="S51" s="955">
        <v>1881.6</v>
      </c>
      <c r="T51" s="955">
        <v>2658.0540000000005</v>
      </c>
      <c r="U51" s="955">
        <v>2425.1413200000002</v>
      </c>
      <c r="V51" s="955">
        <v>28.887187500000017</v>
      </c>
      <c r="W51" s="725"/>
      <c r="X51" s="725"/>
      <c r="Y51" s="725"/>
    </row>
    <row r="52" spans="1:25" ht="22.5">
      <c r="A52" s="951" t="s">
        <v>17</v>
      </c>
      <c r="B52" s="937"/>
      <c r="C52" s="937"/>
      <c r="D52" s="937"/>
      <c r="E52" s="937"/>
      <c r="F52" s="937"/>
      <c r="G52" s="937"/>
      <c r="H52" s="937"/>
      <c r="I52" s="937"/>
      <c r="J52" s="937"/>
      <c r="K52" s="937"/>
      <c r="L52" s="962" t="s">
        <v>846</v>
      </c>
      <c r="M52" s="963" t="s">
        <v>1218</v>
      </c>
      <c r="N52" s="969" t="s">
        <v>355</v>
      </c>
      <c r="O52" s="955">
        <v>554.529</v>
      </c>
      <c r="P52" s="955">
        <v>659.03100000000006</v>
      </c>
      <c r="Q52" s="955">
        <v>554.529</v>
      </c>
      <c r="R52" s="955">
        <v>-104.50200000000007</v>
      </c>
      <c r="S52" s="955">
        <v>568.24</v>
      </c>
      <c r="T52" s="955">
        <v>797.41620000000012</v>
      </c>
      <c r="U52" s="955">
        <v>727.54</v>
      </c>
      <c r="V52" s="955">
        <v>28.033929325637047</v>
      </c>
      <c r="W52" s="725"/>
      <c r="X52" s="725"/>
      <c r="Y52" s="725"/>
    </row>
    <row r="53" spans="1:25" ht="33.75">
      <c r="A53" s="951" t="s">
        <v>17</v>
      </c>
      <c r="B53" s="937" t="s">
        <v>1185</v>
      </c>
      <c r="C53" s="937"/>
      <c r="D53" s="937"/>
      <c r="E53" s="937"/>
      <c r="F53" s="937"/>
      <c r="G53" s="937"/>
      <c r="H53" s="937"/>
      <c r="I53" s="937"/>
      <c r="J53" s="937"/>
      <c r="K53" s="937"/>
      <c r="L53" s="962" t="s">
        <v>372</v>
      </c>
      <c r="M53" s="968" t="s">
        <v>1155</v>
      </c>
      <c r="N53" s="969" t="s">
        <v>355</v>
      </c>
      <c r="O53" s="955">
        <v>222</v>
      </c>
      <c r="P53" s="955">
        <v>0</v>
      </c>
      <c r="Q53" s="955">
        <v>222</v>
      </c>
      <c r="R53" s="955">
        <v>222</v>
      </c>
      <c r="S53" s="955">
        <v>0</v>
      </c>
      <c r="T53" s="955">
        <v>1120</v>
      </c>
      <c r="U53" s="955">
        <v>0</v>
      </c>
      <c r="V53" s="955">
        <v>0</v>
      </c>
      <c r="W53" s="725"/>
      <c r="X53" s="725"/>
      <c r="Y53" s="725"/>
    </row>
    <row r="54" spans="1:25">
      <c r="A54" s="951" t="s">
        <v>17</v>
      </c>
      <c r="B54" s="937" t="s">
        <v>1186</v>
      </c>
      <c r="C54" s="937"/>
      <c r="D54" s="937"/>
      <c r="E54" s="937"/>
      <c r="F54" s="937"/>
      <c r="G54" s="937"/>
      <c r="H54" s="937"/>
      <c r="I54" s="937"/>
      <c r="J54" s="937"/>
      <c r="K54" s="937"/>
      <c r="L54" s="962" t="s">
        <v>373</v>
      </c>
      <c r="M54" s="968" t="s">
        <v>1094</v>
      </c>
      <c r="N54" s="969" t="s">
        <v>355</v>
      </c>
      <c r="O54" s="955">
        <v>0</v>
      </c>
      <c r="P54" s="955">
        <v>0</v>
      </c>
      <c r="Q54" s="955">
        <v>0</v>
      </c>
      <c r="R54" s="955">
        <v>0</v>
      </c>
      <c r="S54" s="955">
        <v>0</v>
      </c>
      <c r="T54" s="955">
        <v>0</v>
      </c>
      <c r="U54" s="955">
        <v>0</v>
      </c>
      <c r="V54" s="955">
        <v>0</v>
      </c>
      <c r="W54" s="725"/>
      <c r="X54" s="725"/>
      <c r="Y54" s="725"/>
    </row>
    <row r="55" spans="1:25">
      <c r="A55" s="951" t="s">
        <v>17</v>
      </c>
      <c r="B55" s="937" t="s">
        <v>1187</v>
      </c>
      <c r="C55" s="937"/>
      <c r="D55" s="937"/>
      <c r="E55" s="937"/>
      <c r="F55" s="937"/>
      <c r="G55" s="937"/>
      <c r="H55" s="937"/>
      <c r="I55" s="937"/>
      <c r="J55" s="937"/>
      <c r="K55" s="937"/>
      <c r="L55" s="962" t="s">
        <v>374</v>
      </c>
      <c r="M55" s="968" t="s">
        <v>1095</v>
      </c>
      <c r="N55" s="969" t="s">
        <v>355</v>
      </c>
      <c r="O55" s="955">
        <v>15</v>
      </c>
      <c r="P55" s="955">
        <v>283.08999999999997</v>
      </c>
      <c r="Q55" s="955">
        <v>15</v>
      </c>
      <c r="R55" s="955">
        <v>-268.08999999999997</v>
      </c>
      <c r="S55" s="955">
        <v>15</v>
      </c>
      <c r="T55" s="955">
        <v>300</v>
      </c>
      <c r="U55" s="955">
        <v>0</v>
      </c>
      <c r="V55" s="955">
        <v>-100</v>
      </c>
      <c r="W55" s="725"/>
      <c r="X55" s="725"/>
      <c r="Y55" s="725"/>
    </row>
    <row r="56" spans="1:25">
      <c r="A56" s="951" t="s">
        <v>17</v>
      </c>
      <c r="B56" s="937" t="s">
        <v>1188</v>
      </c>
      <c r="C56" s="937"/>
      <c r="D56" s="937"/>
      <c r="E56" s="937"/>
      <c r="F56" s="937"/>
      <c r="G56" s="937"/>
      <c r="H56" s="937"/>
      <c r="I56" s="937"/>
      <c r="J56" s="937"/>
      <c r="K56" s="937"/>
      <c r="L56" s="962" t="s">
        <v>1091</v>
      </c>
      <c r="M56" s="968" t="s">
        <v>1096</v>
      </c>
      <c r="N56" s="969" t="s">
        <v>355</v>
      </c>
      <c r="O56" s="955">
        <v>0</v>
      </c>
      <c r="P56" s="955">
        <v>0</v>
      </c>
      <c r="Q56" s="955">
        <v>0</v>
      </c>
      <c r="R56" s="955">
        <v>0</v>
      </c>
      <c r="S56" s="955">
        <v>0</v>
      </c>
      <c r="T56" s="955">
        <v>0</v>
      </c>
      <c r="U56" s="955">
        <v>0</v>
      </c>
      <c r="V56" s="955">
        <v>0</v>
      </c>
      <c r="W56" s="725"/>
      <c r="X56" s="725"/>
      <c r="Y56" s="725"/>
    </row>
    <row r="57" spans="1:25">
      <c r="A57" s="951" t="s">
        <v>17</v>
      </c>
      <c r="B57" s="937" t="s">
        <v>1189</v>
      </c>
      <c r="C57" s="937"/>
      <c r="D57" s="937"/>
      <c r="E57" s="937"/>
      <c r="F57" s="937"/>
      <c r="G57" s="937"/>
      <c r="H57" s="937"/>
      <c r="I57" s="937"/>
      <c r="J57" s="937"/>
      <c r="K57" s="937"/>
      <c r="L57" s="962" t="s">
        <v>1092</v>
      </c>
      <c r="M57" s="968" t="s">
        <v>1156</v>
      </c>
      <c r="N57" s="969" t="s">
        <v>355</v>
      </c>
      <c r="O57" s="955">
        <v>0</v>
      </c>
      <c r="P57" s="955">
        <v>0</v>
      </c>
      <c r="Q57" s="955">
        <v>0</v>
      </c>
      <c r="R57" s="955">
        <v>0</v>
      </c>
      <c r="S57" s="955">
        <v>0</v>
      </c>
      <c r="T57" s="955">
        <v>0</v>
      </c>
      <c r="U57" s="955">
        <v>0</v>
      </c>
      <c r="V57" s="955">
        <v>0</v>
      </c>
      <c r="W57" s="725"/>
      <c r="X57" s="725"/>
      <c r="Y57" s="725"/>
    </row>
    <row r="58" spans="1:25">
      <c r="A58" s="951" t="s">
        <v>17</v>
      </c>
      <c r="B58" s="937" t="s">
        <v>1190</v>
      </c>
      <c r="C58" s="937"/>
      <c r="D58" s="937"/>
      <c r="E58" s="937"/>
      <c r="F58" s="937"/>
      <c r="G58" s="937"/>
      <c r="H58" s="937"/>
      <c r="I58" s="937"/>
      <c r="J58" s="937"/>
      <c r="K58" s="937"/>
      <c r="L58" s="962" t="s">
        <v>1157</v>
      </c>
      <c r="M58" s="963" t="s">
        <v>477</v>
      </c>
      <c r="N58" s="969" t="s">
        <v>355</v>
      </c>
      <c r="O58" s="955">
        <v>0</v>
      </c>
      <c r="P58" s="955">
        <v>0</v>
      </c>
      <c r="Q58" s="955">
        <v>0</v>
      </c>
      <c r="R58" s="955">
        <v>0</v>
      </c>
      <c r="S58" s="955">
        <v>0</v>
      </c>
      <c r="T58" s="955">
        <v>0</v>
      </c>
      <c r="U58" s="955">
        <v>0</v>
      </c>
      <c r="V58" s="955">
        <v>0</v>
      </c>
      <c r="W58" s="725"/>
      <c r="X58" s="725"/>
      <c r="Y58" s="725"/>
    </row>
    <row r="59" spans="1:25" ht="45">
      <c r="A59" s="951" t="s">
        <v>17</v>
      </c>
      <c r="B59" s="937" t="s">
        <v>1191</v>
      </c>
      <c r="C59" s="937"/>
      <c r="D59" s="937"/>
      <c r="E59" s="937"/>
      <c r="F59" s="937"/>
      <c r="G59" s="937"/>
      <c r="H59" s="937"/>
      <c r="I59" s="937"/>
      <c r="J59" s="937"/>
      <c r="K59" s="937"/>
      <c r="L59" s="962" t="s">
        <v>1158</v>
      </c>
      <c r="M59" s="963" t="s">
        <v>1099</v>
      </c>
      <c r="N59" s="969" t="s">
        <v>355</v>
      </c>
      <c r="O59" s="955">
        <v>0</v>
      </c>
      <c r="P59" s="955">
        <v>0</v>
      </c>
      <c r="Q59" s="955">
        <v>0</v>
      </c>
      <c r="R59" s="955">
        <v>0</v>
      </c>
      <c r="S59" s="955">
        <v>0</v>
      </c>
      <c r="T59" s="955">
        <v>0</v>
      </c>
      <c r="U59" s="955">
        <v>0</v>
      </c>
      <c r="V59" s="955">
        <v>0</v>
      </c>
      <c r="W59" s="725"/>
      <c r="X59" s="725"/>
      <c r="Y59" s="725"/>
    </row>
    <row r="60" spans="1:25">
      <c r="A60" s="951" t="s">
        <v>17</v>
      </c>
      <c r="B60" s="937" t="s">
        <v>1307</v>
      </c>
      <c r="C60" s="937"/>
      <c r="D60" s="937"/>
      <c r="E60" s="937"/>
      <c r="F60" s="937"/>
      <c r="G60" s="937"/>
      <c r="H60" s="937"/>
      <c r="I60" s="937"/>
      <c r="J60" s="937"/>
      <c r="K60" s="937"/>
      <c r="L60" s="962" t="s">
        <v>1309</v>
      </c>
      <c r="M60" s="963" t="s">
        <v>1308</v>
      </c>
      <c r="N60" s="969" t="s">
        <v>355</v>
      </c>
      <c r="O60" s="955">
        <v>0</v>
      </c>
      <c r="P60" s="955">
        <v>0</v>
      </c>
      <c r="Q60" s="955">
        <v>0</v>
      </c>
      <c r="R60" s="955">
        <v>0</v>
      </c>
      <c r="S60" s="955">
        <v>0</v>
      </c>
      <c r="T60" s="955">
        <v>0</v>
      </c>
      <c r="U60" s="955">
        <v>0</v>
      </c>
      <c r="V60" s="955">
        <v>0</v>
      </c>
      <c r="W60" s="725"/>
      <c r="X60" s="725"/>
      <c r="Y60" s="725"/>
    </row>
    <row r="61" spans="1:25" s="409" customFormat="1">
      <c r="A61" s="956" t="s">
        <v>17</v>
      </c>
      <c r="B61" s="957"/>
      <c r="C61" s="957"/>
      <c r="D61" s="957"/>
      <c r="E61" s="957"/>
      <c r="F61" s="957"/>
      <c r="G61" s="957"/>
      <c r="H61" s="957"/>
      <c r="I61" s="957"/>
      <c r="J61" s="957"/>
      <c r="K61" s="957"/>
      <c r="L61" s="958" t="s">
        <v>103</v>
      </c>
      <c r="M61" s="953" t="s">
        <v>1159</v>
      </c>
      <c r="N61" s="967" t="s">
        <v>355</v>
      </c>
      <c r="O61" s="954">
        <v>0</v>
      </c>
      <c r="P61" s="954">
        <v>0</v>
      </c>
      <c r="Q61" s="954">
        <v>0</v>
      </c>
      <c r="R61" s="954">
        <v>0</v>
      </c>
      <c r="S61" s="954">
        <v>0</v>
      </c>
      <c r="T61" s="954">
        <v>0</v>
      </c>
      <c r="U61" s="954">
        <v>0</v>
      </c>
      <c r="V61" s="954">
        <v>0</v>
      </c>
      <c r="W61" s="961"/>
      <c r="X61" s="961"/>
      <c r="Y61" s="961"/>
    </row>
    <row r="62" spans="1:25" s="409" customFormat="1">
      <c r="A62" s="956" t="s">
        <v>17</v>
      </c>
      <c r="B62" s="957"/>
      <c r="C62" s="957"/>
      <c r="D62" s="957"/>
      <c r="E62" s="957"/>
      <c r="F62" s="957"/>
      <c r="G62" s="957"/>
      <c r="H62" s="957"/>
      <c r="I62" s="957"/>
      <c r="J62" s="957"/>
      <c r="K62" s="957"/>
      <c r="L62" s="958" t="s">
        <v>119</v>
      </c>
      <c r="M62" s="970" t="s">
        <v>1160</v>
      </c>
      <c r="N62" s="967" t="s">
        <v>355</v>
      </c>
      <c r="O62" s="954">
        <v>173.06</v>
      </c>
      <c r="P62" s="954">
        <v>249.67</v>
      </c>
      <c r="Q62" s="954">
        <v>173.06</v>
      </c>
      <c r="R62" s="954">
        <v>-76.609999999999985</v>
      </c>
      <c r="S62" s="954">
        <v>0</v>
      </c>
      <c r="T62" s="954">
        <v>250</v>
      </c>
      <c r="U62" s="954">
        <v>0</v>
      </c>
      <c r="V62" s="954">
        <v>0</v>
      </c>
      <c r="W62" s="961"/>
      <c r="X62" s="961"/>
      <c r="Y62" s="961"/>
    </row>
    <row r="63" spans="1:25" s="435" customFormat="1">
      <c r="A63" s="971" t="s">
        <v>17</v>
      </c>
      <c r="B63" s="972"/>
      <c r="C63" s="972"/>
      <c r="D63" s="972"/>
      <c r="E63" s="972"/>
      <c r="F63" s="972"/>
      <c r="G63" s="972"/>
      <c r="H63" s="972"/>
      <c r="I63" s="972"/>
      <c r="J63" s="972"/>
      <c r="K63" s="972"/>
      <c r="L63" s="962" t="s">
        <v>121</v>
      </c>
      <c r="M63" s="968" t="s">
        <v>1007</v>
      </c>
      <c r="N63" s="969" t="s">
        <v>355</v>
      </c>
      <c r="O63" s="964">
        <v>0</v>
      </c>
      <c r="P63" s="964">
        <v>0</v>
      </c>
      <c r="Q63" s="964">
        <v>0</v>
      </c>
      <c r="R63" s="955">
        <v>0</v>
      </c>
      <c r="S63" s="964">
        <v>0</v>
      </c>
      <c r="T63" s="964">
        <v>0</v>
      </c>
      <c r="U63" s="964">
        <v>0</v>
      </c>
      <c r="V63" s="955">
        <v>0</v>
      </c>
      <c r="W63" s="725"/>
      <c r="X63" s="725"/>
      <c r="Y63" s="725"/>
    </row>
    <row r="64" spans="1:25" s="409" customFormat="1" ht="22.5">
      <c r="A64" s="956" t="s">
        <v>17</v>
      </c>
      <c r="B64" s="957"/>
      <c r="C64" s="957"/>
      <c r="D64" s="957"/>
      <c r="E64" s="957"/>
      <c r="F64" s="957"/>
      <c r="G64" s="957"/>
      <c r="H64" s="957"/>
      <c r="I64" s="957"/>
      <c r="J64" s="957"/>
      <c r="K64" s="957"/>
      <c r="L64" s="958" t="s">
        <v>123</v>
      </c>
      <c r="M64" s="970" t="s">
        <v>1161</v>
      </c>
      <c r="N64" s="967" t="s">
        <v>355</v>
      </c>
      <c r="O64" s="954">
        <v>188.82</v>
      </c>
      <c r="P64" s="954">
        <v>1628.81</v>
      </c>
      <c r="Q64" s="954">
        <v>188.82</v>
      </c>
      <c r="R64" s="954">
        <v>-1439.99</v>
      </c>
      <c r="S64" s="954">
        <v>0</v>
      </c>
      <c r="T64" s="954">
        <v>1700.5</v>
      </c>
      <c r="U64" s="954">
        <v>0</v>
      </c>
      <c r="V64" s="954">
        <v>0</v>
      </c>
      <c r="W64" s="961"/>
      <c r="X64" s="961"/>
      <c r="Y64" s="961"/>
    </row>
    <row r="65" spans="1:25" s="409" customFormat="1">
      <c r="A65" s="956" t="s">
        <v>17</v>
      </c>
      <c r="B65" s="957"/>
      <c r="C65" s="957"/>
      <c r="D65" s="957"/>
      <c r="E65" s="957"/>
      <c r="F65" s="957"/>
      <c r="G65" s="957"/>
      <c r="H65" s="957"/>
      <c r="I65" s="957"/>
      <c r="J65" s="957"/>
      <c r="K65" s="957"/>
      <c r="L65" s="958" t="s">
        <v>124</v>
      </c>
      <c r="M65" s="970" t="s">
        <v>1162</v>
      </c>
      <c r="N65" s="967" t="s">
        <v>355</v>
      </c>
      <c r="O65" s="954">
        <v>1047.0999999999999</v>
      </c>
      <c r="P65" s="954">
        <v>1341.28</v>
      </c>
      <c r="Q65" s="954">
        <v>1047.0999999999999</v>
      </c>
      <c r="R65" s="954">
        <v>-294.18000000000006</v>
      </c>
      <c r="S65" s="954">
        <v>1102.76</v>
      </c>
      <c r="T65" s="954">
        <v>1426</v>
      </c>
      <c r="U65" s="954">
        <v>1270.19</v>
      </c>
      <c r="V65" s="954">
        <v>15.182814030251377</v>
      </c>
      <c r="W65" s="961"/>
      <c r="X65" s="961"/>
      <c r="Y65" s="961"/>
    </row>
    <row r="66" spans="1:25" s="409" customFormat="1">
      <c r="A66" s="956" t="s">
        <v>17</v>
      </c>
      <c r="B66" s="957"/>
      <c r="C66" s="957"/>
      <c r="D66" s="957"/>
      <c r="E66" s="957"/>
      <c r="F66" s="957"/>
      <c r="G66" s="957"/>
      <c r="H66" s="957"/>
      <c r="I66" s="957"/>
      <c r="J66" s="957"/>
      <c r="K66" s="957"/>
      <c r="L66" s="958" t="s">
        <v>125</v>
      </c>
      <c r="M66" s="973" t="s">
        <v>1193</v>
      </c>
      <c r="N66" s="974" t="s">
        <v>355</v>
      </c>
      <c r="O66" s="954">
        <v>0</v>
      </c>
      <c r="P66" s="954">
        <v>0</v>
      </c>
      <c r="Q66" s="954">
        <v>0</v>
      </c>
      <c r="R66" s="954">
        <v>0</v>
      </c>
      <c r="S66" s="954">
        <v>0</v>
      </c>
      <c r="T66" s="954">
        <v>0</v>
      </c>
      <c r="U66" s="954">
        <v>0</v>
      </c>
      <c r="V66" s="954">
        <v>0</v>
      </c>
      <c r="W66" s="961"/>
      <c r="X66" s="961"/>
      <c r="Y66" s="961"/>
    </row>
    <row r="67" spans="1:25">
      <c r="A67" s="951" t="s">
        <v>17</v>
      </c>
      <c r="B67" s="937"/>
      <c r="C67" s="937"/>
      <c r="D67" s="937"/>
      <c r="E67" s="937"/>
      <c r="F67" s="937"/>
      <c r="G67" s="937"/>
      <c r="H67" s="937"/>
      <c r="I67" s="937"/>
      <c r="J67" s="937"/>
      <c r="K67" s="937"/>
      <c r="L67" s="962" t="s">
        <v>146</v>
      </c>
      <c r="M67" s="968" t="s">
        <v>1163</v>
      </c>
      <c r="N67" s="969" t="s">
        <v>355</v>
      </c>
      <c r="O67" s="964">
        <v>0</v>
      </c>
      <c r="P67" s="964">
        <v>0</v>
      </c>
      <c r="Q67" s="964">
        <v>0</v>
      </c>
      <c r="R67" s="955">
        <v>0</v>
      </c>
      <c r="S67" s="964">
        <v>0</v>
      </c>
      <c r="T67" s="964">
        <v>0</v>
      </c>
      <c r="U67" s="964">
        <v>0</v>
      </c>
      <c r="V67" s="955">
        <v>0</v>
      </c>
      <c r="W67" s="725"/>
      <c r="X67" s="725"/>
      <c r="Y67" s="725"/>
    </row>
    <row r="68" spans="1:25">
      <c r="A68" s="951" t="s">
        <v>17</v>
      </c>
      <c r="B68" s="937"/>
      <c r="C68" s="937"/>
      <c r="D68" s="937"/>
      <c r="E68" s="937"/>
      <c r="F68" s="937"/>
      <c r="G68" s="937"/>
      <c r="H68" s="937"/>
      <c r="I68" s="937"/>
      <c r="J68" s="937"/>
      <c r="K68" s="937"/>
      <c r="L68" s="962" t="s">
        <v>187</v>
      </c>
      <c r="M68" s="968" t="s">
        <v>1164</v>
      </c>
      <c r="N68" s="969" t="s">
        <v>355</v>
      </c>
      <c r="O68" s="964">
        <v>0</v>
      </c>
      <c r="P68" s="964">
        <v>0</v>
      </c>
      <c r="Q68" s="964">
        <v>0</v>
      </c>
      <c r="R68" s="955">
        <v>0</v>
      </c>
      <c r="S68" s="964">
        <v>0</v>
      </c>
      <c r="T68" s="964">
        <v>0</v>
      </c>
      <c r="U68" s="964">
        <v>0</v>
      </c>
      <c r="V68" s="955">
        <v>0</v>
      </c>
      <c r="W68" s="725"/>
      <c r="X68" s="725"/>
      <c r="Y68" s="725"/>
    </row>
    <row r="69" spans="1:25" ht="22.5">
      <c r="A69" s="951" t="s">
        <v>17</v>
      </c>
      <c r="B69" s="937"/>
      <c r="C69" s="937"/>
      <c r="D69" s="937"/>
      <c r="E69" s="937"/>
      <c r="F69" s="937"/>
      <c r="G69" s="937"/>
      <c r="H69" s="937"/>
      <c r="I69" s="937"/>
      <c r="J69" s="937"/>
      <c r="K69" s="937"/>
      <c r="L69" s="962" t="s">
        <v>393</v>
      </c>
      <c r="M69" s="968" t="s">
        <v>1165</v>
      </c>
      <c r="N69" s="969" t="s">
        <v>355</v>
      </c>
      <c r="O69" s="964"/>
      <c r="P69" s="964"/>
      <c r="Q69" s="964"/>
      <c r="R69" s="955"/>
      <c r="S69" s="964"/>
      <c r="T69" s="964"/>
      <c r="U69" s="964"/>
      <c r="V69" s="955">
        <v>0</v>
      </c>
      <c r="W69" s="725"/>
      <c r="X69" s="725"/>
      <c r="Y69" s="725"/>
    </row>
    <row r="70" spans="1:25" s="409" customFormat="1" ht="22.5">
      <c r="A70" s="956" t="s">
        <v>17</v>
      </c>
      <c r="B70" s="957"/>
      <c r="C70" s="957"/>
      <c r="D70" s="957"/>
      <c r="E70" s="957"/>
      <c r="F70" s="957"/>
      <c r="G70" s="957"/>
      <c r="H70" s="957"/>
      <c r="I70" s="957"/>
      <c r="J70" s="957"/>
      <c r="K70" s="957"/>
      <c r="L70" s="958" t="s">
        <v>126</v>
      </c>
      <c r="M70" s="953" t="s">
        <v>479</v>
      </c>
      <c r="N70" s="967" t="s">
        <v>355</v>
      </c>
      <c r="O70" s="966"/>
      <c r="P70" s="966"/>
      <c r="Q70" s="966"/>
      <c r="R70" s="954">
        <v>0</v>
      </c>
      <c r="S70" s="966"/>
      <c r="T70" s="966"/>
      <c r="U70" s="966"/>
      <c r="V70" s="954">
        <v>0</v>
      </c>
      <c r="W70" s="961"/>
      <c r="X70" s="961"/>
      <c r="Y70" s="961"/>
    </row>
    <row r="71" spans="1:25">
      <c r="A71" s="951" t="s">
        <v>17</v>
      </c>
      <c r="B71" s="937"/>
      <c r="C71" s="937"/>
      <c r="D71" s="937"/>
      <c r="E71" s="937"/>
      <c r="F71" s="937"/>
      <c r="G71" s="937"/>
      <c r="H71" s="937"/>
      <c r="I71" s="937"/>
      <c r="J71" s="937"/>
      <c r="K71" s="937"/>
      <c r="L71" s="962" t="s">
        <v>127</v>
      </c>
      <c r="M71" s="975" t="s">
        <v>478</v>
      </c>
      <c r="N71" s="969" t="s">
        <v>355</v>
      </c>
      <c r="O71" s="964"/>
      <c r="P71" s="964"/>
      <c r="Q71" s="964"/>
      <c r="R71" s="955"/>
      <c r="S71" s="955"/>
      <c r="T71" s="955"/>
      <c r="U71" s="955"/>
      <c r="V71" s="955">
        <v>0</v>
      </c>
      <c r="W71" s="725"/>
      <c r="X71" s="725"/>
      <c r="Y71" s="725"/>
    </row>
    <row r="72" spans="1:25" ht="90">
      <c r="A72" s="951" t="s">
        <v>17</v>
      </c>
      <c r="B72" s="937"/>
      <c r="C72" s="648" t="b">
        <v>0</v>
      </c>
      <c r="D72" s="937"/>
      <c r="E72" s="937"/>
      <c r="F72" s="937"/>
      <c r="G72" s="937"/>
      <c r="H72" s="937"/>
      <c r="I72" s="937"/>
      <c r="J72" s="937"/>
      <c r="K72" s="937"/>
      <c r="L72" s="962" t="s">
        <v>128</v>
      </c>
      <c r="M72" s="976" t="s">
        <v>965</v>
      </c>
      <c r="N72" s="943" t="s">
        <v>355</v>
      </c>
      <c r="O72" s="964"/>
      <c r="P72" s="964"/>
      <c r="Q72" s="964"/>
      <c r="R72" s="955">
        <v>0</v>
      </c>
      <c r="S72" s="964"/>
      <c r="T72" s="964"/>
      <c r="U72" s="769">
        <v>0</v>
      </c>
      <c r="V72" s="955">
        <v>0</v>
      </c>
      <c r="W72" s="725"/>
      <c r="X72" s="725"/>
      <c r="Y72" s="725"/>
    </row>
    <row r="73" spans="1:25" ht="56.25">
      <c r="A73" s="951" t="s">
        <v>17</v>
      </c>
      <c r="B73" s="937"/>
      <c r="C73" s="648" t="b">
        <v>0</v>
      </c>
      <c r="D73" s="937"/>
      <c r="E73" s="937"/>
      <c r="F73" s="937"/>
      <c r="G73" s="937"/>
      <c r="H73" s="937"/>
      <c r="I73" s="937"/>
      <c r="J73" s="937"/>
      <c r="K73" s="937"/>
      <c r="L73" s="962" t="s">
        <v>129</v>
      </c>
      <c r="M73" s="976" t="s">
        <v>480</v>
      </c>
      <c r="N73" s="943" t="s">
        <v>355</v>
      </c>
      <c r="O73" s="964"/>
      <c r="P73" s="964"/>
      <c r="Q73" s="964"/>
      <c r="R73" s="955">
        <v>0</v>
      </c>
      <c r="S73" s="964"/>
      <c r="T73" s="964"/>
      <c r="U73" s="769">
        <v>0</v>
      </c>
      <c r="V73" s="955">
        <v>0</v>
      </c>
      <c r="W73" s="725"/>
      <c r="X73" s="725"/>
      <c r="Y73" s="725"/>
    </row>
    <row r="74" spans="1:25">
      <c r="A74" s="951" t="s">
        <v>17</v>
      </c>
      <c r="B74" s="937"/>
      <c r="C74" s="937"/>
      <c r="D74" s="937"/>
      <c r="E74" s="937"/>
      <c r="F74" s="937"/>
      <c r="G74" s="937"/>
      <c r="H74" s="937"/>
      <c r="I74" s="937"/>
      <c r="J74" s="937"/>
      <c r="K74" s="937"/>
      <c r="L74" s="962" t="s">
        <v>130</v>
      </c>
      <c r="M74" s="976" t="s">
        <v>1166</v>
      </c>
      <c r="N74" s="969" t="s">
        <v>355</v>
      </c>
      <c r="O74" s="964"/>
      <c r="P74" s="964"/>
      <c r="Q74" s="964"/>
      <c r="R74" s="955">
        <v>0</v>
      </c>
      <c r="S74" s="964"/>
      <c r="T74" s="964"/>
      <c r="U74" s="964"/>
      <c r="V74" s="955">
        <v>0</v>
      </c>
      <c r="W74" s="725"/>
      <c r="X74" s="725"/>
      <c r="Y74" s="725"/>
    </row>
    <row r="75" spans="1:25" s="409" customFormat="1" ht="22.5">
      <c r="A75" s="956" t="s">
        <v>17</v>
      </c>
      <c r="B75" s="957"/>
      <c r="C75" s="957"/>
      <c r="D75" s="957"/>
      <c r="E75" s="957"/>
      <c r="F75" s="957"/>
      <c r="G75" s="957"/>
      <c r="H75" s="957"/>
      <c r="I75" s="957"/>
      <c r="J75" s="957"/>
      <c r="K75" s="957"/>
      <c r="L75" s="958" t="s">
        <v>131</v>
      </c>
      <c r="M75" s="973" t="s">
        <v>1167</v>
      </c>
      <c r="N75" s="967" t="s">
        <v>355</v>
      </c>
      <c r="O75" s="954">
        <v>0</v>
      </c>
      <c r="P75" s="954">
        <v>0</v>
      </c>
      <c r="Q75" s="954">
        <v>0</v>
      </c>
      <c r="R75" s="954">
        <v>0</v>
      </c>
      <c r="S75" s="954">
        <v>0</v>
      </c>
      <c r="T75" s="954">
        <v>0</v>
      </c>
      <c r="U75" s="954">
        <v>0</v>
      </c>
      <c r="V75" s="954">
        <v>0</v>
      </c>
      <c r="W75" s="961"/>
      <c r="X75" s="961"/>
      <c r="Y75" s="961"/>
    </row>
    <row r="76" spans="1:25" ht="22.5">
      <c r="A76" s="951" t="s">
        <v>17</v>
      </c>
      <c r="B76" s="937"/>
      <c r="C76" s="937"/>
      <c r="D76" s="937"/>
      <c r="E76" s="937"/>
      <c r="F76" s="937"/>
      <c r="G76" s="937"/>
      <c r="H76" s="937"/>
      <c r="I76" s="937"/>
      <c r="J76" s="937"/>
      <c r="K76" s="937"/>
      <c r="L76" s="962" t="s">
        <v>1168</v>
      </c>
      <c r="M76" s="968" t="s">
        <v>481</v>
      </c>
      <c r="N76" s="969" t="s">
        <v>355</v>
      </c>
      <c r="O76" s="964"/>
      <c r="P76" s="964"/>
      <c r="Q76" s="964"/>
      <c r="R76" s="955">
        <v>0</v>
      </c>
      <c r="S76" s="964"/>
      <c r="T76" s="964"/>
      <c r="U76" s="964"/>
      <c r="V76" s="955">
        <v>0</v>
      </c>
      <c r="W76" s="725"/>
      <c r="X76" s="725"/>
      <c r="Y76" s="725"/>
    </row>
    <row r="77" spans="1:25" ht="22.5">
      <c r="A77" s="951" t="s">
        <v>17</v>
      </c>
      <c r="B77" s="937"/>
      <c r="C77" s="937"/>
      <c r="D77" s="937"/>
      <c r="E77" s="937"/>
      <c r="F77" s="937"/>
      <c r="G77" s="937"/>
      <c r="H77" s="937"/>
      <c r="I77" s="937"/>
      <c r="J77" s="937"/>
      <c r="K77" s="937"/>
      <c r="L77" s="962" t="s">
        <v>1169</v>
      </c>
      <c r="M77" s="968" t="s">
        <v>482</v>
      </c>
      <c r="N77" s="969" t="s">
        <v>355</v>
      </c>
      <c r="O77" s="964"/>
      <c r="P77" s="964"/>
      <c r="Q77" s="964"/>
      <c r="R77" s="955">
        <v>0</v>
      </c>
      <c r="S77" s="964"/>
      <c r="T77" s="964"/>
      <c r="U77" s="964"/>
      <c r="V77" s="955">
        <v>0</v>
      </c>
      <c r="W77" s="725"/>
      <c r="X77" s="725"/>
      <c r="Y77" s="725"/>
    </row>
    <row r="78" spans="1:25" ht="22.5">
      <c r="A78" s="951" t="s">
        <v>17</v>
      </c>
      <c r="B78" s="937"/>
      <c r="C78" s="937"/>
      <c r="D78" s="937"/>
      <c r="E78" s="937"/>
      <c r="F78" s="937"/>
      <c r="G78" s="937"/>
      <c r="H78" s="937"/>
      <c r="I78" s="937"/>
      <c r="J78" s="937"/>
      <c r="K78" s="937"/>
      <c r="L78" s="962" t="s">
        <v>132</v>
      </c>
      <c r="M78" s="976" t="s">
        <v>483</v>
      </c>
      <c r="N78" s="969" t="s">
        <v>355</v>
      </c>
      <c r="O78" s="964"/>
      <c r="P78" s="964"/>
      <c r="Q78" s="964"/>
      <c r="R78" s="955">
        <v>0</v>
      </c>
      <c r="S78" s="964"/>
      <c r="T78" s="964"/>
      <c r="U78" s="964"/>
      <c r="V78" s="955">
        <v>0</v>
      </c>
      <c r="W78" s="725"/>
      <c r="X78" s="725"/>
      <c r="Y78" s="725"/>
    </row>
    <row r="79" spans="1:25">
      <c r="A79" s="951" t="s">
        <v>17</v>
      </c>
      <c r="B79" s="937"/>
      <c r="C79" s="937"/>
      <c r="D79" s="937"/>
      <c r="E79" s="937"/>
      <c r="F79" s="937"/>
      <c r="G79" s="937"/>
      <c r="H79" s="937"/>
      <c r="I79" s="937"/>
      <c r="J79" s="937"/>
      <c r="K79" s="937"/>
      <c r="L79" s="962" t="s">
        <v>133</v>
      </c>
      <c r="M79" s="976" t="s">
        <v>484</v>
      </c>
      <c r="N79" s="969" t="s">
        <v>355</v>
      </c>
      <c r="O79" s="964"/>
      <c r="P79" s="964"/>
      <c r="Q79" s="964"/>
      <c r="R79" s="955">
        <v>0</v>
      </c>
      <c r="S79" s="964"/>
      <c r="T79" s="964"/>
      <c r="U79" s="964"/>
      <c r="V79" s="955">
        <v>0</v>
      </c>
      <c r="W79" s="725"/>
      <c r="X79" s="725"/>
      <c r="Y79" s="725"/>
    </row>
    <row r="80" spans="1:25" s="409" customFormat="1">
      <c r="A80" s="951" t="s">
        <v>17</v>
      </c>
      <c r="B80" s="957"/>
      <c r="C80" s="957"/>
      <c r="D80" s="957"/>
      <c r="E80" s="957"/>
      <c r="F80" s="957"/>
      <c r="G80" s="957"/>
      <c r="H80" s="957"/>
      <c r="I80" s="957"/>
      <c r="J80" s="957"/>
      <c r="K80" s="957"/>
      <c r="L80" s="958" t="s">
        <v>134</v>
      </c>
      <c r="M80" s="977" t="s">
        <v>1211</v>
      </c>
      <c r="N80" s="967" t="s">
        <v>355</v>
      </c>
      <c r="O80" s="954">
        <v>18469.257999999998</v>
      </c>
      <c r="P80" s="954">
        <v>30854.756000000001</v>
      </c>
      <c r="Q80" s="954">
        <v>18898.517999999996</v>
      </c>
      <c r="R80" s="954">
        <v>-11956.238000000005</v>
      </c>
      <c r="S80" s="954">
        <v>19654.471999999998</v>
      </c>
      <c r="T80" s="954">
        <v>38418.737390000002</v>
      </c>
      <c r="U80" s="954">
        <v>20529.436802</v>
      </c>
      <c r="V80" s="954">
        <v>4.4517339463507462</v>
      </c>
      <c r="W80" s="961"/>
      <c r="X80" s="961"/>
      <c r="Y80" s="961"/>
    </row>
    <row r="81" spans="1:25">
      <c r="A81" s="951" t="s">
        <v>17</v>
      </c>
      <c r="B81" s="937"/>
      <c r="C81" s="937" t="b">
        <v>0</v>
      </c>
      <c r="D81" s="937"/>
      <c r="E81" s="937"/>
      <c r="F81" s="937"/>
      <c r="G81" s="937"/>
      <c r="H81" s="937"/>
      <c r="I81" s="937"/>
      <c r="J81" s="937"/>
      <c r="K81" s="937"/>
      <c r="L81" s="962" t="s">
        <v>1212</v>
      </c>
      <c r="M81" s="978" t="s">
        <v>1214</v>
      </c>
      <c r="N81" s="969" t="s">
        <v>355</v>
      </c>
      <c r="O81" s="964"/>
      <c r="P81" s="964"/>
      <c r="Q81" s="964"/>
      <c r="R81" s="955">
        <v>0</v>
      </c>
      <c r="S81" s="964"/>
      <c r="T81" s="964"/>
      <c r="U81" s="964"/>
      <c r="V81" s="955">
        <v>0</v>
      </c>
      <c r="W81" s="725"/>
      <c r="X81" s="725"/>
      <c r="Y81" s="725"/>
    </row>
    <row r="82" spans="1:25">
      <c r="A82" s="951" t="s">
        <v>17</v>
      </c>
      <c r="B82" s="937"/>
      <c r="C82" s="937" t="b">
        <v>0</v>
      </c>
      <c r="D82" s="937"/>
      <c r="E82" s="937"/>
      <c r="F82" s="937"/>
      <c r="G82" s="937"/>
      <c r="H82" s="937"/>
      <c r="I82" s="937"/>
      <c r="J82" s="937"/>
      <c r="K82" s="937"/>
      <c r="L82" s="962" t="s">
        <v>1213</v>
      </c>
      <c r="M82" s="978" t="s">
        <v>1215</v>
      </c>
      <c r="N82" s="969" t="s">
        <v>355</v>
      </c>
      <c r="O82" s="964"/>
      <c r="P82" s="964"/>
      <c r="Q82" s="964"/>
      <c r="R82" s="955">
        <v>0</v>
      </c>
      <c r="S82" s="964"/>
      <c r="T82" s="964"/>
      <c r="U82" s="964"/>
      <c r="V82" s="955">
        <v>0</v>
      </c>
      <c r="W82" s="725"/>
      <c r="X82" s="725"/>
      <c r="Y82" s="725"/>
    </row>
    <row r="83" spans="1:25" s="409" customFormat="1">
      <c r="A83" s="951" t="s">
        <v>17</v>
      </c>
      <c r="B83" s="979" t="s">
        <v>992</v>
      </c>
      <c r="C83" s="957"/>
      <c r="D83" s="957"/>
      <c r="E83" s="957"/>
      <c r="F83" s="957"/>
      <c r="G83" s="957"/>
      <c r="H83" s="957"/>
      <c r="I83" s="957"/>
      <c r="J83" s="957"/>
      <c r="K83" s="957"/>
      <c r="L83" s="958" t="s">
        <v>137</v>
      </c>
      <c r="M83" s="973" t="s">
        <v>485</v>
      </c>
      <c r="N83" s="967" t="s">
        <v>314</v>
      </c>
      <c r="O83" s="980">
        <v>489.8</v>
      </c>
      <c r="P83" s="980">
        <v>583.11</v>
      </c>
      <c r="Q83" s="980">
        <v>489.8</v>
      </c>
      <c r="R83" s="980">
        <v>-93.31</v>
      </c>
      <c r="S83" s="980">
        <v>489.8</v>
      </c>
      <c r="T83" s="980">
        <v>583.11</v>
      </c>
      <c r="U83" s="980">
        <v>489.8</v>
      </c>
      <c r="V83" s="954"/>
      <c r="W83" s="961"/>
      <c r="X83" s="961"/>
      <c r="Y83" s="961"/>
    </row>
    <row r="84" spans="1:25">
      <c r="A84" s="951" t="s">
        <v>17</v>
      </c>
      <c r="B84" s="979" t="s">
        <v>988</v>
      </c>
      <c r="C84" s="937"/>
      <c r="D84" s="937"/>
      <c r="E84" s="937"/>
      <c r="F84" s="937"/>
      <c r="G84" s="937"/>
      <c r="H84" s="937"/>
      <c r="I84" s="937"/>
      <c r="J84" s="937"/>
      <c r="K84" s="937"/>
      <c r="L84" s="962" t="s">
        <v>1008</v>
      </c>
      <c r="M84" s="968" t="s">
        <v>926</v>
      </c>
      <c r="N84" s="969" t="s">
        <v>314</v>
      </c>
      <c r="O84" s="981">
        <v>244.9</v>
      </c>
      <c r="P84" s="981">
        <v>291.55500000000001</v>
      </c>
      <c r="Q84" s="981">
        <v>244.9</v>
      </c>
      <c r="R84" s="982">
        <v>-46.655000000000001</v>
      </c>
      <c r="S84" s="981">
        <v>244.9</v>
      </c>
      <c r="T84" s="981">
        <v>291.55500000000001</v>
      </c>
      <c r="U84" s="981">
        <v>244.9</v>
      </c>
      <c r="V84" s="955"/>
      <c r="W84" s="725"/>
      <c r="X84" s="725"/>
      <c r="Y84" s="725"/>
    </row>
    <row r="85" spans="1:25">
      <c r="A85" s="951" t="s">
        <v>17</v>
      </c>
      <c r="B85" s="979" t="s">
        <v>983</v>
      </c>
      <c r="C85" s="937"/>
      <c r="D85" s="937"/>
      <c r="E85" s="937"/>
      <c r="F85" s="937"/>
      <c r="G85" s="937"/>
      <c r="H85" s="937"/>
      <c r="I85" s="937"/>
      <c r="J85" s="937"/>
      <c r="K85" s="937"/>
      <c r="L85" s="962" t="s">
        <v>1009</v>
      </c>
      <c r="M85" s="968" t="s">
        <v>925</v>
      </c>
      <c r="N85" s="969" t="s">
        <v>486</v>
      </c>
      <c r="O85" s="964">
        <v>37.04</v>
      </c>
      <c r="P85" s="964">
        <v>52.5</v>
      </c>
      <c r="Q85" s="964">
        <v>37.04</v>
      </c>
      <c r="R85" s="955">
        <v>-15.46</v>
      </c>
      <c r="S85" s="964">
        <v>40.130000000000003</v>
      </c>
      <c r="T85" s="964">
        <v>63.9</v>
      </c>
      <c r="U85" s="964">
        <v>40.130000000000003</v>
      </c>
      <c r="V85" s="955"/>
      <c r="W85" s="725"/>
      <c r="X85" s="725"/>
      <c r="Y85" s="725"/>
    </row>
    <row r="86" spans="1:25">
      <c r="A86" s="951" t="s">
        <v>17</v>
      </c>
      <c r="B86" s="979" t="s">
        <v>989</v>
      </c>
      <c r="C86" s="937"/>
      <c r="D86" s="937"/>
      <c r="E86" s="937"/>
      <c r="F86" s="937"/>
      <c r="G86" s="937"/>
      <c r="H86" s="937"/>
      <c r="I86" s="937"/>
      <c r="J86" s="937"/>
      <c r="K86" s="937"/>
      <c r="L86" s="962" t="s">
        <v>1170</v>
      </c>
      <c r="M86" s="968" t="s">
        <v>927</v>
      </c>
      <c r="N86" s="969" t="s">
        <v>314</v>
      </c>
      <c r="O86" s="982">
        <v>244.9</v>
      </c>
      <c r="P86" s="982">
        <v>291.55500000000001</v>
      </c>
      <c r="Q86" s="982">
        <v>244.9</v>
      </c>
      <c r="R86" s="982">
        <v>-46.655000000000001</v>
      </c>
      <c r="S86" s="982">
        <v>244.9</v>
      </c>
      <c r="T86" s="982">
        <v>291.55500000000001</v>
      </c>
      <c r="U86" s="982">
        <v>244.9</v>
      </c>
      <c r="V86" s="955"/>
      <c r="W86" s="725"/>
      <c r="X86" s="725"/>
      <c r="Y86" s="725"/>
    </row>
    <row r="87" spans="1:25">
      <c r="A87" s="951" t="s">
        <v>17</v>
      </c>
      <c r="B87" s="979" t="s">
        <v>984</v>
      </c>
      <c r="C87" s="937"/>
      <c r="D87" s="937"/>
      <c r="E87" s="937"/>
      <c r="F87" s="937"/>
      <c r="G87" s="937"/>
      <c r="H87" s="937"/>
      <c r="I87" s="937"/>
      <c r="J87" s="937"/>
      <c r="K87" s="937"/>
      <c r="L87" s="962" t="s">
        <v>1171</v>
      </c>
      <c r="M87" s="968" t="s">
        <v>928</v>
      </c>
      <c r="N87" s="969" t="s">
        <v>486</v>
      </c>
      <c r="O87" s="964">
        <v>38.375508370763569</v>
      </c>
      <c r="P87" s="964">
        <v>53.32825195932157</v>
      </c>
      <c r="Q87" s="964">
        <v>40.12830543078806</v>
      </c>
      <c r="R87" s="955">
        <v>-13.199946528533509</v>
      </c>
      <c r="S87" s="964">
        <v>40.125091874234364</v>
      </c>
      <c r="T87" s="964">
        <v>65.900000000000006</v>
      </c>
      <c r="U87" s="964">
        <v>43.697835042874637</v>
      </c>
      <c r="V87" s="955"/>
      <c r="W87" s="725"/>
      <c r="X87" s="725"/>
      <c r="Y87" s="725"/>
    </row>
    <row r="88" spans="1:25">
      <c r="A88" s="951" t="s">
        <v>17</v>
      </c>
      <c r="B88" s="979"/>
      <c r="C88" s="937"/>
      <c r="D88" s="937"/>
      <c r="E88" s="937"/>
      <c r="F88" s="937"/>
      <c r="G88" s="937"/>
      <c r="H88" s="937"/>
      <c r="I88" s="937"/>
      <c r="J88" s="937"/>
      <c r="K88" s="937"/>
      <c r="L88" s="962" t="s">
        <v>1172</v>
      </c>
      <c r="M88" s="968" t="s">
        <v>487</v>
      </c>
      <c r="N88" s="969" t="s">
        <v>142</v>
      </c>
      <c r="O88" s="955">
        <v>103.60558415432931</v>
      </c>
      <c r="P88" s="955">
        <v>101.57762277966013</v>
      </c>
      <c r="Q88" s="955">
        <v>108.33775764251637</v>
      </c>
      <c r="R88" s="955"/>
      <c r="S88" s="955">
        <v>99.987769434922399</v>
      </c>
      <c r="T88" s="955">
        <v>103.12989045383412</v>
      </c>
      <c r="U88" s="955">
        <v>108.89069285540651</v>
      </c>
      <c r="V88" s="955"/>
      <c r="W88" s="725"/>
      <c r="X88" s="725"/>
      <c r="Y88" s="725"/>
    </row>
    <row r="89" spans="1:25">
      <c r="A89" s="951" t="s">
        <v>17</v>
      </c>
      <c r="B89" s="979"/>
      <c r="C89" s="937"/>
      <c r="D89" s="937"/>
      <c r="E89" s="937"/>
      <c r="F89" s="937"/>
      <c r="G89" s="937"/>
      <c r="H89" s="937"/>
      <c r="I89" s="937"/>
      <c r="J89" s="937"/>
      <c r="K89" s="937"/>
      <c r="L89" s="962" t="s">
        <v>1173</v>
      </c>
      <c r="M89" s="968" t="s">
        <v>488</v>
      </c>
      <c r="N89" s="969" t="s">
        <v>486</v>
      </c>
      <c r="O89" s="964">
        <v>37.707754185381781</v>
      </c>
      <c r="P89" s="964">
        <v>52.914125979660788</v>
      </c>
      <c r="Q89" s="964">
        <v>38.584152715394033</v>
      </c>
      <c r="R89" s="955">
        <v>-14.329973264266755</v>
      </c>
      <c r="S89" s="964">
        <v>40.127545937117183</v>
      </c>
      <c r="T89" s="964">
        <v>65.885917562724018</v>
      </c>
      <c r="U89" s="964">
        <v>41.91391752143732</v>
      </c>
      <c r="V89" s="955"/>
      <c r="W89" s="725"/>
      <c r="X89" s="725"/>
      <c r="Y89" s="725"/>
    </row>
    <row r="90" spans="1:25" s="409" customFormat="1">
      <c r="A90" s="956" t="s">
        <v>17</v>
      </c>
      <c r="B90" s="983"/>
      <c r="C90" s="957"/>
      <c r="D90" s="957"/>
      <c r="E90" s="957"/>
      <c r="F90" s="957"/>
      <c r="G90" s="957"/>
      <c r="H90" s="957"/>
      <c r="I90" s="957"/>
      <c r="J90" s="957"/>
      <c r="K90" s="957"/>
      <c r="L90" s="958" t="s">
        <v>138</v>
      </c>
      <c r="M90" s="973" t="s">
        <v>1227</v>
      </c>
      <c r="N90" s="967" t="s">
        <v>355</v>
      </c>
      <c r="O90" s="954">
        <v>16598.953392405059</v>
      </c>
      <c r="P90" s="954">
        <v>24607.714286841252</v>
      </c>
      <c r="Q90" s="954">
        <v>16984.744025316453</v>
      </c>
      <c r="R90" s="954">
        <v>356.09983561702916</v>
      </c>
      <c r="S90" s="954">
        <v>17664.145721518984</v>
      </c>
      <c r="T90" s="954">
        <v>30640.245962544806</v>
      </c>
      <c r="U90" s="954">
        <v>18450.506492936707</v>
      </c>
      <c r="V90" s="954">
        <v>4.4517339463507453</v>
      </c>
      <c r="W90" s="961"/>
      <c r="X90" s="961"/>
      <c r="Y90" s="961"/>
    </row>
    <row r="91" spans="1:25" s="409" customFormat="1">
      <c r="A91" s="956" t="s">
        <v>17</v>
      </c>
      <c r="B91" s="979" t="s">
        <v>993</v>
      </c>
      <c r="C91" s="957"/>
      <c r="D91" s="957"/>
      <c r="E91" s="957"/>
      <c r="F91" s="957"/>
      <c r="G91" s="957"/>
      <c r="H91" s="957"/>
      <c r="I91" s="957"/>
      <c r="J91" s="957"/>
      <c r="K91" s="957"/>
      <c r="L91" s="958" t="s">
        <v>139</v>
      </c>
      <c r="M91" s="973" t="s">
        <v>489</v>
      </c>
      <c r="N91" s="967" t="s">
        <v>314</v>
      </c>
      <c r="O91" s="980">
        <v>440.2</v>
      </c>
      <c r="P91" s="980">
        <v>465.05</v>
      </c>
      <c r="Q91" s="980">
        <v>440.2</v>
      </c>
      <c r="R91" s="980">
        <v>-24.850000000000023</v>
      </c>
      <c r="S91" s="980">
        <v>440.2</v>
      </c>
      <c r="T91" s="980">
        <v>465.05</v>
      </c>
      <c r="U91" s="980">
        <v>440.2</v>
      </c>
      <c r="V91" s="954"/>
      <c r="W91" s="961"/>
      <c r="X91" s="961"/>
      <c r="Y91" s="961"/>
    </row>
    <row r="92" spans="1:25">
      <c r="A92" s="951" t="s">
        <v>17</v>
      </c>
      <c r="B92" s="979" t="s">
        <v>990</v>
      </c>
      <c r="C92" s="937"/>
      <c r="D92" s="937"/>
      <c r="E92" s="937"/>
      <c r="F92" s="937"/>
      <c r="G92" s="937"/>
      <c r="H92" s="937"/>
      <c r="I92" s="937"/>
      <c r="J92" s="937"/>
      <c r="K92" s="937"/>
      <c r="L92" s="962" t="s">
        <v>1174</v>
      </c>
      <c r="M92" s="968" t="s">
        <v>976</v>
      </c>
      <c r="N92" s="969" t="s">
        <v>314</v>
      </c>
      <c r="O92" s="981">
        <v>220.1</v>
      </c>
      <c r="P92" s="981">
        <v>232.52500000000001</v>
      </c>
      <c r="Q92" s="981">
        <v>220.1</v>
      </c>
      <c r="R92" s="982">
        <v>-12.425000000000011</v>
      </c>
      <c r="S92" s="981">
        <v>220.1</v>
      </c>
      <c r="T92" s="981">
        <v>232.52500000000001</v>
      </c>
      <c r="U92" s="981">
        <v>220.1</v>
      </c>
      <c r="V92" s="955"/>
      <c r="W92" s="725"/>
      <c r="X92" s="725"/>
      <c r="Y92" s="725"/>
    </row>
    <row r="93" spans="1:25">
      <c r="A93" s="951" t="s">
        <v>17</v>
      </c>
      <c r="B93" s="979" t="s">
        <v>986</v>
      </c>
      <c r="C93" s="937"/>
      <c r="D93" s="937"/>
      <c r="E93" s="937"/>
      <c r="F93" s="937"/>
      <c r="G93" s="937"/>
      <c r="H93" s="937"/>
      <c r="I93" s="937"/>
      <c r="J93" s="937"/>
      <c r="K93" s="937"/>
      <c r="L93" s="962" t="s">
        <v>1175</v>
      </c>
      <c r="M93" s="968" t="s">
        <v>977</v>
      </c>
      <c r="N93" s="969" t="s">
        <v>486</v>
      </c>
      <c r="O93" s="964">
        <v>37.04</v>
      </c>
      <c r="P93" s="964">
        <v>52.5</v>
      </c>
      <c r="Q93" s="964">
        <v>37.04</v>
      </c>
      <c r="R93" s="955">
        <v>-15.46</v>
      </c>
      <c r="S93" s="964">
        <v>40.130000000000003</v>
      </c>
      <c r="T93" s="964">
        <v>63.9</v>
      </c>
      <c r="U93" s="964">
        <v>40.130000000000003</v>
      </c>
      <c r="V93" s="955"/>
      <c r="W93" s="725"/>
      <c r="X93" s="725"/>
      <c r="Y93" s="725"/>
    </row>
    <row r="94" spans="1:25">
      <c r="A94" s="951" t="s">
        <v>17</v>
      </c>
      <c r="B94" s="979" t="s">
        <v>991</v>
      </c>
      <c r="C94" s="937"/>
      <c r="D94" s="937"/>
      <c r="E94" s="937"/>
      <c r="F94" s="937"/>
      <c r="G94" s="937"/>
      <c r="H94" s="937"/>
      <c r="I94" s="937"/>
      <c r="J94" s="937"/>
      <c r="K94" s="937"/>
      <c r="L94" s="962" t="s">
        <v>1176</v>
      </c>
      <c r="M94" s="968" t="s">
        <v>978</v>
      </c>
      <c r="N94" s="969" t="s">
        <v>314</v>
      </c>
      <c r="O94" s="982">
        <v>220.1</v>
      </c>
      <c r="P94" s="982">
        <v>232.52500000000001</v>
      </c>
      <c r="Q94" s="982">
        <v>220.1</v>
      </c>
      <c r="R94" s="982">
        <v>-12.425000000000011</v>
      </c>
      <c r="S94" s="982">
        <v>220.1</v>
      </c>
      <c r="T94" s="982">
        <v>232.52500000000001</v>
      </c>
      <c r="U94" s="982">
        <v>220.1</v>
      </c>
      <c r="V94" s="955"/>
      <c r="W94" s="725"/>
      <c r="X94" s="725"/>
      <c r="Y94" s="725"/>
    </row>
    <row r="95" spans="1:25">
      <c r="A95" s="951" t="s">
        <v>17</v>
      </c>
      <c r="B95" s="979" t="s">
        <v>985</v>
      </c>
      <c r="C95" s="937"/>
      <c r="D95" s="937"/>
      <c r="E95" s="937"/>
      <c r="F95" s="937"/>
      <c r="G95" s="937"/>
      <c r="H95" s="937"/>
      <c r="I95" s="937"/>
      <c r="J95" s="937"/>
      <c r="K95" s="937"/>
      <c r="L95" s="962" t="s">
        <v>1177</v>
      </c>
      <c r="M95" s="968" t="s">
        <v>979</v>
      </c>
      <c r="N95" s="969" t="s">
        <v>486</v>
      </c>
      <c r="O95" s="964">
        <v>38.375508370763569</v>
      </c>
      <c r="P95" s="964">
        <v>53.32825195932157</v>
      </c>
      <c r="Q95" s="964">
        <v>40.12830543078806</v>
      </c>
      <c r="R95" s="955">
        <v>-13.199946528533509</v>
      </c>
      <c r="S95" s="964">
        <v>40.125091874234364</v>
      </c>
      <c r="T95" s="964">
        <v>65.900000000000006</v>
      </c>
      <c r="U95" s="964">
        <v>43.697835042874637</v>
      </c>
      <c r="V95" s="955"/>
      <c r="W95" s="725"/>
      <c r="X95" s="725"/>
      <c r="Y95" s="725"/>
    </row>
    <row r="96" spans="1:25">
      <c r="A96" s="718" t="s">
        <v>101</v>
      </c>
      <c r="B96" s="949" t="s">
        <v>824</v>
      </c>
      <c r="C96" s="937"/>
      <c r="D96" s="937"/>
      <c r="E96" s="937"/>
      <c r="F96" s="937"/>
      <c r="G96" s="937"/>
      <c r="H96" s="937"/>
      <c r="I96" s="937"/>
      <c r="J96" s="937"/>
      <c r="K96" s="937"/>
      <c r="L96" s="627" t="s">
        <v>2450</v>
      </c>
      <c r="M96" s="950"/>
      <c r="N96" s="950"/>
      <c r="O96" s="950"/>
      <c r="P96" s="950"/>
      <c r="Q96" s="950"/>
      <c r="R96" s="950"/>
      <c r="S96" s="950"/>
      <c r="T96" s="950"/>
      <c r="U96" s="950"/>
      <c r="V96" s="950"/>
      <c r="W96" s="950"/>
      <c r="X96" s="950"/>
      <c r="Y96" s="950"/>
    </row>
    <row r="97" spans="1:25">
      <c r="A97" s="951" t="s">
        <v>101</v>
      </c>
      <c r="B97" s="937"/>
      <c r="C97" s="937"/>
      <c r="D97" s="937"/>
      <c r="E97" s="937"/>
      <c r="F97" s="937"/>
      <c r="G97" s="937"/>
      <c r="H97" s="937"/>
      <c r="I97" s="937"/>
      <c r="J97" s="937"/>
      <c r="K97" s="937"/>
      <c r="L97" s="952" t="s">
        <v>17</v>
      </c>
      <c r="M97" s="953" t="s">
        <v>453</v>
      </c>
      <c r="N97" s="943" t="s">
        <v>355</v>
      </c>
      <c r="O97" s="954">
        <v>2209.36</v>
      </c>
      <c r="P97" s="954">
        <v>3434.7530000000002</v>
      </c>
      <c r="Q97" s="954">
        <v>2209.36</v>
      </c>
      <c r="R97" s="954">
        <v>-1225.393</v>
      </c>
      <c r="S97" s="954">
        <v>2415.0280000000002</v>
      </c>
      <c r="T97" s="954">
        <v>3735.0622300000005</v>
      </c>
      <c r="U97" s="954">
        <v>2530.9629400000003</v>
      </c>
      <c r="V97" s="955">
        <v>4.8005629748392193</v>
      </c>
      <c r="W97" s="725"/>
      <c r="X97" s="725"/>
      <c r="Y97" s="725"/>
    </row>
    <row r="98" spans="1:25" s="409" customFormat="1" ht="22.5">
      <c r="A98" s="956" t="s">
        <v>101</v>
      </c>
      <c r="B98" s="957"/>
      <c r="C98" s="957"/>
      <c r="D98" s="957"/>
      <c r="E98" s="957"/>
      <c r="F98" s="957"/>
      <c r="G98" s="957"/>
      <c r="H98" s="957"/>
      <c r="I98" s="957"/>
      <c r="J98" s="957"/>
      <c r="K98" s="957"/>
      <c r="L98" s="958" t="s">
        <v>154</v>
      </c>
      <c r="M98" s="959" t="s">
        <v>1127</v>
      </c>
      <c r="N98" s="960" t="s">
        <v>355</v>
      </c>
      <c r="O98" s="954">
        <v>439</v>
      </c>
      <c r="P98" s="954">
        <v>754.02</v>
      </c>
      <c r="Q98" s="954">
        <v>439</v>
      </c>
      <c r="R98" s="954">
        <v>-315.02</v>
      </c>
      <c r="S98" s="954">
        <v>510</v>
      </c>
      <c r="T98" s="954">
        <v>822.9</v>
      </c>
      <c r="U98" s="954">
        <v>456</v>
      </c>
      <c r="V98" s="954">
        <v>-10.588235294117647</v>
      </c>
      <c r="W98" s="961"/>
      <c r="X98" s="961"/>
      <c r="Y98" s="961"/>
    </row>
    <row r="99" spans="1:25">
      <c r="A99" s="951" t="s">
        <v>101</v>
      </c>
      <c r="B99" s="937"/>
      <c r="C99" s="937"/>
      <c r="D99" s="937"/>
      <c r="E99" s="937"/>
      <c r="F99" s="937"/>
      <c r="G99" s="937"/>
      <c r="H99" s="937"/>
      <c r="I99" s="937"/>
      <c r="J99" s="937"/>
      <c r="K99" s="937"/>
      <c r="L99" s="962" t="s">
        <v>397</v>
      </c>
      <c r="M99" s="963" t="s">
        <v>1128</v>
      </c>
      <c r="N99" s="943" t="s">
        <v>355</v>
      </c>
      <c r="O99" s="955">
        <v>0</v>
      </c>
      <c r="P99" s="955">
        <v>0</v>
      </c>
      <c r="Q99" s="955">
        <v>0</v>
      </c>
      <c r="R99" s="955">
        <v>0</v>
      </c>
      <c r="S99" s="955">
        <v>0</v>
      </c>
      <c r="T99" s="955">
        <v>0</v>
      </c>
      <c r="U99" s="955">
        <v>0</v>
      </c>
      <c r="V99" s="955">
        <v>0</v>
      </c>
      <c r="W99" s="725"/>
      <c r="X99" s="725"/>
      <c r="Y99" s="725"/>
    </row>
    <row r="100" spans="1:25">
      <c r="A100" s="951" t="s">
        <v>101</v>
      </c>
      <c r="B100" s="937"/>
      <c r="C100" s="937"/>
      <c r="D100" s="937"/>
      <c r="E100" s="937"/>
      <c r="F100" s="937"/>
      <c r="G100" s="937"/>
      <c r="H100" s="937"/>
      <c r="I100" s="937"/>
      <c r="J100" s="937"/>
      <c r="K100" s="937"/>
      <c r="L100" s="962" t="s">
        <v>399</v>
      </c>
      <c r="M100" s="963" t="s">
        <v>455</v>
      </c>
      <c r="N100" s="943" t="s">
        <v>355</v>
      </c>
      <c r="O100" s="964">
        <v>171</v>
      </c>
      <c r="P100" s="964">
        <v>198</v>
      </c>
      <c r="Q100" s="964">
        <v>171</v>
      </c>
      <c r="R100" s="955">
        <v>-27</v>
      </c>
      <c r="S100" s="964">
        <v>210</v>
      </c>
      <c r="T100" s="964">
        <v>210</v>
      </c>
      <c r="U100" s="964">
        <v>210</v>
      </c>
      <c r="V100" s="955">
        <v>0</v>
      </c>
      <c r="W100" s="725"/>
      <c r="X100" s="725"/>
      <c r="Y100" s="725"/>
    </row>
    <row r="101" spans="1:25">
      <c r="A101" s="951" t="s">
        <v>101</v>
      </c>
      <c r="B101" s="937"/>
      <c r="C101" s="937"/>
      <c r="D101" s="937"/>
      <c r="E101" s="937"/>
      <c r="F101" s="937"/>
      <c r="G101" s="937"/>
      <c r="H101" s="937"/>
      <c r="I101" s="937"/>
      <c r="J101" s="937"/>
      <c r="K101" s="937"/>
      <c r="L101" s="962" t="s">
        <v>885</v>
      </c>
      <c r="M101" s="963" t="s">
        <v>456</v>
      </c>
      <c r="N101" s="943" t="s">
        <v>355</v>
      </c>
      <c r="O101" s="964">
        <v>268</v>
      </c>
      <c r="P101" s="964">
        <v>556.02</v>
      </c>
      <c r="Q101" s="964">
        <v>268</v>
      </c>
      <c r="R101" s="955">
        <v>-288.02</v>
      </c>
      <c r="S101" s="964">
        <v>300</v>
      </c>
      <c r="T101" s="964">
        <v>612.9</v>
      </c>
      <c r="U101" s="964">
        <v>246</v>
      </c>
      <c r="V101" s="955">
        <v>-18</v>
      </c>
      <c r="W101" s="725"/>
      <c r="X101" s="725"/>
      <c r="Y101" s="725"/>
    </row>
    <row r="102" spans="1:25" s="409" customFormat="1" ht="22.5">
      <c r="A102" s="956" t="s">
        <v>101</v>
      </c>
      <c r="B102" s="957"/>
      <c r="C102" s="957"/>
      <c r="D102" s="957"/>
      <c r="E102" s="957"/>
      <c r="F102" s="957"/>
      <c r="G102" s="957"/>
      <c r="H102" s="957"/>
      <c r="I102" s="957"/>
      <c r="J102" s="957"/>
      <c r="K102" s="957"/>
      <c r="L102" s="958" t="s">
        <v>155</v>
      </c>
      <c r="M102" s="959" t="s">
        <v>1129</v>
      </c>
      <c r="N102" s="960" t="s">
        <v>355</v>
      </c>
      <c r="O102" s="954">
        <v>1164.4499999999998</v>
      </c>
      <c r="P102" s="954">
        <v>1324.48</v>
      </c>
      <c r="Q102" s="954">
        <v>1164.4499999999998</v>
      </c>
      <c r="R102" s="954">
        <v>-160.0300000000002</v>
      </c>
      <c r="S102" s="954">
        <v>1290.27</v>
      </c>
      <c r="T102" s="954">
        <v>1394.3899999999999</v>
      </c>
      <c r="U102" s="954">
        <v>1366.49</v>
      </c>
      <c r="V102" s="954">
        <v>5.9072907220969277</v>
      </c>
      <c r="W102" s="961"/>
      <c r="X102" s="961"/>
      <c r="Y102" s="961"/>
    </row>
    <row r="103" spans="1:25">
      <c r="A103" s="951" t="s">
        <v>101</v>
      </c>
      <c r="B103" s="937"/>
      <c r="C103" s="937"/>
      <c r="D103" s="937"/>
      <c r="E103" s="937"/>
      <c r="F103" s="937"/>
      <c r="G103" s="937"/>
      <c r="H103" s="937"/>
      <c r="I103" s="937"/>
      <c r="J103" s="937"/>
      <c r="K103" s="937"/>
      <c r="L103" s="962" t="s">
        <v>454</v>
      </c>
      <c r="M103" s="963" t="s">
        <v>1130</v>
      </c>
      <c r="N103" s="943" t="s">
        <v>355</v>
      </c>
      <c r="O103" s="955">
        <v>360.77</v>
      </c>
      <c r="P103" s="955">
        <v>505.75</v>
      </c>
      <c r="Q103" s="955">
        <v>360.77</v>
      </c>
      <c r="R103" s="955">
        <v>-144.98000000000002</v>
      </c>
      <c r="S103" s="955">
        <v>383.13</v>
      </c>
      <c r="T103" s="955">
        <v>573.58000000000004</v>
      </c>
      <c r="U103" s="955">
        <v>413.23</v>
      </c>
      <c r="V103" s="955">
        <v>7.856341189674529</v>
      </c>
      <c r="W103" s="725"/>
      <c r="X103" s="725"/>
      <c r="Y103" s="725"/>
    </row>
    <row r="104" spans="1:25">
      <c r="A104" s="951" t="s">
        <v>101</v>
      </c>
      <c r="B104" s="937" t="s">
        <v>411</v>
      </c>
      <c r="C104" s="937"/>
      <c r="D104" s="937"/>
      <c r="E104" s="937"/>
      <c r="F104" s="937"/>
      <c r="G104" s="937"/>
      <c r="H104" s="937"/>
      <c r="I104" s="937"/>
      <c r="J104" s="937"/>
      <c r="K104" s="937"/>
      <c r="L104" s="962" t="s">
        <v>457</v>
      </c>
      <c r="M104" s="963" t="s">
        <v>1131</v>
      </c>
      <c r="N104" s="943" t="s">
        <v>355</v>
      </c>
      <c r="O104" s="955">
        <v>0</v>
      </c>
      <c r="P104" s="955">
        <v>0</v>
      </c>
      <c r="Q104" s="955">
        <v>0</v>
      </c>
      <c r="R104" s="955">
        <v>0</v>
      </c>
      <c r="S104" s="955">
        <v>0</v>
      </c>
      <c r="T104" s="955">
        <v>0</v>
      </c>
      <c r="U104" s="955">
        <v>0</v>
      </c>
      <c r="V104" s="955">
        <v>0</v>
      </c>
      <c r="W104" s="725"/>
      <c r="X104" s="725"/>
      <c r="Y104" s="725"/>
    </row>
    <row r="105" spans="1:25">
      <c r="A105" s="951" t="s">
        <v>101</v>
      </c>
      <c r="B105" s="937" t="s">
        <v>412</v>
      </c>
      <c r="C105" s="937"/>
      <c r="D105" s="937"/>
      <c r="E105" s="937"/>
      <c r="F105" s="937"/>
      <c r="G105" s="937"/>
      <c r="H105" s="937"/>
      <c r="I105" s="937"/>
      <c r="J105" s="937"/>
      <c r="K105" s="937"/>
      <c r="L105" s="962" t="s">
        <v>458</v>
      </c>
      <c r="M105" s="963" t="s">
        <v>1132</v>
      </c>
      <c r="N105" s="943" t="s">
        <v>355</v>
      </c>
      <c r="O105" s="955">
        <v>0</v>
      </c>
      <c r="P105" s="955">
        <v>0</v>
      </c>
      <c r="Q105" s="955">
        <v>0</v>
      </c>
      <c r="R105" s="955">
        <v>0</v>
      </c>
      <c r="S105" s="955">
        <v>0</v>
      </c>
      <c r="T105" s="955">
        <v>0</v>
      </c>
      <c r="U105" s="955">
        <v>0</v>
      </c>
      <c r="V105" s="955">
        <v>0</v>
      </c>
      <c r="W105" s="725"/>
      <c r="X105" s="725"/>
      <c r="Y105" s="725"/>
    </row>
    <row r="106" spans="1:25">
      <c r="A106" s="951" t="s">
        <v>101</v>
      </c>
      <c r="B106" s="937"/>
      <c r="C106" s="937"/>
      <c r="D106" s="937"/>
      <c r="E106" s="937"/>
      <c r="F106" s="937"/>
      <c r="G106" s="937"/>
      <c r="H106" s="937"/>
      <c r="I106" s="937"/>
      <c r="J106" s="937"/>
      <c r="K106" s="937"/>
      <c r="L106" s="962" t="s">
        <v>459</v>
      </c>
      <c r="M106" s="963" t="s">
        <v>1133</v>
      </c>
      <c r="N106" s="943" t="s">
        <v>355</v>
      </c>
      <c r="O106" s="964"/>
      <c r="P106" s="964"/>
      <c r="Q106" s="964"/>
      <c r="R106" s="955">
        <v>0</v>
      </c>
      <c r="S106" s="964"/>
      <c r="T106" s="964"/>
      <c r="U106" s="964"/>
      <c r="V106" s="955">
        <v>0</v>
      </c>
      <c r="W106" s="725"/>
      <c r="X106" s="725"/>
      <c r="Y106" s="725"/>
    </row>
    <row r="107" spans="1:25">
      <c r="A107" s="951" t="s">
        <v>101</v>
      </c>
      <c r="B107" s="937" t="s">
        <v>405</v>
      </c>
      <c r="C107" s="937"/>
      <c r="D107" s="937"/>
      <c r="E107" s="937"/>
      <c r="F107" s="937"/>
      <c r="G107" s="937"/>
      <c r="H107" s="937"/>
      <c r="I107" s="937"/>
      <c r="J107" s="937"/>
      <c r="K107" s="937"/>
      <c r="L107" s="962" t="s">
        <v>460</v>
      </c>
      <c r="M107" s="963" t="s">
        <v>1134</v>
      </c>
      <c r="N107" s="943" t="s">
        <v>355</v>
      </c>
      <c r="O107" s="955">
        <v>803.68</v>
      </c>
      <c r="P107" s="955">
        <v>818.73</v>
      </c>
      <c r="Q107" s="955">
        <v>803.68</v>
      </c>
      <c r="R107" s="955">
        <v>-15.050000000000068</v>
      </c>
      <c r="S107" s="955">
        <v>907.14</v>
      </c>
      <c r="T107" s="955">
        <v>820.81</v>
      </c>
      <c r="U107" s="955">
        <v>953.26</v>
      </c>
      <c r="V107" s="955">
        <v>5.0841105011354371</v>
      </c>
      <c r="W107" s="725"/>
      <c r="X107" s="725"/>
      <c r="Y107" s="725"/>
    </row>
    <row r="108" spans="1:25">
      <c r="A108" s="951" t="s">
        <v>101</v>
      </c>
      <c r="B108" s="937" t="s">
        <v>407</v>
      </c>
      <c r="C108" s="937"/>
      <c r="D108" s="937"/>
      <c r="E108" s="937"/>
      <c r="F108" s="937"/>
      <c r="G108" s="937"/>
      <c r="H108" s="937"/>
      <c r="I108" s="937"/>
      <c r="J108" s="937"/>
      <c r="K108" s="937"/>
      <c r="L108" s="962" t="s">
        <v>1203</v>
      </c>
      <c r="M108" s="963" t="s">
        <v>1207</v>
      </c>
      <c r="N108" s="943" t="s">
        <v>355</v>
      </c>
      <c r="O108" s="955">
        <v>0</v>
      </c>
      <c r="P108" s="955">
        <v>0</v>
      </c>
      <c r="Q108" s="955">
        <v>0</v>
      </c>
      <c r="R108" s="955">
        <v>0</v>
      </c>
      <c r="S108" s="955">
        <v>0</v>
      </c>
      <c r="T108" s="955">
        <v>0</v>
      </c>
      <c r="U108" s="955">
        <v>0</v>
      </c>
      <c r="V108" s="955">
        <v>0</v>
      </c>
      <c r="W108" s="725"/>
      <c r="X108" s="725"/>
      <c r="Y108" s="725"/>
    </row>
    <row r="109" spans="1:25">
      <c r="A109" s="951" t="s">
        <v>101</v>
      </c>
      <c r="B109" s="937" t="s">
        <v>409</v>
      </c>
      <c r="C109" s="937"/>
      <c r="D109" s="937"/>
      <c r="E109" s="937"/>
      <c r="F109" s="937"/>
      <c r="G109" s="937"/>
      <c r="H109" s="937"/>
      <c r="I109" s="937"/>
      <c r="J109" s="937"/>
      <c r="K109" s="937"/>
      <c r="L109" s="962" t="s">
        <v>1204</v>
      </c>
      <c r="M109" s="963" t="s">
        <v>1208</v>
      </c>
      <c r="N109" s="943" t="s">
        <v>355</v>
      </c>
      <c r="O109" s="955">
        <v>0</v>
      </c>
      <c r="P109" s="955">
        <v>0</v>
      </c>
      <c r="Q109" s="955">
        <v>0</v>
      </c>
      <c r="R109" s="955">
        <v>0</v>
      </c>
      <c r="S109" s="955">
        <v>0</v>
      </c>
      <c r="T109" s="955">
        <v>0</v>
      </c>
      <c r="U109" s="955">
        <v>0</v>
      </c>
      <c r="V109" s="955">
        <v>0</v>
      </c>
      <c r="W109" s="725"/>
      <c r="X109" s="725"/>
      <c r="Y109" s="725"/>
    </row>
    <row r="110" spans="1:25">
      <c r="A110" s="951" t="s">
        <v>101</v>
      </c>
      <c r="B110" s="937" t="s">
        <v>410</v>
      </c>
      <c r="C110" s="937"/>
      <c r="D110" s="937"/>
      <c r="E110" s="937"/>
      <c r="F110" s="937"/>
      <c r="G110" s="937"/>
      <c r="H110" s="937"/>
      <c r="I110" s="937"/>
      <c r="J110" s="937"/>
      <c r="K110" s="937"/>
      <c r="L110" s="962" t="s">
        <v>1205</v>
      </c>
      <c r="M110" s="963" t="s">
        <v>1209</v>
      </c>
      <c r="N110" s="943" t="s">
        <v>355</v>
      </c>
      <c r="O110" s="955">
        <v>0</v>
      </c>
      <c r="P110" s="955">
        <v>0</v>
      </c>
      <c r="Q110" s="955">
        <v>0</v>
      </c>
      <c r="R110" s="955">
        <v>0</v>
      </c>
      <c r="S110" s="955">
        <v>0</v>
      </c>
      <c r="T110" s="955">
        <v>0</v>
      </c>
      <c r="U110" s="955">
        <v>0</v>
      </c>
      <c r="V110" s="955">
        <v>0</v>
      </c>
      <c r="W110" s="725"/>
      <c r="X110" s="725"/>
      <c r="Y110" s="725"/>
    </row>
    <row r="111" spans="1:25">
      <c r="A111" s="951" t="s">
        <v>101</v>
      </c>
      <c r="B111" s="965" t="s">
        <v>1077</v>
      </c>
      <c r="C111" s="937"/>
      <c r="D111" s="937"/>
      <c r="E111" s="937"/>
      <c r="F111" s="937"/>
      <c r="G111" s="937"/>
      <c r="H111" s="937"/>
      <c r="I111" s="937"/>
      <c r="J111" s="937"/>
      <c r="K111" s="937"/>
      <c r="L111" s="962" t="s">
        <v>1206</v>
      </c>
      <c r="M111" s="963" t="s">
        <v>1210</v>
      </c>
      <c r="N111" s="943" t="s">
        <v>355</v>
      </c>
      <c r="O111" s="955">
        <v>0</v>
      </c>
      <c r="P111" s="955">
        <v>0</v>
      </c>
      <c r="Q111" s="955">
        <v>0</v>
      </c>
      <c r="R111" s="955">
        <v>0</v>
      </c>
      <c r="S111" s="955">
        <v>0</v>
      </c>
      <c r="T111" s="955">
        <v>0</v>
      </c>
      <c r="U111" s="955">
        <v>0</v>
      </c>
      <c r="V111" s="955">
        <v>0</v>
      </c>
      <c r="W111" s="725"/>
      <c r="X111" s="725"/>
      <c r="Y111" s="725"/>
    </row>
    <row r="112" spans="1:25" s="409" customFormat="1" ht="45">
      <c r="A112" s="956" t="s">
        <v>101</v>
      </c>
      <c r="B112" s="957"/>
      <c r="C112" s="957"/>
      <c r="D112" s="957"/>
      <c r="E112" s="957"/>
      <c r="F112" s="957"/>
      <c r="G112" s="957"/>
      <c r="H112" s="957"/>
      <c r="I112" s="957"/>
      <c r="J112" s="957"/>
      <c r="K112" s="957"/>
      <c r="L112" s="958" t="s">
        <v>363</v>
      </c>
      <c r="M112" s="959" t="s">
        <v>1135</v>
      </c>
      <c r="N112" s="960" t="s">
        <v>355</v>
      </c>
      <c r="O112" s="966">
        <v>53</v>
      </c>
      <c r="P112" s="966">
        <v>71.28</v>
      </c>
      <c r="Q112" s="966">
        <v>53</v>
      </c>
      <c r="R112" s="954">
        <v>-18.28</v>
      </c>
      <c r="S112" s="966">
        <v>53</v>
      </c>
      <c r="T112" s="966">
        <v>53</v>
      </c>
      <c r="U112" s="966">
        <v>0</v>
      </c>
      <c r="V112" s="954">
        <v>-100</v>
      </c>
      <c r="W112" s="961"/>
      <c r="X112" s="961"/>
      <c r="Y112" s="961"/>
    </row>
    <row r="113" spans="1:25" s="409" customFormat="1" ht="33.75">
      <c r="A113" s="956" t="s">
        <v>101</v>
      </c>
      <c r="B113" s="957"/>
      <c r="C113" s="957"/>
      <c r="D113" s="957"/>
      <c r="E113" s="957"/>
      <c r="F113" s="957"/>
      <c r="G113" s="957"/>
      <c r="H113" s="957"/>
      <c r="I113" s="957"/>
      <c r="J113" s="957"/>
      <c r="K113" s="957"/>
      <c r="L113" s="958" t="s">
        <v>365</v>
      </c>
      <c r="M113" s="959" t="s">
        <v>1136</v>
      </c>
      <c r="N113" s="960" t="s">
        <v>355</v>
      </c>
      <c r="O113" s="954">
        <v>393.51</v>
      </c>
      <c r="P113" s="954">
        <v>624.66300000000001</v>
      </c>
      <c r="Q113" s="954">
        <v>393.51</v>
      </c>
      <c r="R113" s="954">
        <v>-231.15300000000002</v>
      </c>
      <c r="S113" s="954">
        <v>417.75800000000004</v>
      </c>
      <c r="T113" s="954">
        <v>755.8422300000002</v>
      </c>
      <c r="U113" s="954">
        <v>708.47294000000011</v>
      </c>
      <c r="V113" s="954">
        <v>69.589317260232008</v>
      </c>
      <c r="W113" s="961"/>
      <c r="X113" s="961"/>
      <c r="Y113" s="961"/>
    </row>
    <row r="114" spans="1:25">
      <c r="A114" s="951" t="s">
        <v>101</v>
      </c>
      <c r="B114" s="808" t="s">
        <v>1178</v>
      </c>
      <c r="C114" s="937"/>
      <c r="D114" s="937"/>
      <c r="E114" s="937"/>
      <c r="F114" s="937"/>
      <c r="G114" s="937"/>
      <c r="H114" s="937"/>
      <c r="I114" s="937"/>
      <c r="J114" s="937"/>
      <c r="K114" s="937"/>
      <c r="L114" s="962" t="s">
        <v>467</v>
      </c>
      <c r="M114" s="963" t="s">
        <v>1137</v>
      </c>
      <c r="N114" s="943" t="s">
        <v>355</v>
      </c>
      <c r="O114" s="955">
        <v>302.7</v>
      </c>
      <c r="P114" s="955">
        <v>480.51</v>
      </c>
      <c r="Q114" s="955">
        <v>302.7</v>
      </c>
      <c r="R114" s="955">
        <v>-177.81</v>
      </c>
      <c r="S114" s="955">
        <v>320.86</v>
      </c>
      <c r="T114" s="955">
        <v>581.41710000000012</v>
      </c>
      <c r="U114" s="955">
        <v>544.9829400000001</v>
      </c>
      <c r="V114" s="955">
        <v>69.850695007168255</v>
      </c>
      <c r="W114" s="725"/>
      <c r="X114" s="725"/>
      <c r="Y114" s="725"/>
    </row>
    <row r="115" spans="1:25" ht="22.5">
      <c r="A115" s="951" t="s">
        <v>101</v>
      </c>
      <c r="B115" s="808" t="s">
        <v>1179</v>
      </c>
      <c r="C115" s="937"/>
      <c r="D115" s="937"/>
      <c r="E115" s="937"/>
      <c r="F115" s="937"/>
      <c r="G115" s="937"/>
      <c r="H115" s="937"/>
      <c r="I115" s="937"/>
      <c r="J115" s="937"/>
      <c r="K115" s="937"/>
      <c r="L115" s="962" t="s">
        <v>474</v>
      </c>
      <c r="M115" s="963" t="s">
        <v>1138</v>
      </c>
      <c r="N115" s="943" t="s">
        <v>355</v>
      </c>
      <c r="O115" s="955">
        <v>90.81</v>
      </c>
      <c r="P115" s="955">
        <v>144.15299999999999</v>
      </c>
      <c r="Q115" s="955">
        <v>90.81</v>
      </c>
      <c r="R115" s="955">
        <v>-53.342999999999989</v>
      </c>
      <c r="S115" s="955">
        <v>96.89800000000001</v>
      </c>
      <c r="T115" s="955">
        <v>174.42513000000002</v>
      </c>
      <c r="U115" s="955">
        <v>163.49</v>
      </c>
      <c r="V115" s="955">
        <v>68.723812668992124</v>
      </c>
      <c r="W115" s="725"/>
      <c r="X115" s="725"/>
      <c r="Y115" s="725"/>
    </row>
    <row r="116" spans="1:25" s="409" customFormat="1">
      <c r="A116" s="956" t="s">
        <v>101</v>
      </c>
      <c r="B116" s="957"/>
      <c r="C116" s="957"/>
      <c r="D116" s="957"/>
      <c r="E116" s="957"/>
      <c r="F116" s="957"/>
      <c r="G116" s="957"/>
      <c r="H116" s="957"/>
      <c r="I116" s="957"/>
      <c r="J116" s="957"/>
      <c r="K116" s="957"/>
      <c r="L116" s="958" t="s">
        <v>367</v>
      </c>
      <c r="M116" s="959" t="s">
        <v>1139</v>
      </c>
      <c r="N116" s="960" t="s">
        <v>355</v>
      </c>
      <c r="O116" s="966"/>
      <c r="P116" s="966"/>
      <c r="Q116" s="966"/>
      <c r="R116" s="954">
        <v>0</v>
      </c>
      <c r="S116" s="966"/>
      <c r="T116" s="966"/>
      <c r="U116" s="966"/>
      <c r="V116" s="954">
        <v>0</v>
      </c>
      <c r="W116" s="961"/>
      <c r="X116" s="961"/>
      <c r="Y116" s="961"/>
    </row>
    <row r="117" spans="1:25" s="409" customFormat="1">
      <c r="A117" s="956" t="s">
        <v>101</v>
      </c>
      <c r="B117" s="957"/>
      <c r="C117" s="957"/>
      <c r="D117" s="957"/>
      <c r="E117" s="957"/>
      <c r="F117" s="957"/>
      <c r="G117" s="957"/>
      <c r="H117" s="957"/>
      <c r="I117" s="957"/>
      <c r="J117" s="957"/>
      <c r="K117" s="957"/>
      <c r="L117" s="958" t="s">
        <v>1010</v>
      </c>
      <c r="M117" s="959" t="s">
        <v>1140</v>
      </c>
      <c r="N117" s="960" t="s">
        <v>355</v>
      </c>
      <c r="O117" s="966">
        <v>103.48</v>
      </c>
      <c r="P117" s="966">
        <v>461.62</v>
      </c>
      <c r="Q117" s="966">
        <v>103.48</v>
      </c>
      <c r="R117" s="954">
        <v>-358.14</v>
      </c>
      <c r="S117" s="966">
        <v>104</v>
      </c>
      <c r="T117" s="966">
        <v>508.94</v>
      </c>
      <c r="U117" s="966">
        <v>0</v>
      </c>
      <c r="V117" s="954">
        <v>-100</v>
      </c>
      <c r="W117" s="961"/>
      <c r="X117" s="961"/>
      <c r="Y117" s="961"/>
    </row>
    <row r="118" spans="1:25" s="409" customFormat="1">
      <c r="A118" s="956" t="s">
        <v>101</v>
      </c>
      <c r="B118" s="957"/>
      <c r="C118" s="957"/>
      <c r="D118" s="957"/>
      <c r="E118" s="957"/>
      <c r="F118" s="957"/>
      <c r="G118" s="957"/>
      <c r="H118" s="957"/>
      <c r="I118" s="957"/>
      <c r="J118" s="957"/>
      <c r="K118" s="957"/>
      <c r="L118" s="958" t="s">
        <v>1141</v>
      </c>
      <c r="M118" s="959" t="s">
        <v>1142</v>
      </c>
      <c r="N118" s="960" t="s">
        <v>355</v>
      </c>
      <c r="O118" s="954">
        <v>55.92</v>
      </c>
      <c r="P118" s="954">
        <v>198.69</v>
      </c>
      <c r="Q118" s="954">
        <v>55.92</v>
      </c>
      <c r="R118" s="954">
        <v>-142.76999999999998</v>
      </c>
      <c r="S118" s="954">
        <v>40</v>
      </c>
      <c r="T118" s="954">
        <v>199.99</v>
      </c>
      <c r="U118" s="954">
        <v>0</v>
      </c>
      <c r="V118" s="954">
        <v>-100</v>
      </c>
      <c r="W118" s="961"/>
      <c r="X118" s="961"/>
      <c r="Y118" s="961"/>
    </row>
    <row r="119" spans="1:25">
      <c r="A119" s="951" t="s">
        <v>101</v>
      </c>
      <c r="B119" s="937"/>
      <c r="C119" s="937"/>
      <c r="D119" s="937"/>
      <c r="E119" s="937"/>
      <c r="F119" s="937"/>
      <c r="G119" s="937"/>
      <c r="H119" s="937"/>
      <c r="I119" s="937"/>
      <c r="J119" s="937"/>
      <c r="K119" s="937"/>
      <c r="L119" s="962" t="s">
        <v>1143</v>
      </c>
      <c r="M119" s="963" t="s">
        <v>1144</v>
      </c>
      <c r="N119" s="943" t="s">
        <v>355</v>
      </c>
      <c r="O119" s="964"/>
      <c r="P119" s="964"/>
      <c r="Q119" s="964"/>
      <c r="R119" s="955">
        <v>0</v>
      </c>
      <c r="S119" s="964"/>
      <c r="T119" s="964"/>
      <c r="U119" s="964"/>
      <c r="V119" s="955">
        <v>0</v>
      </c>
      <c r="W119" s="725"/>
      <c r="X119" s="725"/>
      <c r="Y119" s="725"/>
    </row>
    <row r="120" spans="1:25">
      <c r="A120" s="951" t="s">
        <v>101</v>
      </c>
      <c r="B120" s="937"/>
      <c r="C120" s="937"/>
      <c r="D120" s="937"/>
      <c r="E120" s="937"/>
      <c r="F120" s="937"/>
      <c r="G120" s="937"/>
      <c r="H120" s="937"/>
      <c r="I120" s="937"/>
      <c r="J120" s="937"/>
      <c r="K120" s="937"/>
      <c r="L120" s="962" t="s">
        <v>1145</v>
      </c>
      <c r="M120" s="963" t="s">
        <v>1146</v>
      </c>
      <c r="N120" s="943" t="s">
        <v>355</v>
      </c>
      <c r="O120" s="964">
        <v>0</v>
      </c>
      <c r="P120" s="964">
        <v>140.99</v>
      </c>
      <c r="Q120" s="964">
        <v>0</v>
      </c>
      <c r="R120" s="955">
        <v>-140.99</v>
      </c>
      <c r="S120" s="964">
        <v>0</v>
      </c>
      <c r="T120" s="964">
        <v>140.99</v>
      </c>
      <c r="U120" s="964">
        <v>0</v>
      </c>
      <c r="V120" s="955">
        <v>0</v>
      </c>
      <c r="W120" s="725"/>
      <c r="X120" s="725"/>
      <c r="Y120" s="725"/>
    </row>
    <row r="121" spans="1:25">
      <c r="A121" s="951" t="s">
        <v>101</v>
      </c>
      <c r="B121" s="937"/>
      <c r="C121" s="937"/>
      <c r="D121" s="937"/>
      <c r="E121" s="937"/>
      <c r="F121" s="937"/>
      <c r="G121" s="937"/>
      <c r="H121" s="937"/>
      <c r="I121" s="937"/>
      <c r="J121" s="937"/>
      <c r="K121" s="937"/>
      <c r="L121" s="962" t="s">
        <v>1147</v>
      </c>
      <c r="M121" s="963" t="s">
        <v>1148</v>
      </c>
      <c r="N121" s="943" t="s">
        <v>355</v>
      </c>
      <c r="O121" s="964">
        <v>55.92</v>
      </c>
      <c r="P121" s="964">
        <v>57.7</v>
      </c>
      <c r="Q121" s="964">
        <v>55.92</v>
      </c>
      <c r="R121" s="955">
        <v>-1.7800000000000011</v>
      </c>
      <c r="S121" s="964">
        <v>40</v>
      </c>
      <c r="T121" s="964">
        <v>59</v>
      </c>
      <c r="U121" s="964">
        <v>0</v>
      </c>
      <c r="V121" s="955">
        <v>-100</v>
      </c>
      <c r="W121" s="725"/>
      <c r="X121" s="725"/>
      <c r="Y121" s="725"/>
    </row>
    <row r="122" spans="1:25">
      <c r="A122" s="951" t="s">
        <v>101</v>
      </c>
      <c r="B122" s="937"/>
      <c r="C122" s="937"/>
      <c r="D122" s="937"/>
      <c r="E122" s="937"/>
      <c r="F122" s="937"/>
      <c r="G122" s="937"/>
      <c r="H122" s="937"/>
      <c r="I122" s="937"/>
      <c r="J122" s="937"/>
      <c r="K122" s="937"/>
      <c r="L122" s="962" t="s">
        <v>1149</v>
      </c>
      <c r="M122" s="963" t="s">
        <v>461</v>
      </c>
      <c r="N122" s="943" t="s">
        <v>355</v>
      </c>
      <c r="O122" s="964"/>
      <c r="P122" s="964"/>
      <c r="Q122" s="964"/>
      <c r="R122" s="955">
        <v>0</v>
      </c>
      <c r="S122" s="964"/>
      <c r="T122" s="964"/>
      <c r="U122" s="964"/>
      <c r="V122" s="955">
        <v>0</v>
      </c>
      <c r="W122" s="725"/>
      <c r="X122" s="725"/>
      <c r="Y122" s="725"/>
    </row>
    <row r="123" spans="1:25" s="409" customFormat="1">
      <c r="A123" s="956" t="s">
        <v>101</v>
      </c>
      <c r="B123" s="957"/>
      <c r="C123" s="957"/>
      <c r="D123" s="957"/>
      <c r="E123" s="957"/>
      <c r="F123" s="957"/>
      <c r="G123" s="957"/>
      <c r="H123" s="957"/>
      <c r="I123" s="957"/>
      <c r="J123" s="957"/>
      <c r="K123" s="957"/>
      <c r="L123" s="958" t="s">
        <v>101</v>
      </c>
      <c r="M123" s="953" t="s">
        <v>462</v>
      </c>
      <c r="N123" s="967" t="s">
        <v>355</v>
      </c>
      <c r="O123" s="954">
        <v>652.79500000000007</v>
      </c>
      <c r="P123" s="954">
        <v>858.91200000000003</v>
      </c>
      <c r="Q123" s="954">
        <v>652.79500000000007</v>
      </c>
      <c r="R123" s="954">
        <v>-206.11699999999996</v>
      </c>
      <c r="S123" s="954">
        <v>687.45</v>
      </c>
      <c r="T123" s="954">
        <v>1368.5484000000001</v>
      </c>
      <c r="U123" s="954">
        <v>628.84212000000002</v>
      </c>
      <c r="V123" s="954">
        <v>-8.5254025747327091</v>
      </c>
      <c r="W123" s="961"/>
      <c r="X123" s="961"/>
      <c r="Y123" s="961"/>
    </row>
    <row r="124" spans="1:25" ht="33.75">
      <c r="A124" s="951" t="s">
        <v>101</v>
      </c>
      <c r="B124" s="937"/>
      <c r="C124" s="937"/>
      <c r="D124" s="937"/>
      <c r="E124" s="937"/>
      <c r="F124" s="937"/>
      <c r="G124" s="937"/>
      <c r="H124" s="937"/>
      <c r="I124" s="937"/>
      <c r="J124" s="937"/>
      <c r="K124" s="937"/>
      <c r="L124" s="962" t="s">
        <v>16</v>
      </c>
      <c r="M124" s="968" t="s">
        <v>1150</v>
      </c>
      <c r="N124" s="969" t="s">
        <v>355</v>
      </c>
      <c r="O124" s="964">
        <v>128.96</v>
      </c>
      <c r="P124" s="964">
        <v>305.32</v>
      </c>
      <c r="Q124" s="964">
        <v>128.96</v>
      </c>
      <c r="R124" s="955">
        <v>-176.35999999999999</v>
      </c>
      <c r="S124" s="964">
        <v>136.69999999999999</v>
      </c>
      <c r="T124" s="964">
        <v>698.7</v>
      </c>
      <c r="U124" s="964">
        <v>0</v>
      </c>
      <c r="V124" s="955">
        <v>-100</v>
      </c>
      <c r="W124" s="725"/>
      <c r="X124" s="725"/>
      <c r="Y124" s="725"/>
    </row>
    <row r="125" spans="1:25" ht="22.5">
      <c r="A125" s="951" t="s">
        <v>101</v>
      </c>
      <c r="B125" s="937"/>
      <c r="C125" s="937"/>
      <c r="D125" s="937"/>
      <c r="E125" s="937"/>
      <c r="F125" s="937"/>
      <c r="G125" s="937"/>
      <c r="H125" s="937"/>
      <c r="I125" s="937"/>
      <c r="J125" s="937"/>
      <c r="K125" s="937"/>
      <c r="L125" s="962" t="s">
        <v>143</v>
      </c>
      <c r="M125" s="968" t="s">
        <v>1151</v>
      </c>
      <c r="N125" s="969" t="s">
        <v>355</v>
      </c>
      <c r="O125" s="955">
        <v>523.83500000000004</v>
      </c>
      <c r="P125" s="955">
        <v>553.59199999999998</v>
      </c>
      <c r="Q125" s="955">
        <v>523.83500000000004</v>
      </c>
      <c r="R125" s="955">
        <v>-29.756999999999948</v>
      </c>
      <c r="S125" s="955">
        <v>550.75</v>
      </c>
      <c r="T125" s="955">
        <v>669.84840000000008</v>
      </c>
      <c r="U125" s="955">
        <v>628.84212000000002</v>
      </c>
      <c r="V125" s="955">
        <v>14.179231956423063</v>
      </c>
      <c r="W125" s="725"/>
      <c r="X125" s="725"/>
      <c r="Y125" s="725"/>
    </row>
    <row r="126" spans="1:25">
      <c r="A126" s="951" t="s">
        <v>101</v>
      </c>
      <c r="B126" s="937" t="s">
        <v>1180</v>
      </c>
      <c r="C126" s="937"/>
      <c r="D126" s="937"/>
      <c r="E126" s="937"/>
      <c r="F126" s="937"/>
      <c r="G126" s="937"/>
      <c r="H126" s="937"/>
      <c r="I126" s="937"/>
      <c r="J126" s="937"/>
      <c r="K126" s="937"/>
      <c r="L126" s="962" t="s">
        <v>144</v>
      </c>
      <c r="M126" s="963" t="s">
        <v>466</v>
      </c>
      <c r="N126" s="969" t="s">
        <v>355</v>
      </c>
      <c r="O126" s="955">
        <v>402.95</v>
      </c>
      <c r="P126" s="955">
        <v>425.84</v>
      </c>
      <c r="Q126" s="955">
        <v>402.95</v>
      </c>
      <c r="R126" s="955">
        <v>-22.889999999999986</v>
      </c>
      <c r="S126" s="955">
        <v>423</v>
      </c>
      <c r="T126" s="955">
        <v>515.26800000000003</v>
      </c>
      <c r="U126" s="955">
        <v>482.98212000000001</v>
      </c>
      <c r="V126" s="955">
        <v>14.18017021276596</v>
      </c>
      <c r="W126" s="725"/>
      <c r="X126" s="725"/>
      <c r="Y126" s="725"/>
    </row>
    <row r="127" spans="1:25" ht="22.5">
      <c r="A127" s="951" t="s">
        <v>101</v>
      </c>
      <c r="B127" s="937" t="s">
        <v>1181</v>
      </c>
      <c r="C127" s="937"/>
      <c r="D127" s="937"/>
      <c r="E127" s="937"/>
      <c r="F127" s="937"/>
      <c r="G127" s="937"/>
      <c r="H127" s="937"/>
      <c r="I127" s="937"/>
      <c r="J127" s="937"/>
      <c r="K127" s="937"/>
      <c r="L127" s="962" t="s">
        <v>448</v>
      </c>
      <c r="M127" s="963" t="s">
        <v>1152</v>
      </c>
      <c r="N127" s="969" t="s">
        <v>355</v>
      </c>
      <c r="O127" s="955">
        <v>120.88500000000001</v>
      </c>
      <c r="P127" s="955">
        <v>127.752</v>
      </c>
      <c r="Q127" s="955">
        <v>120.88500000000001</v>
      </c>
      <c r="R127" s="955">
        <v>-6.8669999999999902</v>
      </c>
      <c r="S127" s="955">
        <v>127.75</v>
      </c>
      <c r="T127" s="955">
        <v>154.5804</v>
      </c>
      <c r="U127" s="955">
        <v>145.86000000000001</v>
      </c>
      <c r="V127" s="955">
        <v>14.176125244618406</v>
      </c>
      <c r="W127" s="725"/>
      <c r="X127" s="725"/>
      <c r="Y127" s="725"/>
    </row>
    <row r="128" spans="1:25" s="409" customFormat="1">
      <c r="A128" s="951" t="s">
        <v>101</v>
      </c>
      <c r="B128" s="957"/>
      <c r="C128" s="957"/>
      <c r="D128" s="957"/>
      <c r="E128" s="957"/>
      <c r="F128" s="957"/>
      <c r="G128" s="957"/>
      <c r="H128" s="957"/>
      <c r="I128" s="957"/>
      <c r="J128" s="957"/>
      <c r="K128" s="957"/>
      <c r="L128" s="958" t="s">
        <v>102</v>
      </c>
      <c r="M128" s="953" t="s">
        <v>1153</v>
      </c>
      <c r="N128" s="967" t="s">
        <v>355</v>
      </c>
      <c r="O128" s="954">
        <v>554.36699999999996</v>
      </c>
      <c r="P128" s="954">
        <v>695.39600000000007</v>
      </c>
      <c r="Q128" s="954">
        <v>554.36699999999996</v>
      </c>
      <c r="R128" s="954">
        <v>-141.02900000000011</v>
      </c>
      <c r="S128" s="954">
        <v>534.97</v>
      </c>
      <c r="T128" s="954">
        <v>829.59800000000007</v>
      </c>
      <c r="U128" s="954">
        <v>643.40484000000015</v>
      </c>
      <c r="V128" s="954">
        <v>20.269330990522853</v>
      </c>
      <c r="W128" s="961"/>
      <c r="X128" s="961"/>
      <c r="Y128" s="961"/>
    </row>
    <row r="129" spans="1:25" ht="22.5">
      <c r="A129" s="951" t="s">
        <v>101</v>
      </c>
      <c r="B129" s="937" t="s">
        <v>1184</v>
      </c>
      <c r="C129" s="937"/>
      <c r="D129" s="937"/>
      <c r="E129" s="937"/>
      <c r="F129" s="937"/>
      <c r="G129" s="937"/>
      <c r="H129" s="937"/>
      <c r="I129" s="937"/>
      <c r="J129" s="937"/>
      <c r="K129" s="937"/>
      <c r="L129" s="962" t="s">
        <v>158</v>
      </c>
      <c r="M129" s="968" t="s">
        <v>1154</v>
      </c>
      <c r="N129" s="969" t="s">
        <v>355</v>
      </c>
      <c r="O129" s="955">
        <v>26.5</v>
      </c>
      <c r="P129" s="955">
        <v>45.5</v>
      </c>
      <c r="Q129" s="955">
        <v>26.5</v>
      </c>
      <c r="R129" s="955">
        <v>-19</v>
      </c>
      <c r="S129" s="955">
        <v>35</v>
      </c>
      <c r="T129" s="955">
        <v>52.4</v>
      </c>
      <c r="U129" s="955">
        <v>0</v>
      </c>
      <c r="V129" s="955">
        <v>-100</v>
      </c>
      <c r="W129" s="725"/>
      <c r="X129" s="725"/>
      <c r="Y129" s="725"/>
    </row>
    <row r="130" spans="1:25" ht="33.75">
      <c r="A130" s="951" t="s">
        <v>101</v>
      </c>
      <c r="B130" s="937"/>
      <c r="C130" s="937"/>
      <c r="D130" s="937"/>
      <c r="E130" s="937"/>
      <c r="F130" s="937"/>
      <c r="G130" s="937"/>
      <c r="H130" s="937"/>
      <c r="I130" s="937"/>
      <c r="J130" s="937"/>
      <c r="K130" s="937"/>
      <c r="L130" s="962" t="s">
        <v>159</v>
      </c>
      <c r="M130" s="968" t="s">
        <v>1216</v>
      </c>
      <c r="N130" s="969" t="s">
        <v>355</v>
      </c>
      <c r="O130" s="955">
        <v>490.86699999999996</v>
      </c>
      <c r="P130" s="955">
        <v>582.81600000000003</v>
      </c>
      <c r="Q130" s="955">
        <v>490.86699999999996</v>
      </c>
      <c r="R130" s="955">
        <v>-91.949000000000069</v>
      </c>
      <c r="S130" s="955">
        <v>499.97</v>
      </c>
      <c r="T130" s="955">
        <v>705.19800000000009</v>
      </c>
      <c r="U130" s="955">
        <v>643.40484000000015</v>
      </c>
      <c r="V130" s="955">
        <v>28.688689321359305</v>
      </c>
      <c r="W130" s="725"/>
      <c r="X130" s="725"/>
      <c r="Y130" s="725"/>
    </row>
    <row r="131" spans="1:25" ht="22.5">
      <c r="A131" s="951" t="s">
        <v>101</v>
      </c>
      <c r="B131" s="937"/>
      <c r="C131" s="937"/>
      <c r="D131" s="937"/>
      <c r="E131" s="937"/>
      <c r="F131" s="937"/>
      <c r="G131" s="937"/>
      <c r="H131" s="937"/>
      <c r="I131" s="937"/>
      <c r="J131" s="937"/>
      <c r="K131" s="937"/>
      <c r="L131" s="962" t="s">
        <v>845</v>
      </c>
      <c r="M131" s="963" t="s">
        <v>1217</v>
      </c>
      <c r="N131" s="969" t="s">
        <v>355</v>
      </c>
      <c r="O131" s="955">
        <v>377.59</v>
      </c>
      <c r="P131" s="955">
        <v>448.32</v>
      </c>
      <c r="Q131" s="955">
        <v>377.59</v>
      </c>
      <c r="R131" s="955">
        <v>-70.730000000000018</v>
      </c>
      <c r="S131" s="955">
        <v>384</v>
      </c>
      <c r="T131" s="955">
        <v>542.46</v>
      </c>
      <c r="U131" s="955">
        <v>494.92680000000007</v>
      </c>
      <c r="V131" s="955">
        <v>28.887187500000017</v>
      </c>
      <c r="W131" s="725"/>
      <c r="X131" s="725"/>
      <c r="Y131" s="725"/>
    </row>
    <row r="132" spans="1:25" ht="22.5">
      <c r="A132" s="951" t="s">
        <v>101</v>
      </c>
      <c r="B132" s="937"/>
      <c r="C132" s="937"/>
      <c r="D132" s="937"/>
      <c r="E132" s="937"/>
      <c r="F132" s="937"/>
      <c r="G132" s="937"/>
      <c r="H132" s="937"/>
      <c r="I132" s="937"/>
      <c r="J132" s="937"/>
      <c r="K132" s="937"/>
      <c r="L132" s="962" t="s">
        <v>846</v>
      </c>
      <c r="M132" s="963" t="s">
        <v>1218</v>
      </c>
      <c r="N132" s="969" t="s">
        <v>355</v>
      </c>
      <c r="O132" s="955">
        <v>113.27699999999999</v>
      </c>
      <c r="P132" s="955">
        <v>134.49600000000001</v>
      </c>
      <c r="Q132" s="955">
        <v>113.27699999999999</v>
      </c>
      <c r="R132" s="955">
        <v>-21.219000000000023</v>
      </c>
      <c r="S132" s="955">
        <v>115.97</v>
      </c>
      <c r="T132" s="955">
        <v>162.738</v>
      </c>
      <c r="U132" s="955">
        <v>148.47804000000002</v>
      </c>
      <c r="V132" s="955">
        <v>28.031421919461952</v>
      </c>
      <c r="W132" s="725"/>
      <c r="X132" s="725"/>
      <c r="Y132" s="725"/>
    </row>
    <row r="133" spans="1:25" ht="33.75">
      <c r="A133" s="951" t="s">
        <v>101</v>
      </c>
      <c r="B133" s="937" t="s">
        <v>1185</v>
      </c>
      <c r="C133" s="937"/>
      <c r="D133" s="937"/>
      <c r="E133" s="937"/>
      <c r="F133" s="937"/>
      <c r="G133" s="937"/>
      <c r="H133" s="937"/>
      <c r="I133" s="937"/>
      <c r="J133" s="937"/>
      <c r="K133" s="937"/>
      <c r="L133" s="962" t="s">
        <v>372</v>
      </c>
      <c r="M133" s="968" t="s">
        <v>1155</v>
      </c>
      <c r="N133" s="969" t="s">
        <v>355</v>
      </c>
      <c r="O133" s="955">
        <v>37</v>
      </c>
      <c r="P133" s="955">
        <v>29.57</v>
      </c>
      <c r="Q133" s="955">
        <v>37</v>
      </c>
      <c r="R133" s="955">
        <v>7.43</v>
      </c>
      <c r="S133" s="955">
        <v>0</v>
      </c>
      <c r="T133" s="955">
        <v>30</v>
      </c>
      <c r="U133" s="955">
        <v>0</v>
      </c>
      <c r="V133" s="955">
        <v>0</v>
      </c>
      <c r="W133" s="725"/>
      <c r="X133" s="725"/>
      <c r="Y133" s="725"/>
    </row>
    <row r="134" spans="1:25">
      <c r="A134" s="951" t="s">
        <v>101</v>
      </c>
      <c r="B134" s="937" t="s">
        <v>1186</v>
      </c>
      <c r="C134" s="937"/>
      <c r="D134" s="937"/>
      <c r="E134" s="937"/>
      <c r="F134" s="937"/>
      <c r="G134" s="937"/>
      <c r="H134" s="937"/>
      <c r="I134" s="937"/>
      <c r="J134" s="937"/>
      <c r="K134" s="937"/>
      <c r="L134" s="962" t="s">
        <v>373</v>
      </c>
      <c r="M134" s="968" t="s">
        <v>1094</v>
      </c>
      <c r="N134" s="969" t="s">
        <v>355</v>
      </c>
      <c r="O134" s="955">
        <v>0</v>
      </c>
      <c r="P134" s="955">
        <v>0</v>
      </c>
      <c r="Q134" s="955">
        <v>0</v>
      </c>
      <c r="R134" s="955">
        <v>0</v>
      </c>
      <c r="S134" s="955">
        <v>0</v>
      </c>
      <c r="T134" s="955">
        <v>0</v>
      </c>
      <c r="U134" s="955">
        <v>0</v>
      </c>
      <c r="V134" s="955">
        <v>0</v>
      </c>
      <c r="W134" s="725"/>
      <c r="X134" s="725"/>
      <c r="Y134" s="725"/>
    </row>
    <row r="135" spans="1:25">
      <c r="A135" s="951" t="s">
        <v>101</v>
      </c>
      <c r="B135" s="937" t="s">
        <v>1187</v>
      </c>
      <c r="C135" s="937"/>
      <c r="D135" s="937"/>
      <c r="E135" s="937"/>
      <c r="F135" s="937"/>
      <c r="G135" s="937"/>
      <c r="H135" s="937"/>
      <c r="I135" s="937"/>
      <c r="J135" s="937"/>
      <c r="K135" s="937"/>
      <c r="L135" s="962" t="s">
        <v>374</v>
      </c>
      <c r="M135" s="968" t="s">
        <v>1095</v>
      </c>
      <c r="N135" s="969" t="s">
        <v>355</v>
      </c>
      <c r="O135" s="955">
        <v>0</v>
      </c>
      <c r="P135" s="955">
        <v>37.51</v>
      </c>
      <c r="Q135" s="955">
        <v>0</v>
      </c>
      <c r="R135" s="955">
        <v>-37.51</v>
      </c>
      <c r="S135" s="955">
        <v>0</v>
      </c>
      <c r="T135" s="955">
        <v>42</v>
      </c>
      <c r="U135" s="955">
        <v>0</v>
      </c>
      <c r="V135" s="955">
        <v>0</v>
      </c>
      <c r="W135" s="725"/>
      <c r="X135" s="725"/>
      <c r="Y135" s="725"/>
    </row>
    <row r="136" spans="1:25">
      <c r="A136" s="951" t="s">
        <v>101</v>
      </c>
      <c r="B136" s="937" t="s">
        <v>1188</v>
      </c>
      <c r="C136" s="937"/>
      <c r="D136" s="937"/>
      <c r="E136" s="937"/>
      <c r="F136" s="937"/>
      <c r="G136" s="937"/>
      <c r="H136" s="937"/>
      <c r="I136" s="937"/>
      <c r="J136" s="937"/>
      <c r="K136" s="937"/>
      <c r="L136" s="962" t="s">
        <v>1091</v>
      </c>
      <c r="M136" s="968" t="s">
        <v>1096</v>
      </c>
      <c r="N136" s="969" t="s">
        <v>355</v>
      </c>
      <c r="O136" s="955">
        <v>0</v>
      </c>
      <c r="P136" s="955">
        <v>0</v>
      </c>
      <c r="Q136" s="955">
        <v>0</v>
      </c>
      <c r="R136" s="955">
        <v>0</v>
      </c>
      <c r="S136" s="955">
        <v>0</v>
      </c>
      <c r="T136" s="955">
        <v>0</v>
      </c>
      <c r="U136" s="955">
        <v>0</v>
      </c>
      <c r="V136" s="955">
        <v>0</v>
      </c>
      <c r="W136" s="725"/>
      <c r="X136" s="725"/>
      <c r="Y136" s="725"/>
    </row>
    <row r="137" spans="1:25">
      <c r="A137" s="951" t="s">
        <v>101</v>
      </c>
      <c r="B137" s="937" t="s">
        <v>1189</v>
      </c>
      <c r="C137" s="937"/>
      <c r="D137" s="937"/>
      <c r="E137" s="937"/>
      <c r="F137" s="937"/>
      <c r="G137" s="937"/>
      <c r="H137" s="937"/>
      <c r="I137" s="937"/>
      <c r="J137" s="937"/>
      <c r="K137" s="937"/>
      <c r="L137" s="962" t="s">
        <v>1092</v>
      </c>
      <c r="M137" s="968" t="s">
        <v>1156</v>
      </c>
      <c r="N137" s="969" t="s">
        <v>355</v>
      </c>
      <c r="O137" s="955">
        <v>0</v>
      </c>
      <c r="P137" s="955">
        <v>0</v>
      </c>
      <c r="Q137" s="955">
        <v>0</v>
      </c>
      <c r="R137" s="955">
        <v>0</v>
      </c>
      <c r="S137" s="955">
        <v>0</v>
      </c>
      <c r="T137" s="955">
        <v>0</v>
      </c>
      <c r="U137" s="955">
        <v>0</v>
      </c>
      <c r="V137" s="955">
        <v>0</v>
      </c>
      <c r="W137" s="725"/>
      <c r="X137" s="725"/>
      <c r="Y137" s="725"/>
    </row>
    <row r="138" spans="1:25">
      <c r="A138" s="951" t="s">
        <v>101</v>
      </c>
      <c r="B138" s="937" t="s">
        <v>1190</v>
      </c>
      <c r="C138" s="937"/>
      <c r="D138" s="937"/>
      <c r="E138" s="937"/>
      <c r="F138" s="937"/>
      <c r="G138" s="937"/>
      <c r="H138" s="937"/>
      <c r="I138" s="937"/>
      <c r="J138" s="937"/>
      <c r="K138" s="937"/>
      <c r="L138" s="962" t="s">
        <v>1157</v>
      </c>
      <c r="M138" s="963" t="s">
        <v>477</v>
      </c>
      <c r="N138" s="969" t="s">
        <v>355</v>
      </c>
      <c r="O138" s="955">
        <v>0</v>
      </c>
      <c r="P138" s="955">
        <v>0</v>
      </c>
      <c r="Q138" s="955">
        <v>0</v>
      </c>
      <c r="R138" s="955">
        <v>0</v>
      </c>
      <c r="S138" s="955">
        <v>0</v>
      </c>
      <c r="T138" s="955">
        <v>0</v>
      </c>
      <c r="U138" s="955">
        <v>0</v>
      </c>
      <c r="V138" s="955">
        <v>0</v>
      </c>
      <c r="W138" s="725"/>
      <c r="X138" s="725"/>
      <c r="Y138" s="725"/>
    </row>
    <row r="139" spans="1:25" ht="45">
      <c r="A139" s="951" t="s">
        <v>101</v>
      </c>
      <c r="B139" s="937" t="s">
        <v>1191</v>
      </c>
      <c r="C139" s="937"/>
      <c r="D139" s="937"/>
      <c r="E139" s="937"/>
      <c r="F139" s="937"/>
      <c r="G139" s="937"/>
      <c r="H139" s="937"/>
      <c r="I139" s="937"/>
      <c r="J139" s="937"/>
      <c r="K139" s="937"/>
      <c r="L139" s="962" t="s">
        <v>1158</v>
      </c>
      <c r="M139" s="963" t="s">
        <v>1099</v>
      </c>
      <c r="N139" s="969" t="s">
        <v>355</v>
      </c>
      <c r="O139" s="955">
        <v>0</v>
      </c>
      <c r="P139" s="955">
        <v>0</v>
      </c>
      <c r="Q139" s="955">
        <v>0</v>
      </c>
      <c r="R139" s="955">
        <v>0</v>
      </c>
      <c r="S139" s="955">
        <v>0</v>
      </c>
      <c r="T139" s="955">
        <v>0</v>
      </c>
      <c r="U139" s="955">
        <v>0</v>
      </c>
      <c r="V139" s="955">
        <v>0</v>
      </c>
      <c r="W139" s="725"/>
      <c r="X139" s="725"/>
      <c r="Y139" s="725"/>
    </row>
    <row r="140" spans="1:25">
      <c r="A140" s="951" t="s">
        <v>101</v>
      </c>
      <c r="B140" s="937" t="s">
        <v>1307</v>
      </c>
      <c r="C140" s="937"/>
      <c r="D140" s="937"/>
      <c r="E140" s="937"/>
      <c r="F140" s="937"/>
      <c r="G140" s="937"/>
      <c r="H140" s="937"/>
      <c r="I140" s="937"/>
      <c r="J140" s="937"/>
      <c r="K140" s="937"/>
      <c r="L140" s="962" t="s">
        <v>1309</v>
      </c>
      <c r="M140" s="963" t="s">
        <v>1308</v>
      </c>
      <c r="N140" s="969" t="s">
        <v>355</v>
      </c>
      <c r="O140" s="955">
        <v>0</v>
      </c>
      <c r="P140" s="955">
        <v>0</v>
      </c>
      <c r="Q140" s="955">
        <v>0</v>
      </c>
      <c r="R140" s="955">
        <v>0</v>
      </c>
      <c r="S140" s="955">
        <v>0</v>
      </c>
      <c r="T140" s="955">
        <v>0</v>
      </c>
      <c r="U140" s="955">
        <v>0</v>
      </c>
      <c r="V140" s="955">
        <v>0</v>
      </c>
      <c r="W140" s="725"/>
      <c r="X140" s="725"/>
      <c r="Y140" s="725"/>
    </row>
    <row r="141" spans="1:25" s="409" customFormat="1">
      <c r="A141" s="956" t="s">
        <v>101</v>
      </c>
      <c r="B141" s="957"/>
      <c r="C141" s="957"/>
      <c r="D141" s="957"/>
      <c r="E141" s="957"/>
      <c r="F141" s="957"/>
      <c r="G141" s="957"/>
      <c r="H141" s="957"/>
      <c r="I141" s="957"/>
      <c r="J141" s="957"/>
      <c r="K141" s="957"/>
      <c r="L141" s="958" t="s">
        <v>103</v>
      </c>
      <c r="M141" s="953" t="s">
        <v>1159</v>
      </c>
      <c r="N141" s="967" t="s">
        <v>355</v>
      </c>
      <c r="O141" s="954">
        <v>0</v>
      </c>
      <c r="P141" s="954">
        <v>0</v>
      </c>
      <c r="Q141" s="954">
        <v>0</v>
      </c>
      <c r="R141" s="954">
        <v>0</v>
      </c>
      <c r="S141" s="954">
        <v>0</v>
      </c>
      <c r="T141" s="954">
        <v>0</v>
      </c>
      <c r="U141" s="954">
        <v>0</v>
      </c>
      <c r="V141" s="954">
        <v>0</v>
      </c>
      <c r="W141" s="961"/>
      <c r="X141" s="961"/>
      <c r="Y141" s="961"/>
    </row>
    <row r="142" spans="1:25" s="409" customFormat="1">
      <c r="A142" s="956" t="s">
        <v>101</v>
      </c>
      <c r="B142" s="957"/>
      <c r="C142" s="957"/>
      <c r="D142" s="957"/>
      <c r="E142" s="957"/>
      <c r="F142" s="957"/>
      <c r="G142" s="957"/>
      <c r="H142" s="957"/>
      <c r="I142" s="957"/>
      <c r="J142" s="957"/>
      <c r="K142" s="957"/>
      <c r="L142" s="958" t="s">
        <v>119</v>
      </c>
      <c r="M142" s="970" t="s">
        <v>1160</v>
      </c>
      <c r="N142" s="967" t="s">
        <v>355</v>
      </c>
      <c r="O142" s="954">
        <v>28.62</v>
      </c>
      <c r="P142" s="954">
        <v>33.1</v>
      </c>
      <c r="Q142" s="954">
        <v>28.62</v>
      </c>
      <c r="R142" s="954">
        <v>-4.4800000000000004</v>
      </c>
      <c r="S142" s="954">
        <v>0</v>
      </c>
      <c r="T142" s="954">
        <v>36.9</v>
      </c>
      <c r="U142" s="954">
        <v>0</v>
      </c>
      <c r="V142" s="954">
        <v>0</v>
      </c>
      <c r="W142" s="961"/>
      <c r="X142" s="961"/>
      <c r="Y142" s="961"/>
    </row>
    <row r="143" spans="1:25" s="435" customFormat="1">
      <c r="A143" s="971" t="s">
        <v>101</v>
      </c>
      <c r="B143" s="972"/>
      <c r="C143" s="972"/>
      <c r="D143" s="972"/>
      <c r="E143" s="972"/>
      <c r="F143" s="972"/>
      <c r="G143" s="972"/>
      <c r="H143" s="972"/>
      <c r="I143" s="972"/>
      <c r="J143" s="972"/>
      <c r="K143" s="972"/>
      <c r="L143" s="962" t="s">
        <v>121</v>
      </c>
      <c r="M143" s="968" t="s">
        <v>1007</v>
      </c>
      <c r="N143" s="969" t="s">
        <v>355</v>
      </c>
      <c r="O143" s="964">
        <v>0</v>
      </c>
      <c r="P143" s="964">
        <v>0</v>
      </c>
      <c r="Q143" s="964">
        <v>0</v>
      </c>
      <c r="R143" s="955">
        <v>0</v>
      </c>
      <c r="S143" s="964">
        <v>0</v>
      </c>
      <c r="T143" s="964">
        <v>0</v>
      </c>
      <c r="U143" s="964">
        <v>0</v>
      </c>
      <c r="V143" s="955">
        <v>0</v>
      </c>
      <c r="W143" s="725"/>
      <c r="X143" s="725"/>
      <c r="Y143" s="725"/>
    </row>
    <row r="144" spans="1:25" s="409" customFormat="1" ht="22.5">
      <c r="A144" s="956" t="s">
        <v>101</v>
      </c>
      <c r="B144" s="957"/>
      <c r="C144" s="957"/>
      <c r="D144" s="957"/>
      <c r="E144" s="957"/>
      <c r="F144" s="957"/>
      <c r="G144" s="957"/>
      <c r="H144" s="957"/>
      <c r="I144" s="957"/>
      <c r="J144" s="957"/>
      <c r="K144" s="957"/>
      <c r="L144" s="958" t="s">
        <v>123</v>
      </c>
      <c r="M144" s="970" t="s">
        <v>1161</v>
      </c>
      <c r="N144" s="967" t="s">
        <v>355</v>
      </c>
      <c r="O144" s="954">
        <v>27</v>
      </c>
      <c r="P144" s="954">
        <v>214.24</v>
      </c>
      <c r="Q144" s="954">
        <v>27</v>
      </c>
      <c r="R144" s="954">
        <v>-187.24</v>
      </c>
      <c r="S144" s="954">
        <v>0</v>
      </c>
      <c r="T144" s="954">
        <v>217.83</v>
      </c>
      <c r="U144" s="954">
        <v>0</v>
      </c>
      <c r="V144" s="954">
        <v>0</v>
      </c>
      <c r="W144" s="961"/>
      <c r="X144" s="961"/>
      <c r="Y144" s="961"/>
    </row>
    <row r="145" spans="1:25" s="409" customFormat="1">
      <c r="A145" s="956" t="s">
        <v>101</v>
      </c>
      <c r="B145" s="957"/>
      <c r="C145" s="957"/>
      <c r="D145" s="957"/>
      <c r="E145" s="957"/>
      <c r="F145" s="957"/>
      <c r="G145" s="957"/>
      <c r="H145" s="957"/>
      <c r="I145" s="957"/>
      <c r="J145" s="957"/>
      <c r="K145" s="957"/>
      <c r="L145" s="958" t="s">
        <v>124</v>
      </c>
      <c r="M145" s="970" t="s">
        <v>1162</v>
      </c>
      <c r="N145" s="967" t="s">
        <v>355</v>
      </c>
      <c r="O145" s="954">
        <v>85.4</v>
      </c>
      <c r="P145" s="954">
        <v>86.02</v>
      </c>
      <c r="Q145" s="954">
        <v>85.4</v>
      </c>
      <c r="R145" s="954">
        <v>-0.61999999999999034</v>
      </c>
      <c r="S145" s="954">
        <v>90.22999999999999</v>
      </c>
      <c r="T145" s="954">
        <v>90.02000000000001</v>
      </c>
      <c r="U145" s="954">
        <v>90.02000000000001</v>
      </c>
      <c r="V145" s="954">
        <v>-0.23273855702092383</v>
      </c>
      <c r="W145" s="961"/>
      <c r="X145" s="961"/>
      <c r="Y145" s="961"/>
    </row>
    <row r="146" spans="1:25" s="409" customFormat="1">
      <c r="A146" s="956" t="s">
        <v>101</v>
      </c>
      <c r="B146" s="957"/>
      <c r="C146" s="957"/>
      <c r="D146" s="957"/>
      <c r="E146" s="957"/>
      <c r="F146" s="957"/>
      <c r="G146" s="957"/>
      <c r="H146" s="957"/>
      <c r="I146" s="957"/>
      <c r="J146" s="957"/>
      <c r="K146" s="957"/>
      <c r="L146" s="958" t="s">
        <v>125</v>
      </c>
      <c r="M146" s="973" t="s">
        <v>1193</v>
      </c>
      <c r="N146" s="974" t="s">
        <v>355</v>
      </c>
      <c r="O146" s="954">
        <v>0</v>
      </c>
      <c r="P146" s="954">
        <v>0</v>
      </c>
      <c r="Q146" s="954">
        <v>0</v>
      </c>
      <c r="R146" s="954">
        <v>0</v>
      </c>
      <c r="S146" s="954">
        <v>0</v>
      </c>
      <c r="T146" s="954">
        <v>0</v>
      </c>
      <c r="U146" s="954">
        <v>0</v>
      </c>
      <c r="V146" s="954">
        <v>0</v>
      </c>
      <c r="W146" s="961"/>
      <c r="X146" s="961"/>
      <c r="Y146" s="961"/>
    </row>
    <row r="147" spans="1:25">
      <c r="A147" s="951" t="s">
        <v>101</v>
      </c>
      <c r="B147" s="937"/>
      <c r="C147" s="937"/>
      <c r="D147" s="937"/>
      <c r="E147" s="937"/>
      <c r="F147" s="937"/>
      <c r="G147" s="937"/>
      <c r="H147" s="937"/>
      <c r="I147" s="937"/>
      <c r="J147" s="937"/>
      <c r="K147" s="937"/>
      <c r="L147" s="962" t="s">
        <v>146</v>
      </c>
      <c r="M147" s="968" t="s">
        <v>1163</v>
      </c>
      <c r="N147" s="969" t="s">
        <v>355</v>
      </c>
      <c r="O147" s="964">
        <v>0</v>
      </c>
      <c r="P147" s="964">
        <v>0</v>
      </c>
      <c r="Q147" s="964">
        <v>0</v>
      </c>
      <c r="R147" s="955">
        <v>0</v>
      </c>
      <c r="S147" s="964">
        <v>0</v>
      </c>
      <c r="T147" s="964">
        <v>0</v>
      </c>
      <c r="U147" s="964">
        <v>0</v>
      </c>
      <c r="V147" s="955">
        <v>0</v>
      </c>
      <c r="W147" s="725"/>
      <c r="X147" s="725"/>
      <c r="Y147" s="725"/>
    </row>
    <row r="148" spans="1:25">
      <c r="A148" s="951" t="s">
        <v>101</v>
      </c>
      <c r="B148" s="937"/>
      <c r="C148" s="937"/>
      <c r="D148" s="937"/>
      <c r="E148" s="937"/>
      <c r="F148" s="937"/>
      <c r="G148" s="937"/>
      <c r="H148" s="937"/>
      <c r="I148" s="937"/>
      <c r="J148" s="937"/>
      <c r="K148" s="937"/>
      <c r="L148" s="962" t="s">
        <v>187</v>
      </c>
      <c r="M148" s="968" t="s">
        <v>1164</v>
      </c>
      <c r="N148" s="969" t="s">
        <v>355</v>
      </c>
      <c r="O148" s="964">
        <v>0</v>
      </c>
      <c r="P148" s="964">
        <v>0</v>
      </c>
      <c r="Q148" s="964">
        <v>0</v>
      </c>
      <c r="R148" s="955">
        <v>0</v>
      </c>
      <c r="S148" s="964">
        <v>0</v>
      </c>
      <c r="T148" s="964">
        <v>0</v>
      </c>
      <c r="U148" s="964">
        <v>0</v>
      </c>
      <c r="V148" s="955">
        <v>0</v>
      </c>
      <c r="W148" s="725"/>
      <c r="X148" s="725"/>
      <c r="Y148" s="725"/>
    </row>
    <row r="149" spans="1:25" ht="22.5">
      <c r="A149" s="951" t="s">
        <v>101</v>
      </c>
      <c r="B149" s="937"/>
      <c r="C149" s="937"/>
      <c r="D149" s="937"/>
      <c r="E149" s="937"/>
      <c r="F149" s="937"/>
      <c r="G149" s="937"/>
      <c r="H149" s="937"/>
      <c r="I149" s="937"/>
      <c r="J149" s="937"/>
      <c r="K149" s="937"/>
      <c r="L149" s="962" t="s">
        <v>393</v>
      </c>
      <c r="M149" s="968" t="s">
        <v>1165</v>
      </c>
      <c r="N149" s="969" t="s">
        <v>355</v>
      </c>
      <c r="O149" s="964"/>
      <c r="P149" s="964"/>
      <c r="Q149" s="964"/>
      <c r="R149" s="955"/>
      <c r="S149" s="964"/>
      <c r="T149" s="964"/>
      <c r="U149" s="964"/>
      <c r="V149" s="955">
        <v>0</v>
      </c>
      <c r="W149" s="725"/>
      <c r="X149" s="725"/>
      <c r="Y149" s="725"/>
    </row>
    <row r="150" spans="1:25" s="409" customFormat="1" ht="22.5">
      <c r="A150" s="956" t="s">
        <v>101</v>
      </c>
      <c r="B150" s="957"/>
      <c r="C150" s="957"/>
      <c r="D150" s="957"/>
      <c r="E150" s="957"/>
      <c r="F150" s="957"/>
      <c r="G150" s="957"/>
      <c r="H150" s="957"/>
      <c r="I150" s="957"/>
      <c r="J150" s="957"/>
      <c r="K150" s="957"/>
      <c r="L150" s="958" t="s">
        <v>126</v>
      </c>
      <c r="M150" s="953" t="s">
        <v>479</v>
      </c>
      <c r="N150" s="967" t="s">
        <v>355</v>
      </c>
      <c r="O150" s="966"/>
      <c r="P150" s="966"/>
      <c r="Q150" s="966"/>
      <c r="R150" s="954">
        <v>0</v>
      </c>
      <c r="S150" s="966"/>
      <c r="T150" s="966"/>
      <c r="U150" s="966"/>
      <c r="V150" s="954">
        <v>0</v>
      </c>
      <c r="W150" s="961"/>
      <c r="X150" s="961"/>
      <c r="Y150" s="961"/>
    </row>
    <row r="151" spans="1:25">
      <c r="A151" s="951" t="s">
        <v>101</v>
      </c>
      <c r="B151" s="937"/>
      <c r="C151" s="937"/>
      <c r="D151" s="937"/>
      <c r="E151" s="937"/>
      <c r="F151" s="937"/>
      <c r="G151" s="937"/>
      <c r="H151" s="937"/>
      <c r="I151" s="937"/>
      <c r="J151" s="937"/>
      <c r="K151" s="937"/>
      <c r="L151" s="962" t="s">
        <v>127</v>
      </c>
      <c r="M151" s="975" t="s">
        <v>478</v>
      </c>
      <c r="N151" s="969" t="s">
        <v>355</v>
      </c>
      <c r="O151" s="964"/>
      <c r="P151" s="964"/>
      <c r="Q151" s="964"/>
      <c r="R151" s="955"/>
      <c r="S151" s="955"/>
      <c r="T151" s="955"/>
      <c r="U151" s="955"/>
      <c r="V151" s="955">
        <v>0</v>
      </c>
      <c r="W151" s="725"/>
      <c r="X151" s="725"/>
      <c r="Y151" s="725"/>
    </row>
    <row r="152" spans="1:25" ht="90">
      <c r="A152" s="951" t="s">
        <v>101</v>
      </c>
      <c r="B152" s="937"/>
      <c r="C152" s="648" t="b">
        <v>0</v>
      </c>
      <c r="D152" s="937"/>
      <c r="E152" s="937"/>
      <c r="F152" s="937"/>
      <c r="G152" s="937"/>
      <c r="H152" s="937"/>
      <c r="I152" s="937"/>
      <c r="J152" s="937"/>
      <c r="K152" s="937"/>
      <c r="L152" s="962" t="s">
        <v>128</v>
      </c>
      <c r="M152" s="976" t="s">
        <v>965</v>
      </c>
      <c r="N152" s="943" t="s">
        <v>355</v>
      </c>
      <c r="O152" s="964"/>
      <c r="P152" s="964"/>
      <c r="Q152" s="964"/>
      <c r="R152" s="955">
        <v>0</v>
      </c>
      <c r="S152" s="964"/>
      <c r="T152" s="964"/>
      <c r="U152" s="769">
        <v>0</v>
      </c>
      <c r="V152" s="955">
        <v>0</v>
      </c>
      <c r="W152" s="725"/>
      <c r="X152" s="725"/>
      <c r="Y152" s="725"/>
    </row>
    <row r="153" spans="1:25" ht="56.25">
      <c r="A153" s="951" t="s">
        <v>101</v>
      </c>
      <c r="B153" s="937"/>
      <c r="C153" s="648" t="b">
        <v>0</v>
      </c>
      <c r="D153" s="937"/>
      <c r="E153" s="937"/>
      <c r="F153" s="937"/>
      <c r="G153" s="937"/>
      <c r="H153" s="937"/>
      <c r="I153" s="937"/>
      <c r="J153" s="937"/>
      <c r="K153" s="937"/>
      <c r="L153" s="962" t="s">
        <v>129</v>
      </c>
      <c r="M153" s="976" t="s">
        <v>480</v>
      </c>
      <c r="N153" s="943" t="s">
        <v>355</v>
      </c>
      <c r="O153" s="964"/>
      <c r="P153" s="964"/>
      <c r="Q153" s="964"/>
      <c r="R153" s="955">
        <v>0</v>
      </c>
      <c r="S153" s="964"/>
      <c r="T153" s="964"/>
      <c r="U153" s="769">
        <v>0</v>
      </c>
      <c r="V153" s="955">
        <v>0</v>
      </c>
      <c r="W153" s="725"/>
      <c r="X153" s="725"/>
      <c r="Y153" s="725"/>
    </row>
    <row r="154" spans="1:25">
      <c r="A154" s="951" t="s">
        <v>101</v>
      </c>
      <c r="B154" s="937"/>
      <c r="C154" s="937"/>
      <c r="D154" s="937"/>
      <c r="E154" s="937"/>
      <c r="F154" s="937"/>
      <c r="G154" s="937"/>
      <c r="H154" s="937"/>
      <c r="I154" s="937"/>
      <c r="J154" s="937"/>
      <c r="K154" s="937"/>
      <c r="L154" s="962" t="s">
        <v>130</v>
      </c>
      <c r="M154" s="976" t="s">
        <v>1166</v>
      </c>
      <c r="N154" s="969" t="s">
        <v>355</v>
      </c>
      <c r="O154" s="964"/>
      <c r="P154" s="964"/>
      <c r="Q154" s="964"/>
      <c r="R154" s="955">
        <v>0</v>
      </c>
      <c r="S154" s="964"/>
      <c r="T154" s="964"/>
      <c r="U154" s="964"/>
      <c r="V154" s="955">
        <v>0</v>
      </c>
      <c r="W154" s="725"/>
      <c r="X154" s="725"/>
      <c r="Y154" s="725"/>
    </row>
    <row r="155" spans="1:25" s="409" customFormat="1" ht="22.5">
      <c r="A155" s="956" t="s">
        <v>101</v>
      </c>
      <c r="B155" s="957"/>
      <c r="C155" s="957"/>
      <c r="D155" s="957"/>
      <c r="E155" s="957"/>
      <c r="F155" s="957"/>
      <c r="G155" s="957"/>
      <c r="H155" s="957"/>
      <c r="I155" s="957"/>
      <c r="J155" s="957"/>
      <c r="K155" s="957"/>
      <c r="L155" s="958" t="s">
        <v>131</v>
      </c>
      <c r="M155" s="973" t="s">
        <v>1167</v>
      </c>
      <c r="N155" s="967" t="s">
        <v>355</v>
      </c>
      <c r="O155" s="954">
        <v>0</v>
      </c>
      <c r="P155" s="954">
        <v>0</v>
      </c>
      <c r="Q155" s="954">
        <v>0</v>
      </c>
      <c r="R155" s="954">
        <v>0</v>
      </c>
      <c r="S155" s="954">
        <v>0</v>
      </c>
      <c r="T155" s="954">
        <v>0</v>
      </c>
      <c r="U155" s="954">
        <v>0</v>
      </c>
      <c r="V155" s="954">
        <v>0</v>
      </c>
      <c r="W155" s="961"/>
      <c r="X155" s="961"/>
      <c r="Y155" s="961"/>
    </row>
    <row r="156" spans="1:25" ht="22.5">
      <c r="A156" s="951" t="s">
        <v>101</v>
      </c>
      <c r="B156" s="937"/>
      <c r="C156" s="937"/>
      <c r="D156" s="937"/>
      <c r="E156" s="937"/>
      <c r="F156" s="937"/>
      <c r="G156" s="937"/>
      <c r="H156" s="937"/>
      <c r="I156" s="937"/>
      <c r="J156" s="937"/>
      <c r="K156" s="937"/>
      <c r="L156" s="962" t="s">
        <v>1168</v>
      </c>
      <c r="M156" s="968" t="s">
        <v>481</v>
      </c>
      <c r="N156" s="969" t="s">
        <v>355</v>
      </c>
      <c r="O156" s="964"/>
      <c r="P156" s="964"/>
      <c r="Q156" s="964"/>
      <c r="R156" s="955">
        <v>0</v>
      </c>
      <c r="S156" s="964"/>
      <c r="T156" s="964"/>
      <c r="U156" s="964"/>
      <c r="V156" s="955">
        <v>0</v>
      </c>
      <c r="W156" s="725"/>
      <c r="X156" s="725"/>
      <c r="Y156" s="725"/>
    </row>
    <row r="157" spans="1:25" ht="22.5">
      <c r="A157" s="951" t="s">
        <v>101</v>
      </c>
      <c r="B157" s="937"/>
      <c r="C157" s="937"/>
      <c r="D157" s="937"/>
      <c r="E157" s="937"/>
      <c r="F157" s="937"/>
      <c r="G157" s="937"/>
      <c r="H157" s="937"/>
      <c r="I157" s="937"/>
      <c r="J157" s="937"/>
      <c r="K157" s="937"/>
      <c r="L157" s="962" t="s">
        <v>1169</v>
      </c>
      <c r="M157" s="968" t="s">
        <v>482</v>
      </c>
      <c r="N157" s="969" t="s">
        <v>355</v>
      </c>
      <c r="O157" s="964"/>
      <c r="P157" s="964"/>
      <c r="Q157" s="964"/>
      <c r="R157" s="955">
        <v>0</v>
      </c>
      <c r="S157" s="964"/>
      <c r="T157" s="964"/>
      <c r="U157" s="964"/>
      <c r="V157" s="955">
        <v>0</v>
      </c>
      <c r="W157" s="725"/>
      <c r="X157" s="725"/>
      <c r="Y157" s="725"/>
    </row>
    <row r="158" spans="1:25" ht="22.5">
      <c r="A158" s="951" t="s">
        <v>101</v>
      </c>
      <c r="B158" s="937"/>
      <c r="C158" s="937"/>
      <c r="D158" s="937"/>
      <c r="E158" s="937"/>
      <c r="F158" s="937"/>
      <c r="G158" s="937"/>
      <c r="H158" s="937"/>
      <c r="I158" s="937"/>
      <c r="J158" s="937"/>
      <c r="K158" s="937"/>
      <c r="L158" s="962" t="s">
        <v>132</v>
      </c>
      <c r="M158" s="976" t="s">
        <v>483</v>
      </c>
      <c r="N158" s="969" t="s">
        <v>355</v>
      </c>
      <c r="O158" s="964"/>
      <c r="P158" s="964"/>
      <c r="Q158" s="964"/>
      <c r="R158" s="955">
        <v>0</v>
      </c>
      <c r="S158" s="964"/>
      <c r="T158" s="964"/>
      <c r="U158" s="964"/>
      <c r="V158" s="955">
        <v>0</v>
      </c>
      <c r="W158" s="725"/>
      <c r="X158" s="725"/>
      <c r="Y158" s="725"/>
    </row>
    <row r="159" spans="1:25">
      <c r="A159" s="951" t="s">
        <v>101</v>
      </c>
      <c r="B159" s="937"/>
      <c r="C159" s="937"/>
      <c r="D159" s="937"/>
      <c r="E159" s="937"/>
      <c r="F159" s="937"/>
      <c r="G159" s="937"/>
      <c r="H159" s="937"/>
      <c r="I159" s="937"/>
      <c r="J159" s="937"/>
      <c r="K159" s="937"/>
      <c r="L159" s="962" t="s">
        <v>133</v>
      </c>
      <c r="M159" s="976" t="s">
        <v>484</v>
      </c>
      <c r="N159" s="969" t="s">
        <v>355</v>
      </c>
      <c r="O159" s="964"/>
      <c r="P159" s="964"/>
      <c r="Q159" s="964"/>
      <c r="R159" s="955">
        <v>0</v>
      </c>
      <c r="S159" s="964"/>
      <c r="T159" s="964"/>
      <c r="U159" s="964"/>
      <c r="V159" s="955">
        <v>0</v>
      </c>
      <c r="W159" s="725"/>
      <c r="X159" s="725"/>
      <c r="Y159" s="725"/>
    </row>
    <row r="160" spans="1:25" s="409" customFormat="1">
      <c r="A160" s="951" t="s">
        <v>101</v>
      </c>
      <c r="B160" s="957"/>
      <c r="C160" s="957"/>
      <c r="D160" s="957"/>
      <c r="E160" s="957"/>
      <c r="F160" s="957"/>
      <c r="G160" s="957"/>
      <c r="H160" s="957"/>
      <c r="I160" s="957"/>
      <c r="J160" s="957"/>
      <c r="K160" s="957"/>
      <c r="L160" s="958" t="s">
        <v>134</v>
      </c>
      <c r="M160" s="977" t="s">
        <v>1211</v>
      </c>
      <c r="N160" s="967" t="s">
        <v>355</v>
      </c>
      <c r="O160" s="954">
        <v>3557.5419999999999</v>
      </c>
      <c r="P160" s="954">
        <v>5322.4210000000003</v>
      </c>
      <c r="Q160" s="954">
        <v>3557.5419999999999</v>
      </c>
      <c r="R160" s="954">
        <v>-1764.8790000000004</v>
      </c>
      <c r="S160" s="954">
        <v>3727.6780000000003</v>
      </c>
      <c r="T160" s="954">
        <v>6277.958630000001</v>
      </c>
      <c r="U160" s="954">
        <v>3893.2299000000007</v>
      </c>
      <c r="V160" s="954">
        <v>4.4411534472666467</v>
      </c>
      <c r="W160" s="961"/>
      <c r="X160" s="961"/>
      <c r="Y160" s="961"/>
    </row>
    <row r="161" spans="1:25">
      <c r="A161" s="951" t="s">
        <v>101</v>
      </c>
      <c r="B161" s="937"/>
      <c r="C161" s="937" t="b">
        <v>0</v>
      </c>
      <c r="D161" s="937"/>
      <c r="E161" s="937"/>
      <c r="F161" s="937"/>
      <c r="G161" s="937"/>
      <c r="H161" s="937"/>
      <c r="I161" s="937"/>
      <c r="J161" s="937"/>
      <c r="K161" s="937"/>
      <c r="L161" s="962" t="s">
        <v>1212</v>
      </c>
      <c r="M161" s="978" t="s">
        <v>1214</v>
      </c>
      <c r="N161" s="969" t="s">
        <v>355</v>
      </c>
      <c r="O161" s="964"/>
      <c r="P161" s="964"/>
      <c r="Q161" s="964"/>
      <c r="R161" s="955">
        <v>0</v>
      </c>
      <c r="S161" s="964"/>
      <c r="T161" s="964"/>
      <c r="U161" s="964"/>
      <c r="V161" s="955">
        <v>0</v>
      </c>
      <c r="W161" s="725"/>
      <c r="X161" s="725"/>
      <c r="Y161" s="725"/>
    </row>
    <row r="162" spans="1:25">
      <c r="A162" s="951" t="s">
        <v>101</v>
      </c>
      <c r="B162" s="937"/>
      <c r="C162" s="937" t="b">
        <v>0</v>
      </c>
      <c r="D162" s="937"/>
      <c r="E162" s="937"/>
      <c r="F162" s="937"/>
      <c r="G162" s="937"/>
      <c r="H162" s="937"/>
      <c r="I162" s="937"/>
      <c r="J162" s="937"/>
      <c r="K162" s="937"/>
      <c r="L162" s="962" t="s">
        <v>1213</v>
      </c>
      <c r="M162" s="978" t="s">
        <v>1215</v>
      </c>
      <c r="N162" s="969" t="s">
        <v>355</v>
      </c>
      <c r="O162" s="964"/>
      <c r="P162" s="964"/>
      <c r="Q162" s="964"/>
      <c r="R162" s="955">
        <v>0</v>
      </c>
      <c r="S162" s="964"/>
      <c r="T162" s="964"/>
      <c r="U162" s="964"/>
      <c r="V162" s="955">
        <v>0</v>
      </c>
      <c r="W162" s="725"/>
      <c r="X162" s="725"/>
      <c r="Y162" s="725"/>
    </row>
    <row r="163" spans="1:25" s="409" customFormat="1">
      <c r="A163" s="951" t="s">
        <v>101</v>
      </c>
      <c r="B163" s="979" t="s">
        <v>992</v>
      </c>
      <c r="C163" s="957"/>
      <c r="D163" s="957"/>
      <c r="E163" s="957"/>
      <c r="F163" s="957"/>
      <c r="G163" s="957"/>
      <c r="H163" s="957"/>
      <c r="I163" s="957"/>
      <c r="J163" s="957"/>
      <c r="K163" s="957"/>
      <c r="L163" s="958" t="s">
        <v>137</v>
      </c>
      <c r="M163" s="973" t="s">
        <v>485</v>
      </c>
      <c r="N163" s="967" t="s">
        <v>314</v>
      </c>
      <c r="O163" s="980">
        <v>95.91</v>
      </c>
      <c r="P163" s="980">
        <v>95.91</v>
      </c>
      <c r="Q163" s="980">
        <v>95.91</v>
      </c>
      <c r="R163" s="980">
        <v>0</v>
      </c>
      <c r="S163" s="980">
        <v>95.91</v>
      </c>
      <c r="T163" s="980">
        <v>95.91</v>
      </c>
      <c r="U163" s="980">
        <v>95.91</v>
      </c>
      <c r="V163" s="954"/>
      <c r="W163" s="961"/>
      <c r="X163" s="961"/>
      <c r="Y163" s="961"/>
    </row>
    <row r="164" spans="1:25">
      <c r="A164" s="951" t="s">
        <v>101</v>
      </c>
      <c r="B164" s="979" t="s">
        <v>988</v>
      </c>
      <c r="C164" s="937"/>
      <c r="D164" s="937"/>
      <c r="E164" s="937"/>
      <c r="F164" s="937"/>
      <c r="G164" s="937"/>
      <c r="H164" s="937"/>
      <c r="I164" s="937"/>
      <c r="J164" s="937"/>
      <c r="K164" s="937"/>
      <c r="L164" s="962" t="s">
        <v>1008</v>
      </c>
      <c r="M164" s="968" t="s">
        <v>926</v>
      </c>
      <c r="N164" s="969" t="s">
        <v>314</v>
      </c>
      <c r="O164" s="981">
        <v>47.954999999999998</v>
      </c>
      <c r="P164" s="981">
        <v>47.954999999999998</v>
      </c>
      <c r="Q164" s="981">
        <v>47.954999999999998</v>
      </c>
      <c r="R164" s="982">
        <v>0</v>
      </c>
      <c r="S164" s="981">
        <v>47.954999999999998</v>
      </c>
      <c r="T164" s="981">
        <v>47.954999999999998</v>
      </c>
      <c r="U164" s="981">
        <v>47.954999999999998</v>
      </c>
      <c r="V164" s="955"/>
      <c r="W164" s="725"/>
      <c r="X164" s="725"/>
      <c r="Y164" s="725"/>
    </row>
    <row r="165" spans="1:25">
      <c r="A165" s="951" t="s">
        <v>101</v>
      </c>
      <c r="B165" s="979" t="s">
        <v>983</v>
      </c>
      <c r="C165" s="937"/>
      <c r="D165" s="937"/>
      <c r="E165" s="937"/>
      <c r="F165" s="937"/>
      <c r="G165" s="937"/>
      <c r="H165" s="937"/>
      <c r="I165" s="937"/>
      <c r="J165" s="937"/>
      <c r="K165" s="937"/>
      <c r="L165" s="962" t="s">
        <v>1009</v>
      </c>
      <c r="M165" s="968" t="s">
        <v>925</v>
      </c>
      <c r="N165" s="969" t="s">
        <v>486</v>
      </c>
      <c r="O165" s="964">
        <v>36.700000000000003</v>
      </c>
      <c r="P165" s="964">
        <v>55.6</v>
      </c>
      <c r="Q165" s="964">
        <v>36.700000000000003</v>
      </c>
      <c r="R165" s="955">
        <v>-18.899999999999999</v>
      </c>
      <c r="S165" s="964">
        <v>38.869999999999997</v>
      </c>
      <c r="T165" s="964">
        <v>65.47</v>
      </c>
      <c r="U165" s="964">
        <v>38.869999999999997</v>
      </c>
      <c r="V165" s="955"/>
      <c r="W165" s="725"/>
      <c r="X165" s="725"/>
      <c r="Y165" s="725"/>
    </row>
    <row r="166" spans="1:25">
      <c r="A166" s="951" t="s">
        <v>101</v>
      </c>
      <c r="B166" s="979" t="s">
        <v>989</v>
      </c>
      <c r="C166" s="937"/>
      <c r="D166" s="937"/>
      <c r="E166" s="937"/>
      <c r="F166" s="937"/>
      <c r="G166" s="937"/>
      <c r="H166" s="937"/>
      <c r="I166" s="937"/>
      <c r="J166" s="937"/>
      <c r="K166" s="937"/>
      <c r="L166" s="962" t="s">
        <v>1170</v>
      </c>
      <c r="M166" s="968" t="s">
        <v>927</v>
      </c>
      <c r="N166" s="969" t="s">
        <v>314</v>
      </c>
      <c r="O166" s="982">
        <v>47.954999999999998</v>
      </c>
      <c r="P166" s="982">
        <v>47.954999999999998</v>
      </c>
      <c r="Q166" s="982">
        <v>47.954999999999998</v>
      </c>
      <c r="R166" s="982">
        <v>0</v>
      </c>
      <c r="S166" s="982">
        <v>47.954999999999998</v>
      </c>
      <c r="T166" s="982">
        <v>47.954999999999998</v>
      </c>
      <c r="U166" s="982">
        <v>47.954999999999998</v>
      </c>
      <c r="V166" s="955"/>
      <c r="W166" s="725"/>
      <c r="X166" s="725"/>
      <c r="Y166" s="725"/>
    </row>
    <row r="167" spans="1:25">
      <c r="A167" s="951" t="s">
        <v>101</v>
      </c>
      <c r="B167" s="979" t="s">
        <v>984</v>
      </c>
      <c r="C167" s="937"/>
      <c r="D167" s="937"/>
      <c r="E167" s="937"/>
      <c r="F167" s="937"/>
      <c r="G167" s="937"/>
      <c r="H167" s="937"/>
      <c r="I167" s="937"/>
      <c r="J167" s="937"/>
      <c r="K167" s="937"/>
      <c r="L167" s="962" t="s">
        <v>1171</v>
      </c>
      <c r="M167" s="968" t="s">
        <v>928</v>
      </c>
      <c r="N167" s="969" t="s">
        <v>486</v>
      </c>
      <c r="O167" s="964">
        <v>37.485006777186946</v>
      </c>
      <c r="P167" s="964">
        <v>55.387821916379949</v>
      </c>
      <c r="Q167" s="964">
        <v>37.485006777186946</v>
      </c>
      <c r="R167" s="955">
        <v>-17.902815139193002</v>
      </c>
      <c r="S167" s="964">
        <v>38.862832864143478</v>
      </c>
      <c r="T167" s="964">
        <v>65.44</v>
      </c>
      <c r="U167" s="964">
        <v>42.315067250547408</v>
      </c>
      <c r="V167" s="955"/>
      <c r="W167" s="725"/>
      <c r="X167" s="725"/>
      <c r="Y167" s="725"/>
    </row>
    <row r="168" spans="1:25">
      <c r="A168" s="951" t="s">
        <v>101</v>
      </c>
      <c r="B168" s="979"/>
      <c r="C168" s="937"/>
      <c r="D168" s="937"/>
      <c r="E168" s="937"/>
      <c r="F168" s="937"/>
      <c r="G168" s="937"/>
      <c r="H168" s="937"/>
      <c r="I168" s="937"/>
      <c r="J168" s="937"/>
      <c r="K168" s="937"/>
      <c r="L168" s="962" t="s">
        <v>1172</v>
      </c>
      <c r="M168" s="968" t="s">
        <v>487</v>
      </c>
      <c r="N168" s="969" t="s">
        <v>142</v>
      </c>
      <c r="O168" s="955">
        <v>102.13898304410611</v>
      </c>
      <c r="P168" s="955">
        <v>99.618384741690562</v>
      </c>
      <c r="Q168" s="955">
        <v>102.13898304410611</v>
      </c>
      <c r="R168" s="955"/>
      <c r="S168" s="955">
        <v>99.981561266126789</v>
      </c>
      <c r="T168" s="955">
        <v>99.954177485871384</v>
      </c>
      <c r="U168" s="955">
        <v>108.86304926819503</v>
      </c>
      <c r="V168" s="955"/>
      <c r="W168" s="725"/>
      <c r="X168" s="725"/>
      <c r="Y168" s="725"/>
    </row>
    <row r="169" spans="1:25">
      <c r="A169" s="951" t="s">
        <v>101</v>
      </c>
      <c r="B169" s="979"/>
      <c r="C169" s="937"/>
      <c r="D169" s="937"/>
      <c r="E169" s="937"/>
      <c r="F169" s="937"/>
      <c r="G169" s="937"/>
      <c r="H169" s="937"/>
      <c r="I169" s="937"/>
      <c r="J169" s="937"/>
      <c r="K169" s="937"/>
      <c r="L169" s="962" t="s">
        <v>1173</v>
      </c>
      <c r="M169" s="968" t="s">
        <v>488</v>
      </c>
      <c r="N169" s="969" t="s">
        <v>486</v>
      </c>
      <c r="O169" s="964">
        <v>37.092503388593471</v>
      </c>
      <c r="P169" s="964">
        <v>55.493910958189971</v>
      </c>
      <c r="Q169" s="964">
        <v>37.092503388593471</v>
      </c>
      <c r="R169" s="955">
        <v>-18.4014075695965</v>
      </c>
      <c r="S169" s="964">
        <v>38.866416432071738</v>
      </c>
      <c r="T169" s="964">
        <v>65.45676811594204</v>
      </c>
      <c r="U169" s="964">
        <v>40.592533625273703</v>
      </c>
      <c r="V169" s="955"/>
      <c r="W169" s="725"/>
      <c r="X169" s="725"/>
      <c r="Y169" s="725"/>
    </row>
    <row r="170" spans="1:25" s="409" customFormat="1">
      <c r="A170" s="956" t="s">
        <v>101</v>
      </c>
      <c r="B170" s="983"/>
      <c r="C170" s="957"/>
      <c r="D170" s="957"/>
      <c r="E170" s="957"/>
      <c r="F170" s="957"/>
      <c r="G170" s="957"/>
      <c r="H170" s="957"/>
      <c r="I170" s="957"/>
      <c r="J170" s="957"/>
      <c r="K170" s="957"/>
      <c r="L170" s="958" t="s">
        <v>138</v>
      </c>
      <c r="M170" s="973" t="s">
        <v>1227</v>
      </c>
      <c r="N170" s="967" t="s">
        <v>355</v>
      </c>
      <c r="O170" s="954">
        <v>3409.1719864456259</v>
      </c>
      <c r="P170" s="954">
        <v>5100.4453561672399</v>
      </c>
      <c r="Q170" s="954">
        <v>3409.1719864456259</v>
      </c>
      <c r="R170" s="954">
        <v>0</v>
      </c>
      <c r="S170" s="954">
        <v>3517.4106871024924</v>
      </c>
      <c r="T170" s="954">
        <v>6016.1315575362323</v>
      </c>
      <c r="U170" s="954">
        <v>3673.62429308727</v>
      </c>
      <c r="V170" s="954">
        <v>4.4411534472666405</v>
      </c>
      <c r="W170" s="961"/>
      <c r="X170" s="961"/>
      <c r="Y170" s="961"/>
    </row>
    <row r="171" spans="1:25" s="409" customFormat="1">
      <c r="A171" s="956" t="s">
        <v>101</v>
      </c>
      <c r="B171" s="979" t="s">
        <v>993</v>
      </c>
      <c r="C171" s="957"/>
      <c r="D171" s="957"/>
      <c r="E171" s="957"/>
      <c r="F171" s="957"/>
      <c r="G171" s="957"/>
      <c r="H171" s="957"/>
      <c r="I171" s="957"/>
      <c r="J171" s="957"/>
      <c r="K171" s="957"/>
      <c r="L171" s="958" t="s">
        <v>139</v>
      </c>
      <c r="M171" s="973" t="s">
        <v>489</v>
      </c>
      <c r="N171" s="967" t="s">
        <v>314</v>
      </c>
      <c r="O171" s="980">
        <v>91.91</v>
      </c>
      <c r="P171" s="980">
        <v>91.91</v>
      </c>
      <c r="Q171" s="980">
        <v>91.91</v>
      </c>
      <c r="R171" s="980">
        <v>0</v>
      </c>
      <c r="S171" s="980">
        <v>90.5</v>
      </c>
      <c r="T171" s="980">
        <v>91.91</v>
      </c>
      <c r="U171" s="980">
        <v>90.5</v>
      </c>
      <c r="V171" s="954"/>
      <c r="W171" s="961"/>
      <c r="X171" s="961"/>
      <c r="Y171" s="961"/>
    </row>
    <row r="172" spans="1:25">
      <c r="A172" s="951" t="s">
        <v>101</v>
      </c>
      <c r="B172" s="979" t="s">
        <v>990</v>
      </c>
      <c r="C172" s="937"/>
      <c r="D172" s="937"/>
      <c r="E172" s="937"/>
      <c r="F172" s="937"/>
      <c r="G172" s="937"/>
      <c r="H172" s="937"/>
      <c r="I172" s="937"/>
      <c r="J172" s="937"/>
      <c r="K172" s="937"/>
      <c r="L172" s="962" t="s">
        <v>1174</v>
      </c>
      <c r="M172" s="968" t="s">
        <v>976</v>
      </c>
      <c r="N172" s="969" t="s">
        <v>314</v>
      </c>
      <c r="O172" s="981">
        <v>45.954999999999998</v>
      </c>
      <c r="P172" s="981">
        <v>45.954999999999998</v>
      </c>
      <c r="Q172" s="981">
        <v>45.954999999999998</v>
      </c>
      <c r="R172" s="982">
        <v>0</v>
      </c>
      <c r="S172" s="981">
        <v>45.25</v>
      </c>
      <c r="T172" s="981">
        <v>45.954999999999998</v>
      </c>
      <c r="U172" s="981">
        <v>45.25</v>
      </c>
      <c r="V172" s="955"/>
      <c r="W172" s="725"/>
      <c r="X172" s="725"/>
      <c r="Y172" s="725"/>
    </row>
    <row r="173" spans="1:25">
      <c r="A173" s="951" t="s">
        <v>101</v>
      </c>
      <c r="B173" s="979" t="s">
        <v>986</v>
      </c>
      <c r="C173" s="937"/>
      <c r="D173" s="937"/>
      <c r="E173" s="937"/>
      <c r="F173" s="937"/>
      <c r="G173" s="937"/>
      <c r="H173" s="937"/>
      <c r="I173" s="937"/>
      <c r="J173" s="937"/>
      <c r="K173" s="937"/>
      <c r="L173" s="962" t="s">
        <v>1175</v>
      </c>
      <c r="M173" s="968" t="s">
        <v>977</v>
      </c>
      <c r="N173" s="969" t="s">
        <v>486</v>
      </c>
      <c r="O173" s="964">
        <v>36.700000000000003</v>
      </c>
      <c r="P173" s="964">
        <v>55.6</v>
      </c>
      <c r="Q173" s="964">
        <v>36.700000000000003</v>
      </c>
      <c r="R173" s="955">
        <v>-18.899999999999999</v>
      </c>
      <c r="S173" s="964">
        <v>38.869999999999997</v>
      </c>
      <c r="T173" s="964">
        <v>65.47</v>
      </c>
      <c r="U173" s="964">
        <v>38.869999999999997</v>
      </c>
      <c r="V173" s="955"/>
      <c r="W173" s="725"/>
      <c r="X173" s="725"/>
      <c r="Y173" s="725"/>
    </row>
    <row r="174" spans="1:25">
      <c r="A174" s="951" t="s">
        <v>101</v>
      </c>
      <c r="B174" s="979" t="s">
        <v>991</v>
      </c>
      <c r="C174" s="937"/>
      <c r="D174" s="937"/>
      <c r="E174" s="937"/>
      <c r="F174" s="937"/>
      <c r="G174" s="937"/>
      <c r="H174" s="937"/>
      <c r="I174" s="937"/>
      <c r="J174" s="937"/>
      <c r="K174" s="937"/>
      <c r="L174" s="962" t="s">
        <v>1176</v>
      </c>
      <c r="M174" s="968" t="s">
        <v>978</v>
      </c>
      <c r="N174" s="969" t="s">
        <v>314</v>
      </c>
      <c r="O174" s="982">
        <v>45.954999999999998</v>
      </c>
      <c r="P174" s="982">
        <v>45.954999999999998</v>
      </c>
      <c r="Q174" s="982">
        <v>45.954999999999998</v>
      </c>
      <c r="R174" s="982">
        <v>0</v>
      </c>
      <c r="S174" s="982">
        <v>45.25</v>
      </c>
      <c r="T174" s="982">
        <v>45.954999999999998</v>
      </c>
      <c r="U174" s="982">
        <v>45.25</v>
      </c>
      <c r="V174" s="955"/>
      <c r="W174" s="725"/>
      <c r="X174" s="725"/>
      <c r="Y174" s="725"/>
    </row>
    <row r="175" spans="1:25">
      <c r="A175" s="951" t="s">
        <v>101</v>
      </c>
      <c r="B175" s="979" t="s">
        <v>985</v>
      </c>
      <c r="C175" s="937"/>
      <c r="D175" s="937"/>
      <c r="E175" s="937"/>
      <c r="F175" s="937"/>
      <c r="G175" s="937"/>
      <c r="H175" s="937"/>
      <c r="I175" s="937"/>
      <c r="J175" s="937"/>
      <c r="K175" s="937"/>
      <c r="L175" s="962" t="s">
        <v>1177</v>
      </c>
      <c r="M175" s="968" t="s">
        <v>979</v>
      </c>
      <c r="N175" s="969" t="s">
        <v>486</v>
      </c>
      <c r="O175" s="964">
        <v>37.485006777186946</v>
      </c>
      <c r="P175" s="964">
        <v>55.387821916379949</v>
      </c>
      <c r="Q175" s="964">
        <v>37.485006777186946</v>
      </c>
      <c r="R175" s="955">
        <v>-17.902815139193002</v>
      </c>
      <c r="S175" s="964">
        <v>38.862832864143478</v>
      </c>
      <c r="T175" s="964">
        <v>65.44</v>
      </c>
      <c r="U175" s="964">
        <v>42.315067250547408</v>
      </c>
      <c r="V175" s="955"/>
      <c r="W175" s="725"/>
      <c r="X175" s="725"/>
      <c r="Y175" s="725"/>
    </row>
    <row r="176" spans="1:25">
      <c r="A176" s="718" t="s">
        <v>102</v>
      </c>
      <c r="B176" s="949" t="s">
        <v>824</v>
      </c>
      <c r="C176" s="937"/>
      <c r="D176" s="937"/>
      <c r="E176" s="937"/>
      <c r="F176" s="937"/>
      <c r="G176" s="937"/>
      <c r="H176" s="937"/>
      <c r="I176" s="937"/>
      <c r="J176" s="937"/>
      <c r="K176" s="937"/>
      <c r="L176" s="627" t="s">
        <v>2452</v>
      </c>
      <c r="M176" s="950"/>
      <c r="N176" s="950"/>
      <c r="O176" s="950"/>
      <c r="P176" s="950"/>
      <c r="Q176" s="950"/>
      <c r="R176" s="950"/>
      <c r="S176" s="950"/>
      <c r="T176" s="950"/>
      <c r="U176" s="950"/>
      <c r="V176" s="950"/>
      <c r="W176" s="950"/>
      <c r="X176" s="950"/>
      <c r="Y176" s="950"/>
    </row>
    <row r="177" spans="1:25">
      <c r="A177" s="951" t="s">
        <v>102</v>
      </c>
      <c r="B177" s="937"/>
      <c r="C177" s="937"/>
      <c r="D177" s="937"/>
      <c r="E177" s="937"/>
      <c r="F177" s="937"/>
      <c r="G177" s="937"/>
      <c r="H177" s="937"/>
      <c r="I177" s="937"/>
      <c r="J177" s="937"/>
      <c r="K177" s="937"/>
      <c r="L177" s="952" t="s">
        <v>17</v>
      </c>
      <c r="M177" s="953" t="s">
        <v>453</v>
      </c>
      <c r="N177" s="943" t="s">
        <v>355</v>
      </c>
      <c r="O177" s="954">
        <v>3592.94</v>
      </c>
      <c r="P177" s="954">
        <v>5253.8360000000002</v>
      </c>
      <c r="Q177" s="954">
        <v>3592.94</v>
      </c>
      <c r="R177" s="954">
        <v>-1660.8960000000002</v>
      </c>
      <c r="S177" s="954">
        <v>3801.9789999999998</v>
      </c>
      <c r="T177" s="954">
        <v>5876.8844600000002</v>
      </c>
      <c r="U177" s="954">
        <v>3900.7056440000006</v>
      </c>
      <c r="V177" s="955">
        <v>2.5967172359447743</v>
      </c>
      <c r="W177" s="725"/>
      <c r="X177" s="725"/>
      <c r="Y177" s="725"/>
    </row>
    <row r="178" spans="1:25" s="409" customFormat="1" ht="22.5">
      <c r="A178" s="956" t="s">
        <v>102</v>
      </c>
      <c r="B178" s="957"/>
      <c r="C178" s="957"/>
      <c r="D178" s="957"/>
      <c r="E178" s="957"/>
      <c r="F178" s="957"/>
      <c r="G178" s="957"/>
      <c r="H178" s="957"/>
      <c r="I178" s="957"/>
      <c r="J178" s="957"/>
      <c r="K178" s="957"/>
      <c r="L178" s="958" t="s">
        <v>154</v>
      </c>
      <c r="M178" s="959" t="s">
        <v>1127</v>
      </c>
      <c r="N178" s="960" t="s">
        <v>355</v>
      </c>
      <c r="O178" s="954">
        <v>885.5</v>
      </c>
      <c r="P178" s="954">
        <v>1216.9100000000001</v>
      </c>
      <c r="Q178" s="954">
        <v>885.5</v>
      </c>
      <c r="R178" s="954">
        <v>-331.41000000000008</v>
      </c>
      <c r="S178" s="954">
        <v>1060</v>
      </c>
      <c r="T178" s="954">
        <v>1337.7</v>
      </c>
      <c r="U178" s="954">
        <v>545.79999999999995</v>
      </c>
      <c r="V178" s="954">
        <v>-48.509433962264154</v>
      </c>
      <c r="W178" s="961"/>
      <c r="X178" s="961"/>
      <c r="Y178" s="961"/>
    </row>
    <row r="179" spans="1:25">
      <c r="A179" s="951" t="s">
        <v>102</v>
      </c>
      <c r="B179" s="937"/>
      <c r="C179" s="937"/>
      <c r="D179" s="937"/>
      <c r="E179" s="937"/>
      <c r="F179" s="937"/>
      <c r="G179" s="937"/>
      <c r="H179" s="937"/>
      <c r="I179" s="937"/>
      <c r="J179" s="937"/>
      <c r="K179" s="937"/>
      <c r="L179" s="962" t="s">
        <v>397</v>
      </c>
      <c r="M179" s="963" t="s">
        <v>1128</v>
      </c>
      <c r="N179" s="943" t="s">
        <v>355</v>
      </c>
      <c r="O179" s="955">
        <v>0</v>
      </c>
      <c r="P179" s="955">
        <v>0</v>
      </c>
      <c r="Q179" s="955">
        <v>0</v>
      </c>
      <c r="R179" s="955">
        <v>0</v>
      </c>
      <c r="S179" s="955">
        <v>0</v>
      </c>
      <c r="T179" s="955">
        <v>0</v>
      </c>
      <c r="U179" s="955">
        <v>0</v>
      </c>
      <c r="V179" s="955">
        <v>0</v>
      </c>
      <c r="W179" s="725"/>
      <c r="X179" s="725"/>
      <c r="Y179" s="725"/>
    </row>
    <row r="180" spans="1:25">
      <c r="A180" s="951" t="s">
        <v>102</v>
      </c>
      <c r="B180" s="937"/>
      <c r="C180" s="937"/>
      <c r="D180" s="937"/>
      <c r="E180" s="937"/>
      <c r="F180" s="937"/>
      <c r="G180" s="937"/>
      <c r="H180" s="937"/>
      <c r="I180" s="937"/>
      <c r="J180" s="937"/>
      <c r="K180" s="937"/>
      <c r="L180" s="962" t="s">
        <v>399</v>
      </c>
      <c r="M180" s="963" t="s">
        <v>455</v>
      </c>
      <c r="N180" s="943" t="s">
        <v>355</v>
      </c>
      <c r="O180" s="964">
        <v>322</v>
      </c>
      <c r="P180" s="964">
        <v>400.91</v>
      </c>
      <c r="Q180" s="964">
        <v>322</v>
      </c>
      <c r="R180" s="955">
        <v>-78.910000000000025</v>
      </c>
      <c r="S180" s="964">
        <v>400</v>
      </c>
      <c r="T180" s="964">
        <v>445.3</v>
      </c>
      <c r="U180" s="964">
        <v>445.3</v>
      </c>
      <c r="V180" s="955">
        <v>11.325000000000003</v>
      </c>
      <c r="W180" s="725"/>
      <c r="X180" s="725"/>
      <c r="Y180" s="725"/>
    </row>
    <row r="181" spans="1:25">
      <c r="A181" s="951" t="s">
        <v>102</v>
      </c>
      <c r="B181" s="937"/>
      <c r="C181" s="937"/>
      <c r="D181" s="937"/>
      <c r="E181" s="937"/>
      <c r="F181" s="937"/>
      <c r="G181" s="937"/>
      <c r="H181" s="937"/>
      <c r="I181" s="937"/>
      <c r="J181" s="937"/>
      <c r="K181" s="937"/>
      <c r="L181" s="962" t="s">
        <v>885</v>
      </c>
      <c r="M181" s="963" t="s">
        <v>456</v>
      </c>
      <c r="N181" s="943" t="s">
        <v>355</v>
      </c>
      <c r="O181" s="964">
        <v>563.5</v>
      </c>
      <c r="P181" s="964">
        <v>816</v>
      </c>
      <c r="Q181" s="964">
        <v>563.5</v>
      </c>
      <c r="R181" s="955">
        <v>-252.5</v>
      </c>
      <c r="S181" s="964">
        <v>660</v>
      </c>
      <c r="T181" s="964">
        <v>892.4</v>
      </c>
      <c r="U181" s="964">
        <v>100.5</v>
      </c>
      <c r="V181" s="955">
        <v>-84.77272727272728</v>
      </c>
      <c r="W181" s="725"/>
      <c r="X181" s="725"/>
      <c r="Y181" s="725"/>
    </row>
    <row r="182" spans="1:25" s="409" customFormat="1" ht="22.5">
      <c r="A182" s="956" t="s">
        <v>102</v>
      </c>
      <c r="B182" s="957"/>
      <c r="C182" s="957"/>
      <c r="D182" s="957"/>
      <c r="E182" s="957"/>
      <c r="F182" s="957"/>
      <c r="G182" s="957"/>
      <c r="H182" s="957"/>
      <c r="I182" s="957"/>
      <c r="J182" s="957"/>
      <c r="K182" s="957"/>
      <c r="L182" s="958" t="s">
        <v>155</v>
      </c>
      <c r="M182" s="959" t="s">
        <v>1129</v>
      </c>
      <c r="N182" s="960" t="s">
        <v>355</v>
      </c>
      <c r="O182" s="954">
        <v>1636.05</v>
      </c>
      <c r="P182" s="954">
        <v>1657.5</v>
      </c>
      <c r="Q182" s="954">
        <v>1636.05</v>
      </c>
      <c r="R182" s="954">
        <v>-21.450000000000045</v>
      </c>
      <c r="S182" s="954">
        <v>1737.45</v>
      </c>
      <c r="T182" s="954">
        <v>1879.8</v>
      </c>
      <c r="U182" s="954">
        <v>1873.95</v>
      </c>
      <c r="V182" s="954">
        <v>7.8563411896745237</v>
      </c>
      <c r="W182" s="961"/>
      <c r="X182" s="961"/>
      <c r="Y182" s="961"/>
    </row>
    <row r="183" spans="1:25">
      <c r="A183" s="951" t="s">
        <v>102</v>
      </c>
      <c r="B183" s="937"/>
      <c r="C183" s="937"/>
      <c r="D183" s="937"/>
      <c r="E183" s="937"/>
      <c r="F183" s="937"/>
      <c r="G183" s="937"/>
      <c r="H183" s="937"/>
      <c r="I183" s="937"/>
      <c r="J183" s="937"/>
      <c r="K183" s="937"/>
      <c r="L183" s="962" t="s">
        <v>454</v>
      </c>
      <c r="M183" s="963" t="s">
        <v>1130</v>
      </c>
      <c r="N183" s="943" t="s">
        <v>355</v>
      </c>
      <c r="O183" s="955">
        <v>1636.05</v>
      </c>
      <c r="P183" s="955">
        <v>1657.5</v>
      </c>
      <c r="Q183" s="955">
        <v>1636.05</v>
      </c>
      <c r="R183" s="955">
        <v>-21.450000000000045</v>
      </c>
      <c r="S183" s="955">
        <v>1737.45</v>
      </c>
      <c r="T183" s="955">
        <v>1879.8</v>
      </c>
      <c r="U183" s="955">
        <v>1873.95</v>
      </c>
      <c r="V183" s="955">
        <v>7.8563411896745237</v>
      </c>
      <c r="W183" s="725"/>
      <c r="X183" s="725"/>
      <c r="Y183" s="725"/>
    </row>
    <row r="184" spans="1:25">
      <c r="A184" s="951" t="s">
        <v>102</v>
      </c>
      <c r="B184" s="937" t="s">
        <v>411</v>
      </c>
      <c r="C184" s="937"/>
      <c r="D184" s="937"/>
      <c r="E184" s="937"/>
      <c r="F184" s="937"/>
      <c r="G184" s="937"/>
      <c r="H184" s="937"/>
      <c r="I184" s="937"/>
      <c r="J184" s="937"/>
      <c r="K184" s="937"/>
      <c r="L184" s="962" t="s">
        <v>457</v>
      </c>
      <c r="M184" s="963" t="s">
        <v>1131</v>
      </c>
      <c r="N184" s="943" t="s">
        <v>355</v>
      </c>
      <c r="O184" s="955">
        <v>0</v>
      </c>
      <c r="P184" s="955">
        <v>0</v>
      </c>
      <c r="Q184" s="955">
        <v>0</v>
      </c>
      <c r="R184" s="955">
        <v>0</v>
      </c>
      <c r="S184" s="955">
        <v>0</v>
      </c>
      <c r="T184" s="955">
        <v>0</v>
      </c>
      <c r="U184" s="955">
        <v>0</v>
      </c>
      <c r="V184" s="955">
        <v>0</v>
      </c>
      <c r="W184" s="725"/>
      <c r="X184" s="725"/>
      <c r="Y184" s="725"/>
    </row>
    <row r="185" spans="1:25">
      <c r="A185" s="951" t="s">
        <v>102</v>
      </c>
      <c r="B185" s="937" t="s">
        <v>412</v>
      </c>
      <c r="C185" s="937"/>
      <c r="D185" s="937"/>
      <c r="E185" s="937"/>
      <c r="F185" s="937"/>
      <c r="G185" s="937"/>
      <c r="H185" s="937"/>
      <c r="I185" s="937"/>
      <c r="J185" s="937"/>
      <c r="K185" s="937"/>
      <c r="L185" s="962" t="s">
        <v>458</v>
      </c>
      <c r="M185" s="963" t="s">
        <v>1132</v>
      </c>
      <c r="N185" s="943" t="s">
        <v>355</v>
      </c>
      <c r="O185" s="955">
        <v>0</v>
      </c>
      <c r="P185" s="955">
        <v>0</v>
      </c>
      <c r="Q185" s="955">
        <v>0</v>
      </c>
      <c r="R185" s="955">
        <v>0</v>
      </c>
      <c r="S185" s="955">
        <v>0</v>
      </c>
      <c r="T185" s="955">
        <v>0</v>
      </c>
      <c r="U185" s="955">
        <v>0</v>
      </c>
      <c r="V185" s="955">
        <v>0</v>
      </c>
      <c r="W185" s="725"/>
      <c r="X185" s="725"/>
      <c r="Y185" s="725"/>
    </row>
    <row r="186" spans="1:25">
      <c r="A186" s="951" t="s">
        <v>102</v>
      </c>
      <c r="B186" s="937"/>
      <c r="C186" s="937"/>
      <c r="D186" s="937"/>
      <c r="E186" s="937"/>
      <c r="F186" s="937"/>
      <c r="G186" s="937"/>
      <c r="H186" s="937"/>
      <c r="I186" s="937"/>
      <c r="J186" s="937"/>
      <c r="K186" s="937"/>
      <c r="L186" s="962" t="s">
        <v>459</v>
      </c>
      <c r="M186" s="963" t="s">
        <v>1133</v>
      </c>
      <c r="N186" s="943" t="s">
        <v>355</v>
      </c>
      <c r="O186" s="964"/>
      <c r="P186" s="964"/>
      <c r="Q186" s="964"/>
      <c r="R186" s="955">
        <v>0</v>
      </c>
      <c r="S186" s="964"/>
      <c r="T186" s="964"/>
      <c r="U186" s="964"/>
      <c r="V186" s="955">
        <v>0</v>
      </c>
      <c r="W186" s="725"/>
      <c r="X186" s="725"/>
      <c r="Y186" s="725"/>
    </row>
    <row r="187" spans="1:25">
      <c r="A187" s="951" t="s">
        <v>102</v>
      </c>
      <c r="B187" s="937" t="s">
        <v>405</v>
      </c>
      <c r="C187" s="937"/>
      <c r="D187" s="937"/>
      <c r="E187" s="937"/>
      <c r="F187" s="937"/>
      <c r="G187" s="937"/>
      <c r="H187" s="937"/>
      <c r="I187" s="937"/>
      <c r="J187" s="937"/>
      <c r="K187" s="937"/>
      <c r="L187" s="962" t="s">
        <v>460</v>
      </c>
      <c r="M187" s="963" t="s">
        <v>1134</v>
      </c>
      <c r="N187" s="943" t="s">
        <v>355</v>
      </c>
      <c r="O187" s="955">
        <v>0</v>
      </c>
      <c r="P187" s="955">
        <v>0</v>
      </c>
      <c r="Q187" s="955">
        <v>0</v>
      </c>
      <c r="R187" s="955">
        <v>0</v>
      </c>
      <c r="S187" s="955">
        <v>0</v>
      </c>
      <c r="T187" s="955">
        <v>0</v>
      </c>
      <c r="U187" s="955">
        <v>0</v>
      </c>
      <c r="V187" s="955">
        <v>0</v>
      </c>
      <c r="W187" s="725"/>
      <c r="X187" s="725"/>
      <c r="Y187" s="725"/>
    </row>
    <row r="188" spans="1:25">
      <c r="A188" s="951" t="s">
        <v>102</v>
      </c>
      <c r="B188" s="937" t="s">
        <v>407</v>
      </c>
      <c r="C188" s="937"/>
      <c r="D188" s="937"/>
      <c r="E188" s="937"/>
      <c r="F188" s="937"/>
      <c r="G188" s="937"/>
      <c r="H188" s="937"/>
      <c r="I188" s="937"/>
      <c r="J188" s="937"/>
      <c r="K188" s="937"/>
      <c r="L188" s="962" t="s">
        <v>1203</v>
      </c>
      <c r="M188" s="963" t="s">
        <v>1207</v>
      </c>
      <c r="N188" s="943" t="s">
        <v>355</v>
      </c>
      <c r="O188" s="955">
        <v>0</v>
      </c>
      <c r="P188" s="955">
        <v>0</v>
      </c>
      <c r="Q188" s="955">
        <v>0</v>
      </c>
      <c r="R188" s="955">
        <v>0</v>
      </c>
      <c r="S188" s="955">
        <v>0</v>
      </c>
      <c r="T188" s="955">
        <v>0</v>
      </c>
      <c r="U188" s="955">
        <v>0</v>
      </c>
      <c r="V188" s="955">
        <v>0</v>
      </c>
      <c r="W188" s="725"/>
      <c r="X188" s="725"/>
      <c r="Y188" s="725"/>
    </row>
    <row r="189" spans="1:25">
      <c r="A189" s="951" t="s">
        <v>102</v>
      </c>
      <c r="B189" s="937" t="s">
        <v>409</v>
      </c>
      <c r="C189" s="937"/>
      <c r="D189" s="937"/>
      <c r="E189" s="937"/>
      <c r="F189" s="937"/>
      <c r="G189" s="937"/>
      <c r="H189" s="937"/>
      <c r="I189" s="937"/>
      <c r="J189" s="937"/>
      <c r="K189" s="937"/>
      <c r="L189" s="962" t="s">
        <v>1204</v>
      </c>
      <c r="M189" s="963" t="s">
        <v>1208</v>
      </c>
      <c r="N189" s="943" t="s">
        <v>355</v>
      </c>
      <c r="O189" s="955">
        <v>0</v>
      </c>
      <c r="P189" s="955">
        <v>0</v>
      </c>
      <c r="Q189" s="955">
        <v>0</v>
      </c>
      <c r="R189" s="955">
        <v>0</v>
      </c>
      <c r="S189" s="955">
        <v>0</v>
      </c>
      <c r="T189" s="955">
        <v>0</v>
      </c>
      <c r="U189" s="955">
        <v>0</v>
      </c>
      <c r="V189" s="955">
        <v>0</v>
      </c>
      <c r="W189" s="725"/>
      <c r="X189" s="725"/>
      <c r="Y189" s="725"/>
    </row>
    <row r="190" spans="1:25">
      <c r="A190" s="951" t="s">
        <v>102</v>
      </c>
      <c r="B190" s="937" t="s">
        <v>410</v>
      </c>
      <c r="C190" s="937"/>
      <c r="D190" s="937"/>
      <c r="E190" s="937"/>
      <c r="F190" s="937"/>
      <c r="G190" s="937"/>
      <c r="H190" s="937"/>
      <c r="I190" s="937"/>
      <c r="J190" s="937"/>
      <c r="K190" s="937"/>
      <c r="L190" s="962" t="s">
        <v>1205</v>
      </c>
      <c r="M190" s="963" t="s">
        <v>1209</v>
      </c>
      <c r="N190" s="943" t="s">
        <v>355</v>
      </c>
      <c r="O190" s="955">
        <v>0</v>
      </c>
      <c r="P190" s="955">
        <v>0</v>
      </c>
      <c r="Q190" s="955">
        <v>0</v>
      </c>
      <c r="R190" s="955">
        <v>0</v>
      </c>
      <c r="S190" s="955">
        <v>0</v>
      </c>
      <c r="T190" s="955">
        <v>0</v>
      </c>
      <c r="U190" s="955">
        <v>0</v>
      </c>
      <c r="V190" s="955">
        <v>0</v>
      </c>
      <c r="W190" s="725"/>
      <c r="X190" s="725"/>
      <c r="Y190" s="725"/>
    </row>
    <row r="191" spans="1:25">
      <c r="A191" s="951" t="s">
        <v>102</v>
      </c>
      <c r="B191" s="965" t="s">
        <v>1077</v>
      </c>
      <c r="C191" s="937"/>
      <c r="D191" s="937"/>
      <c r="E191" s="937"/>
      <c r="F191" s="937"/>
      <c r="G191" s="937"/>
      <c r="H191" s="937"/>
      <c r="I191" s="937"/>
      <c r="J191" s="937"/>
      <c r="K191" s="937"/>
      <c r="L191" s="962" t="s">
        <v>1206</v>
      </c>
      <c r="M191" s="963" t="s">
        <v>1210</v>
      </c>
      <c r="N191" s="943" t="s">
        <v>355</v>
      </c>
      <c r="O191" s="955">
        <v>0</v>
      </c>
      <c r="P191" s="955">
        <v>0</v>
      </c>
      <c r="Q191" s="955">
        <v>0</v>
      </c>
      <c r="R191" s="955">
        <v>0</v>
      </c>
      <c r="S191" s="955">
        <v>0</v>
      </c>
      <c r="T191" s="955">
        <v>0</v>
      </c>
      <c r="U191" s="955">
        <v>0</v>
      </c>
      <c r="V191" s="955">
        <v>0</v>
      </c>
      <c r="W191" s="725"/>
      <c r="X191" s="725"/>
      <c r="Y191" s="725"/>
    </row>
    <row r="192" spans="1:25" s="409" customFormat="1" ht="45">
      <c r="A192" s="956" t="s">
        <v>102</v>
      </c>
      <c r="B192" s="957"/>
      <c r="C192" s="957"/>
      <c r="D192" s="957"/>
      <c r="E192" s="957"/>
      <c r="F192" s="957"/>
      <c r="G192" s="957"/>
      <c r="H192" s="957"/>
      <c r="I192" s="957"/>
      <c r="J192" s="957"/>
      <c r="K192" s="957"/>
      <c r="L192" s="958" t="s">
        <v>363</v>
      </c>
      <c r="M192" s="959" t="s">
        <v>1135</v>
      </c>
      <c r="N192" s="960" t="s">
        <v>355</v>
      </c>
      <c r="O192" s="966">
        <v>57</v>
      </c>
      <c r="P192" s="966">
        <v>138.80000000000001</v>
      </c>
      <c r="Q192" s="966">
        <v>57</v>
      </c>
      <c r="R192" s="954">
        <v>-81.800000000000011</v>
      </c>
      <c r="S192" s="966">
        <v>57</v>
      </c>
      <c r="T192" s="966">
        <v>154.4</v>
      </c>
      <c r="U192" s="966">
        <v>0</v>
      </c>
      <c r="V192" s="954">
        <v>-100</v>
      </c>
      <c r="W192" s="961"/>
      <c r="X192" s="961"/>
      <c r="Y192" s="961"/>
    </row>
    <row r="193" spans="1:25" s="409" customFormat="1" ht="33.75">
      <c r="A193" s="956" t="s">
        <v>102</v>
      </c>
      <c r="B193" s="957"/>
      <c r="C193" s="957"/>
      <c r="D193" s="957"/>
      <c r="E193" s="957"/>
      <c r="F193" s="957"/>
      <c r="G193" s="957"/>
      <c r="H193" s="957"/>
      <c r="I193" s="957"/>
      <c r="J193" s="957"/>
      <c r="K193" s="957"/>
      <c r="L193" s="958" t="s">
        <v>365</v>
      </c>
      <c r="M193" s="959" t="s">
        <v>1136</v>
      </c>
      <c r="N193" s="960" t="s">
        <v>355</v>
      </c>
      <c r="O193" s="954">
        <v>787.02</v>
      </c>
      <c r="P193" s="954">
        <v>1249.326</v>
      </c>
      <c r="Q193" s="954">
        <v>787.02</v>
      </c>
      <c r="R193" s="954">
        <v>-462.30600000000004</v>
      </c>
      <c r="S193" s="954">
        <v>835.529</v>
      </c>
      <c r="T193" s="954">
        <v>1511.6844600000004</v>
      </c>
      <c r="U193" s="954">
        <v>1416.9556440000003</v>
      </c>
      <c r="V193" s="954">
        <v>69.587847220144411</v>
      </c>
      <c r="W193" s="961"/>
      <c r="X193" s="961"/>
      <c r="Y193" s="961"/>
    </row>
    <row r="194" spans="1:25">
      <c r="A194" s="951" t="s">
        <v>102</v>
      </c>
      <c r="B194" s="808" t="s">
        <v>1178</v>
      </c>
      <c r="C194" s="937"/>
      <c r="D194" s="937"/>
      <c r="E194" s="937"/>
      <c r="F194" s="937"/>
      <c r="G194" s="937"/>
      <c r="H194" s="937"/>
      <c r="I194" s="937"/>
      <c r="J194" s="937"/>
      <c r="K194" s="937"/>
      <c r="L194" s="962" t="s">
        <v>467</v>
      </c>
      <c r="M194" s="963" t="s">
        <v>1137</v>
      </c>
      <c r="N194" s="943" t="s">
        <v>355</v>
      </c>
      <c r="O194" s="955">
        <v>605.4</v>
      </c>
      <c r="P194" s="955">
        <v>961.02</v>
      </c>
      <c r="Q194" s="955">
        <v>605.4</v>
      </c>
      <c r="R194" s="955">
        <v>-355.62</v>
      </c>
      <c r="S194" s="955">
        <v>641.73</v>
      </c>
      <c r="T194" s="955">
        <v>1162.8342000000002</v>
      </c>
      <c r="U194" s="955">
        <v>1089.9658800000002</v>
      </c>
      <c r="V194" s="955">
        <v>69.848048244588867</v>
      </c>
      <c r="W194" s="725"/>
      <c r="X194" s="725"/>
      <c r="Y194" s="725"/>
    </row>
    <row r="195" spans="1:25" ht="22.5">
      <c r="A195" s="951" t="s">
        <v>102</v>
      </c>
      <c r="B195" s="808" t="s">
        <v>1179</v>
      </c>
      <c r="C195" s="937"/>
      <c r="D195" s="937"/>
      <c r="E195" s="937"/>
      <c r="F195" s="937"/>
      <c r="G195" s="937"/>
      <c r="H195" s="937"/>
      <c r="I195" s="937"/>
      <c r="J195" s="937"/>
      <c r="K195" s="937"/>
      <c r="L195" s="962" t="s">
        <v>474</v>
      </c>
      <c r="M195" s="963" t="s">
        <v>1138</v>
      </c>
      <c r="N195" s="943" t="s">
        <v>355</v>
      </c>
      <c r="O195" s="955">
        <v>181.62</v>
      </c>
      <c r="P195" s="955">
        <v>288.30599999999998</v>
      </c>
      <c r="Q195" s="955">
        <v>181.62</v>
      </c>
      <c r="R195" s="955">
        <v>-106.68599999999998</v>
      </c>
      <c r="S195" s="955">
        <v>193.79900000000001</v>
      </c>
      <c r="T195" s="955">
        <v>348.85026000000005</v>
      </c>
      <c r="U195" s="955">
        <v>326.98976400000009</v>
      </c>
      <c r="V195" s="955">
        <v>68.726239041481165</v>
      </c>
      <c r="W195" s="725"/>
      <c r="X195" s="725"/>
      <c r="Y195" s="725"/>
    </row>
    <row r="196" spans="1:25" s="409" customFormat="1">
      <c r="A196" s="956" t="s">
        <v>102</v>
      </c>
      <c r="B196" s="957"/>
      <c r="C196" s="957"/>
      <c r="D196" s="957"/>
      <c r="E196" s="957"/>
      <c r="F196" s="957"/>
      <c r="G196" s="957"/>
      <c r="H196" s="957"/>
      <c r="I196" s="957"/>
      <c r="J196" s="957"/>
      <c r="K196" s="957"/>
      <c r="L196" s="958" t="s">
        <v>367</v>
      </c>
      <c r="M196" s="959" t="s">
        <v>1139</v>
      </c>
      <c r="N196" s="960" t="s">
        <v>355</v>
      </c>
      <c r="O196" s="966"/>
      <c r="P196" s="966"/>
      <c r="Q196" s="966"/>
      <c r="R196" s="954">
        <v>0</v>
      </c>
      <c r="S196" s="966"/>
      <c r="T196" s="966"/>
      <c r="U196" s="966"/>
      <c r="V196" s="954">
        <v>0</v>
      </c>
      <c r="W196" s="961"/>
      <c r="X196" s="961"/>
      <c r="Y196" s="961"/>
    </row>
    <row r="197" spans="1:25" s="409" customFormat="1">
      <c r="A197" s="956" t="s">
        <v>102</v>
      </c>
      <c r="B197" s="957"/>
      <c r="C197" s="957"/>
      <c r="D197" s="957"/>
      <c r="E197" s="957"/>
      <c r="F197" s="957"/>
      <c r="G197" s="957"/>
      <c r="H197" s="957"/>
      <c r="I197" s="957"/>
      <c r="J197" s="957"/>
      <c r="K197" s="957"/>
      <c r="L197" s="958" t="s">
        <v>1010</v>
      </c>
      <c r="M197" s="959" t="s">
        <v>1140</v>
      </c>
      <c r="N197" s="960" t="s">
        <v>355</v>
      </c>
      <c r="O197" s="966">
        <v>34.65</v>
      </c>
      <c r="P197" s="966">
        <v>654.70000000000005</v>
      </c>
      <c r="Q197" s="966">
        <v>34.65</v>
      </c>
      <c r="R197" s="954">
        <v>-620.05000000000007</v>
      </c>
      <c r="S197" s="966">
        <v>50</v>
      </c>
      <c r="T197" s="966">
        <v>654.70000000000005</v>
      </c>
      <c r="U197" s="966">
        <v>0</v>
      </c>
      <c r="V197" s="954">
        <v>-100</v>
      </c>
      <c r="W197" s="961"/>
      <c r="X197" s="961"/>
      <c r="Y197" s="961"/>
    </row>
    <row r="198" spans="1:25" s="409" customFormat="1">
      <c r="A198" s="956" t="s">
        <v>102</v>
      </c>
      <c r="B198" s="957"/>
      <c r="C198" s="957"/>
      <c r="D198" s="957"/>
      <c r="E198" s="957"/>
      <c r="F198" s="957"/>
      <c r="G198" s="957"/>
      <c r="H198" s="957"/>
      <c r="I198" s="957"/>
      <c r="J198" s="957"/>
      <c r="K198" s="957"/>
      <c r="L198" s="958" t="s">
        <v>1141</v>
      </c>
      <c r="M198" s="959" t="s">
        <v>1142</v>
      </c>
      <c r="N198" s="960" t="s">
        <v>355</v>
      </c>
      <c r="O198" s="954">
        <v>192.72</v>
      </c>
      <c r="P198" s="954">
        <v>336.6</v>
      </c>
      <c r="Q198" s="954">
        <v>192.72</v>
      </c>
      <c r="R198" s="954">
        <v>-143.88000000000002</v>
      </c>
      <c r="S198" s="954">
        <v>62</v>
      </c>
      <c r="T198" s="954">
        <v>338.6</v>
      </c>
      <c r="U198" s="954">
        <v>64</v>
      </c>
      <c r="V198" s="954">
        <v>3.225806451612903</v>
      </c>
      <c r="W198" s="961"/>
      <c r="X198" s="961"/>
      <c r="Y198" s="961"/>
    </row>
    <row r="199" spans="1:25">
      <c r="A199" s="951" t="s">
        <v>102</v>
      </c>
      <c r="B199" s="937"/>
      <c r="C199" s="937"/>
      <c r="D199" s="937"/>
      <c r="E199" s="937"/>
      <c r="F199" s="937"/>
      <c r="G199" s="937"/>
      <c r="H199" s="937"/>
      <c r="I199" s="937"/>
      <c r="J199" s="937"/>
      <c r="K199" s="937"/>
      <c r="L199" s="962" t="s">
        <v>1143</v>
      </c>
      <c r="M199" s="963" t="s">
        <v>1144</v>
      </c>
      <c r="N199" s="943" t="s">
        <v>355</v>
      </c>
      <c r="O199" s="964"/>
      <c r="P199" s="964"/>
      <c r="Q199" s="964"/>
      <c r="R199" s="955">
        <v>0</v>
      </c>
      <c r="S199" s="964"/>
      <c r="T199" s="964"/>
      <c r="U199" s="964"/>
      <c r="V199" s="955">
        <v>0</v>
      </c>
      <c r="W199" s="725"/>
      <c r="X199" s="725"/>
      <c r="Y199" s="725"/>
    </row>
    <row r="200" spans="1:25">
      <c r="A200" s="951" t="s">
        <v>102</v>
      </c>
      <c r="B200" s="937"/>
      <c r="C200" s="937"/>
      <c r="D200" s="937"/>
      <c r="E200" s="937"/>
      <c r="F200" s="937"/>
      <c r="G200" s="937"/>
      <c r="H200" s="937"/>
      <c r="I200" s="937"/>
      <c r="J200" s="937"/>
      <c r="K200" s="937"/>
      <c r="L200" s="962" t="s">
        <v>1145</v>
      </c>
      <c r="M200" s="963" t="s">
        <v>1146</v>
      </c>
      <c r="N200" s="943" t="s">
        <v>355</v>
      </c>
      <c r="O200" s="964">
        <v>132.5</v>
      </c>
      <c r="P200" s="964">
        <v>274.60000000000002</v>
      </c>
      <c r="Q200" s="964">
        <v>132.5</v>
      </c>
      <c r="R200" s="955">
        <v>-142.10000000000002</v>
      </c>
      <c r="S200" s="964">
        <v>0</v>
      </c>
      <c r="T200" s="964">
        <v>274.60000000000002</v>
      </c>
      <c r="U200" s="964">
        <v>0</v>
      </c>
      <c r="V200" s="955">
        <v>0</v>
      </c>
      <c r="W200" s="725"/>
      <c r="X200" s="725"/>
      <c r="Y200" s="725"/>
    </row>
    <row r="201" spans="1:25">
      <c r="A201" s="951" t="s">
        <v>102</v>
      </c>
      <c r="B201" s="937"/>
      <c r="C201" s="937"/>
      <c r="D201" s="937"/>
      <c r="E201" s="937"/>
      <c r="F201" s="937"/>
      <c r="G201" s="937"/>
      <c r="H201" s="937"/>
      <c r="I201" s="937"/>
      <c r="J201" s="937"/>
      <c r="K201" s="937"/>
      <c r="L201" s="962" t="s">
        <v>1147</v>
      </c>
      <c r="M201" s="963" t="s">
        <v>1148</v>
      </c>
      <c r="N201" s="943" t="s">
        <v>355</v>
      </c>
      <c r="O201" s="964">
        <v>60.22</v>
      </c>
      <c r="P201" s="964">
        <v>62</v>
      </c>
      <c r="Q201" s="964">
        <v>60.22</v>
      </c>
      <c r="R201" s="955">
        <v>-1.7800000000000011</v>
      </c>
      <c r="S201" s="964">
        <v>62</v>
      </c>
      <c r="T201" s="964">
        <v>64</v>
      </c>
      <c r="U201" s="964">
        <v>64</v>
      </c>
      <c r="V201" s="955">
        <v>3.225806451612903</v>
      </c>
      <c r="W201" s="725"/>
      <c r="X201" s="725"/>
      <c r="Y201" s="725"/>
    </row>
    <row r="202" spans="1:25">
      <c r="A202" s="951" t="s">
        <v>102</v>
      </c>
      <c r="B202" s="937"/>
      <c r="C202" s="937"/>
      <c r="D202" s="937"/>
      <c r="E202" s="937"/>
      <c r="F202" s="937"/>
      <c r="G202" s="937"/>
      <c r="H202" s="937"/>
      <c r="I202" s="937"/>
      <c r="J202" s="937"/>
      <c r="K202" s="937"/>
      <c r="L202" s="962" t="s">
        <v>1149</v>
      </c>
      <c r="M202" s="963" t="s">
        <v>461</v>
      </c>
      <c r="N202" s="943" t="s">
        <v>355</v>
      </c>
      <c r="O202" s="964"/>
      <c r="P202" s="964"/>
      <c r="Q202" s="964"/>
      <c r="R202" s="955">
        <v>0</v>
      </c>
      <c r="S202" s="964"/>
      <c r="T202" s="964"/>
      <c r="U202" s="964"/>
      <c r="V202" s="955">
        <v>0</v>
      </c>
      <c r="W202" s="725"/>
      <c r="X202" s="725"/>
      <c r="Y202" s="725"/>
    </row>
    <row r="203" spans="1:25" s="409" customFormat="1">
      <c r="A203" s="956" t="s">
        <v>102</v>
      </c>
      <c r="B203" s="957"/>
      <c r="C203" s="957"/>
      <c r="D203" s="957"/>
      <c r="E203" s="957"/>
      <c r="F203" s="957"/>
      <c r="G203" s="957"/>
      <c r="H203" s="957"/>
      <c r="I203" s="957"/>
      <c r="J203" s="957"/>
      <c r="K203" s="957"/>
      <c r="L203" s="958" t="s">
        <v>101</v>
      </c>
      <c r="M203" s="953" t="s">
        <v>462</v>
      </c>
      <c r="N203" s="967" t="s">
        <v>355</v>
      </c>
      <c r="O203" s="954">
        <v>399.21899999999999</v>
      </c>
      <c r="P203" s="954">
        <v>978.47</v>
      </c>
      <c r="Q203" s="954">
        <v>399.21899999999999</v>
      </c>
      <c r="R203" s="954">
        <v>-579.25099999999998</v>
      </c>
      <c r="S203" s="954">
        <v>420.15999999999997</v>
      </c>
      <c r="T203" s="954">
        <v>2323.7856000000002</v>
      </c>
      <c r="U203" s="954">
        <v>418.58450400000004</v>
      </c>
      <c r="V203" s="954">
        <v>-0.37497524752473588</v>
      </c>
      <c r="W203" s="961"/>
      <c r="X203" s="961"/>
      <c r="Y203" s="961"/>
    </row>
    <row r="204" spans="1:25" ht="33.75">
      <c r="A204" s="951" t="s">
        <v>102</v>
      </c>
      <c r="B204" s="937"/>
      <c r="C204" s="937"/>
      <c r="D204" s="937"/>
      <c r="E204" s="937"/>
      <c r="F204" s="937"/>
      <c r="G204" s="937"/>
      <c r="H204" s="937"/>
      <c r="I204" s="937"/>
      <c r="J204" s="937"/>
      <c r="K204" s="937"/>
      <c r="L204" s="962" t="s">
        <v>16</v>
      </c>
      <c r="M204" s="968" t="s">
        <v>1150</v>
      </c>
      <c r="N204" s="969" t="s">
        <v>355</v>
      </c>
      <c r="O204" s="964">
        <v>50</v>
      </c>
      <c r="P204" s="964">
        <v>609.4</v>
      </c>
      <c r="Q204" s="964">
        <v>50</v>
      </c>
      <c r="R204" s="955">
        <v>-559.4</v>
      </c>
      <c r="S204" s="964">
        <v>53</v>
      </c>
      <c r="T204" s="964">
        <v>1877.22</v>
      </c>
      <c r="U204" s="964">
        <v>0</v>
      </c>
      <c r="V204" s="955">
        <v>-100</v>
      </c>
      <c r="W204" s="725"/>
      <c r="X204" s="725"/>
      <c r="Y204" s="725"/>
    </row>
    <row r="205" spans="1:25" ht="22.5">
      <c r="A205" s="951" t="s">
        <v>102</v>
      </c>
      <c r="B205" s="937"/>
      <c r="C205" s="937"/>
      <c r="D205" s="937"/>
      <c r="E205" s="937"/>
      <c r="F205" s="937"/>
      <c r="G205" s="937"/>
      <c r="H205" s="937"/>
      <c r="I205" s="937"/>
      <c r="J205" s="937"/>
      <c r="K205" s="937"/>
      <c r="L205" s="962" t="s">
        <v>143</v>
      </c>
      <c r="M205" s="968" t="s">
        <v>1151</v>
      </c>
      <c r="N205" s="969" t="s">
        <v>355</v>
      </c>
      <c r="O205" s="955">
        <v>349.21899999999999</v>
      </c>
      <c r="P205" s="955">
        <v>369.07</v>
      </c>
      <c r="Q205" s="955">
        <v>349.21899999999999</v>
      </c>
      <c r="R205" s="955">
        <v>-19.850999999999999</v>
      </c>
      <c r="S205" s="955">
        <v>367.15999999999997</v>
      </c>
      <c r="T205" s="955">
        <v>446.56560000000002</v>
      </c>
      <c r="U205" s="955">
        <v>418.58450400000004</v>
      </c>
      <c r="V205" s="955">
        <v>14.006020263645297</v>
      </c>
      <c r="W205" s="725"/>
      <c r="X205" s="725"/>
      <c r="Y205" s="725"/>
    </row>
    <row r="206" spans="1:25">
      <c r="A206" s="951" t="s">
        <v>102</v>
      </c>
      <c r="B206" s="937" t="s">
        <v>1180</v>
      </c>
      <c r="C206" s="937"/>
      <c r="D206" s="937"/>
      <c r="E206" s="937"/>
      <c r="F206" s="937"/>
      <c r="G206" s="937"/>
      <c r="H206" s="937"/>
      <c r="I206" s="937"/>
      <c r="J206" s="937"/>
      <c r="K206" s="937"/>
      <c r="L206" s="962" t="s">
        <v>144</v>
      </c>
      <c r="M206" s="963" t="s">
        <v>466</v>
      </c>
      <c r="N206" s="969" t="s">
        <v>355</v>
      </c>
      <c r="O206" s="955">
        <v>268.63</v>
      </c>
      <c r="P206" s="955">
        <v>283.89999999999998</v>
      </c>
      <c r="Q206" s="955">
        <v>268.63</v>
      </c>
      <c r="R206" s="955">
        <v>-15.269999999999982</v>
      </c>
      <c r="S206" s="955">
        <v>282</v>
      </c>
      <c r="T206" s="955">
        <v>343.512</v>
      </c>
      <c r="U206" s="955">
        <v>321.98808000000002</v>
      </c>
      <c r="V206" s="955">
        <v>14.180170212765967</v>
      </c>
      <c r="W206" s="725"/>
      <c r="X206" s="725"/>
      <c r="Y206" s="725"/>
    </row>
    <row r="207" spans="1:25" ht="22.5">
      <c r="A207" s="951" t="s">
        <v>102</v>
      </c>
      <c r="B207" s="937" t="s">
        <v>1181</v>
      </c>
      <c r="C207" s="937"/>
      <c r="D207" s="937"/>
      <c r="E207" s="937"/>
      <c r="F207" s="937"/>
      <c r="G207" s="937"/>
      <c r="H207" s="937"/>
      <c r="I207" s="937"/>
      <c r="J207" s="937"/>
      <c r="K207" s="937"/>
      <c r="L207" s="962" t="s">
        <v>448</v>
      </c>
      <c r="M207" s="963" t="s">
        <v>1152</v>
      </c>
      <c r="N207" s="969" t="s">
        <v>355</v>
      </c>
      <c r="O207" s="955">
        <v>80.588999999999999</v>
      </c>
      <c r="P207" s="955">
        <v>85.17</v>
      </c>
      <c r="Q207" s="955">
        <v>80.588999999999999</v>
      </c>
      <c r="R207" s="955">
        <v>-4.5810000000000031</v>
      </c>
      <c r="S207" s="955">
        <v>85.16</v>
      </c>
      <c r="T207" s="955">
        <v>103.0536</v>
      </c>
      <c r="U207" s="955">
        <v>96.596424000000013</v>
      </c>
      <c r="V207" s="955">
        <v>13.429337717238161</v>
      </c>
      <c r="W207" s="725"/>
      <c r="X207" s="725"/>
      <c r="Y207" s="725"/>
    </row>
    <row r="208" spans="1:25" s="409" customFormat="1">
      <c r="A208" s="951" t="s">
        <v>102</v>
      </c>
      <c r="B208" s="957"/>
      <c r="C208" s="957"/>
      <c r="D208" s="957"/>
      <c r="E208" s="957"/>
      <c r="F208" s="957"/>
      <c r="G208" s="957"/>
      <c r="H208" s="957"/>
      <c r="I208" s="957"/>
      <c r="J208" s="957"/>
      <c r="K208" s="957"/>
      <c r="L208" s="958" t="s">
        <v>102</v>
      </c>
      <c r="M208" s="953" t="s">
        <v>1153</v>
      </c>
      <c r="N208" s="967" t="s">
        <v>355</v>
      </c>
      <c r="O208" s="954">
        <v>538.399</v>
      </c>
      <c r="P208" s="954">
        <v>745.9559999999999</v>
      </c>
      <c r="Q208" s="954">
        <v>538.399</v>
      </c>
      <c r="R208" s="954">
        <v>-207.5569999999999</v>
      </c>
      <c r="S208" s="954">
        <v>552.97</v>
      </c>
      <c r="T208" s="954">
        <v>885.80799999999999</v>
      </c>
      <c r="U208" s="954">
        <v>643.40484000000015</v>
      </c>
      <c r="V208" s="954">
        <v>16.354384505488564</v>
      </c>
      <c r="W208" s="961"/>
      <c r="X208" s="961"/>
      <c r="Y208" s="961"/>
    </row>
    <row r="209" spans="1:25" ht="22.5">
      <c r="A209" s="951" t="s">
        <v>102</v>
      </c>
      <c r="B209" s="937" t="s">
        <v>1184</v>
      </c>
      <c r="C209" s="937"/>
      <c r="D209" s="937"/>
      <c r="E209" s="937"/>
      <c r="F209" s="937"/>
      <c r="G209" s="937"/>
      <c r="H209" s="937"/>
      <c r="I209" s="937"/>
      <c r="J209" s="937"/>
      <c r="K209" s="937"/>
      <c r="L209" s="962" t="s">
        <v>158</v>
      </c>
      <c r="M209" s="968" t="s">
        <v>1154</v>
      </c>
      <c r="N209" s="969" t="s">
        <v>355</v>
      </c>
      <c r="O209" s="955">
        <v>48</v>
      </c>
      <c r="P209" s="955">
        <v>90.07</v>
      </c>
      <c r="Q209" s="955">
        <v>48</v>
      </c>
      <c r="R209" s="955">
        <v>-42.069999999999993</v>
      </c>
      <c r="S209" s="955">
        <v>53</v>
      </c>
      <c r="T209" s="955">
        <v>99.31</v>
      </c>
      <c r="U209" s="955">
        <v>0</v>
      </c>
      <c r="V209" s="955">
        <v>-100</v>
      </c>
      <c r="W209" s="725"/>
      <c r="X209" s="725"/>
      <c r="Y209" s="725"/>
    </row>
    <row r="210" spans="1:25" ht="33.75">
      <c r="A210" s="951" t="s">
        <v>102</v>
      </c>
      <c r="B210" s="937"/>
      <c r="C210" s="937"/>
      <c r="D210" s="937"/>
      <c r="E210" s="937"/>
      <c r="F210" s="937"/>
      <c r="G210" s="937"/>
      <c r="H210" s="937"/>
      <c r="I210" s="937"/>
      <c r="J210" s="937"/>
      <c r="K210" s="937"/>
      <c r="L210" s="962" t="s">
        <v>159</v>
      </c>
      <c r="M210" s="968" t="s">
        <v>1216</v>
      </c>
      <c r="N210" s="969" t="s">
        <v>355</v>
      </c>
      <c r="O210" s="955">
        <v>490.399</v>
      </c>
      <c r="P210" s="955">
        <v>582.81600000000003</v>
      </c>
      <c r="Q210" s="955">
        <v>490.399</v>
      </c>
      <c r="R210" s="955">
        <v>-92.41700000000003</v>
      </c>
      <c r="S210" s="955">
        <v>499.97</v>
      </c>
      <c r="T210" s="955">
        <v>705.19800000000009</v>
      </c>
      <c r="U210" s="955">
        <v>643.40484000000015</v>
      </c>
      <c r="V210" s="955">
        <v>28.688689321359305</v>
      </c>
      <c r="W210" s="725"/>
      <c r="X210" s="725"/>
      <c r="Y210" s="725"/>
    </row>
    <row r="211" spans="1:25" ht="22.5">
      <c r="A211" s="951" t="s">
        <v>102</v>
      </c>
      <c r="B211" s="937"/>
      <c r="C211" s="937"/>
      <c r="D211" s="937"/>
      <c r="E211" s="937"/>
      <c r="F211" s="937"/>
      <c r="G211" s="937"/>
      <c r="H211" s="937"/>
      <c r="I211" s="937"/>
      <c r="J211" s="937"/>
      <c r="K211" s="937"/>
      <c r="L211" s="962" t="s">
        <v>845</v>
      </c>
      <c r="M211" s="963" t="s">
        <v>1217</v>
      </c>
      <c r="N211" s="969" t="s">
        <v>355</v>
      </c>
      <c r="O211" s="955">
        <v>377.23</v>
      </c>
      <c r="P211" s="955">
        <v>448.32</v>
      </c>
      <c r="Q211" s="955">
        <v>377.23</v>
      </c>
      <c r="R211" s="955">
        <v>-71.089999999999975</v>
      </c>
      <c r="S211" s="955">
        <v>384</v>
      </c>
      <c r="T211" s="955">
        <v>542.46</v>
      </c>
      <c r="U211" s="955">
        <v>494.92680000000007</v>
      </c>
      <c r="V211" s="955">
        <v>28.887187500000017</v>
      </c>
      <c r="W211" s="725"/>
      <c r="X211" s="725"/>
      <c r="Y211" s="725"/>
    </row>
    <row r="212" spans="1:25" ht="22.5">
      <c r="A212" s="951" t="s">
        <v>102</v>
      </c>
      <c r="B212" s="937"/>
      <c r="C212" s="937"/>
      <c r="D212" s="937"/>
      <c r="E212" s="937"/>
      <c r="F212" s="937"/>
      <c r="G212" s="937"/>
      <c r="H212" s="937"/>
      <c r="I212" s="937"/>
      <c r="J212" s="937"/>
      <c r="K212" s="937"/>
      <c r="L212" s="962" t="s">
        <v>846</v>
      </c>
      <c r="M212" s="963" t="s">
        <v>1218</v>
      </c>
      <c r="N212" s="969" t="s">
        <v>355</v>
      </c>
      <c r="O212" s="955">
        <v>113.16900000000001</v>
      </c>
      <c r="P212" s="955">
        <v>134.49600000000001</v>
      </c>
      <c r="Q212" s="955">
        <v>113.16900000000001</v>
      </c>
      <c r="R212" s="955">
        <v>-21.326999999999998</v>
      </c>
      <c r="S212" s="955">
        <v>115.97</v>
      </c>
      <c r="T212" s="955">
        <v>162.738</v>
      </c>
      <c r="U212" s="955">
        <v>148.47804000000002</v>
      </c>
      <c r="V212" s="955">
        <v>28.031421919461952</v>
      </c>
      <c r="W212" s="725"/>
      <c r="X212" s="725"/>
      <c r="Y212" s="725"/>
    </row>
    <row r="213" spans="1:25" ht="33.75">
      <c r="A213" s="951" t="s">
        <v>102</v>
      </c>
      <c r="B213" s="937" t="s">
        <v>1185</v>
      </c>
      <c r="C213" s="937"/>
      <c r="D213" s="937"/>
      <c r="E213" s="937"/>
      <c r="F213" s="937"/>
      <c r="G213" s="937"/>
      <c r="H213" s="937"/>
      <c r="I213" s="937"/>
      <c r="J213" s="937"/>
      <c r="K213" s="937"/>
      <c r="L213" s="962" t="s">
        <v>372</v>
      </c>
      <c r="M213" s="968" t="s">
        <v>1155</v>
      </c>
      <c r="N213" s="969" t="s">
        <v>355</v>
      </c>
      <c r="O213" s="955">
        <v>0</v>
      </c>
      <c r="P213" s="955">
        <v>0</v>
      </c>
      <c r="Q213" s="955">
        <v>0</v>
      </c>
      <c r="R213" s="955">
        <v>0</v>
      </c>
      <c r="S213" s="955">
        <v>0</v>
      </c>
      <c r="T213" s="955">
        <v>0</v>
      </c>
      <c r="U213" s="955">
        <v>0</v>
      </c>
      <c r="V213" s="955">
        <v>0</v>
      </c>
      <c r="W213" s="725"/>
      <c r="X213" s="725"/>
      <c r="Y213" s="725"/>
    </row>
    <row r="214" spans="1:25">
      <c r="A214" s="951" t="s">
        <v>102</v>
      </c>
      <c r="B214" s="937" t="s">
        <v>1186</v>
      </c>
      <c r="C214" s="937"/>
      <c r="D214" s="937"/>
      <c r="E214" s="937"/>
      <c r="F214" s="937"/>
      <c r="G214" s="937"/>
      <c r="H214" s="937"/>
      <c r="I214" s="937"/>
      <c r="J214" s="937"/>
      <c r="K214" s="937"/>
      <c r="L214" s="962" t="s">
        <v>373</v>
      </c>
      <c r="M214" s="968" t="s">
        <v>1094</v>
      </c>
      <c r="N214" s="969" t="s">
        <v>355</v>
      </c>
      <c r="O214" s="955">
        <v>0</v>
      </c>
      <c r="P214" s="955">
        <v>0</v>
      </c>
      <c r="Q214" s="955">
        <v>0</v>
      </c>
      <c r="R214" s="955">
        <v>0</v>
      </c>
      <c r="S214" s="955">
        <v>0</v>
      </c>
      <c r="T214" s="955">
        <v>0</v>
      </c>
      <c r="U214" s="955">
        <v>0</v>
      </c>
      <c r="V214" s="955">
        <v>0</v>
      </c>
      <c r="W214" s="725"/>
      <c r="X214" s="725"/>
      <c r="Y214" s="725"/>
    </row>
    <row r="215" spans="1:25">
      <c r="A215" s="951" t="s">
        <v>102</v>
      </c>
      <c r="B215" s="937" t="s">
        <v>1187</v>
      </c>
      <c r="C215" s="937"/>
      <c r="D215" s="937"/>
      <c r="E215" s="937"/>
      <c r="F215" s="937"/>
      <c r="G215" s="937"/>
      <c r="H215" s="937"/>
      <c r="I215" s="937"/>
      <c r="J215" s="937"/>
      <c r="K215" s="937"/>
      <c r="L215" s="962" t="s">
        <v>374</v>
      </c>
      <c r="M215" s="968" t="s">
        <v>1095</v>
      </c>
      <c r="N215" s="969" t="s">
        <v>355</v>
      </c>
      <c r="O215" s="955">
        <v>0</v>
      </c>
      <c r="P215" s="955">
        <v>73.069999999999993</v>
      </c>
      <c r="Q215" s="955">
        <v>0</v>
      </c>
      <c r="R215" s="955">
        <v>-73.069999999999993</v>
      </c>
      <c r="S215" s="955">
        <v>0</v>
      </c>
      <c r="T215" s="955">
        <v>81.3</v>
      </c>
      <c r="U215" s="955">
        <v>0</v>
      </c>
      <c r="V215" s="955">
        <v>0</v>
      </c>
      <c r="W215" s="725"/>
      <c r="X215" s="725"/>
      <c r="Y215" s="725"/>
    </row>
    <row r="216" spans="1:25">
      <c r="A216" s="951" t="s">
        <v>102</v>
      </c>
      <c r="B216" s="937" t="s">
        <v>1188</v>
      </c>
      <c r="C216" s="937"/>
      <c r="D216" s="937"/>
      <c r="E216" s="937"/>
      <c r="F216" s="937"/>
      <c r="G216" s="937"/>
      <c r="H216" s="937"/>
      <c r="I216" s="937"/>
      <c r="J216" s="937"/>
      <c r="K216" s="937"/>
      <c r="L216" s="962" t="s">
        <v>1091</v>
      </c>
      <c r="M216" s="968" t="s">
        <v>1096</v>
      </c>
      <c r="N216" s="969" t="s">
        <v>355</v>
      </c>
      <c r="O216" s="955">
        <v>0</v>
      </c>
      <c r="P216" s="955">
        <v>0</v>
      </c>
      <c r="Q216" s="955">
        <v>0</v>
      </c>
      <c r="R216" s="955">
        <v>0</v>
      </c>
      <c r="S216" s="955">
        <v>0</v>
      </c>
      <c r="T216" s="955">
        <v>0</v>
      </c>
      <c r="U216" s="955">
        <v>0</v>
      </c>
      <c r="V216" s="955">
        <v>0</v>
      </c>
      <c r="W216" s="725"/>
      <c r="X216" s="725"/>
      <c r="Y216" s="725"/>
    </row>
    <row r="217" spans="1:25">
      <c r="A217" s="951" t="s">
        <v>102</v>
      </c>
      <c r="B217" s="937" t="s">
        <v>1189</v>
      </c>
      <c r="C217" s="937"/>
      <c r="D217" s="937"/>
      <c r="E217" s="937"/>
      <c r="F217" s="937"/>
      <c r="G217" s="937"/>
      <c r="H217" s="937"/>
      <c r="I217" s="937"/>
      <c r="J217" s="937"/>
      <c r="K217" s="937"/>
      <c r="L217" s="962" t="s">
        <v>1092</v>
      </c>
      <c r="M217" s="968" t="s">
        <v>1156</v>
      </c>
      <c r="N217" s="969" t="s">
        <v>355</v>
      </c>
      <c r="O217" s="955">
        <v>0</v>
      </c>
      <c r="P217" s="955">
        <v>0</v>
      </c>
      <c r="Q217" s="955">
        <v>0</v>
      </c>
      <c r="R217" s="955">
        <v>0</v>
      </c>
      <c r="S217" s="955">
        <v>0</v>
      </c>
      <c r="T217" s="955">
        <v>0</v>
      </c>
      <c r="U217" s="955">
        <v>0</v>
      </c>
      <c r="V217" s="955">
        <v>0</v>
      </c>
      <c r="W217" s="725"/>
      <c r="X217" s="725"/>
      <c r="Y217" s="725"/>
    </row>
    <row r="218" spans="1:25">
      <c r="A218" s="951" t="s">
        <v>102</v>
      </c>
      <c r="B218" s="937" t="s">
        <v>1190</v>
      </c>
      <c r="C218" s="937"/>
      <c r="D218" s="937"/>
      <c r="E218" s="937"/>
      <c r="F218" s="937"/>
      <c r="G218" s="937"/>
      <c r="H218" s="937"/>
      <c r="I218" s="937"/>
      <c r="J218" s="937"/>
      <c r="K218" s="937"/>
      <c r="L218" s="962" t="s">
        <v>1157</v>
      </c>
      <c r="M218" s="963" t="s">
        <v>477</v>
      </c>
      <c r="N218" s="969" t="s">
        <v>355</v>
      </c>
      <c r="O218" s="955">
        <v>0</v>
      </c>
      <c r="P218" s="955">
        <v>0</v>
      </c>
      <c r="Q218" s="955">
        <v>0</v>
      </c>
      <c r="R218" s="955">
        <v>0</v>
      </c>
      <c r="S218" s="955">
        <v>0</v>
      </c>
      <c r="T218" s="955">
        <v>0</v>
      </c>
      <c r="U218" s="955">
        <v>0</v>
      </c>
      <c r="V218" s="955">
        <v>0</v>
      </c>
      <c r="W218" s="725"/>
      <c r="X218" s="725"/>
      <c r="Y218" s="725"/>
    </row>
    <row r="219" spans="1:25" ht="45">
      <c r="A219" s="951" t="s">
        <v>102</v>
      </c>
      <c r="B219" s="937" t="s">
        <v>1191</v>
      </c>
      <c r="C219" s="937"/>
      <c r="D219" s="937"/>
      <c r="E219" s="937"/>
      <c r="F219" s="937"/>
      <c r="G219" s="937"/>
      <c r="H219" s="937"/>
      <c r="I219" s="937"/>
      <c r="J219" s="937"/>
      <c r="K219" s="937"/>
      <c r="L219" s="962" t="s">
        <v>1158</v>
      </c>
      <c r="M219" s="963" t="s">
        <v>1099</v>
      </c>
      <c r="N219" s="969" t="s">
        <v>355</v>
      </c>
      <c r="O219" s="955">
        <v>0</v>
      </c>
      <c r="P219" s="955">
        <v>0</v>
      </c>
      <c r="Q219" s="955">
        <v>0</v>
      </c>
      <c r="R219" s="955">
        <v>0</v>
      </c>
      <c r="S219" s="955">
        <v>0</v>
      </c>
      <c r="T219" s="955">
        <v>0</v>
      </c>
      <c r="U219" s="955">
        <v>0</v>
      </c>
      <c r="V219" s="955">
        <v>0</v>
      </c>
      <c r="W219" s="725"/>
      <c r="X219" s="725"/>
      <c r="Y219" s="725"/>
    </row>
    <row r="220" spans="1:25">
      <c r="A220" s="951" t="s">
        <v>102</v>
      </c>
      <c r="B220" s="937" t="s">
        <v>1307</v>
      </c>
      <c r="C220" s="937"/>
      <c r="D220" s="937"/>
      <c r="E220" s="937"/>
      <c r="F220" s="937"/>
      <c r="G220" s="937"/>
      <c r="H220" s="937"/>
      <c r="I220" s="937"/>
      <c r="J220" s="937"/>
      <c r="K220" s="937"/>
      <c r="L220" s="962" t="s">
        <v>1309</v>
      </c>
      <c r="M220" s="963" t="s">
        <v>1308</v>
      </c>
      <c r="N220" s="969" t="s">
        <v>355</v>
      </c>
      <c r="O220" s="955">
        <v>0</v>
      </c>
      <c r="P220" s="955">
        <v>0</v>
      </c>
      <c r="Q220" s="955">
        <v>0</v>
      </c>
      <c r="R220" s="955">
        <v>0</v>
      </c>
      <c r="S220" s="955">
        <v>0</v>
      </c>
      <c r="T220" s="955">
        <v>0</v>
      </c>
      <c r="U220" s="955">
        <v>0</v>
      </c>
      <c r="V220" s="955">
        <v>0</v>
      </c>
      <c r="W220" s="725"/>
      <c r="X220" s="725"/>
      <c r="Y220" s="725"/>
    </row>
    <row r="221" spans="1:25" s="409" customFormat="1">
      <c r="A221" s="956" t="s">
        <v>102</v>
      </c>
      <c r="B221" s="957"/>
      <c r="C221" s="957"/>
      <c r="D221" s="957"/>
      <c r="E221" s="957"/>
      <c r="F221" s="957"/>
      <c r="G221" s="957"/>
      <c r="H221" s="957"/>
      <c r="I221" s="957"/>
      <c r="J221" s="957"/>
      <c r="K221" s="957"/>
      <c r="L221" s="958" t="s">
        <v>103</v>
      </c>
      <c r="M221" s="953" t="s">
        <v>1159</v>
      </c>
      <c r="N221" s="967" t="s">
        <v>355</v>
      </c>
      <c r="O221" s="954">
        <v>0</v>
      </c>
      <c r="P221" s="954">
        <v>0</v>
      </c>
      <c r="Q221" s="954">
        <v>0</v>
      </c>
      <c r="R221" s="954">
        <v>0</v>
      </c>
      <c r="S221" s="954">
        <v>0</v>
      </c>
      <c r="T221" s="954">
        <v>0</v>
      </c>
      <c r="U221" s="954">
        <v>0</v>
      </c>
      <c r="V221" s="954">
        <v>0</v>
      </c>
      <c r="W221" s="961"/>
      <c r="X221" s="961"/>
      <c r="Y221" s="961"/>
    </row>
    <row r="222" spans="1:25" s="409" customFormat="1">
      <c r="A222" s="956" t="s">
        <v>102</v>
      </c>
      <c r="B222" s="957"/>
      <c r="C222" s="957"/>
      <c r="D222" s="957"/>
      <c r="E222" s="957"/>
      <c r="F222" s="957"/>
      <c r="G222" s="957"/>
      <c r="H222" s="957"/>
      <c r="I222" s="957"/>
      <c r="J222" s="957"/>
      <c r="K222" s="957"/>
      <c r="L222" s="958" t="s">
        <v>119</v>
      </c>
      <c r="M222" s="970" t="s">
        <v>1160</v>
      </c>
      <c r="N222" s="967" t="s">
        <v>355</v>
      </c>
      <c r="O222" s="954">
        <v>23.86</v>
      </c>
      <c r="P222" s="954">
        <v>85</v>
      </c>
      <c r="Q222" s="954">
        <v>23.86</v>
      </c>
      <c r="R222" s="954">
        <v>-61.14</v>
      </c>
      <c r="S222" s="954">
        <v>0</v>
      </c>
      <c r="T222" s="954">
        <v>88</v>
      </c>
      <c r="U222" s="954">
        <v>0</v>
      </c>
      <c r="V222" s="954">
        <v>0</v>
      </c>
      <c r="W222" s="961"/>
      <c r="X222" s="961"/>
      <c r="Y222" s="961"/>
    </row>
    <row r="223" spans="1:25" s="435" customFormat="1">
      <c r="A223" s="971" t="s">
        <v>102</v>
      </c>
      <c r="B223" s="972"/>
      <c r="C223" s="972"/>
      <c r="D223" s="972"/>
      <c r="E223" s="972"/>
      <c r="F223" s="972"/>
      <c r="G223" s="972"/>
      <c r="H223" s="972"/>
      <c r="I223" s="972"/>
      <c r="J223" s="972"/>
      <c r="K223" s="972"/>
      <c r="L223" s="962" t="s">
        <v>121</v>
      </c>
      <c r="M223" s="968" t="s">
        <v>1007</v>
      </c>
      <c r="N223" s="969" t="s">
        <v>355</v>
      </c>
      <c r="O223" s="964">
        <v>0</v>
      </c>
      <c r="P223" s="964">
        <v>0</v>
      </c>
      <c r="Q223" s="964">
        <v>0</v>
      </c>
      <c r="R223" s="955">
        <v>0</v>
      </c>
      <c r="S223" s="964">
        <v>0</v>
      </c>
      <c r="T223" s="964">
        <v>0</v>
      </c>
      <c r="U223" s="964">
        <v>0</v>
      </c>
      <c r="V223" s="955">
        <v>0</v>
      </c>
      <c r="W223" s="725"/>
      <c r="X223" s="725"/>
      <c r="Y223" s="725"/>
    </row>
    <row r="224" spans="1:25" s="409" customFormat="1" ht="22.5">
      <c r="A224" s="956" t="s">
        <v>102</v>
      </c>
      <c r="B224" s="957"/>
      <c r="C224" s="957"/>
      <c r="D224" s="957"/>
      <c r="E224" s="957"/>
      <c r="F224" s="957"/>
      <c r="G224" s="957"/>
      <c r="H224" s="957"/>
      <c r="I224" s="957"/>
      <c r="J224" s="957"/>
      <c r="K224" s="957"/>
      <c r="L224" s="958" t="s">
        <v>123</v>
      </c>
      <c r="M224" s="970" t="s">
        <v>1161</v>
      </c>
      <c r="N224" s="967" t="s">
        <v>355</v>
      </c>
      <c r="O224" s="954">
        <v>55</v>
      </c>
      <c r="P224" s="954">
        <v>417.34000000000003</v>
      </c>
      <c r="Q224" s="954">
        <v>55</v>
      </c>
      <c r="R224" s="954">
        <v>-362.34000000000003</v>
      </c>
      <c r="S224" s="954">
        <v>0</v>
      </c>
      <c r="T224" s="954">
        <v>428.14</v>
      </c>
      <c r="U224" s="954">
        <v>0</v>
      </c>
      <c r="V224" s="954">
        <v>0</v>
      </c>
      <c r="W224" s="961"/>
      <c r="X224" s="961"/>
      <c r="Y224" s="961"/>
    </row>
    <row r="225" spans="1:25" s="409" customFormat="1">
      <c r="A225" s="956" t="s">
        <v>102</v>
      </c>
      <c r="B225" s="957"/>
      <c r="C225" s="957"/>
      <c r="D225" s="957"/>
      <c r="E225" s="957"/>
      <c r="F225" s="957"/>
      <c r="G225" s="957"/>
      <c r="H225" s="957"/>
      <c r="I225" s="957"/>
      <c r="J225" s="957"/>
      <c r="K225" s="957"/>
      <c r="L225" s="958" t="s">
        <v>124</v>
      </c>
      <c r="M225" s="970" t="s">
        <v>1162</v>
      </c>
      <c r="N225" s="967" t="s">
        <v>355</v>
      </c>
      <c r="O225" s="954">
        <v>83</v>
      </c>
      <c r="P225" s="954">
        <v>206.82999999999998</v>
      </c>
      <c r="Q225" s="954">
        <v>83</v>
      </c>
      <c r="R225" s="954">
        <v>-123.82999999999998</v>
      </c>
      <c r="S225" s="954">
        <v>141.82</v>
      </c>
      <c r="T225" s="954">
        <v>210.91</v>
      </c>
      <c r="U225" s="954">
        <v>173.14</v>
      </c>
      <c r="V225" s="954">
        <v>22.08433225215061</v>
      </c>
      <c r="W225" s="961"/>
      <c r="X225" s="961"/>
      <c r="Y225" s="961"/>
    </row>
    <row r="226" spans="1:25" s="409" customFormat="1">
      <c r="A226" s="956" t="s">
        <v>102</v>
      </c>
      <c r="B226" s="957"/>
      <c r="C226" s="957"/>
      <c r="D226" s="957"/>
      <c r="E226" s="957"/>
      <c r="F226" s="957"/>
      <c r="G226" s="957"/>
      <c r="H226" s="957"/>
      <c r="I226" s="957"/>
      <c r="J226" s="957"/>
      <c r="K226" s="957"/>
      <c r="L226" s="958" t="s">
        <v>125</v>
      </c>
      <c r="M226" s="973" t="s">
        <v>1193</v>
      </c>
      <c r="N226" s="974" t="s">
        <v>355</v>
      </c>
      <c r="O226" s="954">
        <v>0</v>
      </c>
      <c r="P226" s="954">
        <v>0</v>
      </c>
      <c r="Q226" s="954">
        <v>0</v>
      </c>
      <c r="R226" s="954">
        <v>0</v>
      </c>
      <c r="S226" s="954">
        <v>0</v>
      </c>
      <c r="T226" s="954">
        <v>0</v>
      </c>
      <c r="U226" s="954">
        <v>0</v>
      </c>
      <c r="V226" s="954">
        <v>0</v>
      </c>
      <c r="W226" s="961"/>
      <c r="X226" s="961"/>
      <c r="Y226" s="961"/>
    </row>
    <row r="227" spans="1:25">
      <c r="A227" s="951" t="s">
        <v>102</v>
      </c>
      <c r="B227" s="937"/>
      <c r="C227" s="937"/>
      <c r="D227" s="937"/>
      <c r="E227" s="937"/>
      <c r="F227" s="937"/>
      <c r="G227" s="937"/>
      <c r="H227" s="937"/>
      <c r="I227" s="937"/>
      <c r="J227" s="937"/>
      <c r="K227" s="937"/>
      <c r="L227" s="962" t="s">
        <v>146</v>
      </c>
      <c r="M227" s="968" t="s">
        <v>1163</v>
      </c>
      <c r="N227" s="969" t="s">
        <v>355</v>
      </c>
      <c r="O227" s="964">
        <v>0</v>
      </c>
      <c r="P227" s="964">
        <v>0</v>
      </c>
      <c r="Q227" s="964">
        <v>0</v>
      </c>
      <c r="R227" s="955">
        <v>0</v>
      </c>
      <c r="S227" s="964">
        <v>0</v>
      </c>
      <c r="T227" s="964">
        <v>0</v>
      </c>
      <c r="U227" s="964">
        <v>0</v>
      </c>
      <c r="V227" s="955">
        <v>0</v>
      </c>
      <c r="W227" s="725"/>
      <c r="X227" s="725"/>
      <c r="Y227" s="725"/>
    </row>
    <row r="228" spans="1:25">
      <c r="A228" s="951" t="s">
        <v>102</v>
      </c>
      <c r="B228" s="937"/>
      <c r="C228" s="937"/>
      <c r="D228" s="937"/>
      <c r="E228" s="937"/>
      <c r="F228" s="937"/>
      <c r="G228" s="937"/>
      <c r="H228" s="937"/>
      <c r="I228" s="937"/>
      <c r="J228" s="937"/>
      <c r="K228" s="937"/>
      <c r="L228" s="962" t="s">
        <v>187</v>
      </c>
      <c r="M228" s="968" t="s">
        <v>1164</v>
      </c>
      <c r="N228" s="969" t="s">
        <v>355</v>
      </c>
      <c r="O228" s="964">
        <v>0</v>
      </c>
      <c r="P228" s="964">
        <v>0</v>
      </c>
      <c r="Q228" s="964">
        <v>0</v>
      </c>
      <c r="R228" s="955">
        <v>0</v>
      </c>
      <c r="S228" s="964">
        <v>0</v>
      </c>
      <c r="T228" s="964">
        <v>0</v>
      </c>
      <c r="U228" s="964">
        <v>0</v>
      </c>
      <c r="V228" s="955">
        <v>0</v>
      </c>
      <c r="W228" s="725"/>
      <c r="X228" s="725"/>
      <c r="Y228" s="725"/>
    </row>
    <row r="229" spans="1:25" ht="22.5">
      <c r="A229" s="951" t="s">
        <v>102</v>
      </c>
      <c r="B229" s="937"/>
      <c r="C229" s="937"/>
      <c r="D229" s="937"/>
      <c r="E229" s="937"/>
      <c r="F229" s="937"/>
      <c r="G229" s="937"/>
      <c r="H229" s="937"/>
      <c r="I229" s="937"/>
      <c r="J229" s="937"/>
      <c r="K229" s="937"/>
      <c r="L229" s="962" t="s">
        <v>393</v>
      </c>
      <c r="M229" s="968" t="s">
        <v>1165</v>
      </c>
      <c r="N229" s="969" t="s">
        <v>355</v>
      </c>
      <c r="O229" s="964"/>
      <c r="P229" s="964"/>
      <c r="Q229" s="964"/>
      <c r="R229" s="955"/>
      <c r="S229" s="964"/>
      <c r="T229" s="964"/>
      <c r="U229" s="964"/>
      <c r="V229" s="955">
        <v>0</v>
      </c>
      <c r="W229" s="725"/>
      <c r="X229" s="725"/>
      <c r="Y229" s="725"/>
    </row>
    <row r="230" spans="1:25" s="409" customFormat="1" ht="22.5">
      <c r="A230" s="956" t="s">
        <v>102</v>
      </c>
      <c r="B230" s="957"/>
      <c r="C230" s="957"/>
      <c r="D230" s="957"/>
      <c r="E230" s="957"/>
      <c r="F230" s="957"/>
      <c r="G230" s="957"/>
      <c r="H230" s="957"/>
      <c r="I230" s="957"/>
      <c r="J230" s="957"/>
      <c r="K230" s="957"/>
      <c r="L230" s="958" t="s">
        <v>126</v>
      </c>
      <c r="M230" s="953" t="s">
        <v>479</v>
      </c>
      <c r="N230" s="967" t="s">
        <v>355</v>
      </c>
      <c r="O230" s="966"/>
      <c r="P230" s="966"/>
      <c r="Q230" s="966"/>
      <c r="R230" s="954">
        <v>0</v>
      </c>
      <c r="S230" s="966"/>
      <c r="T230" s="966"/>
      <c r="U230" s="966"/>
      <c r="V230" s="954">
        <v>0</v>
      </c>
      <c r="W230" s="961"/>
      <c r="X230" s="961"/>
      <c r="Y230" s="961"/>
    </row>
    <row r="231" spans="1:25">
      <c r="A231" s="951" t="s">
        <v>102</v>
      </c>
      <c r="B231" s="937"/>
      <c r="C231" s="937"/>
      <c r="D231" s="937"/>
      <c r="E231" s="937"/>
      <c r="F231" s="937"/>
      <c r="G231" s="937"/>
      <c r="H231" s="937"/>
      <c r="I231" s="937"/>
      <c r="J231" s="937"/>
      <c r="K231" s="937"/>
      <c r="L231" s="962" t="s">
        <v>127</v>
      </c>
      <c r="M231" s="975" t="s">
        <v>478</v>
      </c>
      <c r="N231" s="969" t="s">
        <v>355</v>
      </c>
      <c r="O231" s="964"/>
      <c r="P231" s="964"/>
      <c r="Q231" s="964"/>
      <c r="R231" s="955"/>
      <c r="S231" s="955"/>
      <c r="T231" s="955"/>
      <c r="U231" s="955"/>
      <c r="V231" s="955">
        <v>0</v>
      </c>
      <c r="W231" s="725"/>
      <c r="X231" s="725"/>
      <c r="Y231" s="725"/>
    </row>
    <row r="232" spans="1:25" ht="90">
      <c r="A232" s="951" t="s">
        <v>102</v>
      </c>
      <c r="B232" s="937"/>
      <c r="C232" s="648" t="b">
        <v>0</v>
      </c>
      <c r="D232" s="937"/>
      <c r="E232" s="937"/>
      <c r="F232" s="937"/>
      <c r="G232" s="937"/>
      <c r="H232" s="937"/>
      <c r="I232" s="937"/>
      <c r="J232" s="937"/>
      <c r="K232" s="937"/>
      <c r="L232" s="962" t="s">
        <v>128</v>
      </c>
      <c r="M232" s="976" t="s">
        <v>965</v>
      </c>
      <c r="N232" s="943" t="s">
        <v>355</v>
      </c>
      <c r="O232" s="964"/>
      <c r="P232" s="964"/>
      <c r="Q232" s="964"/>
      <c r="R232" s="955">
        <v>0</v>
      </c>
      <c r="S232" s="964"/>
      <c r="T232" s="964"/>
      <c r="U232" s="769">
        <v>0</v>
      </c>
      <c r="V232" s="955">
        <v>0</v>
      </c>
      <c r="W232" s="725"/>
      <c r="X232" s="725"/>
      <c r="Y232" s="725"/>
    </row>
    <row r="233" spans="1:25" ht="56.25">
      <c r="A233" s="951" t="s">
        <v>102</v>
      </c>
      <c r="B233" s="937"/>
      <c r="C233" s="648" t="b">
        <v>0</v>
      </c>
      <c r="D233" s="937"/>
      <c r="E233" s="937"/>
      <c r="F233" s="937"/>
      <c r="G233" s="937"/>
      <c r="H233" s="937"/>
      <c r="I233" s="937"/>
      <c r="J233" s="937"/>
      <c r="K233" s="937"/>
      <c r="L233" s="962" t="s">
        <v>129</v>
      </c>
      <c r="M233" s="976" t="s">
        <v>480</v>
      </c>
      <c r="N233" s="943" t="s">
        <v>355</v>
      </c>
      <c r="O233" s="964"/>
      <c r="P233" s="964"/>
      <c r="Q233" s="964"/>
      <c r="R233" s="955">
        <v>0</v>
      </c>
      <c r="S233" s="964"/>
      <c r="T233" s="964"/>
      <c r="U233" s="769">
        <v>0</v>
      </c>
      <c r="V233" s="955">
        <v>0</v>
      </c>
      <c r="W233" s="725"/>
      <c r="X233" s="725"/>
      <c r="Y233" s="725"/>
    </row>
    <row r="234" spans="1:25">
      <c r="A234" s="951" t="s">
        <v>102</v>
      </c>
      <c r="B234" s="937"/>
      <c r="C234" s="937"/>
      <c r="D234" s="937"/>
      <c r="E234" s="937"/>
      <c r="F234" s="937"/>
      <c r="G234" s="937"/>
      <c r="H234" s="937"/>
      <c r="I234" s="937"/>
      <c r="J234" s="937"/>
      <c r="K234" s="937"/>
      <c r="L234" s="962" t="s">
        <v>130</v>
      </c>
      <c r="M234" s="976" t="s">
        <v>1166</v>
      </c>
      <c r="N234" s="969" t="s">
        <v>355</v>
      </c>
      <c r="O234" s="964"/>
      <c r="P234" s="964"/>
      <c r="Q234" s="964"/>
      <c r="R234" s="955">
        <v>0</v>
      </c>
      <c r="S234" s="964"/>
      <c r="T234" s="964"/>
      <c r="U234" s="964"/>
      <c r="V234" s="955">
        <v>0</v>
      </c>
      <c r="W234" s="725"/>
      <c r="X234" s="725"/>
      <c r="Y234" s="725"/>
    </row>
    <row r="235" spans="1:25" s="409" customFormat="1" ht="22.5">
      <c r="A235" s="956" t="s">
        <v>102</v>
      </c>
      <c r="B235" s="957"/>
      <c r="C235" s="957"/>
      <c r="D235" s="957"/>
      <c r="E235" s="957"/>
      <c r="F235" s="957"/>
      <c r="G235" s="957"/>
      <c r="H235" s="957"/>
      <c r="I235" s="957"/>
      <c r="J235" s="957"/>
      <c r="K235" s="957"/>
      <c r="L235" s="958" t="s">
        <v>131</v>
      </c>
      <c r="M235" s="973" t="s">
        <v>1167</v>
      </c>
      <c r="N235" s="967" t="s">
        <v>355</v>
      </c>
      <c r="O235" s="954">
        <v>0</v>
      </c>
      <c r="P235" s="954">
        <v>0</v>
      </c>
      <c r="Q235" s="954">
        <v>0</v>
      </c>
      <c r="R235" s="954">
        <v>0</v>
      </c>
      <c r="S235" s="954">
        <v>0</v>
      </c>
      <c r="T235" s="954">
        <v>0</v>
      </c>
      <c r="U235" s="954">
        <v>0</v>
      </c>
      <c r="V235" s="954">
        <v>0</v>
      </c>
      <c r="W235" s="961"/>
      <c r="X235" s="961"/>
      <c r="Y235" s="961"/>
    </row>
    <row r="236" spans="1:25" ht="22.5">
      <c r="A236" s="951" t="s">
        <v>102</v>
      </c>
      <c r="B236" s="937"/>
      <c r="C236" s="937"/>
      <c r="D236" s="937"/>
      <c r="E236" s="937"/>
      <c r="F236" s="937"/>
      <c r="G236" s="937"/>
      <c r="H236" s="937"/>
      <c r="I236" s="937"/>
      <c r="J236" s="937"/>
      <c r="K236" s="937"/>
      <c r="L236" s="962" t="s">
        <v>1168</v>
      </c>
      <c r="M236" s="968" t="s">
        <v>481</v>
      </c>
      <c r="N236" s="969" t="s">
        <v>355</v>
      </c>
      <c r="O236" s="964"/>
      <c r="P236" s="964"/>
      <c r="Q236" s="964"/>
      <c r="R236" s="955">
        <v>0</v>
      </c>
      <c r="S236" s="964"/>
      <c r="T236" s="964"/>
      <c r="U236" s="964"/>
      <c r="V236" s="955">
        <v>0</v>
      </c>
      <c r="W236" s="725"/>
      <c r="X236" s="725"/>
      <c r="Y236" s="725"/>
    </row>
    <row r="237" spans="1:25" ht="22.5">
      <c r="A237" s="951" t="s">
        <v>102</v>
      </c>
      <c r="B237" s="937"/>
      <c r="C237" s="937"/>
      <c r="D237" s="937"/>
      <c r="E237" s="937"/>
      <c r="F237" s="937"/>
      <c r="G237" s="937"/>
      <c r="H237" s="937"/>
      <c r="I237" s="937"/>
      <c r="J237" s="937"/>
      <c r="K237" s="937"/>
      <c r="L237" s="962" t="s">
        <v>1169</v>
      </c>
      <c r="M237" s="968" t="s">
        <v>482</v>
      </c>
      <c r="N237" s="969" t="s">
        <v>355</v>
      </c>
      <c r="O237" s="964"/>
      <c r="P237" s="964"/>
      <c r="Q237" s="964"/>
      <c r="R237" s="955">
        <v>0</v>
      </c>
      <c r="S237" s="964"/>
      <c r="T237" s="964"/>
      <c r="U237" s="964"/>
      <c r="V237" s="955">
        <v>0</v>
      </c>
      <c r="W237" s="725"/>
      <c r="X237" s="725"/>
      <c r="Y237" s="725"/>
    </row>
    <row r="238" spans="1:25" ht="22.5">
      <c r="A238" s="951" t="s">
        <v>102</v>
      </c>
      <c r="B238" s="937"/>
      <c r="C238" s="937"/>
      <c r="D238" s="937"/>
      <c r="E238" s="937"/>
      <c r="F238" s="937"/>
      <c r="G238" s="937"/>
      <c r="H238" s="937"/>
      <c r="I238" s="937"/>
      <c r="J238" s="937"/>
      <c r="K238" s="937"/>
      <c r="L238" s="962" t="s">
        <v>132</v>
      </c>
      <c r="M238" s="976" t="s">
        <v>483</v>
      </c>
      <c r="N238" s="969" t="s">
        <v>355</v>
      </c>
      <c r="O238" s="964"/>
      <c r="P238" s="964"/>
      <c r="Q238" s="964"/>
      <c r="R238" s="955">
        <v>0</v>
      </c>
      <c r="S238" s="964"/>
      <c r="T238" s="964"/>
      <c r="U238" s="964"/>
      <c r="V238" s="955">
        <v>0</v>
      </c>
      <c r="W238" s="725"/>
      <c r="X238" s="725"/>
      <c r="Y238" s="725"/>
    </row>
    <row r="239" spans="1:25">
      <c r="A239" s="951" t="s">
        <v>102</v>
      </c>
      <c r="B239" s="937"/>
      <c r="C239" s="937"/>
      <c r="D239" s="937"/>
      <c r="E239" s="937"/>
      <c r="F239" s="937"/>
      <c r="G239" s="937"/>
      <c r="H239" s="937"/>
      <c r="I239" s="937"/>
      <c r="J239" s="937"/>
      <c r="K239" s="937"/>
      <c r="L239" s="962" t="s">
        <v>133</v>
      </c>
      <c r="M239" s="976" t="s">
        <v>484</v>
      </c>
      <c r="N239" s="969" t="s">
        <v>355</v>
      </c>
      <c r="O239" s="964"/>
      <c r="P239" s="964"/>
      <c r="Q239" s="964"/>
      <c r="R239" s="955">
        <v>0</v>
      </c>
      <c r="S239" s="964"/>
      <c r="T239" s="964"/>
      <c r="U239" s="964"/>
      <c r="V239" s="955">
        <v>0</v>
      </c>
      <c r="W239" s="725"/>
      <c r="X239" s="725"/>
      <c r="Y239" s="725"/>
    </row>
    <row r="240" spans="1:25" s="409" customFormat="1">
      <c r="A240" s="951" t="s">
        <v>102</v>
      </c>
      <c r="B240" s="957"/>
      <c r="C240" s="957"/>
      <c r="D240" s="957"/>
      <c r="E240" s="957"/>
      <c r="F240" s="957"/>
      <c r="G240" s="957"/>
      <c r="H240" s="957"/>
      <c r="I240" s="957"/>
      <c r="J240" s="957"/>
      <c r="K240" s="957"/>
      <c r="L240" s="958" t="s">
        <v>134</v>
      </c>
      <c r="M240" s="977" t="s">
        <v>1211</v>
      </c>
      <c r="N240" s="967" t="s">
        <v>355</v>
      </c>
      <c r="O240" s="954">
        <v>4692.4179999999997</v>
      </c>
      <c r="P240" s="954">
        <v>7687.4320000000007</v>
      </c>
      <c r="Q240" s="954">
        <v>4692.4179999999997</v>
      </c>
      <c r="R240" s="954">
        <v>-2995.014000000001</v>
      </c>
      <c r="S240" s="954">
        <v>4916.9290000000001</v>
      </c>
      <c r="T240" s="954">
        <v>9813.5280600000006</v>
      </c>
      <c r="U240" s="954">
        <v>5135.8349880000014</v>
      </c>
      <c r="V240" s="954">
        <v>4.4520876343750615</v>
      </c>
      <c r="W240" s="961"/>
      <c r="X240" s="961"/>
      <c r="Y240" s="961"/>
    </row>
    <row r="241" spans="1:25">
      <c r="A241" s="951" t="s">
        <v>102</v>
      </c>
      <c r="B241" s="937"/>
      <c r="C241" s="937" t="b">
        <v>0</v>
      </c>
      <c r="D241" s="937"/>
      <c r="E241" s="937"/>
      <c r="F241" s="937"/>
      <c r="G241" s="937"/>
      <c r="H241" s="937"/>
      <c r="I241" s="937"/>
      <c r="J241" s="937"/>
      <c r="K241" s="937"/>
      <c r="L241" s="962" t="s">
        <v>1212</v>
      </c>
      <c r="M241" s="978" t="s">
        <v>1214</v>
      </c>
      <c r="N241" s="969" t="s">
        <v>355</v>
      </c>
      <c r="O241" s="964"/>
      <c r="P241" s="964"/>
      <c r="Q241" s="964"/>
      <c r="R241" s="955">
        <v>0</v>
      </c>
      <c r="S241" s="964"/>
      <c r="T241" s="964"/>
      <c r="U241" s="964"/>
      <c r="V241" s="955">
        <v>0</v>
      </c>
      <c r="W241" s="725"/>
      <c r="X241" s="725"/>
      <c r="Y241" s="725"/>
    </row>
    <row r="242" spans="1:25">
      <c r="A242" s="951" t="s">
        <v>102</v>
      </c>
      <c r="B242" s="937"/>
      <c r="C242" s="937" t="b">
        <v>0</v>
      </c>
      <c r="D242" s="937"/>
      <c r="E242" s="937"/>
      <c r="F242" s="937"/>
      <c r="G242" s="937"/>
      <c r="H242" s="937"/>
      <c r="I242" s="937"/>
      <c r="J242" s="937"/>
      <c r="K242" s="937"/>
      <c r="L242" s="962" t="s">
        <v>1213</v>
      </c>
      <c r="M242" s="978" t="s">
        <v>1215</v>
      </c>
      <c r="N242" s="969" t="s">
        <v>355</v>
      </c>
      <c r="O242" s="964"/>
      <c r="P242" s="964"/>
      <c r="Q242" s="964"/>
      <c r="R242" s="955">
        <v>0</v>
      </c>
      <c r="S242" s="964"/>
      <c r="T242" s="964"/>
      <c r="U242" s="964"/>
      <c r="V242" s="955">
        <v>0</v>
      </c>
      <c r="W242" s="725"/>
      <c r="X242" s="725"/>
      <c r="Y242" s="725"/>
    </row>
    <row r="243" spans="1:25" s="409" customFormat="1">
      <c r="A243" s="951" t="s">
        <v>102</v>
      </c>
      <c r="B243" s="979" t="s">
        <v>992</v>
      </c>
      <c r="C243" s="957"/>
      <c r="D243" s="957"/>
      <c r="E243" s="957"/>
      <c r="F243" s="957"/>
      <c r="G243" s="957"/>
      <c r="H243" s="957"/>
      <c r="I243" s="957"/>
      <c r="J243" s="957"/>
      <c r="K243" s="957"/>
      <c r="L243" s="958" t="s">
        <v>137</v>
      </c>
      <c r="M243" s="973" t="s">
        <v>485</v>
      </c>
      <c r="N243" s="967" t="s">
        <v>314</v>
      </c>
      <c r="O243" s="980">
        <v>126.51</v>
      </c>
      <c r="P243" s="980">
        <v>146.51</v>
      </c>
      <c r="Q243" s="980">
        <v>126.51</v>
      </c>
      <c r="R243" s="980">
        <v>-19.999999999999986</v>
      </c>
      <c r="S243" s="980">
        <v>126.51</v>
      </c>
      <c r="T243" s="980">
        <v>146.51</v>
      </c>
      <c r="U243" s="980">
        <v>126.51</v>
      </c>
      <c r="V243" s="954"/>
      <c r="W243" s="961"/>
      <c r="X243" s="961"/>
      <c r="Y243" s="961"/>
    </row>
    <row r="244" spans="1:25">
      <c r="A244" s="951" t="s">
        <v>102</v>
      </c>
      <c r="B244" s="979" t="s">
        <v>988</v>
      </c>
      <c r="C244" s="937"/>
      <c r="D244" s="937"/>
      <c r="E244" s="937"/>
      <c r="F244" s="937"/>
      <c r="G244" s="937"/>
      <c r="H244" s="937"/>
      <c r="I244" s="937"/>
      <c r="J244" s="937"/>
      <c r="K244" s="937"/>
      <c r="L244" s="962" t="s">
        <v>1008</v>
      </c>
      <c r="M244" s="968" t="s">
        <v>926</v>
      </c>
      <c r="N244" s="969" t="s">
        <v>314</v>
      </c>
      <c r="O244" s="981">
        <v>63.255000000000003</v>
      </c>
      <c r="P244" s="981">
        <v>73.254999999999995</v>
      </c>
      <c r="Q244" s="981">
        <v>63.255000000000003</v>
      </c>
      <c r="R244" s="982">
        <v>-9.9999999999999929</v>
      </c>
      <c r="S244" s="981">
        <v>63.255000000000003</v>
      </c>
      <c r="T244" s="981">
        <v>73.254999999999995</v>
      </c>
      <c r="U244" s="981">
        <v>63.255000000000003</v>
      </c>
      <c r="V244" s="955"/>
      <c r="W244" s="725"/>
      <c r="X244" s="725"/>
      <c r="Y244" s="725"/>
    </row>
    <row r="245" spans="1:25">
      <c r="A245" s="951" t="s">
        <v>102</v>
      </c>
      <c r="B245" s="979" t="s">
        <v>983</v>
      </c>
      <c r="C245" s="937"/>
      <c r="D245" s="937"/>
      <c r="E245" s="937"/>
      <c r="F245" s="937"/>
      <c r="G245" s="937"/>
      <c r="H245" s="937"/>
      <c r="I245" s="937"/>
      <c r="J245" s="937"/>
      <c r="K245" s="937"/>
      <c r="L245" s="962" t="s">
        <v>1009</v>
      </c>
      <c r="M245" s="968" t="s">
        <v>925</v>
      </c>
      <c r="N245" s="969" t="s">
        <v>486</v>
      </c>
      <c r="O245" s="964">
        <v>36.700000000000003</v>
      </c>
      <c r="P245" s="964">
        <v>51.12</v>
      </c>
      <c r="Q245" s="964">
        <v>36.700000000000003</v>
      </c>
      <c r="R245" s="955">
        <v>-14.419999999999995</v>
      </c>
      <c r="S245" s="964">
        <v>38.869999999999997</v>
      </c>
      <c r="T245" s="964">
        <v>67.27</v>
      </c>
      <c r="U245" s="964">
        <v>38.869999999999997</v>
      </c>
      <c r="V245" s="955"/>
      <c r="W245" s="725"/>
      <c r="X245" s="725"/>
      <c r="Y245" s="725"/>
    </row>
    <row r="246" spans="1:25">
      <c r="A246" s="951" t="s">
        <v>102</v>
      </c>
      <c r="B246" s="979" t="s">
        <v>989</v>
      </c>
      <c r="C246" s="937"/>
      <c r="D246" s="937"/>
      <c r="E246" s="937"/>
      <c r="F246" s="937"/>
      <c r="G246" s="937"/>
      <c r="H246" s="937"/>
      <c r="I246" s="937"/>
      <c r="J246" s="937"/>
      <c r="K246" s="937"/>
      <c r="L246" s="962" t="s">
        <v>1170</v>
      </c>
      <c r="M246" s="968" t="s">
        <v>927</v>
      </c>
      <c r="N246" s="969" t="s">
        <v>314</v>
      </c>
      <c r="O246" s="982">
        <v>63.255000000000003</v>
      </c>
      <c r="P246" s="982">
        <v>73.254999999999995</v>
      </c>
      <c r="Q246" s="982">
        <v>63.255000000000003</v>
      </c>
      <c r="R246" s="982">
        <v>-9.9999999999999929</v>
      </c>
      <c r="S246" s="982">
        <v>63.255000000000003</v>
      </c>
      <c r="T246" s="982">
        <v>73.254999999999995</v>
      </c>
      <c r="U246" s="982">
        <v>63.255000000000003</v>
      </c>
      <c r="V246" s="955"/>
      <c r="W246" s="725"/>
      <c r="X246" s="725"/>
      <c r="Y246" s="725"/>
    </row>
    <row r="247" spans="1:25">
      <c r="A247" s="951" t="s">
        <v>102</v>
      </c>
      <c r="B247" s="979" t="s">
        <v>984</v>
      </c>
      <c r="C247" s="937"/>
      <c r="D247" s="937"/>
      <c r="E247" s="937"/>
      <c r="F247" s="937"/>
      <c r="G247" s="937"/>
      <c r="H247" s="937"/>
      <c r="I247" s="937"/>
      <c r="J247" s="937"/>
      <c r="K247" s="937"/>
      <c r="L247" s="962" t="s">
        <v>1171</v>
      </c>
      <c r="M247" s="968" t="s">
        <v>928</v>
      </c>
      <c r="N247" s="969" t="s">
        <v>486</v>
      </c>
      <c r="O247" s="964">
        <v>37.482562643269297</v>
      </c>
      <c r="P247" s="964">
        <v>53.820713944440669</v>
      </c>
      <c r="Q247" s="964">
        <v>37.482562643269297</v>
      </c>
      <c r="R247" s="955">
        <v>-16.338151301171372</v>
      </c>
      <c r="S247" s="964">
        <v>38.861863093826578</v>
      </c>
      <c r="T247" s="964">
        <v>66.69</v>
      </c>
      <c r="U247" s="964">
        <v>42.32</v>
      </c>
      <c r="V247" s="955"/>
      <c r="W247" s="725"/>
      <c r="X247" s="725"/>
      <c r="Y247" s="725"/>
    </row>
    <row r="248" spans="1:25">
      <c r="A248" s="951" t="s">
        <v>102</v>
      </c>
      <c r="B248" s="979"/>
      <c r="C248" s="937"/>
      <c r="D248" s="937"/>
      <c r="E248" s="937"/>
      <c r="F248" s="937"/>
      <c r="G248" s="937"/>
      <c r="H248" s="937"/>
      <c r="I248" s="937"/>
      <c r="J248" s="937"/>
      <c r="K248" s="937"/>
      <c r="L248" s="962" t="s">
        <v>1172</v>
      </c>
      <c r="M248" s="968" t="s">
        <v>487</v>
      </c>
      <c r="N248" s="969" t="s">
        <v>142</v>
      </c>
      <c r="O248" s="955">
        <v>102.13232327866292</v>
      </c>
      <c r="P248" s="955">
        <v>105.28308674577596</v>
      </c>
      <c r="Q248" s="955">
        <v>102.13232327866292</v>
      </c>
      <c r="R248" s="955"/>
      <c r="S248" s="955">
        <v>99.979066359214258</v>
      </c>
      <c r="T248" s="955">
        <v>99.137802883900704</v>
      </c>
      <c r="U248" s="955">
        <v>108.87573964497041</v>
      </c>
      <c r="V248" s="955"/>
      <c r="W248" s="725"/>
      <c r="X248" s="725"/>
      <c r="Y248" s="725"/>
    </row>
    <row r="249" spans="1:25">
      <c r="A249" s="951" t="s">
        <v>102</v>
      </c>
      <c r="B249" s="979"/>
      <c r="C249" s="937"/>
      <c r="D249" s="937"/>
      <c r="E249" s="937"/>
      <c r="F249" s="937"/>
      <c r="G249" s="937"/>
      <c r="H249" s="937"/>
      <c r="I249" s="937"/>
      <c r="J249" s="937"/>
      <c r="K249" s="937"/>
      <c r="L249" s="962" t="s">
        <v>1173</v>
      </c>
      <c r="M249" s="968" t="s">
        <v>488</v>
      </c>
      <c r="N249" s="969" t="s">
        <v>486</v>
      </c>
      <c r="O249" s="964">
        <v>37.091281321634646</v>
      </c>
      <c r="P249" s="964">
        <v>52.470356972220337</v>
      </c>
      <c r="Q249" s="964">
        <v>37.091281321634646</v>
      </c>
      <c r="R249" s="955">
        <v>-15.37907565058569</v>
      </c>
      <c r="S249" s="964">
        <v>38.865931546913288</v>
      </c>
      <c r="T249" s="964">
        <v>66.981967510750124</v>
      </c>
      <c r="U249" s="964">
        <v>40.596276879298088</v>
      </c>
      <c r="V249" s="955"/>
      <c r="W249" s="725"/>
      <c r="X249" s="725"/>
      <c r="Y249" s="725"/>
    </row>
    <row r="250" spans="1:25" s="409" customFormat="1">
      <c r="A250" s="956" t="s">
        <v>102</v>
      </c>
      <c r="B250" s="983"/>
      <c r="C250" s="957"/>
      <c r="D250" s="957"/>
      <c r="E250" s="957"/>
      <c r="F250" s="957"/>
      <c r="G250" s="957"/>
      <c r="H250" s="957"/>
      <c r="I250" s="957"/>
      <c r="J250" s="957"/>
      <c r="K250" s="957"/>
      <c r="L250" s="958" t="s">
        <v>138</v>
      </c>
      <c r="M250" s="973" t="s">
        <v>1227</v>
      </c>
      <c r="N250" s="967" t="s">
        <v>355</v>
      </c>
      <c r="O250" s="954">
        <v>3542.5882790293253</v>
      </c>
      <c r="P250" s="954">
        <v>2623.5178486110167</v>
      </c>
      <c r="Q250" s="954">
        <v>3542.5882790293253</v>
      </c>
      <c r="R250" s="954">
        <v>-699.90173285815456</v>
      </c>
      <c r="S250" s="954">
        <v>1943.2965773456644</v>
      </c>
      <c r="T250" s="954">
        <v>3349.0983755375064</v>
      </c>
      <c r="U250" s="954">
        <v>2029.8138439649044</v>
      </c>
      <c r="V250" s="954">
        <v>4.4520876343750544</v>
      </c>
      <c r="W250" s="961"/>
      <c r="X250" s="961"/>
      <c r="Y250" s="961"/>
    </row>
    <row r="251" spans="1:25" s="409" customFormat="1">
      <c r="A251" s="956" t="s">
        <v>102</v>
      </c>
      <c r="B251" s="979" t="s">
        <v>993</v>
      </c>
      <c r="C251" s="957"/>
      <c r="D251" s="957"/>
      <c r="E251" s="957"/>
      <c r="F251" s="957"/>
      <c r="G251" s="957"/>
      <c r="H251" s="957"/>
      <c r="I251" s="957"/>
      <c r="J251" s="957"/>
      <c r="K251" s="957"/>
      <c r="L251" s="958" t="s">
        <v>139</v>
      </c>
      <c r="M251" s="973" t="s">
        <v>489</v>
      </c>
      <c r="N251" s="967" t="s">
        <v>314</v>
      </c>
      <c r="O251" s="980">
        <v>95.51</v>
      </c>
      <c r="P251" s="980">
        <v>50</v>
      </c>
      <c r="Q251" s="980">
        <v>95.51</v>
      </c>
      <c r="R251" s="980">
        <v>45.510000000000005</v>
      </c>
      <c r="S251" s="980">
        <v>50</v>
      </c>
      <c r="T251" s="980">
        <v>50</v>
      </c>
      <c r="U251" s="980">
        <v>50</v>
      </c>
      <c r="V251" s="954"/>
      <c r="W251" s="961"/>
      <c r="X251" s="961"/>
      <c r="Y251" s="961"/>
    </row>
    <row r="252" spans="1:25">
      <c r="A252" s="951" t="s">
        <v>102</v>
      </c>
      <c r="B252" s="979" t="s">
        <v>990</v>
      </c>
      <c r="C252" s="937"/>
      <c r="D252" s="937"/>
      <c r="E252" s="937"/>
      <c r="F252" s="937"/>
      <c r="G252" s="937"/>
      <c r="H252" s="937"/>
      <c r="I252" s="937"/>
      <c r="J252" s="937"/>
      <c r="K252" s="937"/>
      <c r="L252" s="962" t="s">
        <v>1174</v>
      </c>
      <c r="M252" s="968" t="s">
        <v>976</v>
      </c>
      <c r="N252" s="969" t="s">
        <v>314</v>
      </c>
      <c r="O252" s="981">
        <v>47.755000000000003</v>
      </c>
      <c r="P252" s="981">
        <v>25</v>
      </c>
      <c r="Q252" s="981">
        <v>47.755000000000003</v>
      </c>
      <c r="R252" s="982">
        <v>22.755000000000003</v>
      </c>
      <c r="S252" s="981">
        <v>25</v>
      </c>
      <c r="T252" s="981">
        <v>25</v>
      </c>
      <c r="U252" s="981">
        <v>25</v>
      </c>
      <c r="V252" s="955"/>
      <c r="W252" s="725"/>
      <c r="X252" s="725"/>
      <c r="Y252" s="725"/>
    </row>
    <row r="253" spans="1:25">
      <c r="A253" s="951" t="s">
        <v>102</v>
      </c>
      <c r="B253" s="979" t="s">
        <v>986</v>
      </c>
      <c r="C253" s="937"/>
      <c r="D253" s="937"/>
      <c r="E253" s="937"/>
      <c r="F253" s="937"/>
      <c r="G253" s="937"/>
      <c r="H253" s="937"/>
      <c r="I253" s="937"/>
      <c r="J253" s="937"/>
      <c r="K253" s="937"/>
      <c r="L253" s="962" t="s">
        <v>1175</v>
      </c>
      <c r="M253" s="968" t="s">
        <v>977</v>
      </c>
      <c r="N253" s="969" t="s">
        <v>486</v>
      </c>
      <c r="O253" s="964">
        <v>36.700000000000003</v>
      </c>
      <c r="P253" s="964">
        <v>51.12</v>
      </c>
      <c r="Q253" s="964">
        <v>36.700000000000003</v>
      </c>
      <c r="R253" s="955">
        <v>-14.419999999999995</v>
      </c>
      <c r="S253" s="964">
        <v>38.869999999999997</v>
      </c>
      <c r="T253" s="964">
        <v>67.27</v>
      </c>
      <c r="U253" s="964">
        <v>38.869999999999997</v>
      </c>
      <c r="V253" s="955"/>
      <c r="W253" s="725"/>
      <c r="X253" s="725"/>
      <c r="Y253" s="725"/>
    </row>
    <row r="254" spans="1:25">
      <c r="A254" s="951" t="s">
        <v>102</v>
      </c>
      <c r="B254" s="979" t="s">
        <v>991</v>
      </c>
      <c r="C254" s="937"/>
      <c r="D254" s="937"/>
      <c r="E254" s="937"/>
      <c r="F254" s="937"/>
      <c r="G254" s="937"/>
      <c r="H254" s="937"/>
      <c r="I254" s="937"/>
      <c r="J254" s="937"/>
      <c r="K254" s="937"/>
      <c r="L254" s="962" t="s">
        <v>1176</v>
      </c>
      <c r="M254" s="968" t="s">
        <v>978</v>
      </c>
      <c r="N254" s="969" t="s">
        <v>314</v>
      </c>
      <c r="O254" s="982">
        <v>47.755000000000003</v>
      </c>
      <c r="P254" s="982">
        <v>25</v>
      </c>
      <c r="Q254" s="982">
        <v>47.755000000000003</v>
      </c>
      <c r="R254" s="982">
        <v>22.755000000000003</v>
      </c>
      <c r="S254" s="982">
        <v>25</v>
      </c>
      <c r="T254" s="982">
        <v>25</v>
      </c>
      <c r="U254" s="982">
        <v>25</v>
      </c>
      <c r="V254" s="955"/>
      <c r="W254" s="725"/>
      <c r="X254" s="725"/>
      <c r="Y254" s="725"/>
    </row>
    <row r="255" spans="1:25">
      <c r="A255" s="951" t="s">
        <v>102</v>
      </c>
      <c r="B255" s="979" t="s">
        <v>985</v>
      </c>
      <c r="C255" s="937"/>
      <c r="D255" s="937"/>
      <c r="E255" s="937"/>
      <c r="F255" s="937"/>
      <c r="G255" s="937"/>
      <c r="H255" s="937"/>
      <c r="I255" s="937"/>
      <c r="J255" s="937"/>
      <c r="K255" s="937"/>
      <c r="L255" s="962" t="s">
        <v>1177</v>
      </c>
      <c r="M255" s="968" t="s">
        <v>979</v>
      </c>
      <c r="N255" s="969" t="s">
        <v>486</v>
      </c>
      <c r="O255" s="964">
        <v>37.482562643269297</v>
      </c>
      <c r="P255" s="964">
        <v>53.820713944440669</v>
      </c>
      <c r="Q255" s="964">
        <v>37.482562643269297</v>
      </c>
      <c r="R255" s="955">
        <v>-16.338151301171372</v>
      </c>
      <c r="S255" s="964">
        <v>38.861863093826578</v>
      </c>
      <c r="T255" s="964">
        <v>66.69</v>
      </c>
      <c r="U255" s="964">
        <v>42.32</v>
      </c>
      <c r="V255" s="955"/>
      <c r="W255" s="725"/>
      <c r="X255" s="725"/>
      <c r="Y255" s="725"/>
    </row>
    <row r="256" spans="1:25">
      <c r="A256" s="718" t="s">
        <v>103</v>
      </c>
      <c r="B256" s="949" t="s">
        <v>824</v>
      </c>
      <c r="C256" s="937"/>
      <c r="D256" s="937"/>
      <c r="E256" s="937"/>
      <c r="F256" s="937"/>
      <c r="G256" s="937"/>
      <c r="H256" s="937"/>
      <c r="I256" s="937"/>
      <c r="J256" s="937"/>
      <c r="K256" s="937"/>
      <c r="L256" s="627" t="s">
        <v>2454</v>
      </c>
      <c r="M256" s="950"/>
      <c r="N256" s="950"/>
      <c r="O256" s="950"/>
      <c r="P256" s="950"/>
      <c r="Q256" s="950"/>
      <c r="R256" s="950"/>
      <c r="S256" s="950"/>
      <c r="T256" s="950"/>
      <c r="U256" s="950"/>
      <c r="V256" s="950"/>
      <c r="W256" s="950"/>
      <c r="X256" s="950"/>
      <c r="Y256" s="950"/>
    </row>
    <row r="257" spans="1:25">
      <c r="A257" s="951" t="s">
        <v>103</v>
      </c>
      <c r="B257" s="937"/>
      <c r="C257" s="937"/>
      <c r="D257" s="937"/>
      <c r="E257" s="937"/>
      <c r="F257" s="937"/>
      <c r="G257" s="937"/>
      <c r="H257" s="937"/>
      <c r="I257" s="937"/>
      <c r="J257" s="937"/>
      <c r="K257" s="937"/>
      <c r="L257" s="952" t="s">
        <v>17</v>
      </c>
      <c r="M257" s="953" t="s">
        <v>453</v>
      </c>
      <c r="N257" s="943" t="s">
        <v>355</v>
      </c>
      <c r="O257" s="954">
        <v>234.101</v>
      </c>
      <c r="P257" s="954">
        <v>440.05700000000002</v>
      </c>
      <c r="Q257" s="954">
        <v>234.101</v>
      </c>
      <c r="R257" s="954">
        <v>-205.95600000000002</v>
      </c>
      <c r="S257" s="954">
        <v>255.416</v>
      </c>
      <c r="T257" s="954">
        <v>485.21285600000004</v>
      </c>
      <c r="U257" s="954">
        <v>330.70282248000001</v>
      </c>
      <c r="V257" s="955">
        <v>29.476157515582429</v>
      </c>
      <c r="W257" s="725"/>
      <c r="X257" s="725"/>
      <c r="Y257" s="725"/>
    </row>
    <row r="258" spans="1:25" s="409" customFormat="1" ht="22.5">
      <c r="A258" s="956" t="s">
        <v>103</v>
      </c>
      <c r="B258" s="957"/>
      <c r="C258" s="957"/>
      <c r="D258" s="957"/>
      <c r="E258" s="957"/>
      <c r="F258" s="957"/>
      <c r="G258" s="957"/>
      <c r="H258" s="957"/>
      <c r="I258" s="957"/>
      <c r="J258" s="957"/>
      <c r="K258" s="957"/>
      <c r="L258" s="958" t="s">
        <v>154</v>
      </c>
      <c r="M258" s="959" t="s">
        <v>1127</v>
      </c>
      <c r="N258" s="960" t="s">
        <v>355</v>
      </c>
      <c r="O258" s="954">
        <v>43.5</v>
      </c>
      <c r="P258" s="954">
        <v>184.6</v>
      </c>
      <c r="Q258" s="954">
        <v>43.5</v>
      </c>
      <c r="R258" s="954">
        <v>-141.1</v>
      </c>
      <c r="S258" s="954">
        <v>62</v>
      </c>
      <c r="T258" s="954">
        <v>203.4</v>
      </c>
      <c r="U258" s="954">
        <v>181.9</v>
      </c>
      <c r="V258" s="954">
        <v>193.38709677419357</v>
      </c>
      <c r="W258" s="961"/>
      <c r="X258" s="961"/>
      <c r="Y258" s="961"/>
    </row>
    <row r="259" spans="1:25">
      <c r="A259" s="951" t="s">
        <v>103</v>
      </c>
      <c r="B259" s="937"/>
      <c r="C259" s="937"/>
      <c r="D259" s="937"/>
      <c r="E259" s="937"/>
      <c r="F259" s="937"/>
      <c r="G259" s="937"/>
      <c r="H259" s="937"/>
      <c r="I259" s="937"/>
      <c r="J259" s="937"/>
      <c r="K259" s="937"/>
      <c r="L259" s="962" t="s">
        <v>397</v>
      </c>
      <c r="M259" s="963" t="s">
        <v>1128</v>
      </c>
      <c r="N259" s="943" t="s">
        <v>355</v>
      </c>
      <c r="O259" s="955">
        <v>0</v>
      </c>
      <c r="P259" s="955">
        <v>0</v>
      </c>
      <c r="Q259" s="955">
        <v>0</v>
      </c>
      <c r="R259" s="955">
        <v>0</v>
      </c>
      <c r="S259" s="955">
        <v>0</v>
      </c>
      <c r="T259" s="955">
        <v>0</v>
      </c>
      <c r="U259" s="955">
        <v>0</v>
      </c>
      <c r="V259" s="955">
        <v>0</v>
      </c>
      <c r="W259" s="725"/>
      <c r="X259" s="725"/>
      <c r="Y259" s="725"/>
    </row>
    <row r="260" spans="1:25">
      <c r="A260" s="951" t="s">
        <v>103</v>
      </c>
      <c r="B260" s="937"/>
      <c r="C260" s="937"/>
      <c r="D260" s="937"/>
      <c r="E260" s="937"/>
      <c r="F260" s="937"/>
      <c r="G260" s="937"/>
      <c r="H260" s="937"/>
      <c r="I260" s="937"/>
      <c r="J260" s="937"/>
      <c r="K260" s="937"/>
      <c r="L260" s="962" t="s">
        <v>399</v>
      </c>
      <c r="M260" s="963" t="s">
        <v>455</v>
      </c>
      <c r="N260" s="943" t="s">
        <v>355</v>
      </c>
      <c r="O260" s="964">
        <v>26</v>
      </c>
      <c r="P260" s="964">
        <v>43.5</v>
      </c>
      <c r="Q260" s="964">
        <v>26</v>
      </c>
      <c r="R260" s="955">
        <v>-17.5</v>
      </c>
      <c r="S260" s="964">
        <v>32</v>
      </c>
      <c r="T260" s="964">
        <v>47.9</v>
      </c>
      <c r="U260" s="964">
        <v>47.9</v>
      </c>
      <c r="V260" s="955">
        <v>49.687499999999993</v>
      </c>
      <c r="W260" s="725"/>
      <c r="X260" s="725"/>
      <c r="Y260" s="725"/>
    </row>
    <row r="261" spans="1:25">
      <c r="A261" s="951" t="s">
        <v>103</v>
      </c>
      <c r="B261" s="937"/>
      <c r="C261" s="937"/>
      <c r="D261" s="937"/>
      <c r="E261" s="937"/>
      <c r="F261" s="937"/>
      <c r="G261" s="937"/>
      <c r="H261" s="937"/>
      <c r="I261" s="937"/>
      <c r="J261" s="937"/>
      <c r="K261" s="937"/>
      <c r="L261" s="962" t="s">
        <v>885</v>
      </c>
      <c r="M261" s="963" t="s">
        <v>456</v>
      </c>
      <c r="N261" s="943" t="s">
        <v>355</v>
      </c>
      <c r="O261" s="964">
        <v>17.5</v>
      </c>
      <c r="P261" s="964">
        <v>141.1</v>
      </c>
      <c r="Q261" s="964">
        <v>17.5</v>
      </c>
      <c r="R261" s="955">
        <v>-123.6</v>
      </c>
      <c r="S261" s="964">
        <v>30</v>
      </c>
      <c r="T261" s="964">
        <v>155.5</v>
      </c>
      <c r="U261" s="964">
        <v>134</v>
      </c>
      <c r="V261" s="955">
        <v>346.66666666666669</v>
      </c>
      <c r="W261" s="725"/>
      <c r="X261" s="725"/>
      <c r="Y261" s="725"/>
    </row>
    <row r="262" spans="1:25" s="409" customFormat="1" ht="22.5">
      <c r="A262" s="956" t="s">
        <v>103</v>
      </c>
      <c r="B262" s="957"/>
      <c r="C262" s="957"/>
      <c r="D262" s="957"/>
      <c r="E262" s="957"/>
      <c r="F262" s="957"/>
      <c r="G262" s="957"/>
      <c r="H262" s="957"/>
      <c r="I262" s="957"/>
      <c r="J262" s="957"/>
      <c r="K262" s="957"/>
      <c r="L262" s="958" t="s">
        <v>155</v>
      </c>
      <c r="M262" s="959" t="s">
        <v>1129</v>
      </c>
      <c r="N262" s="960" t="s">
        <v>355</v>
      </c>
      <c r="O262" s="954">
        <v>0</v>
      </c>
      <c r="P262" s="954">
        <v>0</v>
      </c>
      <c r="Q262" s="954">
        <v>0</v>
      </c>
      <c r="R262" s="954">
        <v>0</v>
      </c>
      <c r="S262" s="954">
        <v>0</v>
      </c>
      <c r="T262" s="954">
        <v>0</v>
      </c>
      <c r="U262" s="954">
        <v>0</v>
      </c>
      <c r="V262" s="954">
        <v>0</v>
      </c>
      <c r="W262" s="961"/>
      <c r="X262" s="961"/>
      <c r="Y262" s="961"/>
    </row>
    <row r="263" spans="1:25">
      <c r="A263" s="951" t="s">
        <v>103</v>
      </c>
      <c r="B263" s="937"/>
      <c r="C263" s="937"/>
      <c r="D263" s="937"/>
      <c r="E263" s="937"/>
      <c r="F263" s="937"/>
      <c r="G263" s="937"/>
      <c r="H263" s="937"/>
      <c r="I263" s="937"/>
      <c r="J263" s="937"/>
      <c r="K263" s="937"/>
      <c r="L263" s="962" t="s">
        <v>454</v>
      </c>
      <c r="M263" s="963" t="s">
        <v>1130</v>
      </c>
      <c r="N263" s="943" t="s">
        <v>355</v>
      </c>
      <c r="O263" s="955">
        <v>0</v>
      </c>
      <c r="P263" s="955">
        <v>0</v>
      </c>
      <c r="Q263" s="955">
        <v>0</v>
      </c>
      <c r="R263" s="955">
        <v>0</v>
      </c>
      <c r="S263" s="955">
        <v>0</v>
      </c>
      <c r="T263" s="955">
        <v>0</v>
      </c>
      <c r="U263" s="955">
        <v>0</v>
      </c>
      <c r="V263" s="955">
        <v>0</v>
      </c>
      <c r="W263" s="725"/>
      <c r="X263" s="725"/>
      <c r="Y263" s="725"/>
    </row>
    <row r="264" spans="1:25">
      <c r="A264" s="951" t="s">
        <v>103</v>
      </c>
      <c r="B264" s="937" t="s">
        <v>411</v>
      </c>
      <c r="C264" s="937"/>
      <c r="D264" s="937"/>
      <c r="E264" s="937"/>
      <c r="F264" s="937"/>
      <c r="G264" s="937"/>
      <c r="H264" s="937"/>
      <c r="I264" s="937"/>
      <c r="J264" s="937"/>
      <c r="K264" s="937"/>
      <c r="L264" s="962" t="s">
        <v>457</v>
      </c>
      <c r="M264" s="963" t="s">
        <v>1131</v>
      </c>
      <c r="N264" s="943" t="s">
        <v>355</v>
      </c>
      <c r="O264" s="955">
        <v>0</v>
      </c>
      <c r="P264" s="955">
        <v>0</v>
      </c>
      <c r="Q264" s="955">
        <v>0</v>
      </c>
      <c r="R264" s="955">
        <v>0</v>
      </c>
      <c r="S264" s="955">
        <v>0</v>
      </c>
      <c r="T264" s="955">
        <v>0</v>
      </c>
      <c r="U264" s="955">
        <v>0</v>
      </c>
      <c r="V264" s="955">
        <v>0</v>
      </c>
      <c r="W264" s="725"/>
      <c r="X264" s="725"/>
      <c r="Y264" s="725"/>
    </row>
    <row r="265" spans="1:25">
      <c r="A265" s="951" t="s">
        <v>103</v>
      </c>
      <c r="B265" s="937" t="s">
        <v>412</v>
      </c>
      <c r="C265" s="937"/>
      <c r="D265" s="937"/>
      <c r="E265" s="937"/>
      <c r="F265" s="937"/>
      <c r="G265" s="937"/>
      <c r="H265" s="937"/>
      <c r="I265" s="937"/>
      <c r="J265" s="937"/>
      <c r="K265" s="937"/>
      <c r="L265" s="962" t="s">
        <v>458</v>
      </c>
      <c r="M265" s="963" t="s">
        <v>1132</v>
      </c>
      <c r="N265" s="943" t="s">
        <v>355</v>
      </c>
      <c r="O265" s="955">
        <v>0</v>
      </c>
      <c r="P265" s="955">
        <v>0</v>
      </c>
      <c r="Q265" s="955">
        <v>0</v>
      </c>
      <c r="R265" s="955">
        <v>0</v>
      </c>
      <c r="S265" s="955">
        <v>0</v>
      </c>
      <c r="T265" s="955">
        <v>0</v>
      </c>
      <c r="U265" s="955">
        <v>0</v>
      </c>
      <c r="V265" s="955">
        <v>0</v>
      </c>
      <c r="W265" s="725"/>
      <c r="X265" s="725"/>
      <c r="Y265" s="725"/>
    </row>
    <row r="266" spans="1:25">
      <c r="A266" s="951" t="s">
        <v>103</v>
      </c>
      <c r="B266" s="937"/>
      <c r="C266" s="937"/>
      <c r="D266" s="937"/>
      <c r="E266" s="937"/>
      <c r="F266" s="937"/>
      <c r="G266" s="937"/>
      <c r="H266" s="937"/>
      <c r="I266" s="937"/>
      <c r="J266" s="937"/>
      <c r="K266" s="937"/>
      <c r="L266" s="962" t="s">
        <v>459</v>
      </c>
      <c r="M266" s="963" t="s">
        <v>1133</v>
      </c>
      <c r="N266" s="943" t="s">
        <v>355</v>
      </c>
      <c r="O266" s="964"/>
      <c r="P266" s="964"/>
      <c r="Q266" s="964"/>
      <c r="R266" s="955">
        <v>0</v>
      </c>
      <c r="S266" s="964"/>
      <c r="T266" s="964"/>
      <c r="U266" s="964"/>
      <c r="V266" s="955">
        <v>0</v>
      </c>
      <c r="W266" s="725"/>
      <c r="X266" s="725"/>
      <c r="Y266" s="725"/>
    </row>
    <row r="267" spans="1:25">
      <c r="A267" s="951" t="s">
        <v>103</v>
      </c>
      <c r="B267" s="937" t="s">
        <v>405</v>
      </c>
      <c r="C267" s="937"/>
      <c r="D267" s="937"/>
      <c r="E267" s="937"/>
      <c r="F267" s="937"/>
      <c r="G267" s="937"/>
      <c r="H267" s="937"/>
      <c r="I267" s="937"/>
      <c r="J267" s="937"/>
      <c r="K267" s="937"/>
      <c r="L267" s="962" t="s">
        <v>460</v>
      </c>
      <c r="M267" s="963" t="s">
        <v>1134</v>
      </c>
      <c r="N267" s="943" t="s">
        <v>355</v>
      </c>
      <c r="O267" s="955">
        <v>0</v>
      </c>
      <c r="P267" s="955">
        <v>0</v>
      </c>
      <c r="Q267" s="955">
        <v>0</v>
      </c>
      <c r="R267" s="955">
        <v>0</v>
      </c>
      <c r="S267" s="955">
        <v>0</v>
      </c>
      <c r="T267" s="955">
        <v>0</v>
      </c>
      <c r="U267" s="955">
        <v>0</v>
      </c>
      <c r="V267" s="955">
        <v>0</v>
      </c>
      <c r="W267" s="725"/>
      <c r="X267" s="725"/>
      <c r="Y267" s="725"/>
    </row>
    <row r="268" spans="1:25">
      <c r="A268" s="951" t="s">
        <v>103</v>
      </c>
      <c r="B268" s="937" t="s">
        <v>407</v>
      </c>
      <c r="C268" s="937"/>
      <c r="D268" s="937"/>
      <c r="E268" s="937"/>
      <c r="F268" s="937"/>
      <c r="G268" s="937"/>
      <c r="H268" s="937"/>
      <c r="I268" s="937"/>
      <c r="J268" s="937"/>
      <c r="K268" s="937"/>
      <c r="L268" s="962" t="s">
        <v>1203</v>
      </c>
      <c r="M268" s="963" t="s">
        <v>1207</v>
      </c>
      <c r="N268" s="943" t="s">
        <v>355</v>
      </c>
      <c r="O268" s="955">
        <v>0</v>
      </c>
      <c r="P268" s="955">
        <v>0</v>
      </c>
      <c r="Q268" s="955">
        <v>0</v>
      </c>
      <c r="R268" s="955">
        <v>0</v>
      </c>
      <c r="S268" s="955">
        <v>0</v>
      </c>
      <c r="T268" s="955">
        <v>0</v>
      </c>
      <c r="U268" s="955">
        <v>0</v>
      </c>
      <c r="V268" s="955">
        <v>0</v>
      </c>
      <c r="W268" s="725"/>
      <c r="X268" s="725"/>
      <c r="Y268" s="725"/>
    </row>
    <row r="269" spans="1:25">
      <c r="A269" s="951" t="s">
        <v>103</v>
      </c>
      <c r="B269" s="937" t="s">
        <v>409</v>
      </c>
      <c r="C269" s="937"/>
      <c r="D269" s="937"/>
      <c r="E269" s="937"/>
      <c r="F269" s="937"/>
      <c r="G269" s="937"/>
      <c r="H269" s="937"/>
      <c r="I269" s="937"/>
      <c r="J269" s="937"/>
      <c r="K269" s="937"/>
      <c r="L269" s="962" t="s">
        <v>1204</v>
      </c>
      <c r="M269" s="963" t="s">
        <v>1208</v>
      </c>
      <c r="N269" s="943" t="s">
        <v>355</v>
      </c>
      <c r="O269" s="955">
        <v>0</v>
      </c>
      <c r="P269" s="955">
        <v>0</v>
      </c>
      <c r="Q269" s="955">
        <v>0</v>
      </c>
      <c r="R269" s="955">
        <v>0</v>
      </c>
      <c r="S269" s="955">
        <v>0</v>
      </c>
      <c r="T269" s="955">
        <v>0</v>
      </c>
      <c r="U269" s="955">
        <v>0</v>
      </c>
      <c r="V269" s="955">
        <v>0</v>
      </c>
      <c r="W269" s="725"/>
      <c r="X269" s="725"/>
      <c r="Y269" s="725"/>
    </row>
    <row r="270" spans="1:25">
      <c r="A270" s="951" t="s">
        <v>103</v>
      </c>
      <c r="B270" s="937" t="s">
        <v>410</v>
      </c>
      <c r="C270" s="937"/>
      <c r="D270" s="937"/>
      <c r="E270" s="937"/>
      <c r="F270" s="937"/>
      <c r="G270" s="937"/>
      <c r="H270" s="937"/>
      <c r="I270" s="937"/>
      <c r="J270" s="937"/>
      <c r="K270" s="937"/>
      <c r="L270" s="962" t="s">
        <v>1205</v>
      </c>
      <c r="M270" s="963" t="s">
        <v>1209</v>
      </c>
      <c r="N270" s="943" t="s">
        <v>355</v>
      </c>
      <c r="O270" s="955">
        <v>0</v>
      </c>
      <c r="P270" s="955">
        <v>0</v>
      </c>
      <c r="Q270" s="955">
        <v>0</v>
      </c>
      <c r="R270" s="955">
        <v>0</v>
      </c>
      <c r="S270" s="955">
        <v>0</v>
      </c>
      <c r="T270" s="955">
        <v>0</v>
      </c>
      <c r="U270" s="955">
        <v>0</v>
      </c>
      <c r="V270" s="955">
        <v>0</v>
      </c>
      <c r="W270" s="725"/>
      <c r="X270" s="725"/>
      <c r="Y270" s="725"/>
    </row>
    <row r="271" spans="1:25">
      <c r="A271" s="951" t="s">
        <v>103</v>
      </c>
      <c r="B271" s="965" t="s">
        <v>1077</v>
      </c>
      <c r="C271" s="937"/>
      <c r="D271" s="937"/>
      <c r="E271" s="937"/>
      <c r="F271" s="937"/>
      <c r="G271" s="937"/>
      <c r="H271" s="937"/>
      <c r="I271" s="937"/>
      <c r="J271" s="937"/>
      <c r="K271" s="937"/>
      <c r="L271" s="962" t="s">
        <v>1206</v>
      </c>
      <c r="M271" s="963" t="s">
        <v>1210</v>
      </c>
      <c r="N271" s="943" t="s">
        <v>355</v>
      </c>
      <c r="O271" s="955">
        <v>0</v>
      </c>
      <c r="P271" s="955">
        <v>0</v>
      </c>
      <c r="Q271" s="955">
        <v>0</v>
      </c>
      <c r="R271" s="955">
        <v>0</v>
      </c>
      <c r="S271" s="955">
        <v>0</v>
      </c>
      <c r="T271" s="955">
        <v>0</v>
      </c>
      <c r="U271" s="955">
        <v>0</v>
      </c>
      <c r="V271" s="955">
        <v>0</v>
      </c>
      <c r="W271" s="725"/>
      <c r="X271" s="725"/>
      <c r="Y271" s="725"/>
    </row>
    <row r="272" spans="1:25" s="409" customFormat="1" ht="45">
      <c r="A272" s="956" t="s">
        <v>103</v>
      </c>
      <c r="B272" s="957"/>
      <c r="C272" s="957"/>
      <c r="D272" s="957"/>
      <c r="E272" s="957"/>
      <c r="F272" s="957"/>
      <c r="G272" s="957"/>
      <c r="H272" s="957"/>
      <c r="I272" s="957"/>
      <c r="J272" s="957"/>
      <c r="K272" s="957"/>
      <c r="L272" s="958" t="s">
        <v>363</v>
      </c>
      <c r="M272" s="959" t="s">
        <v>1135</v>
      </c>
      <c r="N272" s="960" t="s">
        <v>355</v>
      </c>
      <c r="O272" s="966">
        <v>25</v>
      </c>
      <c r="P272" s="966">
        <v>25.1</v>
      </c>
      <c r="Q272" s="966">
        <v>25</v>
      </c>
      <c r="R272" s="954">
        <v>-0.10000000000000142</v>
      </c>
      <c r="S272" s="966">
        <v>25</v>
      </c>
      <c r="T272" s="966">
        <v>25</v>
      </c>
      <c r="U272" s="966">
        <v>0</v>
      </c>
      <c r="V272" s="954">
        <v>-100</v>
      </c>
      <c r="W272" s="961"/>
      <c r="X272" s="961"/>
      <c r="Y272" s="961"/>
    </row>
    <row r="273" spans="1:25" s="409" customFormat="1" ht="33.75">
      <c r="A273" s="956" t="s">
        <v>103</v>
      </c>
      <c r="B273" s="957"/>
      <c r="C273" s="957"/>
      <c r="D273" s="957"/>
      <c r="E273" s="957"/>
      <c r="F273" s="957"/>
      <c r="G273" s="957"/>
      <c r="H273" s="957"/>
      <c r="I273" s="957"/>
      <c r="J273" s="957"/>
      <c r="K273" s="957"/>
      <c r="L273" s="958" t="s">
        <v>365</v>
      </c>
      <c r="M273" s="959" t="s">
        <v>1136</v>
      </c>
      <c r="N273" s="960" t="s">
        <v>355</v>
      </c>
      <c r="O273" s="954">
        <v>68.210999999999999</v>
      </c>
      <c r="P273" s="954">
        <v>108.27700000000002</v>
      </c>
      <c r="Q273" s="954">
        <v>68.210999999999999</v>
      </c>
      <c r="R273" s="954">
        <v>-40.066000000000017</v>
      </c>
      <c r="S273" s="954">
        <v>72.415999999999997</v>
      </c>
      <c r="T273" s="954">
        <v>131.012856</v>
      </c>
      <c r="U273" s="954">
        <v>122.80282248000002</v>
      </c>
      <c r="V273" s="954">
        <v>69.579681948740642</v>
      </c>
      <c r="W273" s="961"/>
      <c r="X273" s="961"/>
      <c r="Y273" s="961"/>
    </row>
    <row r="274" spans="1:25">
      <c r="A274" s="951" t="s">
        <v>103</v>
      </c>
      <c r="B274" s="808" t="s">
        <v>1178</v>
      </c>
      <c r="C274" s="937"/>
      <c r="D274" s="937"/>
      <c r="E274" s="937"/>
      <c r="F274" s="937"/>
      <c r="G274" s="937"/>
      <c r="H274" s="937"/>
      <c r="I274" s="937"/>
      <c r="J274" s="937"/>
      <c r="K274" s="937"/>
      <c r="L274" s="962" t="s">
        <v>467</v>
      </c>
      <c r="M274" s="963" t="s">
        <v>1137</v>
      </c>
      <c r="N274" s="943" t="s">
        <v>355</v>
      </c>
      <c r="O274" s="955">
        <v>52.47</v>
      </c>
      <c r="P274" s="955">
        <v>83.29</v>
      </c>
      <c r="Q274" s="955">
        <v>52.47</v>
      </c>
      <c r="R274" s="955">
        <v>-30.820000000000007</v>
      </c>
      <c r="S274" s="955">
        <v>55.62</v>
      </c>
      <c r="T274" s="955">
        <v>100.77911999999999</v>
      </c>
      <c r="U274" s="955">
        <v>94.463709600000016</v>
      </c>
      <c r="V274" s="955">
        <v>69.837665587918053</v>
      </c>
      <c r="W274" s="725"/>
      <c r="X274" s="725"/>
      <c r="Y274" s="725"/>
    </row>
    <row r="275" spans="1:25" ht="22.5">
      <c r="A275" s="951" t="s">
        <v>103</v>
      </c>
      <c r="B275" s="808" t="s">
        <v>1179</v>
      </c>
      <c r="C275" s="937"/>
      <c r="D275" s="937"/>
      <c r="E275" s="937"/>
      <c r="F275" s="937"/>
      <c r="G275" s="937"/>
      <c r="H275" s="937"/>
      <c r="I275" s="937"/>
      <c r="J275" s="937"/>
      <c r="K275" s="937"/>
      <c r="L275" s="962" t="s">
        <v>474</v>
      </c>
      <c r="M275" s="963" t="s">
        <v>1138</v>
      </c>
      <c r="N275" s="943" t="s">
        <v>355</v>
      </c>
      <c r="O275" s="955">
        <v>15.741</v>
      </c>
      <c r="P275" s="955">
        <v>24.987000000000002</v>
      </c>
      <c r="Q275" s="955">
        <v>15.741</v>
      </c>
      <c r="R275" s="955">
        <v>-9.2460000000000022</v>
      </c>
      <c r="S275" s="955">
        <v>16.795999999999999</v>
      </c>
      <c r="T275" s="955">
        <v>30.233736</v>
      </c>
      <c r="U275" s="955">
        <v>28.339112880000002</v>
      </c>
      <c r="V275" s="955">
        <v>68.72536842105265</v>
      </c>
      <c r="W275" s="725"/>
      <c r="X275" s="725"/>
      <c r="Y275" s="725"/>
    </row>
    <row r="276" spans="1:25" s="409" customFormat="1">
      <c r="A276" s="956" t="s">
        <v>103</v>
      </c>
      <c r="B276" s="957"/>
      <c r="C276" s="957"/>
      <c r="D276" s="957"/>
      <c r="E276" s="957"/>
      <c r="F276" s="957"/>
      <c r="G276" s="957"/>
      <c r="H276" s="957"/>
      <c r="I276" s="957"/>
      <c r="J276" s="957"/>
      <c r="K276" s="957"/>
      <c r="L276" s="958" t="s">
        <v>367</v>
      </c>
      <c r="M276" s="959" t="s">
        <v>1139</v>
      </c>
      <c r="N276" s="960" t="s">
        <v>355</v>
      </c>
      <c r="O276" s="966"/>
      <c r="P276" s="966"/>
      <c r="Q276" s="966"/>
      <c r="R276" s="954">
        <v>0</v>
      </c>
      <c r="S276" s="966"/>
      <c r="T276" s="966"/>
      <c r="U276" s="966"/>
      <c r="V276" s="954">
        <v>0</v>
      </c>
      <c r="W276" s="961"/>
      <c r="X276" s="961"/>
      <c r="Y276" s="961"/>
    </row>
    <row r="277" spans="1:25" s="409" customFormat="1">
      <c r="A277" s="956" t="s">
        <v>103</v>
      </c>
      <c r="B277" s="957"/>
      <c r="C277" s="957"/>
      <c r="D277" s="957"/>
      <c r="E277" s="957"/>
      <c r="F277" s="957"/>
      <c r="G277" s="957"/>
      <c r="H277" s="957"/>
      <c r="I277" s="957"/>
      <c r="J277" s="957"/>
      <c r="K277" s="957"/>
      <c r="L277" s="958" t="s">
        <v>1010</v>
      </c>
      <c r="M277" s="959" t="s">
        <v>1140</v>
      </c>
      <c r="N277" s="960" t="s">
        <v>355</v>
      </c>
      <c r="O277" s="966">
        <v>57</v>
      </c>
      <c r="P277" s="966">
        <v>62.8</v>
      </c>
      <c r="Q277" s="966">
        <v>57</v>
      </c>
      <c r="R277" s="954">
        <v>-5.7999999999999972</v>
      </c>
      <c r="S277" s="966">
        <v>70</v>
      </c>
      <c r="T277" s="966">
        <v>64</v>
      </c>
      <c r="U277" s="966">
        <v>0</v>
      </c>
      <c r="V277" s="954">
        <v>-100</v>
      </c>
      <c r="W277" s="961"/>
      <c r="X277" s="961"/>
      <c r="Y277" s="961"/>
    </row>
    <row r="278" spans="1:25" s="409" customFormat="1">
      <c r="A278" s="956" t="s">
        <v>103</v>
      </c>
      <c r="B278" s="957"/>
      <c r="C278" s="957"/>
      <c r="D278" s="957"/>
      <c r="E278" s="957"/>
      <c r="F278" s="957"/>
      <c r="G278" s="957"/>
      <c r="H278" s="957"/>
      <c r="I278" s="957"/>
      <c r="J278" s="957"/>
      <c r="K278" s="957"/>
      <c r="L278" s="958" t="s">
        <v>1141</v>
      </c>
      <c r="M278" s="959" t="s">
        <v>1142</v>
      </c>
      <c r="N278" s="960" t="s">
        <v>355</v>
      </c>
      <c r="O278" s="954">
        <v>40.39</v>
      </c>
      <c r="P278" s="954">
        <v>59.28</v>
      </c>
      <c r="Q278" s="954">
        <v>40.39</v>
      </c>
      <c r="R278" s="954">
        <v>-18.89</v>
      </c>
      <c r="S278" s="954">
        <v>26</v>
      </c>
      <c r="T278" s="954">
        <v>61.8</v>
      </c>
      <c r="U278" s="954">
        <v>26</v>
      </c>
      <c r="V278" s="954">
        <v>0</v>
      </c>
      <c r="W278" s="961"/>
      <c r="X278" s="961"/>
      <c r="Y278" s="961"/>
    </row>
    <row r="279" spans="1:25">
      <c r="A279" s="951" t="s">
        <v>103</v>
      </c>
      <c r="B279" s="937"/>
      <c r="C279" s="937"/>
      <c r="D279" s="937"/>
      <c r="E279" s="937"/>
      <c r="F279" s="937"/>
      <c r="G279" s="937"/>
      <c r="H279" s="937"/>
      <c r="I279" s="937"/>
      <c r="J279" s="937"/>
      <c r="K279" s="937"/>
      <c r="L279" s="962" t="s">
        <v>1143</v>
      </c>
      <c r="M279" s="963" t="s">
        <v>1144</v>
      </c>
      <c r="N279" s="943" t="s">
        <v>355</v>
      </c>
      <c r="O279" s="964"/>
      <c r="P279" s="964"/>
      <c r="Q279" s="964"/>
      <c r="R279" s="955">
        <v>0</v>
      </c>
      <c r="S279" s="964"/>
      <c r="T279" s="964"/>
      <c r="U279" s="964"/>
      <c r="V279" s="955">
        <v>0</v>
      </c>
      <c r="W279" s="725"/>
      <c r="X279" s="725"/>
      <c r="Y279" s="725"/>
    </row>
    <row r="280" spans="1:25">
      <c r="A280" s="951" t="s">
        <v>103</v>
      </c>
      <c r="B280" s="937"/>
      <c r="C280" s="937"/>
      <c r="D280" s="937"/>
      <c r="E280" s="937"/>
      <c r="F280" s="937"/>
      <c r="G280" s="937"/>
      <c r="H280" s="937"/>
      <c r="I280" s="937"/>
      <c r="J280" s="937"/>
      <c r="K280" s="937"/>
      <c r="L280" s="962" t="s">
        <v>1145</v>
      </c>
      <c r="M280" s="963" t="s">
        <v>1146</v>
      </c>
      <c r="N280" s="943" t="s">
        <v>355</v>
      </c>
      <c r="O280" s="964">
        <v>26.8</v>
      </c>
      <c r="P280" s="964">
        <v>35.78</v>
      </c>
      <c r="Q280" s="964">
        <v>26.8</v>
      </c>
      <c r="R280" s="955">
        <v>-8.98</v>
      </c>
      <c r="S280" s="964">
        <v>0</v>
      </c>
      <c r="T280" s="964">
        <v>35.799999999999997</v>
      </c>
      <c r="U280" s="964">
        <v>0</v>
      </c>
      <c r="V280" s="955">
        <v>0</v>
      </c>
      <c r="W280" s="725"/>
      <c r="X280" s="725"/>
      <c r="Y280" s="725"/>
    </row>
    <row r="281" spans="1:25">
      <c r="A281" s="951" t="s">
        <v>103</v>
      </c>
      <c r="B281" s="937"/>
      <c r="C281" s="937"/>
      <c r="D281" s="937"/>
      <c r="E281" s="937"/>
      <c r="F281" s="937"/>
      <c r="G281" s="937"/>
      <c r="H281" s="937"/>
      <c r="I281" s="937"/>
      <c r="J281" s="937"/>
      <c r="K281" s="937"/>
      <c r="L281" s="962" t="s">
        <v>1147</v>
      </c>
      <c r="M281" s="963" t="s">
        <v>1148</v>
      </c>
      <c r="N281" s="943" t="s">
        <v>355</v>
      </c>
      <c r="O281" s="964">
        <v>13.59</v>
      </c>
      <c r="P281" s="964">
        <v>23.5</v>
      </c>
      <c r="Q281" s="964">
        <v>13.59</v>
      </c>
      <c r="R281" s="955">
        <v>-9.91</v>
      </c>
      <c r="S281" s="964">
        <v>26</v>
      </c>
      <c r="T281" s="964">
        <v>26</v>
      </c>
      <c r="U281" s="964">
        <v>26</v>
      </c>
      <c r="V281" s="955">
        <v>0</v>
      </c>
      <c r="W281" s="725"/>
      <c r="X281" s="725"/>
      <c r="Y281" s="725"/>
    </row>
    <row r="282" spans="1:25">
      <c r="A282" s="951" t="s">
        <v>103</v>
      </c>
      <c r="B282" s="937"/>
      <c r="C282" s="937"/>
      <c r="D282" s="937"/>
      <c r="E282" s="937"/>
      <c r="F282" s="937"/>
      <c r="G282" s="937"/>
      <c r="H282" s="937"/>
      <c r="I282" s="937"/>
      <c r="J282" s="937"/>
      <c r="K282" s="937"/>
      <c r="L282" s="962" t="s">
        <v>1149</v>
      </c>
      <c r="M282" s="963" t="s">
        <v>461</v>
      </c>
      <c r="N282" s="943" t="s">
        <v>355</v>
      </c>
      <c r="O282" s="964"/>
      <c r="P282" s="964"/>
      <c r="Q282" s="964"/>
      <c r="R282" s="955">
        <v>0</v>
      </c>
      <c r="S282" s="964"/>
      <c r="T282" s="964"/>
      <c r="U282" s="964"/>
      <c r="V282" s="955">
        <v>0</v>
      </c>
      <c r="W282" s="725"/>
      <c r="X282" s="725"/>
      <c r="Y282" s="725"/>
    </row>
    <row r="283" spans="1:25" s="409" customFormat="1">
      <c r="A283" s="956" t="s">
        <v>103</v>
      </c>
      <c r="B283" s="957"/>
      <c r="C283" s="957"/>
      <c r="D283" s="957"/>
      <c r="E283" s="957"/>
      <c r="F283" s="957"/>
      <c r="G283" s="957"/>
      <c r="H283" s="957"/>
      <c r="I283" s="957"/>
      <c r="J283" s="957"/>
      <c r="K283" s="957"/>
      <c r="L283" s="958" t="s">
        <v>101</v>
      </c>
      <c r="M283" s="953" t="s">
        <v>462</v>
      </c>
      <c r="N283" s="967" t="s">
        <v>355</v>
      </c>
      <c r="O283" s="954">
        <v>165.792</v>
      </c>
      <c r="P283" s="954">
        <v>270.923</v>
      </c>
      <c r="Q283" s="954">
        <v>165.792</v>
      </c>
      <c r="R283" s="954">
        <v>-105.131</v>
      </c>
      <c r="S283" s="954">
        <v>174.95599999999999</v>
      </c>
      <c r="T283" s="954">
        <v>415.607056</v>
      </c>
      <c r="U283" s="954">
        <v>108.83197104000001</v>
      </c>
      <c r="V283" s="954">
        <v>-37.794662063604548</v>
      </c>
      <c r="W283" s="961"/>
      <c r="X283" s="961"/>
      <c r="Y283" s="961"/>
    </row>
    <row r="284" spans="1:25" ht="33.75">
      <c r="A284" s="951" t="s">
        <v>103</v>
      </c>
      <c r="B284" s="937"/>
      <c r="C284" s="937"/>
      <c r="D284" s="937"/>
      <c r="E284" s="937"/>
      <c r="F284" s="937"/>
      <c r="G284" s="937"/>
      <c r="H284" s="937"/>
      <c r="I284" s="937"/>
      <c r="J284" s="937"/>
      <c r="K284" s="937"/>
      <c r="L284" s="962" t="s">
        <v>16</v>
      </c>
      <c r="M284" s="968" t="s">
        <v>1150</v>
      </c>
      <c r="N284" s="969" t="s">
        <v>355</v>
      </c>
      <c r="O284" s="964">
        <v>75</v>
      </c>
      <c r="P284" s="964">
        <v>174.97</v>
      </c>
      <c r="Q284" s="964">
        <v>75</v>
      </c>
      <c r="R284" s="955">
        <v>-99.97</v>
      </c>
      <c r="S284" s="964">
        <v>79.5</v>
      </c>
      <c r="T284" s="964">
        <v>299.5</v>
      </c>
      <c r="U284" s="964">
        <v>0</v>
      </c>
      <c r="V284" s="955">
        <v>-100</v>
      </c>
      <c r="W284" s="725"/>
      <c r="X284" s="725"/>
      <c r="Y284" s="725"/>
    </row>
    <row r="285" spans="1:25" ht="22.5">
      <c r="A285" s="951" t="s">
        <v>103</v>
      </c>
      <c r="B285" s="937"/>
      <c r="C285" s="937"/>
      <c r="D285" s="937"/>
      <c r="E285" s="937"/>
      <c r="F285" s="937"/>
      <c r="G285" s="937"/>
      <c r="H285" s="937"/>
      <c r="I285" s="937"/>
      <c r="J285" s="937"/>
      <c r="K285" s="937"/>
      <c r="L285" s="962" t="s">
        <v>143</v>
      </c>
      <c r="M285" s="968" t="s">
        <v>1151</v>
      </c>
      <c r="N285" s="969" t="s">
        <v>355</v>
      </c>
      <c r="O285" s="955">
        <v>90.792000000000002</v>
      </c>
      <c r="P285" s="955">
        <v>95.953000000000003</v>
      </c>
      <c r="Q285" s="955">
        <v>90.792000000000002</v>
      </c>
      <c r="R285" s="955">
        <v>-5.1610000000000014</v>
      </c>
      <c r="S285" s="955">
        <v>95.455999999999989</v>
      </c>
      <c r="T285" s="955">
        <v>116.107056</v>
      </c>
      <c r="U285" s="955">
        <v>108.83197104000001</v>
      </c>
      <c r="V285" s="955">
        <v>14.012708514917897</v>
      </c>
      <c r="W285" s="725"/>
      <c r="X285" s="725"/>
      <c r="Y285" s="725"/>
    </row>
    <row r="286" spans="1:25">
      <c r="A286" s="951" t="s">
        <v>103</v>
      </c>
      <c r="B286" s="937" t="s">
        <v>1180</v>
      </c>
      <c r="C286" s="937"/>
      <c r="D286" s="937"/>
      <c r="E286" s="937"/>
      <c r="F286" s="937"/>
      <c r="G286" s="937"/>
      <c r="H286" s="937"/>
      <c r="I286" s="937"/>
      <c r="J286" s="937"/>
      <c r="K286" s="937"/>
      <c r="L286" s="962" t="s">
        <v>144</v>
      </c>
      <c r="M286" s="963" t="s">
        <v>466</v>
      </c>
      <c r="N286" s="969" t="s">
        <v>355</v>
      </c>
      <c r="O286" s="955">
        <v>69.84</v>
      </c>
      <c r="P286" s="955">
        <v>73.81</v>
      </c>
      <c r="Q286" s="955">
        <v>69.84</v>
      </c>
      <c r="R286" s="955">
        <v>-3.9699999999999989</v>
      </c>
      <c r="S286" s="955">
        <v>73.319999999999993</v>
      </c>
      <c r="T286" s="955">
        <v>89.313119999999998</v>
      </c>
      <c r="U286" s="955">
        <v>83.716900800000005</v>
      </c>
      <c r="V286" s="955">
        <v>14.180170212765974</v>
      </c>
      <c r="W286" s="725"/>
      <c r="X286" s="725"/>
      <c r="Y286" s="725"/>
    </row>
    <row r="287" spans="1:25" ht="22.5">
      <c r="A287" s="951" t="s">
        <v>103</v>
      </c>
      <c r="B287" s="937" t="s">
        <v>1181</v>
      </c>
      <c r="C287" s="937"/>
      <c r="D287" s="937"/>
      <c r="E287" s="937"/>
      <c r="F287" s="937"/>
      <c r="G287" s="937"/>
      <c r="H287" s="937"/>
      <c r="I287" s="937"/>
      <c r="J287" s="937"/>
      <c r="K287" s="937"/>
      <c r="L287" s="962" t="s">
        <v>448</v>
      </c>
      <c r="M287" s="963" t="s">
        <v>1152</v>
      </c>
      <c r="N287" s="969" t="s">
        <v>355</v>
      </c>
      <c r="O287" s="955">
        <v>20.952000000000002</v>
      </c>
      <c r="P287" s="955">
        <v>22.143000000000001</v>
      </c>
      <c r="Q287" s="955">
        <v>20.952000000000002</v>
      </c>
      <c r="R287" s="955">
        <v>-1.1909999999999989</v>
      </c>
      <c r="S287" s="955">
        <v>22.135999999999999</v>
      </c>
      <c r="T287" s="955">
        <v>26.793935999999999</v>
      </c>
      <c r="U287" s="955">
        <v>25.115070240000001</v>
      </c>
      <c r="V287" s="955">
        <v>13.458033249006155</v>
      </c>
      <c r="W287" s="725"/>
      <c r="X287" s="725"/>
      <c r="Y287" s="725"/>
    </row>
    <row r="288" spans="1:25" s="409" customFormat="1">
      <c r="A288" s="951" t="s">
        <v>103</v>
      </c>
      <c r="B288" s="957"/>
      <c r="C288" s="957"/>
      <c r="D288" s="957"/>
      <c r="E288" s="957"/>
      <c r="F288" s="957"/>
      <c r="G288" s="957"/>
      <c r="H288" s="957"/>
      <c r="I288" s="957"/>
      <c r="J288" s="957"/>
      <c r="K288" s="957"/>
      <c r="L288" s="958" t="s">
        <v>102</v>
      </c>
      <c r="M288" s="953" t="s">
        <v>1153</v>
      </c>
      <c r="N288" s="967" t="s">
        <v>355</v>
      </c>
      <c r="O288" s="954">
        <v>111.30200000000001</v>
      </c>
      <c r="P288" s="954">
        <v>144.74800000000002</v>
      </c>
      <c r="Q288" s="954">
        <v>111.30200000000001</v>
      </c>
      <c r="R288" s="954">
        <v>-33.446000000000012</v>
      </c>
      <c r="S288" s="954">
        <v>110.34</v>
      </c>
      <c r="T288" s="954">
        <v>172.53960000000001</v>
      </c>
      <c r="U288" s="954">
        <v>128.68096800000001</v>
      </c>
      <c r="V288" s="954">
        <v>16.622229472539427</v>
      </c>
      <c r="W288" s="961"/>
      <c r="X288" s="961"/>
      <c r="Y288" s="961"/>
    </row>
    <row r="289" spans="1:25" ht="22.5">
      <c r="A289" s="951" t="s">
        <v>103</v>
      </c>
      <c r="B289" s="937" t="s">
        <v>1184</v>
      </c>
      <c r="C289" s="937"/>
      <c r="D289" s="937"/>
      <c r="E289" s="937"/>
      <c r="F289" s="937"/>
      <c r="G289" s="937"/>
      <c r="H289" s="937"/>
      <c r="I289" s="937"/>
      <c r="J289" s="937"/>
      <c r="K289" s="937"/>
      <c r="L289" s="962" t="s">
        <v>158</v>
      </c>
      <c r="M289" s="968" t="s">
        <v>1154</v>
      </c>
      <c r="N289" s="969" t="s">
        <v>355</v>
      </c>
      <c r="O289" s="955">
        <v>6.23</v>
      </c>
      <c r="P289" s="955">
        <v>11.17</v>
      </c>
      <c r="Q289" s="955">
        <v>6.23</v>
      </c>
      <c r="R289" s="955">
        <v>-4.9399999999999995</v>
      </c>
      <c r="S289" s="955">
        <v>10.5</v>
      </c>
      <c r="T289" s="955">
        <v>13.5</v>
      </c>
      <c r="U289" s="955">
        <v>0</v>
      </c>
      <c r="V289" s="955">
        <v>-100</v>
      </c>
      <c r="W289" s="725"/>
      <c r="X289" s="725"/>
      <c r="Y289" s="725"/>
    </row>
    <row r="290" spans="1:25" ht="33.75">
      <c r="A290" s="951" t="s">
        <v>103</v>
      </c>
      <c r="B290" s="937"/>
      <c r="C290" s="937"/>
      <c r="D290" s="937"/>
      <c r="E290" s="937"/>
      <c r="F290" s="937"/>
      <c r="G290" s="937"/>
      <c r="H290" s="937"/>
      <c r="I290" s="937"/>
      <c r="J290" s="937"/>
      <c r="K290" s="937"/>
      <c r="L290" s="962" t="s">
        <v>159</v>
      </c>
      <c r="M290" s="968" t="s">
        <v>1216</v>
      </c>
      <c r="N290" s="969" t="s">
        <v>355</v>
      </c>
      <c r="O290" s="955">
        <v>98.072000000000003</v>
      </c>
      <c r="P290" s="955">
        <v>116.55799999999999</v>
      </c>
      <c r="Q290" s="955">
        <v>98.072000000000003</v>
      </c>
      <c r="R290" s="955">
        <v>-18.48599999999999</v>
      </c>
      <c r="S290" s="955">
        <v>99.84</v>
      </c>
      <c r="T290" s="955">
        <v>141.03960000000001</v>
      </c>
      <c r="U290" s="955">
        <v>128.68096800000001</v>
      </c>
      <c r="V290" s="955">
        <v>28.8871875</v>
      </c>
      <c r="W290" s="725"/>
      <c r="X290" s="725"/>
      <c r="Y290" s="725"/>
    </row>
    <row r="291" spans="1:25" ht="22.5">
      <c r="A291" s="951" t="s">
        <v>103</v>
      </c>
      <c r="B291" s="937"/>
      <c r="C291" s="937"/>
      <c r="D291" s="937"/>
      <c r="E291" s="937"/>
      <c r="F291" s="937"/>
      <c r="G291" s="937"/>
      <c r="H291" s="937"/>
      <c r="I291" s="937"/>
      <c r="J291" s="937"/>
      <c r="K291" s="937"/>
      <c r="L291" s="962" t="s">
        <v>845</v>
      </c>
      <c r="M291" s="963" t="s">
        <v>1217</v>
      </c>
      <c r="N291" s="969" t="s">
        <v>355</v>
      </c>
      <c r="O291" s="955">
        <v>75.44</v>
      </c>
      <c r="P291" s="955">
        <v>89.66</v>
      </c>
      <c r="Q291" s="955">
        <v>75.44</v>
      </c>
      <c r="R291" s="955">
        <v>-14.219999999999999</v>
      </c>
      <c r="S291" s="955">
        <v>76.8</v>
      </c>
      <c r="T291" s="955">
        <v>108.492</v>
      </c>
      <c r="U291" s="955">
        <v>98.985360000000014</v>
      </c>
      <c r="V291" s="955">
        <v>28.887187500000021</v>
      </c>
      <c r="W291" s="725"/>
      <c r="X291" s="725"/>
      <c r="Y291" s="725"/>
    </row>
    <row r="292" spans="1:25" ht="22.5">
      <c r="A292" s="951" t="s">
        <v>103</v>
      </c>
      <c r="B292" s="937"/>
      <c r="C292" s="937"/>
      <c r="D292" s="937"/>
      <c r="E292" s="937"/>
      <c r="F292" s="937"/>
      <c r="G292" s="937"/>
      <c r="H292" s="937"/>
      <c r="I292" s="937"/>
      <c r="J292" s="937"/>
      <c r="K292" s="937"/>
      <c r="L292" s="962" t="s">
        <v>846</v>
      </c>
      <c r="M292" s="963" t="s">
        <v>1218</v>
      </c>
      <c r="N292" s="969" t="s">
        <v>355</v>
      </c>
      <c r="O292" s="955">
        <v>22.631999999999998</v>
      </c>
      <c r="P292" s="955">
        <v>26.897999999999996</v>
      </c>
      <c r="Q292" s="955">
        <v>22.631999999999998</v>
      </c>
      <c r="R292" s="955">
        <v>-4.2659999999999982</v>
      </c>
      <c r="S292" s="955">
        <v>23.04</v>
      </c>
      <c r="T292" s="955">
        <v>32.547600000000003</v>
      </c>
      <c r="U292" s="955">
        <v>29.695608000000004</v>
      </c>
      <c r="V292" s="955">
        <v>28.887187500000021</v>
      </c>
      <c r="W292" s="725"/>
      <c r="X292" s="725"/>
      <c r="Y292" s="725"/>
    </row>
    <row r="293" spans="1:25" ht="33.75">
      <c r="A293" s="951" t="s">
        <v>103</v>
      </c>
      <c r="B293" s="937" t="s">
        <v>1185</v>
      </c>
      <c r="C293" s="937"/>
      <c r="D293" s="937"/>
      <c r="E293" s="937"/>
      <c r="F293" s="937"/>
      <c r="G293" s="937"/>
      <c r="H293" s="937"/>
      <c r="I293" s="937"/>
      <c r="J293" s="937"/>
      <c r="K293" s="937"/>
      <c r="L293" s="962" t="s">
        <v>372</v>
      </c>
      <c r="M293" s="968" t="s">
        <v>1155</v>
      </c>
      <c r="N293" s="969" t="s">
        <v>355</v>
      </c>
      <c r="O293" s="955">
        <v>7</v>
      </c>
      <c r="P293" s="955">
        <v>7.5</v>
      </c>
      <c r="Q293" s="955">
        <v>7</v>
      </c>
      <c r="R293" s="955">
        <v>-0.5</v>
      </c>
      <c r="S293" s="955">
        <v>0</v>
      </c>
      <c r="T293" s="955">
        <v>8</v>
      </c>
      <c r="U293" s="955">
        <v>0</v>
      </c>
      <c r="V293" s="955">
        <v>0</v>
      </c>
      <c r="W293" s="725"/>
      <c r="X293" s="725"/>
      <c r="Y293" s="725"/>
    </row>
    <row r="294" spans="1:25">
      <c r="A294" s="951" t="s">
        <v>103</v>
      </c>
      <c r="B294" s="937" t="s">
        <v>1186</v>
      </c>
      <c r="C294" s="937"/>
      <c r="D294" s="937"/>
      <c r="E294" s="937"/>
      <c r="F294" s="937"/>
      <c r="G294" s="937"/>
      <c r="H294" s="937"/>
      <c r="I294" s="937"/>
      <c r="J294" s="937"/>
      <c r="K294" s="937"/>
      <c r="L294" s="962" t="s">
        <v>373</v>
      </c>
      <c r="M294" s="968" t="s">
        <v>1094</v>
      </c>
      <c r="N294" s="969" t="s">
        <v>355</v>
      </c>
      <c r="O294" s="955">
        <v>0</v>
      </c>
      <c r="P294" s="955">
        <v>0</v>
      </c>
      <c r="Q294" s="955">
        <v>0</v>
      </c>
      <c r="R294" s="955">
        <v>0</v>
      </c>
      <c r="S294" s="955">
        <v>0</v>
      </c>
      <c r="T294" s="955">
        <v>0</v>
      </c>
      <c r="U294" s="955">
        <v>0</v>
      </c>
      <c r="V294" s="955">
        <v>0</v>
      </c>
      <c r="W294" s="725"/>
      <c r="X294" s="725"/>
      <c r="Y294" s="725"/>
    </row>
    <row r="295" spans="1:25">
      <c r="A295" s="951" t="s">
        <v>103</v>
      </c>
      <c r="B295" s="937" t="s">
        <v>1187</v>
      </c>
      <c r="C295" s="937"/>
      <c r="D295" s="937"/>
      <c r="E295" s="937"/>
      <c r="F295" s="937"/>
      <c r="G295" s="937"/>
      <c r="H295" s="937"/>
      <c r="I295" s="937"/>
      <c r="J295" s="937"/>
      <c r="K295" s="937"/>
      <c r="L295" s="962" t="s">
        <v>374</v>
      </c>
      <c r="M295" s="968" t="s">
        <v>1095</v>
      </c>
      <c r="N295" s="969" t="s">
        <v>355</v>
      </c>
      <c r="O295" s="955">
        <v>0</v>
      </c>
      <c r="P295" s="955">
        <v>9.52</v>
      </c>
      <c r="Q295" s="955">
        <v>0</v>
      </c>
      <c r="R295" s="955">
        <v>-9.52</v>
      </c>
      <c r="S295" s="955">
        <v>0</v>
      </c>
      <c r="T295" s="955">
        <v>10</v>
      </c>
      <c r="U295" s="955">
        <v>0</v>
      </c>
      <c r="V295" s="955">
        <v>0</v>
      </c>
      <c r="W295" s="725"/>
      <c r="X295" s="725"/>
      <c r="Y295" s="725"/>
    </row>
    <row r="296" spans="1:25">
      <c r="A296" s="951" t="s">
        <v>103</v>
      </c>
      <c r="B296" s="937" t="s">
        <v>1188</v>
      </c>
      <c r="C296" s="937"/>
      <c r="D296" s="937"/>
      <c r="E296" s="937"/>
      <c r="F296" s="937"/>
      <c r="G296" s="937"/>
      <c r="H296" s="937"/>
      <c r="I296" s="937"/>
      <c r="J296" s="937"/>
      <c r="K296" s="937"/>
      <c r="L296" s="962" t="s">
        <v>1091</v>
      </c>
      <c r="M296" s="968" t="s">
        <v>1096</v>
      </c>
      <c r="N296" s="969" t="s">
        <v>355</v>
      </c>
      <c r="O296" s="955">
        <v>0</v>
      </c>
      <c r="P296" s="955">
        <v>0</v>
      </c>
      <c r="Q296" s="955">
        <v>0</v>
      </c>
      <c r="R296" s="955">
        <v>0</v>
      </c>
      <c r="S296" s="955">
        <v>0</v>
      </c>
      <c r="T296" s="955">
        <v>0</v>
      </c>
      <c r="U296" s="955">
        <v>0</v>
      </c>
      <c r="V296" s="955">
        <v>0</v>
      </c>
      <c r="W296" s="725"/>
      <c r="X296" s="725"/>
      <c r="Y296" s="725"/>
    </row>
    <row r="297" spans="1:25">
      <c r="A297" s="951" t="s">
        <v>103</v>
      </c>
      <c r="B297" s="937" t="s">
        <v>1189</v>
      </c>
      <c r="C297" s="937"/>
      <c r="D297" s="937"/>
      <c r="E297" s="937"/>
      <c r="F297" s="937"/>
      <c r="G297" s="937"/>
      <c r="H297" s="937"/>
      <c r="I297" s="937"/>
      <c r="J297" s="937"/>
      <c r="K297" s="937"/>
      <c r="L297" s="962" t="s">
        <v>1092</v>
      </c>
      <c r="M297" s="968" t="s">
        <v>1156</v>
      </c>
      <c r="N297" s="969" t="s">
        <v>355</v>
      </c>
      <c r="O297" s="955">
        <v>0</v>
      </c>
      <c r="P297" s="955">
        <v>0</v>
      </c>
      <c r="Q297" s="955">
        <v>0</v>
      </c>
      <c r="R297" s="955">
        <v>0</v>
      </c>
      <c r="S297" s="955">
        <v>0</v>
      </c>
      <c r="T297" s="955">
        <v>0</v>
      </c>
      <c r="U297" s="955">
        <v>0</v>
      </c>
      <c r="V297" s="955">
        <v>0</v>
      </c>
      <c r="W297" s="725"/>
      <c r="X297" s="725"/>
      <c r="Y297" s="725"/>
    </row>
    <row r="298" spans="1:25">
      <c r="A298" s="951" t="s">
        <v>103</v>
      </c>
      <c r="B298" s="937" t="s">
        <v>1190</v>
      </c>
      <c r="C298" s="937"/>
      <c r="D298" s="937"/>
      <c r="E298" s="937"/>
      <c r="F298" s="937"/>
      <c r="G298" s="937"/>
      <c r="H298" s="937"/>
      <c r="I298" s="937"/>
      <c r="J298" s="937"/>
      <c r="K298" s="937"/>
      <c r="L298" s="962" t="s">
        <v>1157</v>
      </c>
      <c r="M298" s="963" t="s">
        <v>477</v>
      </c>
      <c r="N298" s="969" t="s">
        <v>355</v>
      </c>
      <c r="O298" s="955">
        <v>0</v>
      </c>
      <c r="P298" s="955">
        <v>0</v>
      </c>
      <c r="Q298" s="955">
        <v>0</v>
      </c>
      <c r="R298" s="955">
        <v>0</v>
      </c>
      <c r="S298" s="955">
        <v>0</v>
      </c>
      <c r="T298" s="955">
        <v>0</v>
      </c>
      <c r="U298" s="955">
        <v>0</v>
      </c>
      <c r="V298" s="955">
        <v>0</v>
      </c>
      <c r="W298" s="725"/>
      <c r="X298" s="725"/>
      <c r="Y298" s="725"/>
    </row>
    <row r="299" spans="1:25" ht="45">
      <c r="A299" s="951" t="s">
        <v>103</v>
      </c>
      <c r="B299" s="937" t="s">
        <v>1191</v>
      </c>
      <c r="C299" s="937"/>
      <c r="D299" s="937"/>
      <c r="E299" s="937"/>
      <c r="F299" s="937"/>
      <c r="G299" s="937"/>
      <c r="H299" s="937"/>
      <c r="I299" s="937"/>
      <c r="J299" s="937"/>
      <c r="K299" s="937"/>
      <c r="L299" s="962" t="s">
        <v>1158</v>
      </c>
      <c r="M299" s="963" t="s">
        <v>1099</v>
      </c>
      <c r="N299" s="969" t="s">
        <v>355</v>
      </c>
      <c r="O299" s="955">
        <v>0</v>
      </c>
      <c r="P299" s="955">
        <v>0</v>
      </c>
      <c r="Q299" s="955">
        <v>0</v>
      </c>
      <c r="R299" s="955">
        <v>0</v>
      </c>
      <c r="S299" s="955">
        <v>0</v>
      </c>
      <c r="T299" s="955">
        <v>0</v>
      </c>
      <c r="U299" s="955">
        <v>0</v>
      </c>
      <c r="V299" s="955">
        <v>0</v>
      </c>
      <c r="W299" s="725"/>
      <c r="X299" s="725"/>
      <c r="Y299" s="725"/>
    </row>
    <row r="300" spans="1:25">
      <c r="A300" s="951" t="s">
        <v>103</v>
      </c>
      <c r="B300" s="937" t="s">
        <v>1307</v>
      </c>
      <c r="C300" s="937"/>
      <c r="D300" s="937"/>
      <c r="E300" s="937"/>
      <c r="F300" s="937"/>
      <c r="G300" s="937"/>
      <c r="H300" s="937"/>
      <c r="I300" s="937"/>
      <c r="J300" s="937"/>
      <c r="K300" s="937"/>
      <c r="L300" s="962" t="s">
        <v>1309</v>
      </c>
      <c r="M300" s="963" t="s">
        <v>1308</v>
      </c>
      <c r="N300" s="969" t="s">
        <v>355</v>
      </c>
      <c r="O300" s="955">
        <v>0</v>
      </c>
      <c r="P300" s="955">
        <v>0</v>
      </c>
      <c r="Q300" s="955">
        <v>0</v>
      </c>
      <c r="R300" s="955">
        <v>0</v>
      </c>
      <c r="S300" s="955">
        <v>0</v>
      </c>
      <c r="T300" s="955">
        <v>0</v>
      </c>
      <c r="U300" s="955">
        <v>0</v>
      </c>
      <c r="V300" s="955">
        <v>0</v>
      </c>
      <c r="W300" s="725"/>
      <c r="X300" s="725"/>
      <c r="Y300" s="725"/>
    </row>
    <row r="301" spans="1:25" s="409" customFormat="1">
      <c r="A301" s="956" t="s">
        <v>103</v>
      </c>
      <c r="B301" s="957"/>
      <c r="C301" s="957"/>
      <c r="D301" s="957"/>
      <c r="E301" s="957"/>
      <c r="F301" s="957"/>
      <c r="G301" s="957"/>
      <c r="H301" s="957"/>
      <c r="I301" s="957"/>
      <c r="J301" s="957"/>
      <c r="K301" s="957"/>
      <c r="L301" s="958" t="s">
        <v>103</v>
      </c>
      <c r="M301" s="953" t="s">
        <v>1159</v>
      </c>
      <c r="N301" s="967" t="s">
        <v>355</v>
      </c>
      <c r="O301" s="954">
        <v>0</v>
      </c>
      <c r="P301" s="954">
        <v>0</v>
      </c>
      <c r="Q301" s="954">
        <v>0</v>
      </c>
      <c r="R301" s="954">
        <v>0</v>
      </c>
      <c r="S301" s="954">
        <v>0</v>
      </c>
      <c r="T301" s="954">
        <v>0</v>
      </c>
      <c r="U301" s="954">
        <v>0</v>
      </c>
      <c r="V301" s="954">
        <v>0</v>
      </c>
      <c r="W301" s="961"/>
      <c r="X301" s="961"/>
      <c r="Y301" s="961"/>
    </row>
    <row r="302" spans="1:25" s="409" customFormat="1">
      <c r="A302" s="956" t="s">
        <v>103</v>
      </c>
      <c r="B302" s="957"/>
      <c r="C302" s="957"/>
      <c r="D302" s="957"/>
      <c r="E302" s="957"/>
      <c r="F302" s="957"/>
      <c r="G302" s="957"/>
      <c r="H302" s="957"/>
      <c r="I302" s="957"/>
      <c r="J302" s="957"/>
      <c r="K302" s="957"/>
      <c r="L302" s="958" t="s">
        <v>119</v>
      </c>
      <c r="M302" s="970" t="s">
        <v>1160</v>
      </c>
      <c r="N302" s="967" t="s">
        <v>355</v>
      </c>
      <c r="O302" s="954">
        <v>5.29</v>
      </c>
      <c r="P302" s="954">
        <v>8.4</v>
      </c>
      <c r="Q302" s="954">
        <v>5.29</v>
      </c>
      <c r="R302" s="954">
        <v>-3.1100000000000003</v>
      </c>
      <c r="S302" s="954">
        <v>0</v>
      </c>
      <c r="T302" s="954">
        <v>10</v>
      </c>
      <c r="U302" s="954">
        <v>0</v>
      </c>
      <c r="V302" s="954">
        <v>0</v>
      </c>
      <c r="W302" s="961"/>
      <c r="X302" s="961"/>
      <c r="Y302" s="961"/>
    </row>
    <row r="303" spans="1:25" s="435" customFormat="1">
      <c r="A303" s="971" t="s">
        <v>103</v>
      </c>
      <c r="B303" s="972"/>
      <c r="C303" s="972"/>
      <c r="D303" s="972"/>
      <c r="E303" s="972"/>
      <c r="F303" s="972"/>
      <c r="G303" s="972"/>
      <c r="H303" s="972"/>
      <c r="I303" s="972"/>
      <c r="J303" s="972"/>
      <c r="K303" s="972"/>
      <c r="L303" s="962" t="s">
        <v>121</v>
      </c>
      <c r="M303" s="968" t="s">
        <v>1007</v>
      </c>
      <c r="N303" s="969" t="s">
        <v>355</v>
      </c>
      <c r="O303" s="964">
        <v>0</v>
      </c>
      <c r="P303" s="964">
        <v>0</v>
      </c>
      <c r="Q303" s="964">
        <v>0</v>
      </c>
      <c r="R303" s="955">
        <v>0</v>
      </c>
      <c r="S303" s="964">
        <v>0</v>
      </c>
      <c r="T303" s="964">
        <v>0</v>
      </c>
      <c r="U303" s="964">
        <v>0</v>
      </c>
      <c r="V303" s="955">
        <v>0</v>
      </c>
      <c r="W303" s="725"/>
      <c r="X303" s="725"/>
      <c r="Y303" s="725"/>
    </row>
    <row r="304" spans="1:25" s="409" customFormat="1" ht="22.5">
      <c r="A304" s="956" t="s">
        <v>103</v>
      </c>
      <c r="B304" s="957"/>
      <c r="C304" s="957"/>
      <c r="D304" s="957"/>
      <c r="E304" s="957"/>
      <c r="F304" s="957"/>
      <c r="G304" s="957"/>
      <c r="H304" s="957"/>
      <c r="I304" s="957"/>
      <c r="J304" s="957"/>
      <c r="K304" s="957"/>
      <c r="L304" s="958" t="s">
        <v>123</v>
      </c>
      <c r="M304" s="970" t="s">
        <v>1161</v>
      </c>
      <c r="N304" s="967" t="s">
        <v>355</v>
      </c>
      <c r="O304" s="954">
        <v>10</v>
      </c>
      <c r="P304" s="954">
        <v>54.370000000000005</v>
      </c>
      <c r="Q304" s="954">
        <v>10</v>
      </c>
      <c r="R304" s="954">
        <v>-44.370000000000005</v>
      </c>
      <c r="S304" s="954">
        <v>0</v>
      </c>
      <c r="T304" s="954">
        <v>57.300000000000004</v>
      </c>
      <c r="U304" s="954">
        <v>0</v>
      </c>
      <c r="V304" s="954">
        <v>0</v>
      </c>
      <c r="W304" s="961"/>
      <c r="X304" s="961"/>
      <c r="Y304" s="961"/>
    </row>
    <row r="305" spans="1:25" s="409" customFormat="1">
      <c r="A305" s="956" t="s">
        <v>103</v>
      </c>
      <c r="B305" s="957"/>
      <c r="C305" s="957"/>
      <c r="D305" s="957"/>
      <c r="E305" s="957"/>
      <c r="F305" s="957"/>
      <c r="G305" s="957"/>
      <c r="H305" s="957"/>
      <c r="I305" s="957"/>
      <c r="J305" s="957"/>
      <c r="K305" s="957"/>
      <c r="L305" s="958" t="s">
        <v>124</v>
      </c>
      <c r="M305" s="970" t="s">
        <v>1162</v>
      </c>
      <c r="N305" s="967" t="s">
        <v>355</v>
      </c>
      <c r="O305" s="954">
        <v>22.4</v>
      </c>
      <c r="P305" s="954">
        <v>22.53</v>
      </c>
      <c r="Q305" s="954">
        <v>22.4</v>
      </c>
      <c r="R305" s="954">
        <v>-0.13000000000000256</v>
      </c>
      <c r="S305" s="954">
        <v>19.86</v>
      </c>
      <c r="T305" s="954">
        <v>25.9</v>
      </c>
      <c r="U305" s="954">
        <v>21.299999999999997</v>
      </c>
      <c r="V305" s="954">
        <v>7.2507552870090519</v>
      </c>
      <c r="W305" s="961"/>
      <c r="X305" s="961"/>
      <c r="Y305" s="961"/>
    </row>
    <row r="306" spans="1:25" s="409" customFormat="1">
      <c r="A306" s="956" t="s">
        <v>103</v>
      </c>
      <c r="B306" s="957"/>
      <c r="C306" s="957"/>
      <c r="D306" s="957"/>
      <c r="E306" s="957"/>
      <c r="F306" s="957"/>
      <c r="G306" s="957"/>
      <c r="H306" s="957"/>
      <c r="I306" s="957"/>
      <c r="J306" s="957"/>
      <c r="K306" s="957"/>
      <c r="L306" s="958" t="s">
        <v>125</v>
      </c>
      <c r="M306" s="973" t="s">
        <v>1193</v>
      </c>
      <c r="N306" s="974" t="s">
        <v>355</v>
      </c>
      <c r="O306" s="954">
        <v>0</v>
      </c>
      <c r="P306" s="954">
        <v>0</v>
      </c>
      <c r="Q306" s="954">
        <v>0</v>
      </c>
      <c r="R306" s="954">
        <v>0</v>
      </c>
      <c r="S306" s="954">
        <v>0</v>
      </c>
      <c r="T306" s="954">
        <v>0</v>
      </c>
      <c r="U306" s="954">
        <v>0</v>
      </c>
      <c r="V306" s="954">
        <v>0</v>
      </c>
      <c r="W306" s="961"/>
      <c r="X306" s="961"/>
      <c r="Y306" s="961"/>
    </row>
    <row r="307" spans="1:25">
      <c r="A307" s="951" t="s">
        <v>103</v>
      </c>
      <c r="B307" s="937"/>
      <c r="C307" s="937"/>
      <c r="D307" s="937"/>
      <c r="E307" s="937"/>
      <c r="F307" s="937"/>
      <c r="G307" s="937"/>
      <c r="H307" s="937"/>
      <c r="I307" s="937"/>
      <c r="J307" s="937"/>
      <c r="K307" s="937"/>
      <c r="L307" s="962" t="s">
        <v>146</v>
      </c>
      <c r="M307" s="968" t="s">
        <v>1163</v>
      </c>
      <c r="N307" s="969" t="s">
        <v>355</v>
      </c>
      <c r="O307" s="964">
        <v>0</v>
      </c>
      <c r="P307" s="964">
        <v>0</v>
      </c>
      <c r="Q307" s="964">
        <v>0</v>
      </c>
      <c r="R307" s="955">
        <v>0</v>
      </c>
      <c r="S307" s="964">
        <v>0</v>
      </c>
      <c r="T307" s="964">
        <v>0</v>
      </c>
      <c r="U307" s="964">
        <v>0</v>
      </c>
      <c r="V307" s="955">
        <v>0</v>
      </c>
      <c r="W307" s="725"/>
      <c r="X307" s="725"/>
      <c r="Y307" s="725"/>
    </row>
    <row r="308" spans="1:25">
      <c r="A308" s="951" t="s">
        <v>103</v>
      </c>
      <c r="B308" s="937"/>
      <c r="C308" s="937"/>
      <c r="D308" s="937"/>
      <c r="E308" s="937"/>
      <c r="F308" s="937"/>
      <c r="G308" s="937"/>
      <c r="H308" s="937"/>
      <c r="I308" s="937"/>
      <c r="J308" s="937"/>
      <c r="K308" s="937"/>
      <c r="L308" s="962" t="s">
        <v>187</v>
      </c>
      <c r="M308" s="968" t="s">
        <v>1164</v>
      </c>
      <c r="N308" s="969" t="s">
        <v>355</v>
      </c>
      <c r="O308" s="964">
        <v>0</v>
      </c>
      <c r="P308" s="964">
        <v>0</v>
      </c>
      <c r="Q308" s="964">
        <v>0</v>
      </c>
      <c r="R308" s="955">
        <v>0</v>
      </c>
      <c r="S308" s="964">
        <v>0</v>
      </c>
      <c r="T308" s="964">
        <v>0</v>
      </c>
      <c r="U308" s="964">
        <v>0</v>
      </c>
      <c r="V308" s="955">
        <v>0</v>
      </c>
      <c r="W308" s="725"/>
      <c r="X308" s="725"/>
      <c r="Y308" s="725"/>
    </row>
    <row r="309" spans="1:25" ht="22.5">
      <c r="A309" s="951" t="s">
        <v>103</v>
      </c>
      <c r="B309" s="937"/>
      <c r="C309" s="937"/>
      <c r="D309" s="937"/>
      <c r="E309" s="937"/>
      <c r="F309" s="937"/>
      <c r="G309" s="937"/>
      <c r="H309" s="937"/>
      <c r="I309" s="937"/>
      <c r="J309" s="937"/>
      <c r="K309" s="937"/>
      <c r="L309" s="962" t="s">
        <v>393</v>
      </c>
      <c r="M309" s="968" t="s">
        <v>1165</v>
      </c>
      <c r="N309" s="969" t="s">
        <v>355</v>
      </c>
      <c r="O309" s="964"/>
      <c r="P309" s="964"/>
      <c r="Q309" s="964"/>
      <c r="R309" s="955"/>
      <c r="S309" s="964"/>
      <c r="T309" s="964"/>
      <c r="U309" s="964"/>
      <c r="V309" s="955">
        <v>0</v>
      </c>
      <c r="W309" s="725"/>
      <c r="X309" s="725"/>
      <c r="Y309" s="725"/>
    </row>
    <row r="310" spans="1:25" s="409" customFormat="1" ht="22.5">
      <c r="A310" s="956" t="s">
        <v>103</v>
      </c>
      <c r="B310" s="957"/>
      <c r="C310" s="957"/>
      <c r="D310" s="957"/>
      <c r="E310" s="957"/>
      <c r="F310" s="957"/>
      <c r="G310" s="957"/>
      <c r="H310" s="957"/>
      <c r="I310" s="957"/>
      <c r="J310" s="957"/>
      <c r="K310" s="957"/>
      <c r="L310" s="958" t="s">
        <v>126</v>
      </c>
      <c r="M310" s="953" t="s">
        <v>479</v>
      </c>
      <c r="N310" s="967" t="s">
        <v>355</v>
      </c>
      <c r="O310" s="966"/>
      <c r="P310" s="966"/>
      <c r="Q310" s="966"/>
      <c r="R310" s="954">
        <v>0</v>
      </c>
      <c r="S310" s="966"/>
      <c r="T310" s="966"/>
      <c r="U310" s="966"/>
      <c r="V310" s="954">
        <v>0</v>
      </c>
      <c r="W310" s="961"/>
      <c r="X310" s="961"/>
      <c r="Y310" s="961"/>
    </row>
    <row r="311" spans="1:25">
      <c r="A311" s="951" t="s">
        <v>103</v>
      </c>
      <c r="B311" s="937"/>
      <c r="C311" s="937"/>
      <c r="D311" s="937"/>
      <c r="E311" s="937"/>
      <c r="F311" s="937"/>
      <c r="G311" s="937"/>
      <c r="H311" s="937"/>
      <c r="I311" s="937"/>
      <c r="J311" s="937"/>
      <c r="K311" s="937"/>
      <c r="L311" s="962" t="s">
        <v>127</v>
      </c>
      <c r="M311" s="975" t="s">
        <v>478</v>
      </c>
      <c r="N311" s="969" t="s">
        <v>355</v>
      </c>
      <c r="O311" s="964"/>
      <c r="P311" s="964"/>
      <c r="Q311" s="964"/>
      <c r="R311" s="955"/>
      <c r="S311" s="955"/>
      <c r="T311" s="955"/>
      <c r="U311" s="955"/>
      <c r="V311" s="955">
        <v>0</v>
      </c>
      <c r="W311" s="725"/>
      <c r="X311" s="725"/>
      <c r="Y311" s="725"/>
    </row>
    <row r="312" spans="1:25" ht="90">
      <c r="A312" s="951" t="s">
        <v>103</v>
      </c>
      <c r="B312" s="937"/>
      <c r="C312" s="648" t="b">
        <v>0</v>
      </c>
      <c r="D312" s="937"/>
      <c r="E312" s="937"/>
      <c r="F312" s="937"/>
      <c r="G312" s="937"/>
      <c r="H312" s="937"/>
      <c r="I312" s="937"/>
      <c r="J312" s="937"/>
      <c r="K312" s="937"/>
      <c r="L312" s="962" t="s">
        <v>128</v>
      </c>
      <c r="M312" s="976" t="s">
        <v>965</v>
      </c>
      <c r="N312" s="943" t="s">
        <v>355</v>
      </c>
      <c r="O312" s="964"/>
      <c r="P312" s="964"/>
      <c r="Q312" s="964"/>
      <c r="R312" s="955">
        <v>0</v>
      </c>
      <c r="S312" s="964"/>
      <c r="T312" s="964"/>
      <c r="U312" s="769">
        <v>0</v>
      </c>
      <c r="V312" s="955">
        <v>0</v>
      </c>
      <c r="W312" s="725"/>
      <c r="X312" s="725"/>
      <c r="Y312" s="725"/>
    </row>
    <row r="313" spans="1:25" ht="56.25">
      <c r="A313" s="951" t="s">
        <v>103</v>
      </c>
      <c r="B313" s="937"/>
      <c r="C313" s="648" t="b">
        <v>0</v>
      </c>
      <c r="D313" s="937"/>
      <c r="E313" s="937"/>
      <c r="F313" s="937"/>
      <c r="G313" s="937"/>
      <c r="H313" s="937"/>
      <c r="I313" s="937"/>
      <c r="J313" s="937"/>
      <c r="K313" s="937"/>
      <c r="L313" s="962" t="s">
        <v>129</v>
      </c>
      <c r="M313" s="976" t="s">
        <v>480</v>
      </c>
      <c r="N313" s="943" t="s">
        <v>355</v>
      </c>
      <c r="O313" s="964"/>
      <c r="P313" s="964"/>
      <c r="Q313" s="964"/>
      <c r="R313" s="955">
        <v>0</v>
      </c>
      <c r="S313" s="964"/>
      <c r="T313" s="964"/>
      <c r="U313" s="769">
        <v>0</v>
      </c>
      <c r="V313" s="955">
        <v>0</v>
      </c>
      <c r="W313" s="725"/>
      <c r="X313" s="725"/>
      <c r="Y313" s="725"/>
    </row>
    <row r="314" spans="1:25">
      <c r="A314" s="951" t="s">
        <v>103</v>
      </c>
      <c r="B314" s="937"/>
      <c r="C314" s="937"/>
      <c r="D314" s="937"/>
      <c r="E314" s="937"/>
      <c r="F314" s="937"/>
      <c r="G314" s="937"/>
      <c r="H314" s="937"/>
      <c r="I314" s="937"/>
      <c r="J314" s="937"/>
      <c r="K314" s="937"/>
      <c r="L314" s="962" t="s">
        <v>130</v>
      </c>
      <c r="M314" s="976" t="s">
        <v>1166</v>
      </c>
      <c r="N314" s="969" t="s">
        <v>355</v>
      </c>
      <c r="O314" s="964"/>
      <c r="P314" s="964"/>
      <c r="Q314" s="964"/>
      <c r="R314" s="955">
        <v>0</v>
      </c>
      <c r="S314" s="964"/>
      <c r="T314" s="964"/>
      <c r="U314" s="964"/>
      <c r="V314" s="955">
        <v>0</v>
      </c>
      <c r="W314" s="725"/>
      <c r="X314" s="725"/>
      <c r="Y314" s="725"/>
    </row>
    <row r="315" spans="1:25" s="409" customFormat="1" ht="22.5">
      <c r="A315" s="956" t="s">
        <v>103</v>
      </c>
      <c r="B315" s="957"/>
      <c r="C315" s="957"/>
      <c r="D315" s="957"/>
      <c r="E315" s="957"/>
      <c r="F315" s="957"/>
      <c r="G315" s="957"/>
      <c r="H315" s="957"/>
      <c r="I315" s="957"/>
      <c r="J315" s="957"/>
      <c r="K315" s="957"/>
      <c r="L315" s="958" t="s">
        <v>131</v>
      </c>
      <c r="M315" s="973" t="s">
        <v>1167</v>
      </c>
      <c r="N315" s="967" t="s">
        <v>355</v>
      </c>
      <c r="O315" s="954">
        <v>0</v>
      </c>
      <c r="P315" s="954">
        <v>0</v>
      </c>
      <c r="Q315" s="954">
        <v>0</v>
      </c>
      <c r="R315" s="954">
        <v>0</v>
      </c>
      <c r="S315" s="954">
        <v>0</v>
      </c>
      <c r="T315" s="954">
        <v>0</v>
      </c>
      <c r="U315" s="954">
        <v>0</v>
      </c>
      <c r="V315" s="954">
        <v>0</v>
      </c>
      <c r="W315" s="961"/>
      <c r="X315" s="961"/>
      <c r="Y315" s="961"/>
    </row>
    <row r="316" spans="1:25" ht="22.5">
      <c r="A316" s="951" t="s">
        <v>103</v>
      </c>
      <c r="B316" s="937"/>
      <c r="C316" s="937"/>
      <c r="D316" s="937"/>
      <c r="E316" s="937"/>
      <c r="F316" s="937"/>
      <c r="G316" s="937"/>
      <c r="H316" s="937"/>
      <c r="I316" s="937"/>
      <c r="J316" s="937"/>
      <c r="K316" s="937"/>
      <c r="L316" s="962" t="s">
        <v>1168</v>
      </c>
      <c r="M316" s="968" t="s">
        <v>481</v>
      </c>
      <c r="N316" s="969" t="s">
        <v>355</v>
      </c>
      <c r="O316" s="964"/>
      <c r="P316" s="964"/>
      <c r="Q316" s="964"/>
      <c r="R316" s="955">
        <v>0</v>
      </c>
      <c r="S316" s="964"/>
      <c r="T316" s="964"/>
      <c r="U316" s="964"/>
      <c r="V316" s="955">
        <v>0</v>
      </c>
      <c r="W316" s="725"/>
      <c r="X316" s="725"/>
      <c r="Y316" s="725"/>
    </row>
    <row r="317" spans="1:25" ht="22.5">
      <c r="A317" s="951" t="s">
        <v>103</v>
      </c>
      <c r="B317" s="937"/>
      <c r="C317" s="937"/>
      <c r="D317" s="937"/>
      <c r="E317" s="937"/>
      <c r="F317" s="937"/>
      <c r="G317" s="937"/>
      <c r="H317" s="937"/>
      <c r="I317" s="937"/>
      <c r="J317" s="937"/>
      <c r="K317" s="937"/>
      <c r="L317" s="962" t="s">
        <v>1169</v>
      </c>
      <c r="M317" s="968" t="s">
        <v>482</v>
      </c>
      <c r="N317" s="969" t="s">
        <v>355</v>
      </c>
      <c r="O317" s="964"/>
      <c r="P317" s="964"/>
      <c r="Q317" s="964"/>
      <c r="R317" s="955">
        <v>0</v>
      </c>
      <c r="S317" s="964"/>
      <c r="T317" s="964"/>
      <c r="U317" s="964"/>
      <c r="V317" s="955">
        <v>0</v>
      </c>
      <c r="W317" s="725"/>
      <c r="X317" s="725"/>
      <c r="Y317" s="725"/>
    </row>
    <row r="318" spans="1:25" ht="22.5">
      <c r="A318" s="951" t="s">
        <v>103</v>
      </c>
      <c r="B318" s="937"/>
      <c r="C318" s="937"/>
      <c r="D318" s="937"/>
      <c r="E318" s="937"/>
      <c r="F318" s="937"/>
      <c r="G318" s="937"/>
      <c r="H318" s="937"/>
      <c r="I318" s="937"/>
      <c r="J318" s="937"/>
      <c r="K318" s="937"/>
      <c r="L318" s="962" t="s">
        <v>132</v>
      </c>
      <c r="M318" s="976" t="s">
        <v>483</v>
      </c>
      <c r="N318" s="969" t="s">
        <v>355</v>
      </c>
      <c r="O318" s="964"/>
      <c r="P318" s="964"/>
      <c r="Q318" s="964"/>
      <c r="R318" s="955">
        <v>0</v>
      </c>
      <c r="S318" s="964"/>
      <c r="T318" s="964"/>
      <c r="U318" s="964"/>
      <c r="V318" s="955">
        <v>0</v>
      </c>
      <c r="W318" s="725"/>
      <c r="X318" s="725"/>
      <c r="Y318" s="725"/>
    </row>
    <row r="319" spans="1:25">
      <c r="A319" s="951" t="s">
        <v>103</v>
      </c>
      <c r="B319" s="937"/>
      <c r="C319" s="937"/>
      <c r="D319" s="937"/>
      <c r="E319" s="937"/>
      <c r="F319" s="937"/>
      <c r="G319" s="937"/>
      <c r="H319" s="937"/>
      <c r="I319" s="937"/>
      <c r="J319" s="937"/>
      <c r="K319" s="937"/>
      <c r="L319" s="962" t="s">
        <v>133</v>
      </c>
      <c r="M319" s="976" t="s">
        <v>484</v>
      </c>
      <c r="N319" s="969" t="s">
        <v>355</v>
      </c>
      <c r="O319" s="964"/>
      <c r="P319" s="964"/>
      <c r="Q319" s="964"/>
      <c r="R319" s="955">
        <v>0</v>
      </c>
      <c r="S319" s="964"/>
      <c r="T319" s="964"/>
      <c r="U319" s="964"/>
      <c r="V319" s="955">
        <v>0</v>
      </c>
      <c r="W319" s="725"/>
      <c r="X319" s="725"/>
      <c r="Y319" s="725"/>
    </row>
    <row r="320" spans="1:25" s="409" customFormat="1">
      <c r="A320" s="951" t="s">
        <v>103</v>
      </c>
      <c r="B320" s="957"/>
      <c r="C320" s="957"/>
      <c r="D320" s="957"/>
      <c r="E320" s="957"/>
      <c r="F320" s="957"/>
      <c r="G320" s="957"/>
      <c r="H320" s="957"/>
      <c r="I320" s="957"/>
      <c r="J320" s="957"/>
      <c r="K320" s="957"/>
      <c r="L320" s="958" t="s">
        <v>134</v>
      </c>
      <c r="M320" s="977" t="s">
        <v>1211</v>
      </c>
      <c r="N320" s="967" t="s">
        <v>355</v>
      </c>
      <c r="O320" s="954">
        <v>548.88499999999999</v>
      </c>
      <c r="P320" s="954">
        <v>941.02800000000002</v>
      </c>
      <c r="Q320" s="954">
        <v>548.88499999999999</v>
      </c>
      <c r="R320" s="954">
        <v>-392.14300000000003</v>
      </c>
      <c r="S320" s="954">
        <v>560.572</v>
      </c>
      <c r="T320" s="954">
        <v>1166.559512</v>
      </c>
      <c r="U320" s="954">
        <v>589.51576151999996</v>
      </c>
      <c r="V320" s="954">
        <v>5.1632549467329714</v>
      </c>
      <c r="W320" s="961"/>
      <c r="X320" s="961"/>
      <c r="Y320" s="961"/>
    </row>
    <row r="321" spans="1:25">
      <c r="A321" s="951" t="s">
        <v>103</v>
      </c>
      <c r="B321" s="937"/>
      <c r="C321" s="937" t="b">
        <v>0</v>
      </c>
      <c r="D321" s="937"/>
      <c r="E321" s="937"/>
      <c r="F321" s="937"/>
      <c r="G321" s="937"/>
      <c r="H321" s="937"/>
      <c r="I321" s="937"/>
      <c r="J321" s="937"/>
      <c r="K321" s="937"/>
      <c r="L321" s="962" t="s">
        <v>1212</v>
      </c>
      <c r="M321" s="978" t="s">
        <v>1214</v>
      </c>
      <c r="N321" s="969" t="s">
        <v>355</v>
      </c>
      <c r="O321" s="964"/>
      <c r="P321" s="964"/>
      <c r="Q321" s="964"/>
      <c r="R321" s="955">
        <v>0</v>
      </c>
      <c r="S321" s="964"/>
      <c r="T321" s="964"/>
      <c r="U321" s="964"/>
      <c r="V321" s="955">
        <v>0</v>
      </c>
      <c r="W321" s="725"/>
      <c r="X321" s="725"/>
      <c r="Y321" s="725"/>
    </row>
    <row r="322" spans="1:25">
      <c r="A322" s="951" t="s">
        <v>103</v>
      </c>
      <c r="B322" s="937"/>
      <c r="C322" s="937" t="b">
        <v>0</v>
      </c>
      <c r="D322" s="937"/>
      <c r="E322" s="937"/>
      <c r="F322" s="937"/>
      <c r="G322" s="937"/>
      <c r="H322" s="937"/>
      <c r="I322" s="937"/>
      <c r="J322" s="937"/>
      <c r="K322" s="937"/>
      <c r="L322" s="962" t="s">
        <v>1213</v>
      </c>
      <c r="M322" s="978" t="s">
        <v>1215</v>
      </c>
      <c r="N322" s="969" t="s">
        <v>355</v>
      </c>
      <c r="O322" s="964"/>
      <c r="P322" s="964"/>
      <c r="Q322" s="964"/>
      <c r="R322" s="955">
        <v>0</v>
      </c>
      <c r="S322" s="964"/>
      <c r="T322" s="964"/>
      <c r="U322" s="964"/>
      <c r="V322" s="955">
        <v>0</v>
      </c>
      <c r="W322" s="725"/>
      <c r="X322" s="725"/>
      <c r="Y322" s="725"/>
    </row>
    <row r="323" spans="1:25" s="409" customFormat="1">
      <c r="A323" s="951" t="s">
        <v>103</v>
      </c>
      <c r="B323" s="979" t="s">
        <v>992</v>
      </c>
      <c r="C323" s="957"/>
      <c r="D323" s="957"/>
      <c r="E323" s="957"/>
      <c r="F323" s="957"/>
      <c r="G323" s="957"/>
      <c r="H323" s="957"/>
      <c r="I323" s="957"/>
      <c r="J323" s="957"/>
      <c r="K323" s="957"/>
      <c r="L323" s="958" t="s">
        <v>137</v>
      </c>
      <c r="M323" s="973" t="s">
        <v>485</v>
      </c>
      <c r="N323" s="967" t="s">
        <v>314</v>
      </c>
      <c r="O323" s="980">
        <v>22.9</v>
      </c>
      <c r="P323" s="980">
        <v>22.9</v>
      </c>
      <c r="Q323" s="980">
        <v>22.9</v>
      </c>
      <c r="R323" s="980">
        <v>0</v>
      </c>
      <c r="S323" s="980">
        <v>22.9</v>
      </c>
      <c r="T323" s="980">
        <v>22.9</v>
      </c>
      <c r="U323" s="980">
        <v>22.9</v>
      </c>
      <c r="V323" s="954"/>
      <c r="W323" s="961"/>
      <c r="X323" s="961"/>
      <c r="Y323" s="961"/>
    </row>
    <row r="324" spans="1:25">
      <c r="A324" s="951" t="s">
        <v>103</v>
      </c>
      <c r="B324" s="979" t="s">
        <v>988</v>
      </c>
      <c r="C324" s="937"/>
      <c r="D324" s="937"/>
      <c r="E324" s="937"/>
      <c r="F324" s="937"/>
      <c r="G324" s="937"/>
      <c r="H324" s="937"/>
      <c r="I324" s="937"/>
      <c r="J324" s="937"/>
      <c r="K324" s="937"/>
      <c r="L324" s="962" t="s">
        <v>1008</v>
      </c>
      <c r="M324" s="968" t="s">
        <v>926</v>
      </c>
      <c r="N324" s="969" t="s">
        <v>314</v>
      </c>
      <c r="O324" s="981">
        <v>11.45</v>
      </c>
      <c r="P324" s="981">
        <v>11.45</v>
      </c>
      <c r="Q324" s="981">
        <v>11.45</v>
      </c>
      <c r="R324" s="982">
        <v>0</v>
      </c>
      <c r="S324" s="981">
        <v>11.45</v>
      </c>
      <c r="T324" s="981">
        <v>11.45</v>
      </c>
      <c r="U324" s="981">
        <v>11.45</v>
      </c>
      <c r="V324" s="955"/>
      <c r="W324" s="725"/>
      <c r="X324" s="725"/>
      <c r="Y324" s="725"/>
    </row>
    <row r="325" spans="1:25">
      <c r="A325" s="951" t="s">
        <v>103</v>
      </c>
      <c r="B325" s="979" t="s">
        <v>983</v>
      </c>
      <c r="C325" s="937"/>
      <c r="D325" s="937"/>
      <c r="E325" s="937"/>
      <c r="F325" s="937"/>
      <c r="G325" s="937"/>
      <c r="H325" s="937"/>
      <c r="I325" s="937"/>
      <c r="J325" s="937"/>
      <c r="K325" s="937"/>
      <c r="L325" s="962" t="s">
        <v>1009</v>
      </c>
      <c r="M325" s="968" t="s">
        <v>925</v>
      </c>
      <c r="N325" s="969" t="s">
        <v>486</v>
      </c>
      <c r="O325" s="964">
        <v>23.72</v>
      </c>
      <c r="P325" s="964">
        <v>40.1</v>
      </c>
      <c r="Q325" s="964">
        <v>23.72</v>
      </c>
      <c r="R325" s="955">
        <v>-16.380000000000003</v>
      </c>
      <c r="S325" s="964">
        <v>24.48</v>
      </c>
      <c r="T325" s="964">
        <v>50.96</v>
      </c>
      <c r="U325" s="964">
        <v>24.48</v>
      </c>
      <c r="V325" s="955"/>
      <c r="W325" s="725"/>
      <c r="X325" s="725"/>
      <c r="Y325" s="725"/>
    </row>
    <row r="326" spans="1:25">
      <c r="A326" s="951" t="s">
        <v>103</v>
      </c>
      <c r="B326" s="979" t="s">
        <v>989</v>
      </c>
      <c r="C326" s="937"/>
      <c r="D326" s="937"/>
      <c r="E326" s="937"/>
      <c r="F326" s="937"/>
      <c r="G326" s="937"/>
      <c r="H326" s="937"/>
      <c r="I326" s="937"/>
      <c r="J326" s="937"/>
      <c r="K326" s="937"/>
      <c r="L326" s="962" t="s">
        <v>1170</v>
      </c>
      <c r="M326" s="968" t="s">
        <v>927</v>
      </c>
      <c r="N326" s="969" t="s">
        <v>314</v>
      </c>
      <c r="O326" s="982">
        <v>11.45</v>
      </c>
      <c r="P326" s="982">
        <v>11.45</v>
      </c>
      <c r="Q326" s="982">
        <v>11.45</v>
      </c>
      <c r="R326" s="982">
        <v>0</v>
      </c>
      <c r="S326" s="982">
        <v>11.45</v>
      </c>
      <c r="T326" s="982">
        <v>11.45</v>
      </c>
      <c r="U326" s="982">
        <v>11.45</v>
      </c>
      <c r="V326" s="955"/>
      <c r="W326" s="725"/>
      <c r="X326" s="725"/>
      <c r="Y326" s="725"/>
    </row>
    <row r="327" spans="1:25">
      <c r="A327" s="951" t="s">
        <v>103</v>
      </c>
      <c r="B327" s="979" t="s">
        <v>984</v>
      </c>
      <c r="C327" s="937"/>
      <c r="D327" s="937"/>
      <c r="E327" s="937"/>
      <c r="F327" s="937"/>
      <c r="G327" s="937"/>
      <c r="H327" s="937"/>
      <c r="I327" s="937"/>
      <c r="J327" s="937"/>
      <c r="K327" s="937"/>
      <c r="L327" s="962" t="s">
        <v>1171</v>
      </c>
      <c r="M327" s="968" t="s">
        <v>928</v>
      </c>
      <c r="N327" s="969" t="s">
        <v>486</v>
      </c>
      <c r="O327" s="964">
        <v>24.147554585152839</v>
      </c>
      <c r="P327" s="964">
        <v>42.085851528384282</v>
      </c>
      <c r="Q327" s="964">
        <v>24.147554585152839</v>
      </c>
      <c r="R327" s="955">
        <v>-17.938296943231443</v>
      </c>
      <c r="S327" s="964">
        <v>24.478253275109171</v>
      </c>
      <c r="T327" s="964">
        <v>50.93</v>
      </c>
      <c r="U327" s="964">
        <v>26.64</v>
      </c>
      <c r="V327" s="955"/>
      <c r="W327" s="725"/>
      <c r="X327" s="725"/>
      <c r="Y327" s="725"/>
    </row>
    <row r="328" spans="1:25">
      <c r="A328" s="951" t="s">
        <v>103</v>
      </c>
      <c r="B328" s="979"/>
      <c r="C328" s="937"/>
      <c r="D328" s="937"/>
      <c r="E328" s="937"/>
      <c r="F328" s="937"/>
      <c r="G328" s="937"/>
      <c r="H328" s="937"/>
      <c r="I328" s="937"/>
      <c r="J328" s="937"/>
      <c r="K328" s="937"/>
      <c r="L328" s="962" t="s">
        <v>1172</v>
      </c>
      <c r="M328" s="968" t="s">
        <v>487</v>
      </c>
      <c r="N328" s="969" t="s">
        <v>142</v>
      </c>
      <c r="O328" s="955">
        <v>101.80250668276913</v>
      </c>
      <c r="P328" s="955">
        <v>104.95224820045954</v>
      </c>
      <c r="Q328" s="955">
        <v>101.80250668276913</v>
      </c>
      <c r="R328" s="955"/>
      <c r="S328" s="955">
        <v>99.992864685903484</v>
      </c>
      <c r="T328" s="955">
        <v>99.941130298273151</v>
      </c>
      <c r="U328" s="955">
        <v>108.8235294117647</v>
      </c>
      <c r="V328" s="955"/>
      <c r="W328" s="725"/>
      <c r="X328" s="725"/>
      <c r="Y328" s="725"/>
    </row>
    <row r="329" spans="1:25">
      <c r="A329" s="951" t="s">
        <v>103</v>
      </c>
      <c r="B329" s="979"/>
      <c r="C329" s="937"/>
      <c r="D329" s="937"/>
      <c r="E329" s="937"/>
      <c r="F329" s="937"/>
      <c r="G329" s="937"/>
      <c r="H329" s="937"/>
      <c r="I329" s="937"/>
      <c r="J329" s="937"/>
      <c r="K329" s="937"/>
      <c r="L329" s="962" t="s">
        <v>1173</v>
      </c>
      <c r="M329" s="968" t="s">
        <v>488</v>
      </c>
      <c r="N329" s="969" t="s">
        <v>486</v>
      </c>
      <c r="O329" s="964">
        <v>23.968777292576419</v>
      </c>
      <c r="P329" s="964">
        <v>41.092925764192145</v>
      </c>
      <c r="Q329" s="964">
        <v>23.968777292576419</v>
      </c>
      <c r="R329" s="955">
        <v>-17.124148471615726</v>
      </c>
      <c r="S329" s="964">
        <v>24.479126637554586</v>
      </c>
      <c r="T329" s="964">
        <v>50.941463406113542</v>
      </c>
      <c r="U329" s="964">
        <v>25.743046354585154</v>
      </c>
      <c r="V329" s="955"/>
      <c r="W329" s="725"/>
      <c r="X329" s="725"/>
      <c r="Y329" s="725"/>
    </row>
    <row r="330" spans="1:25" s="409" customFormat="1">
      <c r="A330" s="956" t="s">
        <v>103</v>
      </c>
      <c r="B330" s="983"/>
      <c r="C330" s="957"/>
      <c r="D330" s="957"/>
      <c r="E330" s="957"/>
      <c r="F330" s="957"/>
      <c r="G330" s="957"/>
      <c r="H330" s="957"/>
      <c r="I330" s="957"/>
      <c r="J330" s="957"/>
      <c r="K330" s="957"/>
      <c r="L330" s="958" t="s">
        <v>138</v>
      </c>
      <c r="M330" s="973" t="s">
        <v>1227</v>
      </c>
      <c r="N330" s="967" t="s">
        <v>355</v>
      </c>
      <c r="O330" s="954">
        <v>505.7412008733624</v>
      </c>
      <c r="P330" s="954">
        <v>867.0607336244542</v>
      </c>
      <c r="Q330" s="954">
        <v>505.7412008733624</v>
      </c>
      <c r="R330" s="954">
        <v>0</v>
      </c>
      <c r="S330" s="954">
        <v>516.50957205240172</v>
      </c>
      <c r="T330" s="954">
        <v>1074.8648778689956</v>
      </c>
      <c r="U330" s="954">
        <v>543.17827808174673</v>
      </c>
      <c r="V330" s="954">
        <v>5.1632549467329847</v>
      </c>
      <c r="W330" s="961"/>
      <c r="X330" s="961"/>
      <c r="Y330" s="961"/>
    </row>
    <row r="331" spans="1:25" s="409" customFormat="1">
      <c r="A331" s="956" t="s">
        <v>103</v>
      </c>
      <c r="B331" s="979" t="s">
        <v>993</v>
      </c>
      <c r="C331" s="957"/>
      <c r="D331" s="957"/>
      <c r="E331" s="957"/>
      <c r="F331" s="957"/>
      <c r="G331" s="957"/>
      <c r="H331" s="957"/>
      <c r="I331" s="957"/>
      <c r="J331" s="957"/>
      <c r="K331" s="957"/>
      <c r="L331" s="958" t="s">
        <v>139</v>
      </c>
      <c r="M331" s="973" t="s">
        <v>489</v>
      </c>
      <c r="N331" s="967" t="s">
        <v>314</v>
      </c>
      <c r="O331" s="980">
        <v>21.099999999999998</v>
      </c>
      <c r="P331" s="980">
        <v>21.099999999999998</v>
      </c>
      <c r="Q331" s="980">
        <v>21.099999999999998</v>
      </c>
      <c r="R331" s="980">
        <v>0</v>
      </c>
      <c r="S331" s="980">
        <v>21.099999999999998</v>
      </c>
      <c r="T331" s="980">
        <v>21.099999999999998</v>
      </c>
      <c r="U331" s="980">
        <v>21.099999999999998</v>
      </c>
      <c r="V331" s="954"/>
      <c r="W331" s="961"/>
      <c r="X331" s="961"/>
      <c r="Y331" s="961"/>
    </row>
    <row r="332" spans="1:25">
      <c r="A332" s="951" t="s">
        <v>103</v>
      </c>
      <c r="B332" s="979" t="s">
        <v>990</v>
      </c>
      <c r="C332" s="937"/>
      <c r="D332" s="937"/>
      <c r="E332" s="937"/>
      <c r="F332" s="937"/>
      <c r="G332" s="937"/>
      <c r="H332" s="937"/>
      <c r="I332" s="937"/>
      <c r="J332" s="937"/>
      <c r="K332" s="937"/>
      <c r="L332" s="962" t="s">
        <v>1174</v>
      </c>
      <c r="M332" s="968" t="s">
        <v>976</v>
      </c>
      <c r="N332" s="969" t="s">
        <v>314</v>
      </c>
      <c r="O332" s="981">
        <v>10.549999999999999</v>
      </c>
      <c r="P332" s="981">
        <v>10.549999999999999</v>
      </c>
      <c r="Q332" s="981">
        <v>10.549999999999999</v>
      </c>
      <c r="R332" s="982">
        <v>0</v>
      </c>
      <c r="S332" s="981">
        <v>10.549999999999999</v>
      </c>
      <c r="T332" s="981">
        <v>10.549999999999999</v>
      </c>
      <c r="U332" s="981">
        <v>10.549999999999999</v>
      </c>
      <c r="V332" s="955"/>
      <c r="W332" s="725"/>
      <c r="X332" s="725"/>
      <c r="Y332" s="725"/>
    </row>
    <row r="333" spans="1:25">
      <c r="A333" s="951" t="s">
        <v>103</v>
      </c>
      <c r="B333" s="979" t="s">
        <v>986</v>
      </c>
      <c r="C333" s="937"/>
      <c r="D333" s="937"/>
      <c r="E333" s="937"/>
      <c r="F333" s="937"/>
      <c r="G333" s="937"/>
      <c r="H333" s="937"/>
      <c r="I333" s="937"/>
      <c r="J333" s="937"/>
      <c r="K333" s="937"/>
      <c r="L333" s="962" t="s">
        <v>1175</v>
      </c>
      <c r="M333" s="968" t="s">
        <v>977</v>
      </c>
      <c r="N333" s="969" t="s">
        <v>486</v>
      </c>
      <c r="O333" s="964">
        <v>23.72</v>
      </c>
      <c r="P333" s="964">
        <v>40.1</v>
      </c>
      <c r="Q333" s="964">
        <v>23.72</v>
      </c>
      <c r="R333" s="955">
        <v>-16.380000000000003</v>
      </c>
      <c r="S333" s="964">
        <v>24.48</v>
      </c>
      <c r="T333" s="964">
        <v>50.96</v>
      </c>
      <c r="U333" s="964">
        <v>24.48</v>
      </c>
      <c r="V333" s="955"/>
      <c r="W333" s="725"/>
      <c r="X333" s="725"/>
      <c r="Y333" s="725"/>
    </row>
    <row r="334" spans="1:25">
      <c r="A334" s="951" t="s">
        <v>103</v>
      </c>
      <c r="B334" s="979" t="s">
        <v>991</v>
      </c>
      <c r="C334" s="937"/>
      <c r="D334" s="937"/>
      <c r="E334" s="937"/>
      <c r="F334" s="937"/>
      <c r="G334" s="937"/>
      <c r="H334" s="937"/>
      <c r="I334" s="937"/>
      <c r="J334" s="937"/>
      <c r="K334" s="937"/>
      <c r="L334" s="962" t="s">
        <v>1176</v>
      </c>
      <c r="M334" s="968" t="s">
        <v>978</v>
      </c>
      <c r="N334" s="969" t="s">
        <v>314</v>
      </c>
      <c r="O334" s="982">
        <v>10.549999999999999</v>
      </c>
      <c r="P334" s="982">
        <v>10.549999999999999</v>
      </c>
      <c r="Q334" s="982">
        <v>10.549999999999999</v>
      </c>
      <c r="R334" s="982">
        <v>0</v>
      </c>
      <c r="S334" s="982">
        <v>10.549999999999999</v>
      </c>
      <c r="T334" s="982">
        <v>10.549999999999999</v>
      </c>
      <c r="U334" s="982">
        <v>10.549999999999999</v>
      </c>
      <c r="V334" s="955"/>
      <c r="W334" s="725"/>
      <c r="X334" s="725"/>
      <c r="Y334" s="725"/>
    </row>
    <row r="335" spans="1:25">
      <c r="A335" s="951" t="s">
        <v>103</v>
      </c>
      <c r="B335" s="979" t="s">
        <v>985</v>
      </c>
      <c r="C335" s="937"/>
      <c r="D335" s="937"/>
      <c r="E335" s="937"/>
      <c r="F335" s="937"/>
      <c r="G335" s="937"/>
      <c r="H335" s="937"/>
      <c r="I335" s="937"/>
      <c r="J335" s="937"/>
      <c r="K335" s="937"/>
      <c r="L335" s="962" t="s">
        <v>1177</v>
      </c>
      <c r="M335" s="968" t="s">
        <v>979</v>
      </c>
      <c r="N335" s="969" t="s">
        <v>486</v>
      </c>
      <c r="O335" s="964">
        <v>24.147554585152839</v>
      </c>
      <c r="P335" s="964">
        <v>42.085851528384282</v>
      </c>
      <c r="Q335" s="964">
        <v>24.147554585152839</v>
      </c>
      <c r="R335" s="955">
        <v>-17.938296943231443</v>
      </c>
      <c r="S335" s="964">
        <v>24.478253275109171</v>
      </c>
      <c r="T335" s="964">
        <v>50.93</v>
      </c>
      <c r="U335" s="964">
        <v>26.64</v>
      </c>
      <c r="V335" s="955"/>
      <c r="W335" s="725"/>
      <c r="X335" s="725"/>
      <c r="Y335" s="725"/>
    </row>
    <row r="336" spans="1:25">
      <c r="A336" s="718" t="s">
        <v>119</v>
      </c>
      <c r="B336" s="949" t="s">
        <v>824</v>
      </c>
      <c r="C336" s="937"/>
      <c r="D336" s="937"/>
      <c r="E336" s="937"/>
      <c r="F336" s="937"/>
      <c r="G336" s="937"/>
      <c r="H336" s="937"/>
      <c r="I336" s="937"/>
      <c r="J336" s="937"/>
      <c r="K336" s="937"/>
      <c r="L336" s="627" t="s">
        <v>2456</v>
      </c>
      <c r="M336" s="950"/>
      <c r="N336" s="950"/>
      <c r="O336" s="950"/>
      <c r="P336" s="950"/>
      <c r="Q336" s="950"/>
      <c r="R336" s="950"/>
      <c r="S336" s="950"/>
      <c r="T336" s="950"/>
      <c r="U336" s="950"/>
      <c r="V336" s="950"/>
      <c r="W336" s="950"/>
      <c r="X336" s="950"/>
      <c r="Y336" s="950"/>
    </row>
    <row r="337" spans="1:25">
      <c r="A337" s="951" t="s">
        <v>119</v>
      </c>
      <c r="B337" s="937"/>
      <c r="C337" s="937"/>
      <c r="D337" s="937"/>
      <c r="E337" s="937"/>
      <c r="F337" s="937"/>
      <c r="G337" s="937"/>
      <c r="H337" s="937"/>
      <c r="I337" s="937"/>
      <c r="J337" s="937"/>
      <c r="K337" s="937"/>
      <c r="L337" s="952" t="s">
        <v>17</v>
      </c>
      <c r="M337" s="953" t="s">
        <v>453</v>
      </c>
      <c r="N337" s="943" t="s">
        <v>355</v>
      </c>
      <c r="O337" s="954">
        <v>619.14800000000002</v>
      </c>
      <c r="P337" s="954">
        <v>1080.5810000000001</v>
      </c>
      <c r="Q337" s="954">
        <v>619.14800000000002</v>
      </c>
      <c r="R337" s="954">
        <v>-461.43300000000011</v>
      </c>
      <c r="S337" s="954">
        <v>749.298</v>
      </c>
      <c r="T337" s="954">
        <v>1208.1191200000001</v>
      </c>
      <c r="U337" s="954">
        <v>916.96370960000002</v>
      </c>
      <c r="V337" s="955">
        <v>22.376372231074953</v>
      </c>
      <c r="W337" s="725"/>
      <c r="X337" s="725"/>
      <c r="Y337" s="725"/>
    </row>
    <row r="338" spans="1:25" s="409" customFormat="1" ht="22.5">
      <c r="A338" s="956" t="s">
        <v>119</v>
      </c>
      <c r="B338" s="957"/>
      <c r="C338" s="957"/>
      <c r="D338" s="957"/>
      <c r="E338" s="957"/>
      <c r="F338" s="957"/>
      <c r="G338" s="957"/>
      <c r="H338" s="957"/>
      <c r="I338" s="957"/>
      <c r="J338" s="957"/>
      <c r="K338" s="957"/>
      <c r="L338" s="958" t="s">
        <v>154</v>
      </c>
      <c r="M338" s="959" t="s">
        <v>1127</v>
      </c>
      <c r="N338" s="960" t="s">
        <v>355</v>
      </c>
      <c r="O338" s="954">
        <v>106</v>
      </c>
      <c r="P338" s="954">
        <v>272.43</v>
      </c>
      <c r="Q338" s="954">
        <v>106</v>
      </c>
      <c r="R338" s="954">
        <v>-166.43</v>
      </c>
      <c r="S338" s="954">
        <v>128</v>
      </c>
      <c r="T338" s="954">
        <v>301</v>
      </c>
      <c r="U338" s="954">
        <v>280.60000000000002</v>
      </c>
      <c r="V338" s="954">
        <v>119.21875000000001</v>
      </c>
      <c r="W338" s="961"/>
      <c r="X338" s="961"/>
      <c r="Y338" s="961"/>
    </row>
    <row r="339" spans="1:25">
      <c r="A339" s="951" t="s">
        <v>119</v>
      </c>
      <c r="B339" s="937"/>
      <c r="C339" s="937"/>
      <c r="D339" s="937"/>
      <c r="E339" s="937"/>
      <c r="F339" s="937"/>
      <c r="G339" s="937"/>
      <c r="H339" s="937"/>
      <c r="I339" s="937"/>
      <c r="J339" s="937"/>
      <c r="K339" s="937"/>
      <c r="L339" s="962" t="s">
        <v>397</v>
      </c>
      <c r="M339" s="963" t="s">
        <v>1128</v>
      </c>
      <c r="N339" s="943" t="s">
        <v>355</v>
      </c>
      <c r="O339" s="955">
        <v>0</v>
      </c>
      <c r="P339" s="955">
        <v>0</v>
      </c>
      <c r="Q339" s="955">
        <v>0</v>
      </c>
      <c r="R339" s="955">
        <v>0</v>
      </c>
      <c r="S339" s="955">
        <v>0</v>
      </c>
      <c r="T339" s="955">
        <v>0</v>
      </c>
      <c r="U339" s="955">
        <v>0</v>
      </c>
      <c r="V339" s="955">
        <v>0</v>
      </c>
      <c r="W339" s="725"/>
      <c r="X339" s="725"/>
      <c r="Y339" s="725"/>
    </row>
    <row r="340" spans="1:25">
      <c r="A340" s="951" t="s">
        <v>119</v>
      </c>
      <c r="B340" s="937"/>
      <c r="C340" s="937"/>
      <c r="D340" s="937"/>
      <c r="E340" s="937"/>
      <c r="F340" s="937"/>
      <c r="G340" s="937"/>
      <c r="H340" s="937"/>
      <c r="I340" s="937"/>
      <c r="J340" s="937"/>
      <c r="K340" s="937"/>
      <c r="L340" s="962" t="s">
        <v>399</v>
      </c>
      <c r="M340" s="963" t="s">
        <v>455</v>
      </c>
      <c r="N340" s="943" t="s">
        <v>355</v>
      </c>
      <c r="O340" s="964">
        <v>55</v>
      </c>
      <c r="P340" s="964">
        <v>64.2</v>
      </c>
      <c r="Q340" s="964">
        <v>55</v>
      </c>
      <c r="R340" s="955">
        <v>-9.2000000000000028</v>
      </c>
      <c r="S340" s="964">
        <v>58</v>
      </c>
      <c r="T340" s="964">
        <v>71.5</v>
      </c>
      <c r="U340" s="964">
        <v>71.5</v>
      </c>
      <c r="V340" s="955">
        <v>23.275862068965516</v>
      </c>
      <c r="W340" s="725"/>
      <c r="X340" s="725"/>
      <c r="Y340" s="725"/>
    </row>
    <row r="341" spans="1:25">
      <c r="A341" s="951" t="s">
        <v>119</v>
      </c>
      <c r="B341" s="937"/>
      <c r="C341" s="937"/>
      <c r="D341" s="937"/>
      <c r="E341" s="937"/>
      <c r="F341" s="937"/>
      <c r="G341" s="937"/>
      <c r="H341" s="937"/>
      <c r="I341" s="937"/>
      <c r="J341" s="937"/>
      <c r="K341" s="937"/>
      <c r="L341" s="962" t="s">
        <v>885</v>
      </c>
      <c r="M341" s="963" t="s">
        <v>456</v>
      </c>
      <c r="N341" s="943" t="s">
        <v>355</v>
      </c>
      <c r="O341" s="964">
        <v>51</v>
      </c>
      <c r="P341" s="964">
        <v>208.23</v>
      </c>
      <c r="Q341" s="964">
        <v>51</v>
      </c>
      <c r="R341" s="955">
        <v>-157.22999999999999</v>
      </c>
      <c r="S341" s="964">
        <v>70</v>
      </c>
      <c r="T341" s="964">
        <v>229.5</v>
      </c>
      <c r="U341" s="964">
        <v>209.1</v>
      </c>
      <c r="V341" s="955">
        <v>198.71428571428572</v>
      </c>
      <c r="W341" s="725"/>
      <c r="X341" s="725"/>
      <c r="Y341" s="725"/>
    </row>
    <row r="342" spans="1:25" s="409" customFormat="1" ht="22.5">
      <c r="A342" s="956" t="s">
        <v>119</v>
      </c>
      <c r="B342" s="957"/>
      <c r="C342" s="957"/>
      <c r="D342" s="957"/>
      <c r="E342" s="957"/>
      <c r="F342" s="957"/>
      <c r="G342" s="957"/>
      <c r="H342" s="957"/>
      <c r="I342" s="957"/>
      <c r="J342" s="957"/>
      <c r="K342" s="957"/>
      <c r="L342" s="958" t="s">
        <v>155</v>
      </c>
      <c r="M342" s="959" t="s">
        <v>1129</v>
      </c>
      <c r="N342" s="960" t="s">
        <v>355</v>
      </c>
      <c r="O342" s="954">
        <v>335.6</v>
      </c>
      <c r="P342" s="954">
        <v>464.27</v>
      </c>
      <c r="Q342" s="954">
        <v>335.6</v>
      </c>
      <c r="R342" s="954">
        <v>-128.66999999999996</v>
      </c>
      <c r="S342" s="954">
        <v>472.23</v>
      </c>
      <c r="T342" s="954">
        <v>526.54</v>
      </c>
      <c r="U342" s="954">
        <v>524.9</v>
      </c>
      <c r="V342" s="954">
        <v>11.153463354721207</v>
      </c>
      <c r="W342" s="961"/>
      <c r="X342" s="961"/>
      <c r="Y342" s="961"/>
    </row>
    <row r="343" spans="1:25">
      <c r="A343" s="951" t="s">
        <v>119</v>
      </c>
      <c r="B343" s="937"/>
      <c r="C343" s="937"/>
      <c r="D343" s="937"/>
      <c r="E343" s="937"/>
      <c r="F343" s="937"/>
      <c r="G343" s="937"/>
      <c r="H343" s="937"/>
      <c r="I343" s="937"/>
      <c r="J343" s="937"/>
      <c r="K343" s="937"/>
      <c r="L343" s="962" t="s">
        <v>454</v>
      </c>
      <c r="M343" s="963" t="s">
        <v>1130</v>
      </c>
      <c r="N343" s="943" t="s">
        <v>355</v>
      </c>
      <c r="O343" s="955">
        <v>335.6</v>
      </c>
      <c r="P343" s="955">
        <v>464.27</v>
      </c>
      <c r="Q343" s="955">
        <v>335.6</v>
      </c>
      <c r="R343" s="955">
        <v>-128.66999999999996</v>
      </c>
      <c r="S343" s="955">
        <v>472.23</v>
      </c>
      <c r="T343" s="955">
        <v>526.54</v>
      </c>
      <c r="U343" s="955">
        <v>524.9</v>
      </c>
      <c r="V343" s="955">
        <v>11.153463354721207</v>
      </c>
      <c r="W343" s="725"/>
      <c r="X343" s="725"/>
      <c r="Y343" s="725"/>
    </row>
    <row r="344" spans="1:25">
      <c r="A344" s="951" t="s">
        <v>119</v>
      </c>
      <c r="B344" s="937" t="s">
        <v>411</v>
      </c>
      <c r="C344" s="937"/>
      <c r="D344" s="937"/>
      <c r="E344" s="937"/>
      <c r="F344" s="937"/>
      <c r="G344" s="937"/>
      <c r="H344" s="937"/>
      <c r="I344" s="937"/>
      <c r="J344" s="937"/>
      <c r="K344" s="937"/>
      <c r="L344" s="962" t="s">
        <v>457</v>
      </c>
      <c r="M344" s="963" t="s">
        <v>1131</v>
      </c>
      <c r="N344" s="943" t="s">
        <v>355</v>
      </c>
      <c r="O344" s="955">
        <v>0</v>
      </c>
      <c r="P344" s="955">
        <v>0</v>
      </c>
      <c r="Q344" s="955">
        <v>0</v>
      </c>
      <c r="R344" s="955">
        <v>0</v>
      </c>
      <c r="S344" s="955">
        <v>0</v>
      </c>
      <c r="T344" s="955">
        <v>0</v>
      </c>
      <c r="U344" s="955">
        <v>0</v>
      </c>
      <c r="V344" s="955">
        <v>0</v>
      </c>
      <c r="W344" s="725"/>
      <c r="X344" s="725"/>
      <c r="Y344" s="725"/>
    </row>
    <row r="345" spans="1:25">
      <c r="A345" s="951" t="s">
        <v>119</v>
      </c>
      <c r="B345" s="937" t="s">
        <v>412</v>
      </c>
      <c r="C345" s="937"/>
      <c r="D345" s="937"/>
      <c r="E345" s="937"/>
      <c r="F345" s="937"/>
      <c r="G345" s="937"/>
      <c r="H345" s="937"/>
      <c r="I345" s="937"/>
      <c r="J345" s="937"/>
      <c r="K345" s="937"/>
      <c r="L345" s="962" t="s">
        <v>458</v>
      </c>
      <c r="M345" s="963" t="s">
        <v>1132</v>
      </c>
      <c r="N345" s="943" t="s">
        <v>355</v>
      </c>
      <c r="O345" s="955">
        <v>0</v>
      </c>
      <c r="P345" s="955">
        <v>0</v>
      </c>
      <c r="Q345" s="955">
        <v>0</v>
      </c>
      <c r="R345" s="955">
        <v>0</v>
      </c>
      <c r="S345" s="955">
        <v>0</v>
      </c>
      <c r="T345" s="955">
        <v>0</v>
      </c>
      <c r="U345" s="955">
        <v>0</v>
      </c>
      <c r="V345" s="955">
        <v>0</v>
      </c>
      <c r="W345" s="725"/>
      <c r="X345" s="725"/>
      <c r="Y345" s="725"/>
    </row>
    <row r="346" spans="1:25">
      <c r="A346" s="951" t="s">
        <v>119</v>
      </c>
      <c r="B346" s="937"/>
      <c r="C346" s="937"/>
      <c r="D346" s="937"/>
      <c r="E346" s="937"/>
      <c r="F346" s="937"/>
      <c r="G346" s="937"/>
      <c r="H346" s="937"/>
      <c r="I346" s="937"/>
      <c r="J346" s="937"/>
      <c r="K346" s="937"/>
      <c r="L346" s="962" t="s">
        <v>459</v>
      </c>
      <c r="M346" s="963" t="s">
        <v>1133</v>
      </c>
      <c r="N346" s="943" t="s">
        <v>355</v>
      </c>
      <c r="O346" s="964"/>
      <c r="P346" s="964"/>
      <c r="Q346" s="964"/>
      <c r="R346" s="955">
        <v>0</v>
      </c>
      <c r="S346" s="964"/>
      <c r="T346" s="964"/>
      <c r="U346" s="964"/>
      <c r="V346" s="955">
        <v>0</v>
      </c>
      <c r="W346" s="725"/>
      <c r="X346" s="725"/>
      <c r="Y346" s="725"/>
    </row>
    <row r="347" spans="1:25">
      <c r="A347" s="951" t="s">
        <v>119</v>
      </c>
      <c r="B347" s="937" t="s">
        <v>405</v>
      </c>
      <c r="C347" s="937"/>
      <c r="D347" s="937"/>
      <c r="E347" s="937"/>
      <c r="F347" s="937"/>
      <c r="G347" s="937"/>
      <c r="H347" s="937"/>
      <c r="I347" s="937"/>
      <c r="J347" s="937"/>
      <c r="K347" s="937"/>
      <c r="L347" s="962" t="s">
        <v>460</v>
      </c>
      <c r="M347" s="963" t="s">
        <v>1134</v>
      </c>
      <c r="N347" s="943" t="s">
        <v>355</v>
      </c>
      <c r="O347" s="955">
        <v>0</v>
      </c>
      <c r="P347" s="955">
        <v>0</v>
      </c>
      <c r="Q347" s="955">
        <v>0</v>
      </c>
      <c r="R347" s="955">
        <v>0</v>
      </c>
      <c r="S347" s="955">
        <v>0</v>
      </c>
      <c r="T347" s="955">
        <v>0</v>
      </c>
      <c r="U347" s="955">
        <v>0</v>
      </c>
      <c r="V347" s="955">
        <v>0</v>
      </c>
      <c r="W347" s="725"/>
      <c r="X347" s="725"/>
      <c r="Y347" s="725"/>
    </row>
    <row r="348" spans="1:25">
      <c r="A348" s="951" t="s">
        <v>119</v>
      </c>
      <c r="B348" s="937" t="s">
        <v>407</v>
      </c>
      <c r="C348" s="937"/>
      <c r="D348" s="937"/>
      <c r="E348" s="937"/>
      <c r="F348" s="937"/>
      <c r="G348" s="937"/>
      <c r="H348" s="937"/>
      <c r="I348" s="937"/>
      <c r="J348" s="937"/>
      <c r="K348" s="937"/>
      <c r="L348" s="962" t="s">
        <v>1203</v>
      </c>
      <c r="M348" s="963" t="s">
        <v>1207</v>
      </c>
      <c r="N348" s="943" t="s">
        <v>355</v>
      </c>
      <c r="O348" s="955">
        <v>0</v>
      </c>
      <c r="P348" s="955">
        <v>0</v>
      </c>
      <c r="Q348" s="955">
        <v>0</v>
      </c>
      <c r="R348" s="955">
        <v>0</v>
      </c>
      <c r="S348" s="955">
        <v>0</v>
      </c>
      <c r="T348" s="955">
        <v>0</v>
      </c>
      <c r="U348" s="955">
        <v>0</v>
      </c>
      <c r="V348" s="955">
        <v>0</v>
      </c>
      <c r="W348" s="725"/>
      <c r="X348" s="725"/>
      <c r="Y348" s="725"/>
    </row>
    <row r="349" spans="1:25">
      <c r="A349" s="951" t="s">
        <v>119</v>
      </c>
      <c r="B349" s="937" t="s">
        <v>409</v>
      </c>
      <c r="C349" s="937"/>
      <c r="D349" s="937"/>
      <c r="E349" s="937"/>
      <c r="F349" s="937"/>
      <c r="G349" s="937"/>
      <c r="H349" s="937"/>
      <c r="I349" s="937"/>
      <c r="J349" s="937"/>
      <c r="K349" s="937"/>
      <c r="L349" s="962" t="s">
        <v>1204</v>
      </c>
      <c r="M349" s="963" t="s">
        <v>1208</v>
      </c>
      <c r="N349" s="943" t="s">
        <v>355</v>
      </c>
      <c r="O349" s="955">
        <v>0</v>
      </c>
      <c r="P349" s="955">
        <v>0</v>
      </c>
      <c r="Q349" s="955">
        <v>0</v>
      </c>
      <c r="R349" s="955">
        <v>0</v>
      </c>
      <c r="S349" s="955">
        <v>0</v>
      </c>
      <c r="T349" s="955">
        <v>0</v>
      </c>
      <c r="U349" s="955">
        <v>0</v>
      </c>
      <c r="V349" s="955">
        <v>0</v>
      </c>
      <c r="W349" s="725"/>
      <c r="X349" s="725"/>
      <c r="Y349" s="725"/>
    </row>
    <row r="350" spans="1:25">
      <c r="A350" s="951" t="s">
        <v>119</v>
      </c>
      <c r="B350" s="937" t="s">
        <v>410</v>
      </c>
      <c r="C350" s="937"/>
      <c r="D350" s="937"/>
      <c r="E350" s="937"/>
      <c r="F350" s="937"/>
      <c r="G350" s="937"/>
      <c r="H350" s="937"/>
      <c r="I350" s="937"/>
      <c r="J350" s="937"/>
      <c r="K350" s="937"/>
      <c r="L350" s="962" t="s">
        <v>1205</v>
      </c>
      <c r="M350" s="963" t="s">
        <v>1209</v>
      </c>
      <c r="N350" s="943" t="s">
        <v>355</v>
      </c>
      <c r="O350" s="955">
        <v>0</v>
      </c>
      <c r="P350" s="955">
        <v>0</v>
      </c>
      <c r="Q350" s="955">
        <v>0</v>
      </c>
      <c r="R350" s="955">
        <v>0</v>
      </c>
      <c r="S350" s="955">
        <v>0</v>
      </c>
      <c r="T350" s="955">
        <v>0</v>
      </c>
      <c r="U350" s="955">
        <v>0</v>
      </c>
      <c r="V350" s="955">
        <v>0</v>
      </c>
      <c r="W350" s="725"/>
      <c r="X350" s="725"/>
      <c r="Y350" s="725"/>
    </row>
    <row r="351" spans="1:25">
      <c r="A351" s="951" t="s">
        <v>119</v>
      </c>
      <c r="B351" s="965" t="s">
        <v>1077</v>
      </c>
      <c r="C351" s="937"/>
      <c r="D351" s="937"/>
      <c r="E351" s="937"/>
      <c r="F351" s="937"/>
      <c r="G351" s="937"/>
      <c r="H351" s="937"/>
      <c r="I351" s="937"/>
      <c r="J351" s="937"/>
      <c r="K351" s="937"/>
      <c r="L351" s="962" t="s">
        <v>1206</v>
      </c>
      <c r="M351" s="963" t="s">
        <v>1210</v>
      </c>
      <c r="N351" s="943" t="s">
        <v>355</v>
      </c>
      <c r="O351" s="955">
        <v>0</v>
      </c>
      <c r="P351" s="955">
        <v>0</v>
      </c>
      <c r="Q351" s="955">
        <v>0</v>
      </c>
      <c r="R351" s="955">
        <v>0</v>
      </c>
      <c r="S351" s="955">
        <v>0</v>
      </c>
      <c r="T351" s="955">
        <v>0</v>
      </c>
      <c r="U351" s="955">
        <v>0</v>
      </c>
      <c r="V351" s="955">
        <v>0</v>
      </c>
      <c r="W351" s="725"/>
      <c r="X351" s="725"/>
      <c r="Y351" s="725"/>
    </row>
    <row r="352" spans="1:25" s="409" customFormat="1" ht="45">
      <c r="A352" s="956" t="s">
        <v>119</v>
      </c>
      <c r="B352" s="957"/>
      <c r="C352" s="957"/>
      <c r="D352" s="957"/>
      <c r="E352" s="957"/>
      <c r="F352" s="957"/>
      <c r="G352" s="957"/>
      <c r="H352" s="957"/>
      <c r="I352" s="957"/>
      <c r="J352" s="957"/>
      <c r="K352" s="957"/>
      <c r="L352" s="958" t="s">
        <v>363</v>
      </c>
      <c r="M352" s="959" t="s">
        <v>1135</v>
      </c>
      <c r="N352" s="960" t="s">
        <v>355</v>
      </c>
      <c r="O352" s="966">
        <v>9</v>
      </c>
      <c r="P352" s="966">
        <v>26.69</v>
      </c>
      <c r="Q352" s="966">
        <v>9</v>
      </c>
      <c r="R352" s="954">
        <v>-17.690000000000001</v>
      </c>
      <c r="S352" s="966">
        <v>9</v>
      </c>
      <c r="T352" s="966">
        <v>30</v>
      </c>
      <c r="U352" s="966">
        <v>0</v>
      </c>
      <c r="V352" s="954">
        <v>-100</v>
      </c>
      <c r="W352" s="961"/>
      <c r="X352" s="961"/>
      <c r="Y352" s="961"/>
    </row>
    <row r="353" spans="1:25" s="409" customFormat="1" ht="33.75">
      <c r="A353" s="956" t="s">
        <v>119</v>
      </c>
      <c r="B353" s="957"/>
      <c r="C353" s="957"/>
      <c r="D353" s="957"/>
      <c r="E353" s="957"/>
      <c r="F353" s="957"/>
      <c r="G353" s="957"/>
      <c r="H353" s="957"/>
      <c r="I353" s="957"/>
      <c r="J353" s="957"/>
      <c r="K353" s="957"/>
      <c r="L353" s="958" t="s">
        <v>365</v>
      </c>
      <c r="M353" s="959" t="s">
        <v>1136</v>
      </c>
      <c r="N353" s="960" t="s">
        <v>355</v>
      </c>
      <c r="O353" s="954">
        <v>52.467999999999996</v>
      </c>
      <c r="P353" s="954">
        <v>83.290999999999997</v>
      </c>
      <c r="Q353" s="954">
        <v>52.467999999999996</v>
      </c>
      <c r="R353" s="954">
        <v>-30.823</v>
      </c>
      <c r="S353" s="954">
        <v>53.067999999999998</v>
      </c>
      <c r="T353" s="954">
        <v>100.77912000000001</v>
      </c>
      <c r="U353" s="954">
        <v>94.463709600000016</v>
      </c>
      <c r="V353" s="954">
        <v>78.005030526871224</v>
      </c>
      <c r="W353" s="961"/>
      <c r="X353" s="961"/>
      <c r="Y353" s="961"/>
    </row>
    <row r="354" spans="1:25">
      <c r="A354" s="951" t="s">
        <v>119</v>
      </c>
      <c r="B354" s="808" t="s">
        <v>1178</v>
      </c>
      <c r="C354" s="937"/>
      <c r="D354" s="937"/>
      <c r="E354" s="937"/>
      <c r="F354" s="937"/>
      <c r="G354" s="937"/>
      <c r="H354" s="937"/>
      <c r="I354" s="937"/>
      <c r="J354" s="937"/>
      <c r="K354" s="937"/>
      <c r="L354" s="962" t="s">
        <v>467</v>
      </c>
      <c r="M354" s="963" t="s">
        <v>1137</v>
      </c>
      <c r="N354" s="943" t="s">
        <v>355</v>
      </c>
      <c r="O354" s="955">
        <v>40.36</v>
      </c>
      <c r="P354" s="955">
        <v>64.069999999999993</v>
      </c>
      <c r="Q354" s="955">
        <v>40.36</v>
      </c>
      <c r="R354" s="955">
        <v>-23.709999999999994</v>
      </c>
      <c r="S354" s="955">
        <v>40.76</v>
      </c>
      <c r="T354" s="955">
        <v>77.522400000000005</v>
      </c>
      <c r="U354" s="955">
        <v>72.664392000000007</v>
      </c>
      <c r="V354" s="955">
        <v>78.273778213935259</v>
      </c>
      <c r="W354" s="725"/>
      <c r="X354" s="725"/>
      <c r="Y354" s="725"/>
    </row>
    <row r="355" spans="1:25" ht="22.5">
      <c r="A355" s="951" t="s">
        <v>119</v>
      </c>
      <c r="B355" s="808" t="s">
        <v>1179</v>
      </c>
      <c r="C355" s="937"/>
      <c r="D355" s="937"/>
      <c r="E355" s="937"/>
      <c r="F355" s="937"/>
      <c r="G355" s="937"/>
      <c r="H355" s="937"/>
      <c r="I355" s="937"/>
      <c r="J355" s="937"/>
      <c r="K355" s="937"/>
      <c r="L355" s="962" t="s">
        <v>474</v>
      </c>
      <c r="M355" s="963" t="s">
        <v>1138</v>
      </c>
      <c r="N355" s="943" t="s">
        <v>355</v>
      </c>
      <c r="O355" s="955">
        <v>12.107999999999999</v>
      </c>
      <c r="P355" s="955">
        <v>19.221</v>
      </c>
      <c r="Q355" s="955">
        <v>12.107999999999999</v>
      </c>
      <c r="R355" s="955">
        <v>-7.1130000000000013</v>
      </c>
      <c r="S355" s="955">
        <v>12.308</v>
      </c>
      <c r="T355" s="955">
        <v>23.256720000000001</v>
      </c>
      <c r="U355" s="955">
        <v>21.799317600000006</v>
      </c>
      <c r="V355" s="955">
        <v>77.115027624309434</v>
      </c>
      <c r="W355" s="725"/>
      <c r="X355" s="725"/>
      <c r="Y355" s="725"/>
    </row>
    <row r="356" spans="1:25" s="409" customFormat="1">
      <c r="A356" s="956" t="s">
        <v>119</v>
      </c>
      <c r="B356" s="957"/>
      <c r="C356" s="957"/>
      <c r="D356" s="957"/>
      <c r="E356" s="957"/>
      <c r="F356" s="957"/>
      <c r="G356" s="957"/>
      <c r="H356" s="957"/>
      <c r="I356" s="957"/>
      <c r="J356" s="957"/>
      <c r="K356" s="957"/>
      <c r="L356" s="958" t="s">
        <v>367</v>
      </c>
      <c r="M356" s="959" t="s">
        <v>1139</v>
      </c>
      <c r="N356" s="960" t="s">
        <v>355</v>
      </c>
      <c r="O356" s="966"/>
      <c r="P356" s="966"/>
      <c r="Q356" s="966"/>
      <c r="R356" s="954">
        <v>0</v>
      </c>
      <c r="S356" s="966"/>
      <c r="T356" s="966"/>
      <c r="U356" s="966"/>
      <c r="V356" s="954">
        <v>0</v>
      </c>
      <c r="W356" s="961"/>
      <c r="X356" s="961"/>
      <c r="Y356" s="961"/>
    </row>
    <row r="357" spans="1:25" s="409" customFormat="1">
      <c r="A357" s="956" t="s">
        <v>119</v>
      </c>
      <c r="B357" s="957"/>
      <c r="C357" s="957"/>
      <c r="D357" s="957"/>
      <c r="E357" s="957"/>
      <c r="F357" s="957"/>
      <c r="G357" s="957"/>
      <c r="H357" s="957"/>
      <c r="I357" s="957"/>
      <c r="J357" s="957"/>
      <c r="K357" s="957"/>
      <c r="L357" s="958" t="s">
        <v>1010</v>
      </c>
      <c r="M357" s="959" t="s">
        <v>1140</v>
      </c>
      <c r="N357" s="960" t="s">
        <v>355</v>
      </c>
      <c r="O357" s="966">
        <v>88.84</v>
      </c>
      <c r="P357" s="966">
        <v>165.36</v>
      </c>
      <c r="Q357" s="966">
        <v>88.84</v>
      </c>
      <c r="R357" s="954">
        <v>-76.52000000000001</v>
      </c>
      <c r="S357" s="966">
        <v>70</v>
      </c>
      <c r="T357" s="966">
        <v>180</v>
      </c>
      <c r="U357" s="966">
        <v>0</v>
      </c>
      <c r="V357" s="954">
        <v>-100</v>
      </c>
      <c r="W357" s="961"/>
      <c r="X357" s="961"/>
      <c r="Y357" s="961"/>
    </row>
    <row r="358" spans="1:25" s="409" customFormat="1">
      <c r="A358" s="956" t="s">
        <v>119</v>
      </c>
      <c r="B358" s="957"/>
      <c r="C358" s="957"/>
      <c r="D358" s="957"/>
      <c r="E358" s="957"/>
      <c r="F358" s="957"/>
      <c r="G358" s="957"/>
      <c r="H358" s="957"/>
      <c r="I358" s="957"/>
      <c r="J358" s="957"/>
      <c r="K358" s="957"/>
      <c r="L358" s="958" t="s">
        <v>1141</v>
      </c>
      <c r="M358" s="959" t="s">
        <v>1142</v>
      </c>
      <c r="N358" s="960" t="s">
        <v>355</v>
      </c>
      <c r="O358" s="954">
        <v>27.240000000000002</v>
      </c>
      <c r="P358" s="954">
        <v>68.539999999999992</v>
      </c>
      <c r="Q358" s="954">
        <v>27.240000000000002</v>
      </c>
      <c r="R358" s="954">
        <v>-41.29999999999999</v>
      </c>
      <c r="S358" s="954">
        <v>17</v>
      </c>
      <c r="T358" s="954">
        <v>69.8</v>
      </c>
      <c r="U358" s="954">
        <v>17</v>
      </c>
      <c r="V358" s="954">
        <v>0</v>
      </c>
      <c r="W358" s="961"/>
      <c r="X358" s="961"/>
      <c r="Y358" s="961"/>
    </row>
    <row r="359" spans="1:25">
      <c r="A359" s="951" t="s">
        <v>119</v>
      </c>
      <c r="B359" s="937"/>
      <c r="C359" s="937"/>
      <c r="D359" s="937"/>
      <c r="E359" s="937"/>
      <c r="F359" s="937"/>
      <c r="G359" s="937"/>
      <c r="H359" s="937"/>
      <c r="I359" s="937"/>
      <c r="J359" s="937"/>
      <c r="K359" s="937"/>
      <c r="L359" s="962" t="s">
        <v>1143</v>
      </c>
      <c r="M359" s="963" t="s">
        <v>1144</v>
      </c>
      <c r="N359" s="943" t="s">
        <v>355</v>
      </c>
      <c r="O359" s="964"/>
      <c r="P359" s="964"/>
      <c r="Q359" s="964"/>
      <c r="R359" s="955">
        <v>0</v>
      </c>
      <c r="S359" s="964"/>
      <c r="T359" s="964"/>
      <c r="U359" s="964"/>
      <c r="V359" s="955">
        <v>0</v>
      </c>
      <c r="W359" s="725"/>
      <c r="X359" s="725"/>
      <c r="Y359" s="725"/>
    </row>
    <row r="360" spans="1:25">
      <c r="A360" s="951" t="s">
        <v>119</v>
      </c>
      <c r="B360" s="937"/>
      <c r="C360" s="937"/>
      <c r="D360" s="937"/>
      <c r="E360" s="937"/>
      <c r="F360" s="937"/>
      <c r="G360" s="937"/>
      <c r="H360" s="937"/>
      <c r="I360" s="937"/>
      <c r="J360" s="937"/>
      <c r="K360" s="937"/>
      <c r="L360" s="962" t="s">
        <v>1145</v>
      </c>
      <c r="M360" s="963" t="s">
        <v>1146</v>
      </c>
      <c r="N360" s="943" t="s">
        <v>355</v>
      </c>
      <c r="O360" s="964">
        <v>11.5</v>
      </c>
      <c r="P360" s="964">
        <v>52.8</v>
      </c>
      <c r="Q360" s="964">
        <v>11.5</v>
      </c>
      <c r="R360" s="955">
        <v>-41.3</v>
      </c>
      <c r="S360" s="964">
        <v>0</v>
      </c>
      <c r="T360" s="964">
        <v>52.8</v>
      </c>
      <c r="U360" s="964">
        <v>0</v>
      </c>
      <c r="V360" s="955">
        <v>0</v>
      </c>
      <c r="W360" s="725"/>
      <c r="X360" s="725"/>
      <c r="Y360" s="725"/>
    </row>
    <row r="361" spans="1:25">
      <c r="A361" s="951" t="s">
        <v>119</v>
      </c>
      <c r="B361" s="937"/>
      <c r="C361" s="937"/>
      <c r="D361" s="937"/>
      <c r="E361" s="937"/>
      <c r="F361" s="937"/>
      <c r="G361" s="937"/>
      <c r="H361" s="937"/>
      <c r="I361" s="937"/>
      <c r="J361" s="937"/>
      <c r="K361" s="937"/>
      <c r="L361" s="962" t="s">
        <v>1147</v>
      </c>
      <c r="M361" s="963" t="s">
        <v>1148</v>
      </c>
      <c r="N361" s="943" t="s">
        <v>355</v>
      </c>
      <c r="O361" s="964">
        <v>15.74</v>
      </c>
      <c r="P361" s="964">
        <v>15.74</v>
      </c>
      <c r="Q361" s="964">
        <v>15.74</v>
      </c>
      <c r="R361" s="955">
        <v>0</v>
      </c>
      <c r="S361" s="964">
        <v>17</v>
      </c>
      <c r="T361" s="964">
        <v>17</v>
      </c>
      <c r="U361" s="964">
        <v>17</v>
      </c>
      <c r="V361" s="955">
        <v>0</v>
      </c>
      <c r="W361" s="725"/>
      <c r="X361" s="725"/>
      <c r="Y361" s="725"/>
    </row>
    <row r="362" spans="1:25">
      <c r="A362" s="951" t="s">
        <v>119</v>
      </c>
      <c r="B362" s="937"/>
      <c r="C362" s="937"/>
      <c r="D362" s="937"/>
      <c r="E362" s="937"/>
      <c r="F362" s="937"/>
      <c r="G362" s="937"/>
      <c r="H362" s="937"/>
      <c r="I362" s="937"/>
      <c r="J362" s="937"/>
      <c r="K362" s="937"/>
      <c r="L362" s="962" t="s">
        <v>1149</v>
      </c>
      <c r="M362" s="963" t="s">
        <v>461</v>
      </c>
      <c r="N362" s="943" t="s">
        <v>355</v>
      </c>
      <c r="O362" s="964"/>
      <c r="P362" s="964"/>
      <c r="Q362" s="964"/>
      <c r="R362" s="955">
        <v>0</v>
      </c>
      <c r="S362" s="964"/>
      <c r="T362" s="964"/>
      <c r="U362" s="964"/>
      <c r="V362" s="955">
        <v>0</v>
      </c>
      <c r="W362" s="725"/>
      <c r="X362" s="725"/>
      <c r="Y362" s="725"/>
    </row>
    <row r="363" spans="1:25" s="409" customFormat="1">
      <c r="A363" s="956" t="s">
        <v>119</v>
      </c>
      <c r="B363" s="957"/>
      <c r="C363" s="957"/>
      <c r="D363" s="957"/>
      <c r="E363" s="957"/>
      <c r="F363" s="957"/>
      <c r="G363" s="957"/>
      <c r="H363" s="957"/>
      <c r="I363" s="957"/>
      <c r="J363" s="957"/>
      <c r="K363" s="957"/>
      <c r="L363" s="958" t="s">
        <v>101</v>
      </c>
      <c r="M363" s="953" t="s">
        <v>462</v>
      </c>
      <c r="N363" s="967" t="s">
        <v>355</v>
      </c>
      <c r="O363" s="954">
        <v>229.767</v>
      </c>
      <c r="P363" s="954">
        <v>316.32100000000003</v>
      </c>
      <c r="Q363" s="954">
        <v>229.767</v>
      </c>
      <c r="R363" s="954">
        <v>-86.55400000000003</v>
      </c>
      <c r="S363" s="954">
        <v>242.64999999999998</v>
      </c>
      <c r="T363" s="954">
        <v>510.06968000000001</v>
      </c>
      <c r="U363" s="954">
        <v>125.5753512</v>
      </c>
      <c r="V363" s="954">
        <v>-48.248361343498864</v>
      </c>
      <c r="W363" s="961"/>
      <c r="X363" s="961"/>
      <c r="Y363" s="961"/>
    </row>
    <row r="364" spans="1:25" ht="33.75">
      <c r="A364" s="951" t="s">
        <v>119</v>
      </c>
      <c r="B364" s="937"/>
      <c r="C364" s="937"/>
      <c r="D364" s="937"/>
      <c r="E364" s="937"/>
      <c r="F364" s="937"/>
      <c r="G364" s="937"/>
      <c r="H364" s="937"/>
      <c r="I364" s="937"/>
      <c r="J364" s="937"/>
      <c r="K364" s="937"/>
      <c r="L364" s="962" t="s">
        <v>16</v>
      </c>
      <c r="M364" s="968" t="s">
        <v>1150</v>
      </c>
      <c r="N364" s="969" t="s">
        <v>355</v>
      </c>
      <c r="O364" s="964">
        <v>125</v>
      </c>
      <c r="P364" s="964">
        <v>205.60000000000002</v>
      </c>
      <c r="Q364" s="964">
        <v>125</v>
      </c>
      <c r="R364" s="955">
        <v>-80.600000000000023</v>
      </c>
      <c r="S364" s="964">
        <v>132.5</v>
      </c>
      <c r="T364" s="964">
        <v>376.1</v>
      </c>
      <c r="U364" s="964">
        <v>0</v>
      </c>
      <c r="V364" s="955">
        <v>-100</v>
      </c>
      <c r="W364" s="725"/>
      <c r="X364" s="725"/>
      <c r="Y364" s="725"/>
    </row>
    <row r="365" spans="1:25" ht="22.5">
      <c r="A365" s="951" t="s">
        <v>119</v>
      </c>
      <c r="B365" s="937"/>
      <c r="C365" s="937"/>
      <c r="D365" s="937"/>
      <c r="E365" s="937"/>
      <c r="F365" s="937"/>
      <c r="G365" s="937"/>
      <c r="H365" s="937"/>
      <c r="I365" s="937"/>
      <c r="J365" s="937"/>
      <c r="K365" s="937"/>
      <c r="L365" s="962" t="s">
        <v>143</v>
      </c>
      <c r="M365" s="968" t="s">
        <v>1151</v>
      </c>
      <c r="N365" s="969" t="s">
        <v>355</v>
      </c>
      <c r="O365" s="955">
        <v>104.76700000000001</v>
      </c>
      <c r="P365" s="955">
        <v>110.721</v>
      </c>
      <c r="Q365" s="955">
        <v>104.76700000000001</v>
      </c>
      <c r="R365" s="955">
        <v>-5.9539999999999935</v>
      </c>
      <c r="S365" s="955">
        <v>110.14999999999999</v>
      </c>
      <c r="T365" s="955">
        <v>133.96967999999998</v>
      </c>
      <c r="U365" s="955">
        <v>125.5753512</v>
      </c>
      <c r="V365" s="955">
        <v>14.003950249659564</v>
      </c>
      <c r="W365" s="725"/>
      <c r="X365" s="725"/>
      <c r="Y365" s="725"/>
    </row>
    <row r="366" spans="1:25">
      <c r="A366" s="951" t="s">
        <v>119</v>
      </c>
      <c r="B366" s="937" t="s">
        <v>1180</v>
      </c>
      <c r="C366" s="937"/>
      <c r="D366" s="937"/>
      <c r="E366" s="937"/>
      <c r="F366" s="937"/>
      <c r="G366" s="937"/>
      <c r="H366" s="937"/>
      <c r="I366" s="937"/>
      <c r="J366" s="937"/>
      <c r="K366" s="937"/>
      <c r="L366" s="962" t="s">
        <v>144</v>
      </c>
      <c r="M366" s="963" t="s">
        <v>466</v>
      </c>
      <c r="N366" s="969" t="s">
        <v>355</v>
      </c>
      <c r="O366" s="955">
        <v>80.59</v>
      </c>
      <c r="P366" s="955">
        <v>85.17</v>
      </c>
      <c r="Q366" s="955">
        <v>80.59</v>
      </c>
      <c r="R366" s="955">
        <v>-4.5799999999999983</v>
      </c>
      <c r="S366" s="955">
        <v>84.6</v>
      </c>
      <c r="T366" s="955">
        <v>103.05359999999999</v>
      </c>
      <c r="U366" s="955">
        <v>96.596423999999999</v>
      </c>
      <c r="V366" s="955">
        <v>14.180170212765963</v>
      </c>
      <c r="W366" s="725"/>
      <c r="X366" s="725"/>
      <c r="Y366" s="725"/>
    </row>
    <row r="367" spans="1:25" ht="22.5">
      <c r="A367" s="951" t="s">
        <v>119</v>
      </c>
      <c r="B367" s="937" t="s">
        <v>1181</v>
      </c>
      <c r="C367" s="937"/>
      <c r="D367" s="937"/>
      <c r="E367" s="937"/>
      <c r="F367" s="937"/>
      <c r="G367" s="937"/>
      <c r="H367" s="937"/>
      <c r="I367" s="937"/>
      <c r="J367" s="937"/>
      <c r="K367" s="937"/>
      <c r="L367" s="962" t="s">
        <v>448</v>
      </c>
      <c r="M367" s="963" t="s">
        <v>1152</v>
      </c>
      <c r="N367" s="969" t="s">
        <v>355</v>
      </c>
      <c r="O367" s="955">
        <v>24.177000000000003</v>
      </c>
      <c r="P367" s="955">
        <v>25.550999999999998</v>
      </c>
      <c r="Q367" s="955">
        <v>24.177000000000003</v>
      </c>
      <c r="R367" s="955">
        <v>-1.3739999999999952</v>
      </c>
      <c r="S367" s="955">
        <v>25.55</v>
      </c>
      <c r="T367" s="955">
        <v>30.916079999999997</v>
      </c>
      <c r="U367" s="955">
        <v>28.978927199999998</v>
      </c>
      <c r="V367" s="955">
        <v>13.420458708414859</v>
      </c>
      <c r="W367" s="725"/>
      <c r="X367" s="725"/>
      <c r="Y367" s="725"/>
    </row>
    <row r="368" spans="1:25" s="409" customFormat="1">
      <c r="A368" s="951" t="s">
        <v>119</v>
      </c>
      <c r="B368" s="957"/>
      <c r="C368" s="957"/>
      <c r="D368" s="957"/>
      <c r="E368" s="957"/>
      <c r="F368" s="957"/>
      <c r="G368" s="957"/>
      <c r="H368" s="957"/>
      <c r="I368" s="957"/>
      <c r="J368" s="957"/>
      <c r="K368" s="957"/>
      <c r="L368" s="958" t="s">
        <v>102</v>
      </c>
      <c r="M368" s="953" t="s">
        <v>1153</v>
      </c>
      <c r="N368" s="967" t="s">
        <v>355</v>
      </c>
      <c r="O368" s="954">
        <v>75.475999999999999</v>
      </c>
      <c r="P368" s="954">
        <v>100.319</v>
      </c>
      <c r="Q368" s="954">
        <v>75.475999999999999</v>
      </c>
      <c r="R368" s="954">
        <v>-24.843000000000004</v>
      </c>
      <c r="S368" s="954">
        <v>70.102000000000004</v>
      </c>
      <c r="T368" s="954">
        <v>119.5198</v>
      </c>
      <c r="U368" s="954">
        <v>64.340484000000004</v>
      </c>
      <c r="V368" s="954">
        <v>-8.2187612336309943</v>
      </c>
      <c r="W368" s="961"/>
      <c r="X368" s="961"/>
      <c r="Y368" s="961"/>
    </row>
    <row r="369" spans="1:25" ht="22.5">
      <c r="A369" s="951" t="s">
        <v>119</v>
      </c>
      <c r="B369" s="937" t="s">
        <v>1184</v>
      </c>
      <c r="C369" s="937"/>
      <c r="D369" s="937"/>
      <c r="E369" s="937"/>
      <c r="F369" s="937"/>
      <c r="G369" s="937"/>
      <c r="H369" s="937"/>
      <c r="I369" s="937"/>
      <c r="J369" s="937"/>
      <c r="K369" s="937"/>
      <c r="L369" s="962" t="s">
        <v>158</v>
      </c>
      <c r="M369" s="968" t="s">
        <v>1154</v>
      </c>
      <c r="N369" s="969" t="s">
        <v>355</v>
      </c>
      <c r="O369" s="955">
        <v>10.5</v>
      </c>
      <c r="P369" s="955">
        <v>16.920000000000002</v>
      </c>
      <c r="Q369" s="955">
        <v>10.5</v>
      </c>
      <c r="R369" s="955">
        <v>-6.4200000000000017</v>
      </c>
      <c r="S369" s="955">
        <v>15.1</v>
      </c>
      <c r="T369" s="955">
        <v>20</v>
      </c>
      <c r="U369" s="955">
        <v>0</v>
      </c>
      <c r="V369" s="955">
        <v>-100</v>
      </c>
      <c r="W369" s="725"/>
      <c r="X369" s="725"/>
      <c r="Y369" s="725"/>
    </row>
    <row r="370" spans="1:25" ht="33.75">
      <c r="A370" s="951" t="s">
        <v>119</v>
      </c>
      <c r="B370" s="937"/>
      <c r="C370" s="937"/>
      <c r="D370" s="937"/>
      <c r="E370" s="937"/>
      <c r="F370" s="937"/>
      <c r="G370" s="937"/>
      <c r="H370" s="937"/>
      <c r="I370" s="937"/>
      <c r="J370" s="937"/>
      <c r="K370" s="937"/>
      <c r="L370" s="962" t="s">
        <v>159</v>
      </c>
      <c r="M370" s="968" t="s">
        <v>1216</v>
      </c>
      <c r="N370" s="969" t="s">
        <v>355</v>
      </c>
      <c r="O370" s="955">
        <v>53.976000000000006</v>
      </c>
      <c r="P370" s="955">
        <v>58.278999999999996</v>
      </c>
      <c r="Q370" s="955">
        <v>53.976000000000006</v>
      </c>
      <c r="R370" s="955">
        <v>-4.3029999999999902</v>
      </c>
      <c r="S370" s="955">
        <v>55.002000000000002</v>
      </c>
      <c r="T370" s="955">
        <v>70.519800000000004</v>
      </c>
      <c r="U370" s="955">
        <v>64.340484000000004</v>
      </c>
      <c r="V370" s="955">
        <v>16.978444420202905</v>
      </c>
      <c r="W370" s="725"/>
      <c r="X370" s="725"/>
      <c r="Y370" s="725"/>
    </row>
    <row r="371" spans="1:25" ht="22.5">
      <c r="A371" s="951" t="s">
        <v>119</v>
      </c>
      <c r="B371" s="937"/>
      <c r="C371" s="937"/>
      <c r="D371" s="937"/>
      <c r="E371" s="937"/>
      <c r="F371" s="937"/>
      <c r="G371" s="937"/>
      <c r="H371" s="937"/>
      <c r="I371" s="937"/>
      <c r="J371" s="937"/>
      <c r="K371" s="937"/>
      <c r="L371" s="962" t="s">
        <v>845</v>
      </c>
      <c r="M371" s="963" t="s">
        <v>1217</v>
      </c>
      <c r="N371" s="969" t="s">
        <v>355</v>
      </c>
      <c r="O371" s="955">
        <v>41.52</v>
      </c>
      <c r="P371" s="955">
        <v>44.83</v>
      </c>
      <c r="Q371" s="955">
        <v>41.52</v>
      </c>
      <c r="R371" s="955">
        <v>-3.3099999999999952</v>
      </c>
      <c r="S371" s="955">
        <v>42.24</v>
      </c>
      <c r="T371" s="955">
        <v>54.246000000000002</v>
      </c>
      <c r="U371" s="955">
        <v>49.492680000000007</v>
      </c>
      <c r="V371" s="955">
        <v>17.170170454545467</v>
      </c>
      <c r="W371" s="725"/>
      <c r="X371" s="725"/>
      <c r="Y371" s="725"/>
    </row>
    <row r="372" spans="1:25" ht="22.5">
      <c r="A372" s="951" t="s">
        <v>119</v>
      </c>
      <c r="B372" s="937"/>
      <c r="C372" s="937"/>
      <c r="D372" s="937"/>
      <c r="E372" s="937"/>
      <c r="F372" s="937"/>
      <c r="G372" s="937"/>
      <c r="H372" s="937"/>
      <c r="I372" s="937"/>
      <c r="J372" s="937"/>
      <c r="K372" s="937"/>
      <c r="L372" s="962" t="s">
        <v>846</v>
      </c>
      <c r="M372" s="963" t="s">
        <v>1218</v>
      </c>
      <c r="N372" s="969" t="s">
        <v>355</v>
      </c>
      <c r="O372" s="955">
        <v>12.456000000000001</v>
      </c>
      <c r="P372" s="955">
        <v>13.448999999999998</v>
      </c>
      <c r="Q372" s="955">
        <v>12.456000000000001</v>
      </c>
      <c r="R372" s="955">
        <v>-0.99299999999999677</v>
      </c>
      <c r="S372" s="955">
        <v>12.762</v>
      </c>
      <c r="T372" s="955">
        <v>16.273800000000001</v>
      </c>
      <c r="U372" s="955">
        <v>14.847804000000002</v>
      </c>
      <c r="V372" s="955">
        <v>16.343864598025398</v>
      </c>
      <c r="W372" s="725"/>
      <c r="X372" s="725"/>
      <c r="Y372" s="725"/>
    </row>
    <row r="373" spans="1:25" ht="33.75">
      <c r="A373" s="951" t="s">
        <v>119</v>
      </c>
      <c r="B373" s="937" t="s">
        <v>1185</v>
      </c>
      <c r="C373" s="937"/>
      <c r="D373" s="937"/>
      <c r="E373" s="937"/>
      <c r="F373" s="937"/>
      <c r="G373" s="937"/>
      <c r="H373" s="937"/>
      <c r="I373" s="937"/>
      <c r="J373" s="937"/>
      <c r="K373" s="937"/>
      <c r="L373" s="962" t="s">
        <v>372</v>
      </c>
      <c r="M373" s="968" t="s">
        <v>1155</v>
      </c>
      <c r="N373" s="969" t="s">
        <v>355</v>
      </c>
      <c r="O373" s="955">
        <v>11</v>
      </c>
      <c r="P373" s="955">
        <v>11.07</v>
      </c>
      <c r="Q373" s="955">
        <v>11</v>
      </c>
      <c r="R373" s="955">
        <v>-7.0000000000000284E-2</v>
      </c>
      <c r="S373" s="955">
        <v>0</v>
      </c>
      <c r="T373" s="955">
        <v>13</v>
      </c>
      <c r="U373" s="955">
        <v>0</v>
      </c>
      <c r="V373" s="955">
        <v>0</v>
      </c>
      <c r="W373" s="725"/>
      <c r="X373" s="725"/>
      <c r="Y373" s="725"/>
    </row>
    <row r="374" spans="1:25">
      <c r="A374" s="951" t="s">
        <v>119</v>
      </c>
      <c r="B374" s="937" t="s">
        <v>1186</v>
      </c>
      <c r="C374" s="937"/>
      <c r="D374" s="937"/>
      <c r="E374" s="937"/>
      <c r="F374" s="937"/>
      <c r="G374" s="937"/>
      <c r="H374" s="937"/>
      <c r="I374" s="937"/>
      <c r="J374" s="937"/>
      <c r="K374" s="937"/>
      <c r="L374" s="962" t="s">
        <v>373</v>
      </c>
      <c r="M374" s="968" t="s">
        <v>1094</v>
      </c>
      <c r="N374" s="969" t="s">
        <v>355</v>
      </c>
      <c r="O374" s="955">
        <v>0</v>
      </c>
      <c r="P374" s="955">
        <v>0</v>
      </c>
      <c r="Q374" s="955">
        <v>0</v>
      </c>
      <c r="R374" s="955">
        <v>0</v>
      </c>
      <c r="S374" s="955">
        <v>0</v>
      </c>
      <c r="T374" s="955">
        <v>0</v>
      </c>
      <c r="U374" s="955">
        <v>0</v>
      </c>
      <c r="V374" s="955">
        <v>0</v>
      </c>
      <c r="W374" s="725"/>
      <c r="X374" s="725"/>
      <c r="Y374" s="725"/>
    </row>
    <row r="375" spans="1:25">
      <c r="A375" s="951" t="s">
        <v>119</v>
      </c>
      <c r="B375" s="937" t="s">
        <v>1187</v>
      </c>
      <c r="C375" s="937"/>
      <c r="D375" s="937"/>
      <c r="E375" s="937"/>
      <c r="F375" s="937"/>
      <c r="G375" s="937"/>
      <c r="H375" s="937"/>
      <c r="I375" s="937"/>
      <c r="J375" s="937"/>
      <c r="K375" s="937"/>
      <c r="L375" s="962" t="s">
        <v>374</v>
      </c>
      <c r="M375" s="968" t="s">
        <v>1095</v>
      </c>
      <c r="N375" s="969" t="s">
        <v>355</v>
      </c>
      <c r="O375" s="955">
        <v>0</v>
      </c>
      <c r="P375" s="955">
        <v>14.05</v>
      </c>
      <c r="Q375" s="955">
        <v>0</v>
      </c>
      <c r="R375" s="955">
        <v>-14.05</v>
      </c>
      <c r="S375" s="955">
        <v>0</v>
      </c>
      <c r="T375" s="955">
        <v>16</v>
      </c>
      <c r="U375" s="955">
        <v>0</v>
      </c>
      <c r="V375" s="955">
        <v>0</v>
      </c>
      <c r="W375" s="725"/>
      <c r="X375" s="725"/>
      <c r="Y375" s="725"/>
    </row>
    <row r="376" spans="1:25">
      <c r="A376" s="951" t="s">
        <v>119</v>
      </c>
      <c r="B376" s="937" t="s">
        <v>1188</v>
      </c>
      <c r="C376" s="937"/>
      <c r="D376" s="937"/>
      <c r="E376" s="937"/>
      <c r="F376" s="937"/>
      <c r="G376" s="937"/>
      <c r="H376" s="937"/>
      <c r="I376" s="937"/>
      <c r="J376" s="937"/>
      <c r="K376" s="937"/>
      <c r="L376" s="962" t="s">
        <v>1091</v>
      </c>
      <c r="M376" s="968" t="s">
        <v>1096</v>
      </c>
      <c r="N376" s="969" t="s">
        <v>355</v>
      </c>
      <c r="O376" s="955">
        <v>0</v>
      </c>
      <c r="P376" s="955">
        <v>0</v>
      </c>
      <c r="Q376" s="955">
        <v>0</v>
      </c>
      <c r="R376" s="955">
        <v>0</v>
      </c>
      <c r="S376" s="955">
        <v>0</v>
      </c>
      <c r="T376" s="955">
        <v>0</v>
      </c>
      <c r="U376" s="955">
        <v>0</v>
      </c>
      <c r="V376" s="955">
        <v>0</v>
      </c>
      <c r="W376" s="725"/>
      <c r="X376" s="725"/>
      <c r="Y376" s="725"/>
    </row>
    <row r="377" spans="1:25">
      <c r="A377" s="951" t="s">
        <v>119</v>
      </c>
      <c r="B377" s="937" t="s">
        <v>1189</v>
      </c>
      <c r="C377" s="937"/>
      <c r="D377" s="937"/>
      <c r="E377" s="937"/>
      <c r="F377" s="937"/>
      <c r="G377" s="937"/>
      <c r="H377" s="937"/>
      <c r="I377" s="937"/>
      <c r="J377" s="937"/>
      <c r="K377" s="937"/>
      <c r="L377" s="962" t="s">
        <v>1092</v>
      </c>
      <c r="M377" s="968" t="s">
        <v>1156</v>
      </c>
      <c r="N377" s="969" t="s">
        <v>355</v>
      </c>
      <c r="O377" s="955">
        <v>0</v>
      </c>
      <c r="P377" s="955">
        <v>0</v>
      </c>
      <c r="Q377" s="955">
        <v>0</v>
      </c>
      <c r="R377" s="955">
        <v>0</v>
      </c>
      <c r="S377" s="955">
        <v>0</v>
      </c>
      <c r="T377" s="955">
        <v>0</v>
      </c>
      <c r="U377" s="955">
        <v>0</v>
      </c>
      <c r="V377" s="955">
        <v>0</v>
      </c>
      <c r="W377" s="725"/>
      <c r="X377" s="725"/>
      <c r="Y377" s="725"/>
    </row>
    <row r="378" spans="1:25">
      <c r="A378" s="951" t="s">
        <v>119</v>
      </c>
      <c r="B378" s="937" t="s">
        <v>1190</v>
      </c>
      <c r="C378" s="937"/>
      <c r="D378" s="937"/>
      <c r="E378" s="937"/>
      <c r="F378" s="937"/>
      <c r="G378" s="937"/>
      <c r="H378" s="937"/>
      <c r="I378" s="937"/>
      <c r="J378" s="937"/>
      <c r="K378" s="937"/>
      <c r="L378" s="962" t="s">
        <v>1157</v>
      </c>
      <c r="M378" s="963" t="s">
        <v>477</v>
      </c>
      <c r="N378" s="969" t="s">
        <v>355</v>
      </c>
      <c r="O378" s="955">
        <v>0</v>
      </c>
      <c r="P378" s="955">
        <v>0</v>
      </c>
      <c r="Q378" s="955">
        <v>0</v>
      </c>
      <c r="R378" s="955">
        <v>0</v>
      </c>
      <c r="S378" s="955">
        <v>0</v>
      </c>
      <c r="T378" s="955">
        <v>0</v>
      </c>
      <c r="U378" s="955">
        <v>0</v>
      </c>
      <c r="V378" s="955">
        <v>0</v>
      </c>
      <c r="W378" s="725"/>
      <c r="X378" s="725"/>
      <c r="Y378" s="725"/>
    </row>
    <row r="379" spans="1:25" ht="45">
      <c r="A379" s="951" t="s">
        <v>119</v>
      </c>
      <c r="B379" s="937" t="s">
        <v>1191</v>
      </c>
      <c r="C379" s="937"/>
      <c r="D379" s="937"/>
      <c r="E379" s="937"/>
      <c r="F379" s="937"/>
      <c r="G379" s="937"/>
      <c r="H379" s="937"/>
      <c r="I379" s="937"/>
      <c r="J379" s="937"/>
      <c r="K379" s="937"/>
      <c r="L379" s="962" t="s">
        <v>1158</v>
      </c>
      <c r="M379" s="963" t="s">
        <v>1099</v>
      </c>
      <c r="N379" s="969" t="s">
        <v>355</v>
      </c>
      <c r="O379" s="955">
        <v>0</v>
      </c>
      <c r="P379" s="955">
        <v>0</v>
      </c>
      <c r="Q379" s="955">
        <v>0</v>
      </c>
      <c r="R379" s="955">
        <v>0</v>
      </c>
      <c r="S379" s="955">
        <v>0</v>
      </c>
      <c r="T379" s="955">
        <v>0</v>
      </c>
      <c r="U379" s="955">
        <v>0</v>
      </c>
      <c r="V379" s="955">
        <v>0</v>
      </c>
      <c r="W379" s="725"/>
      <c r="X379" s="725"/>
      <c r="Y379" s="725"/>
    </row>
    <row r="380" spans="1:25">
      <c r="A380" s="951" t="s">
        <v>119</v>
      </c>
      <c r="B380" s="937" t="s">
        <v>1307</v>
      </c>
      <c r="C380" s="937"/>
      <c r="D380" s="937"/>
      <c r="E380" s="937"/>
      <c r="F380" s="937"/>
      <c r="G380" s="937"/>
      <c r="H380" s="937"/>
      <c r="I380" s="937"/>
      <c r="J380" s="937"/>
      <c r="K380" s="937"/>
      <c r="L380" s="962" t="s">
        <v>1309</v>
      </c>
      <c r="M380" s="963" t="s">
        <v>1308</v>
      </c>
      <c r="N380" s="969" t="s">
        <v>355</v>
      </c>
      <c r="O380" s="955">
        <v>0</v>
      </c>
      <c r="P380" s="955">
        <v>0</v>
      </c>
      <c r="Q380" s="955">
        <v>0</v>
      </c>
      <c r="R380" s="955">
        <v>0</v>
      </c>
      <c r="S380" s="955">
        <v>0</v>
      </c>
      <c r="T380" s="955">
        <v>0</v>
      </c>
      <c r="U380" s="955">
        <v>0</v>
      </c>
      <c r="V380" s="955">
        <v>0</v>
      </c>
      <c r="W380" s="725"/>
      <c r="X380" s="725"/>
      <c r="Y380" s="725"/>
    </row>
    <row r="381" spans="1:25" s="409" customFormat="1">
      <c r="A381" s="956" t="s">
        <v>119</v>
      </c>
      <c r="B381" s="957"/>
      <c r="C381" s="957"/>
      <c r="D381" s="957"/>
      <c r="E381" s="957"/>
      <c r="F381" s="957"/>
      <c r="G381" s="957"/>
      <c r="H381" s="957"/>
      <c r="I381" s="957"/>
      <c r="J381" s="957"/>
      <c r="K381" s="957"/>
      <c r="L381" s="958" t="s">
        <v>103</v>
      </c>
      <c r="M381" s="953" t="s">
        <v>1159</v>
      </c>
      <c r="N381" s="967" t="s">
        <v>355</v>
      </c>
      <c r="O381" s="954">
        <v>0</v>
      </c>
      <c r="P381" s="954">
        <v>0</v>
      </c>
      <c r="Q381" s="954">
        <v>0</v>
      </c>
      <c r="R381" s="954">
        <v>0</v>
      </c>
      <c r="S381" s="954">
        <v>0</v>
      </c>
      <c r="T381" s="954">
        <v>0</v>
      </c>
      <c r="U381" s="954">
        <v>0</v>
      </c>
      <c r="V381" s="954">
        <v>0</v>
      </c>
      <c r="W381" s="961"/>
      <c r="X381" s="961"/>
      <c r="Y381" s="961"/>
    </row>
    <row r="382" spans="1:25" s="409" customFormat="1">
      <c r="A382" s="956" t="s">
        <v>119</v>
      </c>
      <c r="B382" s="957"/>
      <c r="C382" s="957"/>
      <c r="D382" s="957"/>
      <c r="E382" s="957"/>
      <c r="F382" s="957"/>
      <c r="G382" s="957"/>
      <c r="H382" s="957"/>
      <c r="I382" s="957"/>
      <c r="J382" s="957"/>
      <c r="K382" s="957"/>
      <c r="L382" s="958" t="s">
        <v>119</v>
      </c>
      <c r="M382" s="970" t="s">
        <v>1160</v>
      </c>
      <c r="N382" s="967" t="s">
        <v>355</v>
      </c>
      <c r="O382" s="954">
        <v>4.78</v>
      </c>
      <c r="P382" s="954">
        <v>12.39</v>
      </c>
      <c r="Q382" s="954">
        <v>4.78</v>
      </c>
      <c r="R382" s="954">
        <v>-7.61</v>
      </c>
      <c r="S382" s="954">
        <v>0</v>
      </c>
      <c r="T382" s="954">
        <v>13</v>
      </c>
      <c r="U382" s="954">
        <v>0</v>
      </c>
      <c r="V382" s="954">
        <v>0</v>
      </c>
      <c r="W382" s="961"/>
      <c r="X382" s="961"/>
      <c r="Y382" s="961"/>
    </row>
    <row r="383" spans="1:25" s="435" customFormat="1">
      <c r="A383" s="971" t="s">
        <v>119</v>
      </c>
      <c r="B383" s="972"/>
      <c r="C383" s="972"/>
      <c r="D383" s="972"/>
      <c r="E383" s="972"/>
      <c r="F383" s="972"/>
      <c r="G383" s="972"/>
      <c r="H383" s="972"/>
      <c r="I383" s="972"/>
      <c r="J383" s="972"/>
      <c r="K383" s="972"/>
      <c r="L383" s="962" t="s">
        <v>121</v>
      </c>
      <c r="M383" s="968" t="s">
        <v>1007</v>
      </c>
      <c r="N383" s="969" t="s">
        <v>355</v>
      </c>
      <c r="O383" s="964">
        <v>0</v>
      </c>
      <c r="P383" s="964">
        <v>0</v>
      </c>
      <c r="Q383" s="964">
        <v>0</v>
      </c>
      <c r="R383" s="955">
        <v>0</v>
      </c>
      <c r="S383" s="964">
        <v>0</v>
      </c>
      <c r="T383" s="964">
        <v>0</v>
      </c>
      <c r="U383" s="964">
        <v>0</v>
      </c>
      <c r="V383" s="955">
        <v>0</v>
      </c>
      <c r="W383" s="725"/>
      <c r="X383" s="725"/>
      <c r="Y383" s="725"/>
    </row>
    <row r="384" spans="1:25" s="409" customFormat="1" ht="22.5">
      <c r="A384" s="956" t="s">
        <v>119</v>
      </c>
      <c r="B384" s="957"/>
      <c r="C384" s="957"/>
      <c r="D384" s="957"/>
      <c r="E384" s="957"/>
      <c r="F384" s="957"/>
      <c r="G384" s="957"/>
      <c r="H384" s="957"/>
      <c r="I384" s="957"/>
      <c r="J384" s="957"/>
      <c r="K384" s="957"/>
      <c r="L384" s="958" t="s">
        <v>123</v>
      </c>
      <c r="M384" s="970" t="s">
        <v>1161</v>
      </c>
      <c r="N384" s="967" t="s">
        <v>355</v>
      </c>
      <c r="O384" s="954">
        <v>63</v>
      </c>
      <c r="P384" s="954">
        <v>111.99000000000001</v>
      </c>
      <c r="Q384" s="954">
        <v>63</v>
      </c>
      <c r="R384" s="954">
        <v>-48.990000000000009</v>
      </c>
      <c r="S384" s="954">
        <v>0</v>
      </c>
      <c r="T384" s="954">
        <v>113</v>
      </c>
      <c r="U384" s="954">
        <v>0</v>
      </c>
      <c r="V384" s="954">
        <v>0</v>
      </c>
      <c r="W384" s="961"/>
      <c r="X384" s="961"/>
      <c r="Y384" s="961"/>
    </row>
    <row r="385" spans="1:25" s="409" customFormat="1">
      <c r="A385" s="956" t="s">
        <v>119</v>
      </c>
      <c r="B385" s="957"/>
      <c r="C385" s="957"/>
      <c r="D385" s="957"/>
      <c r="E385" s="957"/>
      <c r="F385" s="957"/>
      <c r="G385" s="957"/>
      <c r="H385" s="957"/>
      <c r="I385" s="957"/>
      <c r="J385" s="957"/>
      <c r="K385" s="957"/>
      <c r="L385" s="958" t="s">
        <v>124</v>
      </c>
      <c r="M385" s="970" t="s">
        <v>1162</v>
      </c>
      <c r="N385" s="967" t="s">
        <v>355</v>
      </c>
      <c r="O385" s="954">
        <v>29.6</v>
      </c>
      <c r="P385" s="954">
        <v>30.009999999999998</v>
      </c>
      <c r="Q385" s="954">
        <v>29.6</v>
      </c>
      <c r="R385" s="954">
        <v>-0.40999999999999659</v>
      </c>
      <c r="S385" s="954">
        <v>28.169999999999998</v>
      </c>
      <c r="T385" s="954">
        <v>32</v>
      </c>
      <c r="U385" s="954">
        <v>32</v>
      </c>
      <c r="V385" s="954">
        <v>13.596024139155135</v>
      </c>
      <c r="W385" s="961"/>
      <c r="X385" s="961"/>
      <c r="Y385" s="961"/>
    </row>
    <row r="386" spans="1:25" s="409" customFormat="1">
      <c r="A386" s="956" t="s">
        <v>119</v>
      </c>
      <c r="B386" s="957"/>
      <c r="C386" s="957"/>
      <c r="D386" s="957"/>
      <c r="E386" s="957"/>
      <c r="F386" s="957"/>
      <c r="G386" s="957"/>
      <c r="H386" s="957"/>
      <c r="I386" s="957"/>
      <c r="J386" s="957"/>
      <c r="K386" s="957"/>
      <c r="L386" s="958" t="s">
        <v>125</v>
      </c>
      <c r="M386" s="973" t="s">
        <v>1193</v>
      </c>
      <c r="N386" s="974" t="s">
        <v>355</v>
      </c>
      <c r="O386" s="954">
        <v>0</v>
      </c>
      <c r="P386" s="954">
        <v>0</v>
      </c>
      <c r="Q386" s="954">
        <v>0</v>
      </c>
      <c r="R386" s="954">
        <v>0</v>
      </c>
      <c r="S386" s="954">
        <v>0</v>
      </c>
      <c r="T386" s="954">
        <v>0</v>
      </c>
      <c r="U386" s="954">
        <v>0</v>
      </c>
      <c r="V386" s="954">
        <v>0</v>
      </c>
      <c r="W386" s="961"/>
      <c r="X386" s="961"/>
      <c r="Y386" s="961"/>
    </row>
    <row r="387" spans="1:25">
      <c r="A387" s="951" t="s">
        <v>119</v>
      </c>
      <c r="B387" s="937"/>
      <c r="C387" s="937"/>
      <c r="D387" s="937"/>
      <c r="E387" s="937"/>
      <c r="F387" s="937"/>
      <c r="G387" s="937"/>
      <c r="H387" s="937"/>
      <c r="I387" s="937"/>
      <c r="J387" s="937"/>
      <c r="K387" s="937"/>
      <c r="L387" s="962" t="s">
        <v>146</v>
      </c>
      <c r="M387" s="968" t="s">
        <v>1163</v>
      </c>
      <c r="N387" s="969" t="s">
        <v>355</v>
      </c>
      <c r="O387" s="964">
        <v>0</v>
      </c>
      <c r="P387" s="964">
        <v>0</v>
      </c>
      <c r="Q387" s="964">
        <v>0</v>
      </c>
      <c r="R387" s="955">
        <v>0</v>
      </c>
      <c r="S387" s="964">
        <v>0</v>
      </c>
      <c r="T387" s="964">
        <v>0</v>
      </c>
      <c r="U387" s="964">
        <v>0</v>
      </c>
      <c r="V387" s="955">
        <v>0</v>
      </c>
      <c r="W387" s="725"/>
      <c r="X387" s="725"/>
      <c r="Y387" s="725"/>
    </row>
    <row r="388" spans="1:25">
      <c r="A388" s="951" t="s">
        <v>119</v>
      </c>
      <c r="B388" s="937"/>
      <c r="C388" s="937"/>
      <c r="D388" s="937"/>
      <c r="E388" s="937"/>
      <c r="F388" s="937"/>
      <c r="G388" s="937"/>
      <c r="H388" s="937"/>
      <c r="I388" s="937"/>
      <c r="J388" s="937"/>
      <c r="K388" s="937"/>
      <c r="L388" s="962" t="s">
        <v>187</v>
      </c>
      <c r="M388" s="968" t="s">
        <v>1164</v>
      </c>
      <c r="N388" s="969" t="s">
        <v>355</v>
      </c>
      <c r="O388" s="964">
        <v>0</v>
      </c>
      <c r="P388" s="964">
        <v>0</v>
      </c>
      <c r="Q388" s="964">
        <v>0</v>
      </c>
      <c r="R388" s="955">
        <v>0</v>
      </c>
      <c r="S388" s="964">
        <v>0</v>
      </c>
      <c r="T388" s="964">
        <v>0</v>
      </c>
      <c r="U388" s="964">
        <v>0</v>
      </c>
      <c r="V388" s="955">
        <v>0</v>
      </c>
      <c r="W388" s="725"/>
      <c r="X388" s="725"/>
      <c r="Y388" s="725"/>
    </row>
    <row r="389" spans="1:25" ht="22.5">
      <c r="A389" s="951" t="s">
        <v>119</v>
      </c>
      <c r="B389" s="937"/>
      <c r="C389" s="937"/>
      <c r="D389" s="937"/>
      <c r="E389" s="937"/>
      <c r="F389" s="937"/>
      <c r="G389" s="937"/>
      <c r="H389" s="937"/>
      <c r="I389" s="937"/>
      <c r="J389" s="937"/>
      <c r="K389" s="937"/>
      <c r="L389" s="962" t="s">
        <v>393</v>
      </c>
      <c r="M389" s="968" t="s">
        <v>1165</v>
      </c>
      <c r="N389" s="969" t="s">
        <v>355</v>
      </c>
      <c r="O389" s="964"/>
      <c r="P389" s="964"/>
      <c r="Q389" s="964"/>
      <c r="R389" s="955"/>
      <c r="S389" s="964"/>
      <c r="T389" s="964"/>
      <c r="U389" s="964"/>
      <c r="V389" s="955">
        <v>0</v>
      </c>
      <c r="W389" s="725"/>
      <c r="X389" s="725"/>
      <c r="Y389" s="725"/>
    </row>
    <row r="390" spans="1:25" s="409" customFormat="1" ht="22.5">
      <c r="A390" s="956" t="s">
        <v>119</v>
      </c>
      <c r="B390" s="957"/>
      <c r="C390" s="957"/>
      <c r="D390" s="957"/>
      <c r="E390" s="957"/>
      <c r="F390" s="957"/>
      <c r="G390" s="957"/>
      <c r="H390" s="957"/>
      <c r="I390" s="957"/>
      <c r="J390" s="957"/>
      <c r="K390" s="957"/>
      <c r="L390" s="958" t="s">
        <v>126</v>
      </c>
      <c r="M390" s="953" t="s">
        <v>479</v>
      </c>
      <c r="N390" s="967" t="s">
        <v>355</v>
      </c>
      <c r="O390" s="966"/>
      <c r="P390" s="966"/>
      <c r="Q390" s="966"/>
      <c r="R390" s="954">
        <v>0</v>
      </c>
      <c r="S390" s="966"/>
      <c r="T390" s="966"/>
      <c r="U390" s="966"/>
      <c r="V390" s="954">
        <v>0</v>
      </c>
      <c r="W390" s="961"/>
      <c r="X390" s="961"/>
      <c r="Y390" s="961"/>
    </row>
    <row r="391" spans="1:25">
      <c r="A391" s="951" t="s">
        <v>119</v>
      </c>
      <c r="B391" s="937"/>
      <c r="C391" s="937"/>
      <c r="D391" s="937"/>
      <c r="E391" s="937"/>
      <c r="F391" s="937"/>
      <c r="G391" s="937"/>
      <c r="H391" s="937"/>
      <c r="I391" s="937"/>
      <c r="J391" s="937"/>
      <c r="K391" s="937"/>
      <c r="L391" s="962" t="s">
        <v>127</v>
      </c>
      <c r="M391" s="975" t="s">
        <v>478</v>
      </c>
      <c r="N391" s="969" t="s">
        <v>355</v>
      </c>
      <c r="O391" s="964"/>
      <c r="P391" s="964"/>
      <c r="Q391" s="964"/>
      <c r="R391" s="955"/>
      <c r="S391" s="955"/>
      <c r="T391" s="955"/>
      <c r="U391" s="955"/>
      <c r="V391" s="955">
        <v>0</v>
      </c>
      <c r="W391" s="725"/>
      <c r="X391" s="725"/>
      <c r="Y391" s="725"/>
    </row>
    <row r="392" spans="1:25" ht="90">
      <c r="A392" s="951" t="s">
        <v>119</v>
      </c>
      <c r="B392" s="937"/>
      <c r="C392" s="648" t="b">
        <v>0</v>
      </c>
      <c r="D392" s="937"/>
      <c r="E392" s="937"/>
      <c r="F392" s="937"/>
      <c r="G392" s="937"/>
      <c r="H392" s="937"/>
      <c r="I392" s="937"/>
      <c r="J392" s="937"/>
      <c r="K392" s="937"/>
      <c r="L392" s="962" t="s">
        <v>128</v>
      </c>
      <c r="M392" s="976" t="s">
        <v>965</v>
      </c>
      <c r="N392" s="943" t="s">
        <v>355</v>
      </c>
      <c r="O392" s="964"/>
      <c r="P392" s="964"/>
      <c r="Q392" s="964"/>
      <c r="R392" s="955">
        <v>0</v>
      </c>
      <c r="S392" s="964"/>
      <c r="T392" s="964"/>
      <c r="U392" s="769">
        <v>0</v>
      </c>
      <c r="V392" s="955">
        <v>0</v>
      </c>
      <c r="W392" s="725"/>
      <c r="X392" s="725"/>
      <c r="Y392" s="725"/>
    </row>
    <row r="393" spans="1:25" ht="56.25">
      <c r="A393" s="951" t="s">
        <v>119</v>
      </c>
      <c r="B393" s="937"/>
      <c r="C393" s="648" t="b">
        <v>0</v>
      </c>
      <c r="D393" s="937"/>
      <c r="E393" s="937"/>
      <c r="F393" s="937"/>
      <c r="G393" s="937"/>
      <c r="H393" s="937"/>
      <c r="I393" s="937"/>
      <c r="J393" s="937"/>
      <c r="K393" s="937"/>
      <c r="L393" s="962" t="s">
        <v>129</v>
      </c>
      <c r="M393" s="976" t="s">
        <v>480</v>
      </c>
      <c r="N393" s="943" t="s">
        <v>355</v>
      </c>
      <c r="O393" s="964"/>
      <c r="P393" s="964"/>
      <c r="Q393" s="964"/>
      <c r="R393" s="955">
        <v>0</v>
      </c>
      <c r="S393" s="964"/>
      <c r="T393" s="964"/>
      <c r="U393" s="769">
        <v>0</v>
      </c>
      <c r="V393" s="955">
        <v>0</v>
      </c>
      <c r="W393" s="725"/>
      <c r="X393" s="725"/>
      <c r="Y393" s="725"/>
    </row>
    <row r="394" spans="1:25">
      <c r="A394" s="951" t="s">
        <v>119</v>
      </c>
      <c r="B394" s="937"/>
      <c r="C394" s="937"/>
      <c r="D394" s="937"/>
      <c r="E394" s="937"/>
      <c r="F394" s="937"/>
      <c r="G394" s="937"/>
      <c r="H394" s="937"/>
      <c r="I394" s="937"/>
      <c r="J394" s="937"/>
      <c r="K394" s="937"/>
      <c r="L394" s="962" t="s">
        <v>130</v>
      </c>
      <c r="M394" s="976" t="s">
        <v>1166</v>
      </c>
      <c r="N394" s="969" t="s">
        <v>355</v>
      </c>
      <c r="O394" s="964"/>
      <c r="P394" s="964"/>
      <c r="Q394" s="964"/>
      <c r="R394" s="955">
        <v>0</v>
      </c>
      <c r="S394" s="964"/>
      <c r="T394" s="964"/>
      <c r="U394" s="964"/>
      <c r="V394" s="955">
        <v>0</v>
      </c>
      <c r="W394" s="725"/>
      <c r="X394" s="725"/>
      <c r="Y394" s="725"/>
    </row>
    <row r="395" spans="1:25" s="409" customFormat="1" ht="22.5">
      <c r="A395" s="956" t="s">
        <v>119</v>
      </c>
      <c r="B395" s="957"/>
      <c r="C395" s="957"/>
      <c r="D395" s="957"/>
      <c r="E395" s="957"/>
      <c r="F395" s="957"/>
      <c r="G395" s="957"/>
      <c r="H395" s="957"/>
      <c r="I395" s="957"/>
      <c r="J395" s="957"/>
      <c r="K395" s="957"/>
      <c r="L395" s="958" t="s">
        <v>131</v>
      </c>
      <c r="M395" s="973" t="s">
        <v>1167</v>
      </c>
      <c r="N395" s="967" t="s">
        <v>355</v>
      </c>
      <c r="O395" s="954">
        <v>0</v>
      </c>
      <c r="P395" s="954">
        <v>0</v>
      </c>
      <c r="Q395" s="954">
        <v>0</v>
      </c>
      <c r="R395" s="954">
        <v>0</v>
      </c>
      <c r="S395" s="954">
        <v>0</v>
      </c>
      <c r="T395" s="954">
        <v>0</v>
      </c>
      <c r="U395" s="954">
        <v>0</v>
      </c>
      <c r="V395" s="954">
        <v>0</v>
      </c>
      <c r="W395" s="961"/>
      <c r="X395" s="961"/>
      <c r="Y395" s="961"/>
    </row>
    <row r="396" spans="1:25" ht="22.5">
      <c r="A396" s="951" t="s">
        <v>119</v>
      </c>
      <c r="B396" s="937"/>
      <c r="C396" s="937"/>
      <c r="D396" s="937"/>
      <c r="E396" s="937"/>
      <c r="F396" s="937"/>
      <c r="G396" s="937"/>
      <c r="H396" s="937"/>
      <c r="I396" s="937"/>
      <c r="J396" s="937"/>
      <c r="K396" s="937"/>
      <c r="L396" s="962" t="s">
        <v>1168</v>
      </c>
      <c r="M396" s="968" t="s">
        <v>481</v>
      </c>
      <c r="N396" s="969" t="s">
        <v>355</v>
      </c>
      <c r="O396" s="964"/>
      <c r="P396" s="964"/>
      <c r="Q396" s="964"/>
      <c r="R396" s="955">
        <v>0</v>
      </c>
      <c r="S396" s="964"/>
      <c r="T396" s="964"/>
      <c r="U396" s="964"/>
      <c r="V396" s="955">
        <v>0</v>
      </c>
      <c r="W396" s="725"/>
      <c r="X396" s="725"/>
      <c r="Y396" s="725"/>
    </row>
    <row r="397" spans="1:25" ht="22.5">
      <c r="A397" s="951" t="s">
        <v>119</v>
      </c>
      <c r="B397" s="937"/>
      <c r="C397" s="937"/>
      <c r="D397" s="937"/>
      <c r="E397" s="937"/>
      <c r="F397" s="937"/>
      <c r="G397" s="937"/>
      <c r="H397" s="937"/>
      <c r="I397" s="937"/>
      <c r="J397" s="937"/>
      <c r="K397" s="937"/>
      <c r="L397" s="962" t="s">
        <v>1169</v>
      </c>
      <c r="M397" s="968" t="s">
        <v>482</v>
      </c>
      <c r="N397" s="969" t="s">
        <v>355</v>
      </c>
      <c r="O397" s="964"/>
      <c r="P397" s="964"/>
      <c r="Q397" s="964"/>
      <c r="R397" s="955">
        <v>0</v>
      </c>
      <c r="S397" s="964"/>
      <c r="T397" s="964"/>
      <c r="U397" s="964"/>
      <c r="V397" s="955">
        <v>0</v>
      </c>
      <c r="W397" s="725"/>
      <c r="X397" s="725"/>
      <c r="Y397" s="725"/>
    </row>
    <row r="398" spans="1:25" ht="22.5">
      <c r="A398" s="951" t="s">
        <v>119</v>
      </c>
      <c r="B398" s="937"/>
      <c r="C398" s="937"/>
      <c r="D398" s="937"/>
      <c r="E398" s="937"/>
      <c r="F398" s="937"/>
      <c r="G398" s="937"/>
      <c r="H398" s="937"/>
      <c r="I398" s="937"/>
      <c r="J398" s="937"/>
      <c r="K398" s="937"/>
      <c r="L398" s="962" t="s">
        <v>132</v>
      </c>
      <c r="M398" s="976" t="s">
        <v>483</v>
      </c>
      <c r="N398" s="969" t="s">
        <v>355</v>
      </c>
      <c r="O398" s="964"/>
      <c r="P398" s="964"/>
      <c r="Q398" s="964"/>
      <c r="R398" s="955">
        <v>0</v>
      </c>
      <c r="S398" s="964"/>
      <c r="T398" s="964"/>
      <c r="U398" s="964"/>
      <c r="V398" s="955">
        <v>0</v>
      </c>
      <c r="W398" s="725"/>
      <c r="X398" s="725"/>
      <c r="Y398" s="725"/>
    </row>
    <row r="399" spans="1:25">
      <c r="A399" s="951" t="s">
        <v>119</v>
      </c>
      <c r="B399" s="937"/>
      <c r="C399" s="937"/>
      <c r="D399" s="937"/>
      <c r="E399" s="937"/>
      <c r="F399" s="937"/>
      <c r="G399" s="937"/>
      <c r="H399" s="937"/>
      <c r="I399" s="937"/>
      <c r="J399" s="937"/>
      <c r="K399" s="937"/>
      <c r="L399" s="962" t="s">
        <v>133</v>
      </c>
      <c r="M399" s="976" t="s">
        <v>484</v>
      </c>
      <c r="N399" s="969" t="s">
        <v>355</v>
      </c>
      <c r="O399" s="964"/>
      <c r="P399" s="964"/>
      <c r="Q399" s="964"/>
      <c r="R399" s="955">
        <v>0</v>
      </c>
      <c r="S399" s="964"/>
      <c r="T399" s="964"/>
      <c r="U399" s="964"/>
      <c r="V399" s="955">
        <v>0</v>
      </c>
      <c r="W399" s="725"/>
      <c r="X399" s="725"/>
      <c r="Y399" s="725"/>
    </row>
    <row r="400" spans="1:25" s="409" customFormat="1">
      <c r="A400" s="951" t="s">
        <v>119</v>
      </c>
      <c r="B400" s="957"/>
      <c r="C400" s="957"/>
      <c r="D400" s="957"/>
      <c r="E400" s="957"/>
      <c r="F400" s="957"/>
      <c r="G400" s="957"/>
      <c r="H400" s="957"/>
      <c r="I400" s="957"/>
      <c r="J400" s="957"/>
      <c r="K400" s="957"/>
      <c r="L400" s="958" t="s">
        <v>134</v>
      </c>
      <c r="M400" s="977" t="s">
        <v>1211</v>
      </c>
      <c r="N400" s="967" t="s">
        <v>355</v>
      </c>
      <c r="O400" s="954">
        <v>1021.771</v>
      </c>
      <c r="P400" s="954">
        <v>1651.6110000000001</v>
      </c>
      <c r="Q400" s="954">
        <v>1021.771</v>
      </c>
      <c r="R400" s="954">
        <v>-629.84000000000015</v>
      </c>
      <c r="S400" s="954">
        <v>1090.22</v>
      </c>
      <c r="T400" s="954">
        <v>1995.7086000000002</v>
      </c>
      <c r="U400" s="954">
        <v>1138.8795448000001</v>
      </c>
      <c r="V400" s="954">
        <v>4.4632775770028115</v>
      </c>
      <c r="W400" s="961"/>
      <c r="X400" s="961"/>
      <c r="Y400" s="961"/>
    </row>
    <row r="401" spans="1:25">
      <c r="A401" s="951" t="s">
        <v>119</v>
      </c>
      <c r="B401" s="937"/>
      <c r="C401" s="937" t="b">
        <v>0</v>
      </c>
      <c r="D401" s="937"/>
      <c r="E401" s="937"/>
      <c r="F401" s="937"/>
      <c r="G401" s="937"/>
      <c r="H401" s="937"/>
      <c r="I401" s="937"/>
      <c r="J401" s="937"/>
      <c r="K401" s="937"/>
      <c r="L401" s="962" t="s">
        <v>1212</v>
      </c>
      <c r="M401" s="978" t="s">
        <v>1214</v>
      </c>
      <c r="N401" s="969" t="s">
        <v>355</v>
      </c>
      <c r="O401" s="964"/>
      <c r="P401" s="964"/>
      <c r="Q401" s="964"/>
      <c r="R401" s="955">
        <v>0</v>
      </c>
      <c r="S401" s="964"/>
      <c r="T401" s="964"/>
      <c r="U401" s="964"/>
      <c r="V401" s="955">
        <v>0</v>
      </c>
      <c r="W401" s="725"/>
      <c r="X401" s="725"/>
      <c r="Y401" s="725"/>
    </row>
    <row r="402" spans="1:25">
      <c r="A402" s="951" t="s">
        <v>119</v>
      </c>
      <c r="B402" s="937"/>
      <c r="C402" s="937" t="b">
        <v>0</v>
      </c>
      <c r="D402" s="937"/>
      <c r="E402" s="937"/>
      <c r="F402" s="937"/>
      <c r="G402" s="937"/>
      <c r="H402" s="937"/>
      <c r="I402" s="937"/>
      <c r="J402" s="937"/>
      <c r="K402" s="937"/>
      <c r="L402" s="962" t="s">
        <v>1213</v>
      </c>
      <c r="M402" s="978" t="s">
        <v>1215</v>
      </c>
      <c r="N402" s="969" t="s">
        <v>355</v>
      </c>
      <c r="O402" s="964"/>
      <c r="P402" s="964"/>
      <c r="Q402" s="964"/>
      <c r="R402" s="955">
        <v>0</v>
      </c>
      <c r="S402" s="964"/>
      <c r="T402" s="964"/>
      <c r="U402" s="964"/>
      <c r="V402" s="955">
        <v>0</v>
      </c>
      <c r="W402" s="725"/>
      <c r="X402" s="725"/>
      <c r="Y402" s="725"/>
    </row>
    <row r="403" spans="1:25" s="409" customFormat="1">
      <c r="A403" s="951" t="s">
        <v>119</v>
      </c>
      <c r="B403" s="979" t="s">
        <v>992</v>
      </c>
      <c r="C403" s="957"/>
      <c r="D403" s="957"/>
      <c r="E403" s="957"/>
      <c r="F403" s="957"/>
      <c r="G403" s="957"/>
      <c r="H403" s="957"/>
      <c r="I403" s="957"/>
      <c r="J403" s="957"/>
      <c r="K403" s="957"/>
      <c r="L403" s="958" t="s">
        <v>137</v>
      </c>
      <c r="M403" s="973" t="s">
        <v>485</v>
      </c>
      <c r="N403" s="967" t="s">
        <v>314</v>
      </c>
      <c r="O403" s="980">
        <v>27.030000000000005</v>
      </c>
      <c r="P403" s="980">
        <v>27.030000000000005</v>
      </c>
      <c r="Q403" s="980">
        <v>27.030000000000005</v>
      </c>
      <c r="R403" s="980">
        <v>0</v>
      </c>
      <c r="S403" s="980">
        <v>27.030000000000005</v>
      </c>
      <c r="T403" s="980">
        <v>27.030000000000005</v>
      </c>
      <c r="U403" s="980">
        <v>27.030000000000005</v>
      </c>
      <c r="V403" s="954"/>
      <c r="W403" s="961"/>
      <c r="X403" s="961"/>
      <c r="Y403" s="961"/>
    </row>
    <row r="404" spans="1:25">
      <c r="A404" s="951" t="s">
        <v>119</v>
      </c>
      <c r="B404" s="979" t="s">
        <v>988</v>
      </c>
      <c r="C404" s="937"/>
      <c r="D404" s="937"/>
      <c r="E404" s="937"/>
      <c r="F404" s="937"/>
      <c r="G404" s="937"/>
      <c r="H404" s="937"/>
      <c r="I404" s="937"/>
      <c r="J404" s="937"/>
      <c r="K404" s="937"/>
      <c r="L404" s="962" t="s">
        <v>1008</v>
      </c>
      <c r="M404" s="968" t="s">
        <v>926</v>
      </c>
      <c r="N404" s="969" t="s">
        <v>314</v>
      </c>
      <c r="O404" s="981">
        <v>13.515000000000002</v>
      </c>
      <c r="P404" s="981">
        <v>13.515000000000002</v>
      </c>
      <c r="Q404" s="981">
        <v>13.515000000000002</v>
      </c>
      <c r="R404" s="982">
        <v>0</v>
      </c>
      <c r="S404" s="981">
        <v>13.515000000000002</v>
      </c>
      <c r="T404" s="981">
        <v>13.515000000000002</v>
      </c>
      <c r="U404" s="981">
        <v>13.515000000000002</v>
      </c>
      <c r="V404" s="955"/>
      <c r="W404" s="725"/>
      <c r="X404" s="725"/>
      <c r="Y404" s="725"/>
    </row>
    <row r="405" spans="1:25">
      <c r="A405" s="951" t="s">
        <v>119</v>
      </c>
      <c r="B405" s="979" t="s">
        <v>983</v>
      </c>
      <c r="C405" s="937"/>
      <c r="D405" s="937"/>
      <c r="E405" s="937"/>
      <c r="F405" s="937"/>
      <c r="G405" s="937"/>
      <c r="H405" s="937"/>
      <c r="I405" s="937"/>
      <c r="J405" s="937"/>
      <c r="K405" s="937"/>
      <c r="L405" s="962" t="s">
        <v>1009</v>
      </c>
      <c r="M405" s="968" t="s">
        <v>925</v>
      </c>
      <c r="N405" s="969" t="s">
        <v>486</v>
      </c>
      <c r="O405" s="964">
        <v>37.47</v>
      </c>
      <c r="P405" s="964">
        <v>59.4</v>
      </c>
      <c r="Q405" s="964">
        <v>37.47</v>
      </c>
      <c r="R405" s="955">
        <v>-21.93</v>
      </c>
      <c r="S405" s="964">
        <v>40.33</v>
      </c>
      <c r="T405" s="964">
        <v>38.130000000000003</v>
      </c>
      <c r="U405" s="964">
        <v>40.33</v>
      </c>
      <c r="V405" s="955"/>
      <c r="W405" s="725"/>
      <c r="X405" s="725"/>
      <c r="Y405" s="725"/>
    </row>
    <row r="406" spans="1:25">
      <c r="A406" s="951" t="s">
        <v>119</v>
      </c>
      <c r="B406" s="979" t="s">
        <v>989</v>
      </c>
      <c r="C406" s="937"/>
      <c r="D406" s="937"/>
      <c r="E406" s="937"/>
      <c r="F406" s="937"/>
      <c r="G406" s="937"/>
      <c r="H406" s="937"/>
      <c r="I406" s="937"/>
      <c r="J406" s="937"/>
      <c r="K406" s="937"/>
      <c r="L406" s="962" t="s">
        <v>1170</v>
      </c>
      <c r="M406" s="968" t="s">
        <v>927</v>
      </c>
      <c r="N406" s="969" t="s">
        <v>314</v>
      </c>
      <c r="O406" s="982">
        <v>13.515000000000002</v>
      </c>
      <c r="P406" s="982">
        <v>13.515000000000002</v>
      </c>
      <c r="Q406" s="982">
        <v>13.515000000000002</v>
      </c>
      <c r="R406" s="982">
        <v>0</v>
      </c>
      <c r="S406" s="982">
        <v>13.515000000000002</v>
      </c>
      <c r="T406" s="982">
        <v>13.515000000000002</v>
      </c>
      <c r="U406" s="982">
        <v>13.515000000000002</v>
      </c>
      <c r="V406" s="955"/>
      <c r="W406" s="725"/>
      <c r="X406" s="725"/>
      <c r="Y406" s="725"/>
    </row>
    <row r="407" spans="1:25">
      <c r="A407" s="951" t="s">
        <v>119</v>
      </c>
      <c r="B407" s="979" t="s">
        <v>984</v>
      </c>
      <c r="C407" s="937"/>
      <c r="D407" s="937"/>
      <c r="E407" s="937"/>
      <c r="F407" s="937"/>
      <c r="G407" s="937"/>
      <c r="H407" s="937"/>
      <c r="I407" s="937"/>
      <c r="J407" s="937"/>
      <c r="K407" s="937"/>
      <c r="L407" s="962" t="s">
        <v>1171</v>
      </c>
      <c r="M407" s="968" t="s">
        <v>928</v>
      </c>
      <c r="N407" s="969" t="s">
        <v>486</v>
      </c>
      <c r="O407" s="964">
        <v>38.132737698853113</v>
      </c>
      <c r="P407" s="964">
        <v>62.805771365149816</v>
      </c>
      <c r="Q407" s="964">
        <v>38.132737698853113</v>
      </c>
      <c r="R407" s="955">
        <v>-24.673033666296703</v>
      </c>
      <c r="S407" s="964">
        <v>40.337406585275609</v>
      </c>
      <c r="T407" s="964">
        <v>88.91</v>
      </c>
      <c r="U407" s="964">
        <v>43.93</v>
      </c>
      <c r="V407" s="955"/>
      <c r="W407" s="725"/>
      <c r="X407" s="725"/>
      <c r="Y407" s="725"/>
    </row>
    <row r="408" spans="1:25">
      <c r="A408" s="951" t="s">
        <v>119</v>
      </c>
      <c r="B408" s="979"/>
      <c r="C408" s="937"/>
      <c r="D408" s="937"/>
      <c r="E408" s="937"/>
      <c r="F408" s="937"/>
      <c r="G408" s="937"/>
      <c r="H408" s="937"/>
      <c r="I408" s="937"/>
      <c r="J408" s="937"/>
      <c r="K408" s="937"/>
      <c r="L408" s="962" t="s">
        <v>1172</v>
      </c>
      <c r="M408" s="968" t="s">
        <v>487</v>
      </c>
      <c r="N408" s="969" t="s">
        <v>142</v>
      </c>
      <c r="O408" s="955">
        <v>101.76871550267713</v>
      </c>
      <c r="P408" s="955">
        <v>105.73362182685156</v>
      </c>
      <c r="Q408" s="955">
        <v>101.76871550267713</v>
      </c>
      <c r="R408" s="955"/>
      <c r="S408" s="955">
        <v>100.01836495233229</v>
      </c>
      <c r="T408" s="955">
        <v>233.17597692105952</v>
      </c>
      <c r="U408" s="955">
        <v>108.92635755021077</v>
      </c>
      <c r="V408" s="955"/>
      <c r="W408" s="725"/>
      <c r="X408" s="725"/>
      <c r="Y408" s="725"/>
    </row>
    <row r="409" spans="1:25">
      <c r="A409" s="951" t="s">
        <v>119</v>
      </c>
      <c r="B409" s="979"/>
      <c r="C409" s="937"/>
      <c r="D409" s="937"/>
      <c r="E409" s="937"/>
      <c r="F409" s="937"/>
      <c r="G409" s="937"/>
      <c r="H409" s="937"/>
      <c r="I409" s="937"/>
      <c r="J409" s="937"/>
      <c r="K409" s="937"/>
      <c r="L409" s="962" t="s">
        <v>1173</v>
      </c>
      <c r="M409" s="968" t="s">
        <v>488</v>
      </c>
      <c r="N409" s="969" t="s">
        <v>486</v>
      </c>
      <c r="O409" s="964">
        <v>37.801368849426552</v>
      </c>
      <c r="P409" s="964">
        <v>61.102885682574907</v>
      </c>
      <c r="Q409" s="964">
        <v>37.801368849426552</v>
      </c>
      <c r="R409" s="955">
        <v>-23.301516833148355</v>
      </c>
      <c r="S409" s="964">
        <v>40.333703292637807</v>
      </c>
      <c r="T409" s="964">
        <v>73.833096559378461</v>
      </c>
      <c r="U409" s="964">
        <v>42.133908427672949</v>
      </c>
      <c r="V409" s="955"/>
      <c r="W409" s="725"/>
      <c r="X409" s="725"/>
      <c r="Y409" s="725"/>
    </row>
    <row r="410" spans="1:25" s="409" customFormat="1">
      <c r="A410" s="956" t="s">
        <v>119</v>
      </c>
      <c r="B410" s="983"/>
      <c r="C410" s="957"/>
      <c r="D410" s="957"/>
      <c r="E410" s="957"/>
      <c r="F410" s="957"/>
      <c r="G410" s="957"/>
      <c r="H410" s="957"/>
      <c r="I410" s="957"/>
      <c r="J410" s="957"/>
      <c r="K410" s="957"/>
      <c r="L410" s="958" t="s">
        <v>138</v>
      </c>
      <c r="M410" s="973" t="s">
        <v>1227</v>
      </c>
      <c r="N410" s="967" t="s">
        <v>355</v>
      </c>
      <c r="O410" s="954">
        <v>966.20298779134271</v>
      </c>
      <c r="P410" s="954">
        <v>1561.7897580466147</v>
      </c>
      <c r="Q410" s="954">
        <v>966.20298779134271</v>
      </c>
      <c r="R410" s="954">
        <v>0</v>
      </c>
      <c r="S410" s="954">
        <v>1030.9294561598224</v>
      </c>
      <c r="T410" s="954">
        <v>1887.1739480577137</v>
      </c>
      <c r="U410" s="954">
        <v>1076.9426994113207</v>
      </c>
      <c r="V410" s="954">
        <v>4.4632775770028079</v>
      </c>
      <c r="W410" s="961"/>
      <c r="X410" s="961"/>
      <c r="Y410" s="961"/>
    </row>
    <row r="411" spans="1:25" s="409" customFormat="1">
      <c r="A411" s="956" t="s">
        <v>119</v>
      </c>
      <c r="B411" s="979" t="s">
        <v>993</v>
      </c>
      <c r="C411" s="957"/>
      <c r="D411" s="957"/>
      <c r="E411" s="957"/>
      <c r="F411" s="957"/>
      <c r="G411" s="957"/>
      <c r="H411" s="957"/>
      <c r="I411" s="957"/>
      <c r="J411" s="957"/>
      <c r="K411" s="957"/>
      <c r="L411" s="958" t="s">
        <v>139</v>
      </c>
      <c r="M411" s="973" t="s">
        <v>489</v>
      </c>
      <c r="N411" s="967" t="s">
        <v>314</v>
      </c>
      <c r="O411" s="980">
        <v>25.560000000000002</v>
      </c>
      <c r="P411" s="980">
        <v>25.560000000000002</v>
      </c>
      <c r="Q411" s="980">
        <v>25.560000000000002</v>
      </c>
      <c r="R411" s="980">
        <v>0</v>
      </c>
      <c r="S411" s="980">
        <v>25.560000000000002</v>
      </c>
      <c r="T411" s="980">
        <v>25.560000000000002</v>
      </c>
      <c r="U411" s="980">
        <v>25.560000000000002</v>
      </c>
      <c r="V411" s="954"/>
      <c r="W411" s="961"/>
      <c r="X411" s="961"/>
      <c r="Y411" s="961"/>
    </row>
    <row r="412" spans="1:25">
      <c r="A412" s="951" t="s">
        <v>119</v>
      </c>
      <c r="B412" s="979" t="s">
        <v>990</v>
      </c>
      <c r="C412" s="937"/>
      <c r="D412" s="937"/>
      <c r="E412" s="937"/>
      <c r="F412" s="937"/>
      <c r="G412" s="937"/>
      <c r="H412" s="937"/>
      <c r="I412" s="937"/>
      <c r="J412" s="937"/>
      <c r="K412" s="937"/>
      <c r="L412" s="962" t="s">
        <v>1174</v>
      </c>
      <c r="M412" s="968" t="s">
        <v>976</v>
      </c>
      <c r="N412" s="969" t="s">
        <v>314</v>
      </c>
      <c r="O412" s="981">
        <v>12.780000000000001</v>
      </c>
      <c r="P412" s="981">
        <v>12.780000000000001</v>
      </c>
      <c r="Q412" s="981">
        <v>12.780000000000001</v>
      </c>
      <c r="R412" s="982">
        <v>0</v>
      </c>
      <c r="S412" s="981">
        <v>12.780000000000001</v>
      </c>
      <c r="T412" s="981">
        <v>12.780000000000001</v>
      </c>
      <c r="U412" s="981">
        <v>12.780000000000001</v>
      </c>
      <c r="V412" s="955"/>
      <c r="W412" s="725"/>
      <c r="X412" s="725"/>
      <c r="Y412" s="725"/>
    </row>
    <row r="413" spans="1:25">
      <c r="A413" s="951" t="s">
        <v>119</v>
      </c>
      <c r="B413" s="979" t="s">
        <v>986</v>
      </c>
      <c r="C413" s="937"/>
      <c r="D413" s="937"/>
      <c r="E413" s="937"/>
      <c r="F413" s="937"/>
      <c r="G413" s="937"/>
      <c r="H413" s="937"/>
      <c r="I413" s="937"/>
      <c r="J413" s="937"/>
      <c r="K413" s="937"/>
      <c r="L413" s="962" t="s">
        <v>1175</v>
      </c>
      <c r="M413" s="968" t="s">
        <v>977</v>
      </c>
      <c r="N413" s="969" t="s">
        <v>486</v>
      </c>
      <c r="O413" s="964">
        <v>37.47</v>
      </c>
      <c r="P413" s="964">
        <v>59.4</v>
      </c>
      <c r="Q413" s="964">
        <v>37.47</v>
      </c>
      <c r="R413" s="955">
        <v>-21.93</v>
      </c>
      <c r="S413" s="964">
        <v>40.33</v>
      </c>
      <c r="T413" s="964">
        <v>38.130000000000003</v>
      </c>
      <c r="U413" s="964">
        <v>40.33</v>
      </c>
      <c r="V413" s="955"/>
      <c r="W413" s="725"/>
      <c r="X413" s="725"/>
      <c r="Y413" s="725"/>
    </row>
    <row r="414" spans="1:25">
      <c r="A414" s="951" t="s">
        <v>119</v>
      </c>
      <c r="B414" s="979" t="s">
        <v>991</v>
      </c>
      <c r="C414" s="937"/>
      <c r="D414" s="937"/>
      <c r="E414" s="937"/>
      <c r="F414" s="937"/>
      <c r="G414" s="937"/>
      <c r="H414" s="937"/>
      <c r="I414" s="937"/>
      <c r="J414" s="937"/>
      <c r="K414" s="937"/>
      <c r="L414" s="962" t="s">
        <v>1176</v>
      </c>
      <c r="M414" s="968" t="s">
        <v>978</v>
      </c>
      <c r="N414" s="969" t="s">
        <v>314</v>
      </c>
      <c r="O414" s="982">
        <v>12.780000000000001</v>
      </c>
      <c r="P414" s="982">
        <v>12.780000000000001</v>
      </c>
      <c r="Q414" s="982">
        <v>12.780000000000001</v>
      </c>
      <c r="R414" s="982">
        <v>0</v>
      </c>
      <c r="S414" s="982">
        <v>12.780000000000001</v>
      </c>
      <c r="T414" s="982">
        <v>12.780000000000001</v>
      </c>
      <c r="U414" s="982">
        <v>12.780000000000001</v>
      </c>
      <c r="V414" s="955"/>
      <c r="W414" s="725"/>
      <c r="X414" s="725"/>
      <c r="Y414" s="725"/>
    </row>
    <row r="415" spans="1:25">
      <c r="A415" s="951" t="s">
        <v>119</v>
      </c>
      <c r="B415" s="979" t="s">
        <v>985</v>
      </c>
      <c r="C415" s="937"/>
      <c r="D415" s="937"/>
      <c r="E415" s="937"/>
      <c r="F415" s="937"/>
      <c r="G415" s="937"/>
      <c r="H415" s="937"/>
      <c r="I415" s="937"/>
      <c r="J415" s="937"/>
      <c r="K415" s="937"/>
      <c r="L415" s="962" t="s">
        <v>1177</v>
      </c>
      <c r="M415" s="968" t="s">
        <v>979</v>
      </c>
      <c r="N415" s="969" t="s">
        <v>486</v>
      </c>
      <c r="O415" s="964">
        <v>38.132737698853113</v>
      </c>
      <c r="P415" s="964">
        <v>62.805771365149816</v>
      </c>
      <c r="Q415" s="964">
        <v>38.132737698853113</v>
      </c>
      <c r="R415" s="955">
        <v>-24.673033666296703</v>
      </c>
      <c r="S415" s="964">
        <v>40.337406585275609</v>
      </c>
      <c r="T415" s="964">
        <v>88.91</v>
      </c>
      <c r="U415" s="964">
        <v>43.93</v>
      </c>
      <c r="V415" s="955"/>
      <c r="W415" s="725"/>
      <c r="X415" s="725"/>
      <c r="Y415" s="725"/>
    </row>
    <row r="416" spans="1:25">
      <c r="A416" s="718" t="s">
        <v>123</v>
      </c>
      <c r="B416" s="949" t="s">
        <v>824</v>
      </c>
      <c r="C416" s="937"/>
      <c r="D416" s="937"/>
      <c r="E416" s="937"/>
      <c r="F416" s="937"/>
      <c r="G416" s="937"/>
      <c r="H416" s="937"/>
      <c r="I416" s="937"/>
      <c r="J416" s="937"/>
      <c r="K416" s="937"/>
      <c r="L416" s="627" t="s">
        <v>2458</v>
      </c>
      <c r="M416" s="950"/>
      <c r="N416" s="950"/>
      <c r="O416" s="950"/>
      <c r="P416" s="950"/>
      <c r="Q416" s="950"/>
      <c r="R416" s="950"/>
      <c r="S416" s="950"/>
      <c r="T416" s="950"/>
      <c r="U416" s="950"/>
      <c r="V416" s="950"/>
      <c r="W416" s="950"/>
      <c r="X416" s="950"/>
      <c r="Y416" s="950"/>
    </row>
    <row r="417" spans="1:25">
      <c r="A417" s="951" t="s">
        <v>123</v>
      </c>
      <c r="B417" s="937"/>
      <c r="C417" s="937"/>
      <c r="D417" s="937"/>
      <c r="E417" s="937"/>
      <c r="F417" s="937"/>
      <c r="G417" s="937"/>
      <c r="H417" s="937"/>
      <c r="I417" s="937"/>
      <c r="J417" s="937"/>
      <c r="K417" s="937"/>
      <c r="L417" s="952" t="s">
        <v>17</v>
      </c>
      <c r="M417" s="953" t="s">
        <v>453</v>
      </c>
      <c r="N417" s="943" t="s">
        <v>355</v>
      </c>
      <c r="O417" s="954">
        <v>587.81000000000006</v>
      </c>
      <c r="P417" s="954">
        <v>800.67700000000002</v>
      </c>
      <c r="Q417" s="954">
        <v>587.81000000000006</v>
      </c>
      <c r="R417" s="954">
        <v>-212.86699999999996</v>
      </c>
      <c r="S417" s="954">
        <v>644.66300000000001</v>
      </c>
      <c r="T417" s="954">
        <v>931.04</v>
      </c>
      <c r="U417" s="954">
        <v>716.09207599999991</v>
      </c>
      <c r="V417" s="955">
        <v>11.080064467791683</v>
      </c>
      <c r="W417" s="725"/>
      <c r="X417" s="725"/>
      <c r="Y417" s="725"/>
    </row>
    <row r="418" spans="1:25" s="409" customFormat="1" ht="22.5">
      <c r="A418" s="956" t="s">
        <v>123</v>
      </c>
      <c r="B418" s="957"/>
      <c r="C418" s="957"/>
      <c r="D418" s="957"/>
      <c r="E418" s="957"/>
      <c r="F418" s="957"/>
      <c r="G418" s="957"/>
      <c r="H418" s="957"/>
      <c r="I418" s="957"/>
      <c r="J418" s="957"/>
      <c r="K418" s="957"/>
      <c r="L418" s="958" t="s">
        <v>154</v>
      </c>
      <c r="M418" s="959" t="s">
        <v>1127</v>
      </c>
      <c r="N418" s="960" t="s">
        <v>355</v>
      </c>
      <c r="O418" s="954">
        <v>55.29</v>
      </c>
      <c r="P418" s="954">
        <v>125.36</v>
      </c>
      <c r="Q418" s="954">
        <v>55.29</v>
      </c>
      <c r="R418" s="954">
        <v>-70.069999999999993</v>
      </c>
      <c r="S418" s="954">
        <v>73</v>
      </c>
      <c r="T418" s="954">
        <v>140.5</v>
      </c>
      <c r="U418" s="954">
        <v>107.9</v>
      </c>
      <c r="V418" s="954">
        <v>47.808219178082197</v>
      </c>
      <c r="W418" s="961"/>
      <c r="X418" s="961"/>
      <c r="Y418" s="961"/>
    </row>
    <row r="419" spans="1:25">
      <c r="A419" s="951" t="s">
        <v>123</v>
      </c>
      <c r="B419" s="937"/>
      <c r="C419" s="937"/>
      <c r="D419" s="937"/>
      <c r="E419" s="937"/>
      <c r="F419" s="937"/>
      <c r="G419" s="937"/>
      <c r="H419" s="937"/>
      <c r="I419" s="937"/>
      <c r="J419" s="937"/>
      <c r="K419" s="937"/>
      <c r="L419" s="962" t="s">
        <v>397</v>
      </c>
      <c r="M419" s="963" t="s">
        <v>1128</v>
      </c>
      <c r="N419" s="943" t="s">
        <v>355</v>
      </c>
      <c r="O419" s="955">
        <v>0</v>
      </c>
      <c r="P419" s="955">
        <v>0</v>
      </c>
      <c r="Q419" s="955">
        <v>0</v>
      </c>
      <c r="R419" s="955">
        <v>0</v>
      </c>
      <c r="S419" s="955">
        <v>0</v>
      </c>
      <c r="T419" s="955">
        <v>0</v>
      </c>
      <c r="U419" s="955">
        <v>0</v>
      </c>
      <c r="V419" s="955">
        <v>0</v>
      </c>
      <c r="W419" s="725"/>
      <c r="X419" s="725"/>
      <c r="Y419" s="725"/>
    </row>
    <row r="420" spans="1:25">
      <c r="A420" s="951" t="s">
        <v>123</v>
      </c>
      <c r="B420" s="937"/>
      <c r="C420" s="937"/>
      <c r="D420" s="937"/>
      <c r="E420" s="937"/>
      <c r="F420" s="937"/>
      <c r="G420" s="937"/>
      <c r="H420" s="937"/>
      <c r="I420" s="937"/>
      <c r="J420" s="937"/>
      <c r="K420" s="937"/>
      <c r="L420" s="962" t="s">
        <v>399</v>
      </c>
      <c r="M420" s="963" t="s">
        <v>455</v>
      </c>
      <c r="N420" s="943" t="s">
        <v>355</v>
      </c>
      <c r="O420" s="964">
        <v>28.5</v>
      </c>
      <c r="P420" s="964">
        <v>39.11</v>
      </c>
      <c r="Q420" s="964">
        <v>28.5</v>
      </c>
      <c r="R420" s="955">
        <v>-10.61</v>
      </c>
      <c r="S420" s="964">
        <v>33</v>
      </c>
      <c r="T420" s="964">
        <v>43.9</v>
      </c>
      <c r="U420" s="964">
        <v>43.9</v>
      </c>
      <c r="V420" s="955">
        <v>33.030303030303024</v>
      </c>
      <c r="W420" s="725"/>
      <c r="X420" s="725"/>
      <c r="Y420" s="725"/>
    </row>
    <row r="421" spans="1:25">
      <c r="A421" s="951" t="s">
        <v>123</v>
      </c>
      <c r="B421" s="937"/>
      <c r="C421" s="937"/>
      <c r="D421" s="937"/>
      <c r="E421" s="937"/>
      <c r="F421" s="937"/>
      <c r="G421" s="937"/>
      <c r="H421" s="937"/>
      <c r="I421" s="937"/>
      <c r="J421" s="937"/>
      <c r="K421" s="937"/>
      <c r="L421" s="962" t="s">
        <v>885</v>
      </c>
      <c r="M421" s="963" t="s">
        <v>456</v>
      </c>
      <c r="N421" s="943" t="s">
        <v>355</v>
      </c>
      <c r="O421" s="964">
        <v>26.79</v>
      </c>
      <c r="P421" s="964">
        <v>86.25</v>
      </c>
      <c r="Q421" s="964">
        <v>26.79</v>
      </c>
      <c r="R421" s="955">
        <v>-59.46</v>
      </c>
      <c r="S421" s="964">
        <v>40</v>
      </c>
      <c r="T421" s="964">
        <v>96.6</v>
      </c>
      <c r="U421" s="964">
        <v>64</v>
      </c>
      <c r="V421" s="955">
        <v>60</v>
      </c>
      <c r="W421" s="725"/>
      <c r="X421" s="725"/>
      <c r="Y421" s="725"/>
    </row>
    <row r="422" spans="1:25" s="409" customFormat="1" ht="22.5">
      <c r="A422" s="956" t="s">
        <v>123</v>
      </c>
      <c r="B422" s="957"/>
      <c r="C422" s="957"/>
      <c r="D422" s="957"/>
      <c r="E422" s="957"/>
      <c r="F422" s="957"/>
      <c r="G422" s="957"/>
      <c r="H422" s="957"/>
      <c r="I422" s="957"/>
      <c r="J422" s="957"/>
      <c r="K422" s="957"/>
      <c r="L422" s="958" t="s">
        <v>155</v>
      </c>
      <c r="M422" s="959" t="s">
        <v>1129</v>
      </c>
      <c r="N422" s="960" t="s">
        <v>355</v>
      </c>
      <c r="O422" s="954">
        <v>184.58</v>
      </c>
      <c r="P422" s="954">
        <v>212.5</v>
      </c>
      <c r="Q422" s="954">
        <v>184.58</v>
      </c>
      <c r="R422" s="954">
        <v>-27.919999999999987</v>
      </c>
      <c r="S422" s="954">
        <v>222.75</v>
      </c>
      <c r="T422" s="954">
        <v>241</v>
      </c>
      <c r="U422" s="954">
        <v>240.25</v>
      </c>
      <c r="V422" s="954">
        <v>7.8563411896745237</v>
      </c>
      <c r="W422" s="961"/>
      <c r="X422" s="961"/>
      <c r="Y422" s="961"/>
    </row>
    <row r="423" spans="1:25">
      <c r="A423" s="951" t="s">
        <v>123</v>
      </c>
      <c r="B423" s="937"/>
      <c r="C423" s="937"/>
      <c r="D423" s="937"/>
      <c r="E423" s="937"/>
      <c r="F423" s="937"/>
      <c r="G423" s="937"/>
      <c r="H423" s="937"/>
      <c r="I423" s="937"/>
      <c r="J423" s="937"/>
      <c r="K423" s="937"/>
      <c r="L423" s="962" t="s">
        <v>454</v>
      </c>
      <c r="M423" s="963" t="s">
        <v>1130</v>
      </c>
      <c r="N423" s="943" t="s">
        <v>355</v>
      </c>
      <c r="O423" s="955">
        <v>184.58</v>
      </c>
      <c r="P423" s="955">
        <v>212.5</v>
      </c>
      <c r="Q423" s="955">
        <v>184.58</v>
      </c>
      <c r="R423" s="955">
        <v>-27.919999999999987</v>
      </c>
      <c r="S423" s="955">
        <v>222.75</v>
      </c>
      <c r="T423" s="955">
        <v>241</v>
      </c>
      <c r="U423" s="955">
        <v>240.25</v>
      </c>
      <c r="V423" s="955">
        <v>7.8563411896745237</v>
      </c>
      <c r="W423" s="725"/>
      <c r="X423" s="725"/>
      <c r="Y423" s="725"/>
    </row>
    <row r="424" spans="1:25">
      <c r="A424" s="951" t="s">
        <v>123</v>
      </c>
      <c r="B424" s="937" t="s">
        <v>411</v>
      </c>
      <c r="C424" s="937"/>
      <c r="D424" s="937"/>
      <c r="E424" s="937"/>
      <c r="F424" s="937"/>
      <c r="G424" s="937"/>
      <c r="H424" s="937"/>
      <c r="I424" s="937"/>
      <c r="J424" s="937"/>
      <c r="K424" s="937"/>
      <c r="L424" s="962" t="s">
        <v>457</v>
      </c>
      <c r="M424" s="963" t="s">
        <v>1131</v>
      </c>
      <c r="N424" s="943" t="s">
        <v>355</v>
      </c>
      <c r="O424" s="955">
        <v>0</v>
      </c>
      <c r="P424" s="955">
        <v>0</v>
      </c>
      <c r="Q424" s="955">
        <v>0</v>
      </c>
      <c r="R424" s="955">
        <v>0</v>
      </c>
      <c r="S424" s="955">
        <v>0</v>
      </c>
      <c r="T424" s="955">
        <v>0</v>
      </c>
      <c r="U424" s="955">
        <v>0</v>
      </c>
      <c r="V424" s="955">
        <v>0</v>
      </c>
      <c r="W424" s="725"/>
      <c r="X424" s="725"/>
      <c r="Y424" s="725"/>
    </row>
    <row r="425" spans="1:25">
      <c r="A425" s="951" t="s">
        <v>123</v>
      </c>
      <c r="B425" s="937" t="s">
        <v>412</v>
      </c>
      <c r="C425" s="937"/>
      <c r="D425" s="937"/>
      <c r="E425" s="937"/>
      <c r="F425" s="937"/>
      <c r="G425" s="937"/>
      <c r="H425" s="937"/>
      <c r="I425" s="937"/>
      <c r="J425" s="937"/>
      <c r="K425" s="937"/>
      <c r="L425" s="962" t="s">
        <v>458</v>
      </c>
      <c r="M425" s="963" t="s">
        <v>1132</v>
      </c>
      <c r="N425" s="943" t="s">
        <v>355</v>
      </c>
      <c r="O425" s="955">
        <v>0</v>
      </c>
      <c r="P425" s="955">
        <v>0</v>
      </c>
      <c r="Q425" s="955">
        <v>0</v>
      </c>
      <c r="R425" s="955">
        <v>0</v>
      </c>
      <c r="S425" s="955">
        <v>0</v>
      </c>
      <c r="T425" s="955">
        <v>0</v>
      </c>
      <c r="U425" s="955">
        <v>0</v>
      </c>
      <c r="V425" s="955">
        <v>0</v>
      </c>
      <c r="W425" s="725"/>
      <c r="X425" s="725"/>
      <c r="Y425" s="725"/>
    </row>
    <row r="426" spans="1:25">
      <c r="A426" s="951" t="s">
        <v>123</v>
      </c>
      <c r="B426" s="937"/>
      <c r="C426" s="937"/>
      <c r="D426" s="937"/>
      <c r="E426" s="937"/>
      <c r="F426" s="937"/>
      <c r="G426" s="937"/>
      <c r="H426" s="937"/>
      <c r="I426" s="937"/>
      <c r="J426" s="937"/>
      <c r="K426" s="937"/>
      <c r="L426" s="962" t="s">
        <v>459</v>
      </c>
      <c r="M426" s="963" t="s">
        <v>1133</v>
      </c>
      <c r="N426" s="943" t="s">
        <v>355</v>
      </c>
      <c r="O426" s="964"/>
      <c r="P426" s="964"/>
      <c r="Q426" s="964"/>
      <c r="R426" s="955">
        <v>0</v>
      </c>
      <c r="S426" s="964"/>
      <c r="T426" s="964"/>
      <c r="U426" s="964"/>
      <c r="V426" s="955">
        <v>0</v>
      </c>
      <c r="W426" s="725"/>
      <c r="X426" s="725"/>
      <c r="Y426" s="725"/>
    </row>
    <row r="427" spans="1:25">
      <c r="A427" s="951" t="s">
        <v>123</v>
      </c>
      <c r="B427" s="937" t="s">
        <v>405</v>
      </c>
      <c r="C427" s="937"/>
      <c r="D427" s="937"/>
      <c r="E427" s="937"/>
      <c r="F427" s="937"/>
      <c r="G427" s="937"/>
      <c r="H427" s="937"/>
      <c r="I427" s="937"/>
      <c r="J427" s="937"/>
      <c r="K427" s="937"/>
      <c r="L427" s="962" t="s">
        <v>460</v>
      </c>
      <c r="M427" s="963" t="s">
        <v>1134</v>
      </c>
      <c r="N427" s="943" t="s">
        <v>355</v>
      </c>
      <c r="O427" s="955">
        <v>0</v>
      </c>
      <c r="P427" s="955">
        <v>0</v>
      </c>
      <c r="Q427" s="955">
        <v>0</v>
      </c>
      <c r="R427" s="955">
        <v>0</v>
      </c>
      <c r="S427" s="955">
        <v>0</v>
      </c>
      <c r="T427" s="955">
        <v>0</v>
      </c>
      <c r="U427" s="955">
        <v>0</v>
      </c>
      <c r="V427" s="955">
        <v>0</v>
      </c>
      <c r="W427" s="725"/>
      <c r="X427" s="725"/>
      <c r="Y427" s="725"/>
    </row>
    <row r="428" spans="1:25">
      <c r="A428" s="951" t="s">
        <v>123</v>
      </c>
      <c r="B428" s="937" t="s">
        <v>407</v>
      </c>
      <c r="C428" s="937"/>
      <c r="D428" s="937"/>
      <c r="E428" s="937"/>
      <c r="F428" s="937"/>
      <c r="G428" s="937"/>
      <c r="H428" s="937"/>
      <c r="I428" s="937"/>
      <c r="J428" s="937"/>
      <c r="K428" s="937"/>
      <c r="L428" s="962" t="s">
        <v>1203</v>
      </c>
      <c r="M428" s="963" t="s">
        <v>1207</v>
      </c>
      <c r="N428" s="943" t="s">
        <v>355</v>
      </c>
      <c r="O428" s="955">
        <v>0</v>
      </c>
      <c r="P428" s="955">
        <v>0</v>
      </c>
      <c r="Q428" s="955">
        <v>0</v>
      </c>
      <c r="R428" s="955">
        <v>0</v>
      </c>
      <c r="S428" s="955">
        <v>0</v>
      </c>
      <c r="T428" s="955">
        <v>0</v>
      </c>
      <c r="U428" s="955">
        <v>0</v>
      </c>
      <c r="V428" s="955">
        <v>0</v>
      </c>
      <c r="W428" s="725"/>
      <c r="X428" s="725"/>
      <c r="Y428" s="725"/>
    </row>
    <row r="429" spans="1:25">
      <c r="A429" s="951" t="s">
        <v>123</v>
      </c>
      <c r="B429" s="937" t="s">
        <v>409</v>
      </c>
      <c r="C429" s="937"/>
      <c r="D429" s="937"/>
      <c r="E429" s="937"/>
      <c r="F429" s="937"/>
      <c r="G429" s="937"/>
      <c r="H429" s="937"/>
      <c r="I429" s="937"/>
      <c r="J429" s="937"/>
      <c r="K429" s="937"/>
      <c r="L429" s="962" t="s">
        <v>1204</v>
      </c>
      <c r="M429" s="963" t="s">
        <v>1208</v>
      </c>
      <c r="N429" s="943" t="s">
        <v>355</v>
      </c>
      <c r="O429" s="955">
        <v>0</v>
      </c>
      <c r="P429" s="955">
        <v>0</v>
      </c>
      <c r="Q429" s="955">
        <v>0</v>
      </c>
      <c r="R429" s="955">
        <v>0</v>
      </c>
      <c r="S429" s="955">
        <v>0</v>
      </c>
      <c r="T429" s="955">
        <v>0</v>
      </c>
      <c r="U429" s="955">
        <v>0</v>
      </c>
      <c r="V429" s="955">
        <v>0</v>
      </c>
      <c r="W429" s="725"/>
      <c r="X429" s="725"/>
      <c r="Y429" s="725"/>
    </row>
    <row r="430" spans="1:25">
      <c r="A430" s="951" t="s">
        <v>123</v>
      </c>
      <c r="B430" s="937" t="s">
        <v>410</v>
      </c>
      <c r="C430" s="937"/>
      <c r="D430" s="937"/>
      <c r="E430" s="937"/>
      <c r="F430" s="937"/>
      <c r="G430" s="937"/>
      <c r="H430" s="937"/>
      <c r="I430" s="937"/>
      <c r="J430" s="937"/>
      <c r="K430" s="937"/>
      <c r="L430" s="962" t="s">
        <v>1205</v>
      </c>
      <c r="M430" s="963" t="s">
        <v>1209</v>
      </c>
      <c r="N430" s="943" t="s">
        <v>355</v>
      </c>
      <c r="O430" s="955">
        <v>0</v>
      </c>
      <c r="P430" s="955">
        <v>0</v>
      </c>
      <c r="Q430" s="955">
        <v>0</v>
      </c>
      <c r="R430" s="955">
        <v>0</v>
      </c>
      <c r="S430" s="955">
        <v>0</v>
      </c>
      <c r="T430" s="955">
        <v>0</v>
      </c>
      <c r="U430" s="955">
        <v>0</v>
      </c>
      <c r="V430" s="955">
        <v>0</v>
      </c>
      <c r="W430" s="725"/>
      <c r="X430" s="725"/>
      <c r="Y430" s="725"/>
    </row>
    <row r="431" spans="1:25">
      <c r="A431" s="951" t="s">
        <v>123</v>
      </c>
      <c r="B431" s="965" t="s">
        <v>1077</v>
      </c>
      <c r="C431" s="937"/>
      <c r="D431" s="937"/>
      <c r="E431" s="937"/>
      <c r="F431" s="937"/>
      <c r="G431" s="937"/>
      <c r="H431" s="937"/>
      <c r="I431" s="937"/>
      <c r="J431" s="937"/>
      <c r="K431" s="937"/>
      <c r="L431" s="962" t="s">
        <v>1206</v>
      </c>
      <c r="M431" s="963" t="s">
        <v>1210</v>
      </c>
      <c r="N431" s="943" t="s">
        <v>355</v>
      </c>
      <c r="O431" s="955">
        <v>0</v>
      </c>
      <c r="P431" s="955">
        <v>0</v>
      </c>
      <c r="Q431" s="955">
        <v>0</v>
      </c>
      <c r="R431" s="955">
        <v>0</v>
      </c>
      <c r="S431" s="955">
        <v>0</v>
      </c>
      <c r="T431" s="955">
        <v>0</v>
      </c>
      <c r="U431" s="955">
        <v>0</v>
      </c>
      <c r="V431" s="955">
        <v>0</v>
      </c>
      <c r="W431" s="725"/>
      <c r="X431" s="725"/>
      <c r="Y431" s="725"/>
    </row>
    <row r="432" spans="1:25" s="409" customFormat="1" ht="45">
      <c r="A432" s="956" t="s">
        <v>123</v>
      </c>
      <c r="B432" s="957"/>
      <c r="C432" s="957"/>
      <c r="D432" s="957"/>
      <c r="E432" s="957"/>
      <c r="F432" s="957"/>
      <c r="G432" s="957"/>
      <c r="H432" s="957"/>
      <c r="I432" s="957"/>
      <c r="J432" s="957"/>
      <c r="K432" s="957"/>
      <c r="L432" s="958" t="s">
        <v>363</v>
      </c>
      <c r="M432" s="959" t="s">
        <v>1135</v>
      </c>
      <c r="N432" s="960" t="s">
        <v>355</v>
      </c>
      <c r="O432" s="966">
        <v>45</v>
      </c>
      <c r="P432" s="966">
        <v>45</v>
      </c>
      <c r="Q432" s="966">
        <v>45</v>
      </c>
      <c r="R432" s="954">
        <v>0</v>
      </c>
      <c r="S432" s="966">
        <v>45</v>
      </c>
      <c r="T432" s="966">
        <v>45</v>
      </c>
      <c r="U432" s="966">
        <v>45</v>
      </c>
      <c r="V432" s="954">
        <v>0</v>
      </c>
      <c r="W432" s="961"/>
      <c r="X432" s="961"/>
      <c r="Y432" s="961"/>
    </row>
    <row r="433" spans="1:25" s="409" customFormat="1" ht="33.75">
      <c r="A433" s="956" t="s">
        <v>123</v>
      </c>
      <c r="B433" s="957"/>
      <c r="C433" s="957"/>
      <c r="D433" s="957"/>
      <c r="E433" s="957"/>
      <c r="F433" s="957"/>
      <c r="G433" s="957"/>
      <c r="H433" s="957"/>
      <c r="I433" s="957"/>
      <c r="J433" s="957"/>
      <c r="K433" s="957"/>
      <c r="L433" s="958" t="s">
        <v>365</v>
      </c>
      <c r="M433" s="959" t="s">
        <v>1136</v>
      </c>
      <c r="N433" s="960" t="s">
        <v>355</v>
      </c>
      <c r="O433" s="954">
        <v>262.34000000000003</v>
      </c>
      <c r="P433" s="954">
        <v>262.327</v>
      </c>
      <c r="Q433" s="954">
        <v>262.34000000000003</v>
      </c>
      <c r="R433" s="954">
        <v>1.3000000000033651E-2</v>
      </c>
      <c r="S433" s="954">
        <v>278.51300000000003</v>
      </c>
      <c r="T433" s="954">
        <v>341.64</v>
      </c>
      <c r="U433" s="954">
        <v>297.54207599999995</v>
      </c>
      <c r="V433" s="954">
        <v>6.8323834075967422</v>
      </c>
      <c r="W433" s="961"/>
      <c r="X433" s="961"/>
      <c r="Y433" s="961"/>
    </row>
    <row r="434" spans="1:25">
      <c r="A434" s="951" t="s">
        <v>123</v>
      </c>
      <c r="B434" s="808" t="s">
        <v>1178</v>
      </c>
      <c r="C434" s="937"/>
      <c r="D434" s="937"/>
      <c r="E434" s="937"/>
      <c r="F434" s="937"/>
      <c r="G434" s="937"/>
      <c r="H434" s="937"/>
      <c r="I434" s="937"/>
      <c r="J434" s="937"/>
      <c r="K434" s="937"/>
      <c r="L434" s="962" t="s">
        <v>467</v>
      </c>
      <c r="M434" s="963" t="s">
        <v>1137</v>
      </c>
      <c r="N434" s="943" t="s">
        <v>355</v>
      </c>
      <c r="O434" s="955">
        <v>201.8</v>
      </c>
      <c r="P434" s="955">
        <v>201.79</v>
      </c>
      <c r="Q434" s="955">
        <v>201.8</v>
      </c>
      <c r="R434" s="955">
        <v>1.0000000000019327E-2</v>
      </c>
      <c r="S434" s="955">
        <v>213.91</v>
      </c>
      <c r="T434" s="955">
        <v>262.8</v>
      </c>
      <c r="U434" s="955">
        <v>228.87851999999998</v>
      </c>
      <c r="V434" s="955">
        <v>6.997578420831184</v>
      </c>
      <c r="W434" s="725"/>
      <c r="X434" s="725"/>
      <c r="Y434" s="725"/>
    </row>
    <row r="435" spans="1:25" ht="22.5">
      <c r="A435" s="951" t="s">
        <v>123</v>
      </c>
      <c r="B435" s="808" t="s">
        <v>1179</v>
      </c>
      <c r="C435" s="937"/>
      <c r="D435" s="937"/>
      <c r="E435" s="937"/>
      <c r="F435" s="937"/>
      <c r="G435" s="937"/>
      <c r="H435" s="937"/>
      <c r="I435" s="937"/>
      <c r="J435" s="937"/>
      <c r="K435" s="937"/>
      <c r="L435" s="962" t="s">
        <v>474</v>
      </c>
      <c r="M435" s="963" t="s">
        <v>1138</v>
      </c>
      <c r="N435" s="943" t="s">
        <v>355</v>
      </c>
      <c r="O435" s="955">
        <v>60.54</v>
      </c>
      <c r="P435" s="955">
        <v>60.536999999999999</v>
      </c>
      <c r="Q435" s="955">
        <v>60.54</v>
      </c>
      <c r="R435" s="955">
        <v>3.0000000000001137E-3</v>
      </c>
      <c r="S435" s="955">
        <v>64.603000000000009</v>
      </c>
      <c r="T435" s="955">
        <v>78.84</v>
      </c>
      <c r="U435" s="955">
        <v>68.663555999999986</v>
      </c>
      <c r="V435" s="955">
        <v>6.2853985109050301</v>
      </c>
      <c r="W435" s="725"/>
      <c r="X435" s="725"/>
      <c r="Y435" s="725"/>
    </row>
    <row r="436" spans="1:25" s="409" customFormat="1">
      <c r="A436" s="956" t="s">
        <v>123</v>
      </c>
      <c r="B436" s="957"/>
      <c r="C436" s="957"/>
      <c r="D436" s="957"/>
      <c r="E436" s="957"/>
      <c r="F436" s="957"/>
      <c r="G436" s="957"/>
      <c r="H436" s="957"/>
      <c r="I436" s="957"/>
      <c r="J436" s="957"/>
      <c r="K436" s="957"/>
      <c r="L436" s="958" t="s">
        <v>367</v>
      </c>
      <c r="M436" s="959" t="s">
        <v>1139</v>
      </c>
      <c r="N436" s="960" t="s">
        <v>355</v>
      </c>
      <c r="O436" s="966"/>
      <c r="P436" s="966"/>
      <c r="Q436" s="966"/>
      <c r="R436" s="954">
        <v>0</v>
      </c>
      <c r="S436" s="966"/>
      <c r="T436" s="966"/>
      <c r="U436" s="966"/>
      <c r="V436" s="954">
        <v>0</v>
      </c>
      <c r="W436" s="961"/>
      <c r="X436" s="961"/>
      <c r="Y436" s="961"/>
    </row>
    <row r="437" spans="1:25" s="409" customFormat="1">
      <c r="A437" s="956" t="s">
        <v>123</v>
      </c>
      <c r="B437" s="957"/>
      <c r="C437" s="957"/>
      <c r="D437" s="957"/>
      <c r="E437" s="957"/>
      <c r="F437" s="957"/>
      <c r="G437" s="957"/>
      <c r="H437" s="957"/>
      <c r="I437" s="957"/>
      <c r="J437" s="957"/>
      <c r="K437" s="957"/>
      <c r="L437" s="958" t="s">
        <v>1010</v>
      </c>
      <c r="M437" s="959" t="s">
        <v>1140</v>
      </c>
      <c r="N437" s="960" t="s">
        <v>355</v>
      </c>
      <c r="O437" s="966">
        <v>0</v>
      </c>
      <c r="P437" s="966">
        <v>99.82</v>
      </c>
      <c r="Q437" s="966">
        <v>0</v>
      </c>
      <c r="R437" s="954">
        <v>-99.82</v>
      </c>
      <c r="S437" s="966">
        <v>0</v>
      </c>
      <c r="T437" s="966">
        <v>105</v>
      </c>
      <c r="U437" s="966">
        <v>0</v>
      </c>
      <c r="V437" s="954">
        <v>0</v>
      </c>
      <c r="W437" s="961"/>
      <c r="X437" s="961"/>
      <c r="Y437" s="961"/>
    </row>
    <row r="438" spans="1:25" s="409" customFormat="1">
      <c r="A438" s="956" t="s">
        <v>123</v>
      </c>
      <c r="B438" s="957"/>
      <c r="C438" s="957"/>
      <c r="D438" s="957"/>
      <c r="E438" s="957"/>
      <c r="F438" s="957"/>
      <c r="G438" s="957"/>
      <c r="H438" s="957"/>
      <c r="I438" s="957"/>
      <c r="J438" s="957"/>
      <c r="K438" s="957"/>
      <c r="L438" s="958" t="s">
        <v>1141</v>
      </c>
      <c r="M438" s="959" t="s">
        <v>1142</v>
      </c>
      <c r="N438" s="960" t="s">
        <v>355</v>
      </c>
      <c r="O438" s="954">
        <v>40.6</v>
      </c>
      <c r="P438" s="954">
        <v>55.67</v>
      </c>
      <c r="Q438" s="954">
        <v>40.6</v>
      </c>
      <c r="R438" s="954">
        <v>-15.07</v>
      </c>
      <c r="S438" s="954">
        <v>25.4</v>
      </c>
      <c r="T438" s="954">
        <v>57.9</v>
      </c>
      <c r="U438" s="954">
        <v>25.4</v>
      </c>
      <c r="V438" s="954">
        <v>0</v>
      </c>
      <c r="W438" s="961"/>
      <c r="X438" s="961"/>
      <c r="Y438" s="961"/>
    </row>
    <row r="439" spans="1:25">
      <c r="A439" s="951" t="s">
        <v>123</v>
      </c>
      <c r="B439" s="937"/>
      <c r="C439" s="937"/>
      <c r="D439" s="937"/>
      <c r="E439" s="937"/>
      <c r="F439" s="937"/>
      <c r="G439" s="937"/>
      <c r="H439" s="937"/>
      <c r="I439" s="937"/>
      <c r="J439" s="937"/>
      <c r="K439" s="937"/>
      <c r="L439" s="962" t="s">
        <v>1143</v>
      </c>
      <c r="M439" s="963" t="s">
        <v>1144</v>
      </c>
      <c r="N439" s="943" t="s">
        <v>355</v>
      </c>
      <c r="O439" s="964"/>
      <c r="P439" s="964"/>
      <c r="Q439" s="964"/>
      <c r="R439" s="955">
        <v>0</v>
      </c>
      <c r="S439" s="964"/>
      <c r="T439" s="964"/>
      <c r="U439" s="964"/>
      <c r="V439" s="955">
        <v>0</v>
      </c>
      <c r="W439" s="725"/>
      <c r="X439" s="725"/>
      <c r="Y439" s="725"/>
    </row>
    <row r="440" spans="1:25">
      <c r="A440" s="951" t="s">
        <v>123</v>
      </c>
      <c r="B440" s="937"/>
      <c r="C440" s="937"/>
      <c r="D440" s="937"/>
      <c r="E440" s="937"/>
      <c r="F440" s="937"/>
      <c r="G440" s="937"/>
      <c r="H440" s="937"/>
      <c r="I440" s="937"/>
      <c r="J440" s="937"/>
      <c r="K440" s="937"/>
      <c r="L440" s="962" t="s">
        <v>1145</v>
      </c>
      <c r="M440" s="963" t="s">
        <v>1146</v>
      </c>
      <c r="N440" s="943" t="s">
        <v>355</v>
      </c>
      <c r="O440" s="964">
        <v>18</v>
      </c>
      <c r="P440" s="964">
        <v>32.17</v>
      </c>
      <c r="Q440" s="964">
        <v>18</v>
      </c>
      <c r="R440" s="955">
        <v>-14.170000000000002</v>
      </c>
      <c r="S440" s="964">
        <v>0</v>
      </c>
      <c r="T440" s="964">
        <v>32.5</v>
      </c>
      <c r="U440" s="964">
        <v>0</v>
      </c>
      <c r="V440" s="955">
        <v>0</v>
      </c>
      <c r="W440" s="725"/>
      <c r="X440" s="725"/>
      <c r="Y440" s="725"/>
    </row>
    <row r="441" spans="1:25">
      <c r="A441" s="951" t="s">
        <v>123</v>
      </c>
      <c r="B441" s="937"/>
      <c r="C441" s="937"/>
      <c r="D441" s="937"/>
      <c r="E441" s="937"/>
      <c r="F441" s="937"/>
      <c r="G441" s="937"/>
      <c r="H441" s="937"/>
      <c r="I441" s="937"/>
      <c r="J441" s="937"/>
      <c r="K441" s="937"/>
      <c r="L441" s="962" t="s">
        <v>1147</v>
      </c>
      <c r="M441" s="963" t="s">
        <v>1148</v>
      </c>
      <c r="N441" s="943" t="s">
        <v>355</v>
      </c>
      <c r="O441" s="964">
        <v>22.6</v>
      </c>
      <c r="P441" s="964">
        <v>23.5</v>
      </c>
      <c r="Q441" s="964">
        <v>22.6</v>
      </c>
      <c r="R441" s="955">
        <v>-0.89999999999999858</v>
      </c>
      <c r="S441" s="964">
        <v>25.4</v>
      </c>
      <c r="T441" s="964">
        <v>25.4</v>
      </c>
      <c r="U441" s="964">
        <v>25.4</v>
      </c>
      <c r="V441" s="955">
        <v>0</v>
      </c>
      <c r="W441" s="725"/>
      <c r="X441" s="725"/>
      <c r="Y441" s="725"/>
    </row>
    <row r="442" spans="1:25">
      <c r="A442" s="951" t="s">
        <v>123</v>
      </c>
      <c r="B442" s="937"/>
      <c r="C442" s="937"/>
      <c r="D442" s="937"/>
      <c r="E442" s="937"/>
      <c r="F442" s="937"/>
      <c r="G442" s="937"/>
      <c r="H442" s="937"/>
      <c r="I442" s="937"/>
      <c r="J442" s="937"/>
      <c r="K442" s="937"/>
      <c r="L442" s="962" t="s">
        <v>1149</v>
      </c>
      <c r="M442" s="963" t="s">
        <v>461</v>
      </c>
      <c r="N442" s="943" t="s">
        <v>355</v>
      </c>
      <c r="O442" s="964"/>
      <c r="P442" s="964"/>
      <c r="Q442" s="964"/>
      <c r="R442" s="955">
        <v>0</v>
      </c>
      <c r="S442" s="964"/>
      <c r="T442" s="964"/>
      <c r="U442" s="964"/>
      <c r="V442" s="955">
        <v>0</v>
      </c>
      <c r="W442" s="725"/>
      <c r="X442" s="725"/>
      <c r="Y442" s="725"/>
    </row>
    <row r="443" spans="1:25" s="409" customFormat="1">
      <c r="A443" s="956" t="s">
        <v>123</v>
      </c>
      <c r="B443" s="957"/>
      <c r="C443" s="957"/>
      <c r="D443" s="957"/>
      <c r="E443" s="957"/>
      <c r="F443" s="957"/>
      <c r="G443" s="957"/>
      <c r="H443" s="957"/>
      <c r="I443" s="957"/>
      <c r="J443" s="957"/>
      <c r="K443" s="957"/>
      <c r="L443" s="958" t="s">
        <v>101</v>
      </c>
      <c r="M443" s="953" t="s">
        <v>462</v>
      </c>
      <c r="N443" s="967" t="s">
        <v>355</v>
      </c>
      <c r="O443" s="954">
        <v>27</v>
      </c>
      <c r="P443" s="954">
        <v>305.84699999999998</v>
      </c>
      <c r="Q443" s="954">
        <v>27</v>
      </c>
      <c r="R443" s="954">
        <v>-278.84699999999998</v>
      </c>
      <c r="S443" s="954">
        <v>28.62</v>
      </c>
      <c r="T443" s="954">
        <v>470.25656000000004</v>
      </c>
      <c r="U443" s="954">
        <v>0</v>
      </c>
      <c r="V443" s="954">
        <v>-100</v>
      </c>
      <c r="W443" s="961"/>
      <c r="X443" s="961"/>
      <c r="Y443" s="961"/>
    </row>
    <row r="444" spans="1:25" ht="33.75">
      <c r="A444" s="951" t="s">
        <v>123</v>
      </c>
      <c r="B444" s="937"/>
      <c r="C444" s="937"/>
      <c r="D444" s="937"/>
      <c r="E444" s="937"/>
      <c r="F444" s="937"/>
      <c r="G444" s="937"/>
      <c r="H444" s="937"/>
      <c r="I444" s="937"/>
      <c r="J444" s="937"/>
      <c r="K444" s="937"/>
      <c r="L444" s="962" t="s">
        <v>16</v>
      </c>
      <c r="M444" s="968" t="s">
        <v>1150</v>
      </c>
      <c r="N444" s="969" t="s">
        <v>355</v>
      </c>
      <c r="O444" s="964">
        <v>27</v>
      </c>
      <c r="P444" s="964">
        <v>268.94</v>
      </c>
      <c r="Q444" s="964">
        <v>27</v>
      </c>
      <c r="R444" s="955">
        <v>-241.94</v>
      </c>
      <c r="S444" s="964">
        <v>28.62</v>
      </c>
      <c r="T444" s="964">
        <v>425.6</v>
      </c>
      <c r="U444" s="964">
        <v>0</v>
      </c>
      <c r="V444" s="955">
        <v>-100</v>
      </c>
      <c r="W444" s="725"/>
      <c r="X444" s="725"/>
      <c r="Y444" s="725"/>
    </row>
    <row r="445" spans="1:25" ht="22.5">
      <c r="A445" s="951" t="s">
        <v>123</v>
      </c>
      <c r="B445" s="937"/>
      <c r="C445" s="937"/>
      <c r="D445" s="937"/>
      <c r="E445" s="937"/>
      <c r="F445" s="937"/>
      <c r="G445" s="937"/>
      <c r="H445" s="937"/>
      <c r="I445" s="937"/>
      <c r="J445" s="937"/>
      <c r="K445" s="937"/>
      <c r="L445" s="962" t="s">
        <v>143</v>
      </c>
      <c r="M445" s="968" t="s">
        <v>1151</v>
      </c>
      <c r="N445" s="969" t="s">
        <v>355</v>
      </c>
      <c r="O445" s="955">
        <v>0</v>
      </c>
      <c r="P445" s="955">
        <v>36.907000000000004</v>
      </c>
      <c r="Q445" s="955">
        <v>0</v>
      </c>
      <c r="R445" s="955">
        <v>-36.907000000000004</v>
      </c>
      <c r="S445" s="955">
        <v>0</v>
      </c>
      <c r="T445" s="955">
        <v>44.656560000000006</v>
      </c>
      <c r="U445" s="955">
        <v>0</v>
      </c>
      <c r="V445" s="955">
        <v>0</v>
      </c>
      <c r="W445" s="725"/>
      <c r="X445" s="725"/>
      <c r="Y445" s="725"/>
    </row>
    <row r="446" spans="1:25">
      <c r="A446" s="951" t="s">
        <v>123</v>
      </c>
      <c r="B446" s="937" t="s">
        <v>1180</v>
      </c>
      <c r="C446" s="937"/>
      <c r="D446" s="937"/>
      <c r="E446" s="937"/>
      <c r="F446" s="937"/>
      <c r="G446" s="937"/>
      <c r="H446" s="937"/>
      <c r="I446" s="937"/>
      <c r="J446" s="937"/>
      <c r="K446" s="937"/>
      <c r="L446" s="962" t="s">
        <v>144</v>
      </c>
      <c r="M446" s="963" t="s">
        <v>466</v>
      </c>
      <c r="N446" s="969" t="s">
        <v>355</v>
      </c>
      <c r="O446" s="955">
        <v>0</v>
      </c>
      <c r="P446" s="955">
        <v>28.39</v>
      </c>
      <c r="Q446" s="955">
        <v>0</v>
      </c>
      <c r="R446" s="955">
        <v>-28.39</v>
      </c>
      <c r="S446" s="955">
        <v>0</v>
      </c>
      <c r="T446" s="955">
        <v>34.351200000000006</v>
      </c>
      <c r="U446" s="955">
        <v>0</v>
      </c>
      <c r="V446" s="955">
        <v>0</v>
      </c>
      <c r="W446" s="725"/>
      <c r="X446" s="725"/>
      <c r="Y446" s="725"/>
    </row>
    <row r="447" spans="1:25" ht="22.5">
      <c r="A447" s="951" t="s">
        <v>123</v>
      </c>
      <c r="B447" s="937" t="s">
        <v>1181</v>
      </c>
      <c r="C447" s="937"/>
      <c r="D447" s="937"/>
      <c r="E447" s="937"/>
      <c r="F447" s="937"/>
      <c r="G447" s="937"/>
      <c r="H447" s="937"/>
      <c r="I447" s="937"/>
      <c r="J447" s="937"/>
      <c r="K447" s="937"/>
      <c r="L447" s="962" t="s">
        <v>448</v>
      </c>
      <c r="M447" s="963" t="s">
        <v>1152</v>
      </c>
      <c r="N447" s="969" t="s">
        <v>355</v>
      </c>
      <c r="O447" s="955">
        <v>0</v>
      </c>
      <c r="P447" s="955">
        <v>8.5170000000000012</v>
      </c>
      <c r="Q447" s="955">
        <v>0</v>
      </c>
      <c r="R447" s="955">
        <v>-8.5170000000000012</v>
      </c>
      <c r="S447" s="955">
        <v>0</v>
      </c>
      <c r="T447" s="955">
        <v>10.30536</v>
      </c>
      <c r="U447" s="955">
        <v>0</v>
      </c>
      <c r="V447" s="955">
        <v>0</v>
      </c>
      <c r="W447" s="725"/>
      <c r="X447" s="725"/>
      <c r="Y447" s="725"/>
    </row>
    <row r="448" spans="1:25" s="409" customFormat="1">
      <c r="A448" s="951" t="s">
        <v>123</v>
      </c>
      <c r="B448" s="957"/>
      <c r="C448" s="957"/>
      <c r="D448" s="957"/>
      <c r="E448" s="957"/>
      <c r="F448" s="957"/>
      <c r="G448" s="957"/>
      <c r="H448" s="957"/>
      <c r="I448" s="957"/>
      <c r="J448" s="957"/>
      <c r="K448" s="957"/>
      <c r="L448" s="958" t="s">
        <v>102</v>
      </c>
      <c r="M448" s="953" t="s">
        <v>1153</v>
      </c>
      <c r="N448" s="967" t="s">
        <v>355</v>
      </c>
      <c r="O448" s="954">
        <v>21.672000000000001</v>
      </c>
      <c r="P448" s="954">
        <v>34.382000000000005</v>
      </c>
      <c r="Q448" s="954">
        <v>21.672000000000001</v>
      </c>
      <c r="R448" s="954">
        <v>-12.710000000000004</v>
      </c>
      <c r="S448" s="954">
        <v>18.425000000000001</v>
      </c>
      <c r="T448" s="954">
        <v>39.548000000000002</v>
      </c>
      <c r="U448" s="954">
        <v>9.048</v>
      </c>
      <c r="V448" s="954">
        <v>-50.89280868385346</v>
      </c>
      <c r="W448" s="961"/>
      <c r="X448" s="961"/>
      <c r="Y448" s="961"/>
    </row>
    <row r="449" spans="1:25" ht="22.5">
      <c r="A449" s="951" t="s">
        <v>123</v>
      </c>
      <c r="B449" s="937" t="s">
        <v>1184</v>
      </c>
      <c r="C449" s="937"/>
      <c r="D449" s="937"/>
      <c r="E449" s="937"/>
      <c r="F449" s="937"/>
      <c r="G449" s="937"/>
      <c r="H449" s="937"/>
      <c r="I449" s="937"/>
      <c r="J449" s="937"/>
      <c r="K449" s="937"/>
      <c r="L449" s="962" t="s">
        <v>158</v>
      </c>
      <c r="M449" s="968" t="s">
        <v>1154</v>
      </c>
      <c r="N449" s="969" t="s">
        <v>355</v>
      </c>
      <c r="O449" s="955">
        <v>7.5</v>
      </c>
      <c r="P449" s="955">
        <v>10.96</v>
      </c>
      <c r="Q449" s="955">
        <v>7.5</v>
      </c>
      <c r="R449" s="955">
        <v>-3.4600000000000009</v>
      </c>
      <c r="S449" s="955">
        <v>9.9</v>
      </c>
      <c r="T449" s="955">
        <v>13</v>
      </c>
      <c r="U449" s="955">
        <v>0</v>
      </c>
      <c r="V449" s="955">
        <v>-100</v>
      </c>
      <c r="W449" s="725"/>
      <c r="X449" s="725"/>
      <c r="Y449" s="725"/>
    </row>
    <row r="450" spans="1:25" ht="33.75">
      <c r="A450" s="951" t="s">
        <v>123</v>
      </c>
      <c r="B450" s="937"/>
      <c r="C450" s="937"/>
      <c r="D450" s="937"/>
      <c r="E450" s="937"/>
      <c r="F450" s="937"/>
      <c r="G450" s="937"/>
      <c r="H450" s="937"/>
      <c r="I450" s="937"/>
      <c r="J450" s="937"/>
      <c r="K450" s="937"/>
      <c r="L450" s="962" t="s">
        <v>159</v>
      </c>
      <c r="M450" s="968" t="s">
        <v>1216</v>
      </c>
      <c r="N450" s="969" t="s">
        <v>355</v>
      </c>
      <c r="O450" s="955">
        <v>8.1120000000000001</v>
      </c>
      <c r="P450" s="955">
        <v>8.1120000000000001</v>
      </c>
      <c r="Q450" s="955">
        <v>8.1120000000000001</v>
      </c>
      <c r="R450" s="955">
        <v>0</v>
      </c>
      <c r="S450" s="955">
        <v>8.5250000000000004</v>
      </c>
      <c r="T450" s="955">
        <v>9.048</v>
      </c>
      <c r="U450" s="955">
        <v>9.048</v>
      </c>
      <c r="V450" s="955">
        <v>6.1348973607038078</v>
      </c>
      <c r="W450" s="725"/>
      <c r="X450" s="725"/>
      <c r="Y450" s="725"/>
    </row>
    <row r="451" spans="1:25" ht="22.5">
      <c r="A451" s="951" t="s">
        <v>123</v>
      </c>
      <c r="B451" s="937"/>
      <c r="C451" s="937"/>
      <c r="D451" s="937"/>
      <c r="E451" s="937"/>
      <c r="F451" s="937"/>
      <c r="G451" s="937"/>
      <c r="H451" s="937"/>
      <c r="I451" s="937"/>
      <c r="J451" s="937"/>
      <c r="K451" s="937"/>
      <c r="L451" s="962" t="s">
        <v>845</v>
      </c>
      <c r="M451" s="963" t="s">
        <v>1217</v>
      </c>
      <c r="N451" s="969" t="s">
        <v>355</v>
      </c>
      <c r="O451" s="955">
        <v>6.24</v>
      </c>
      <c r="P451" s="955">
        <v>6.24</v>
      </c>
      <c r="Q451" s="955">
        <v>6.24</v>
      </c>
      <c r="R451" s="955">
        <v>0</v>
      </c>
      <c r="S451" s="955">
        <v>6.55</v>
      </c>
      <c r="T451" s="955">
        <v>6.96</v>
      </c>
      <c r="U451" s="955">
        <v>6.96</v>
      </c>
      <c r="V451" s="955">
        <v>6.2595419847328264</v>
      </c>
      <c r="W451" s="725"/>
      <c r="X451" s="725"/>
      <c r="Y451" s="725"/>
    </row>
    <row r="452" spans="1:25" ht="22.5">
      <c r="A452" s="951" t="s">
        <v>123</v>
      </c>
      <c r="B452" s="937"/>
      <c r="C452" s="937"/>
      <c r="D452" s="937"/>
      <c r="E452" s="937"/>
      <c r="F452" s="937"/>
      <c r="G452" s="937"/>
      <c r="H452" s="937"/>
      <c r="I452" s="937"/>
      <c r="J452" s="937"/>
      <c r="K452" s="937"/>
      <c r="L452" s="962" t="s">
        <v>846</v>
      </c>
      <c r="M452" s="963" t="s">
        <v>1218</v>
      </c>
      <c r="N452" s="969" t="s">
        <v>355</v>
      </c>
      <c r="O452" s="955">
        <v>1.8720000000000001</v>
      </c>
      <c r="P452" s="955">
        <v>1.8720000000000001</v>
      </c>
      <c r="Q452" s="955">
        <v>1.8720000000000001</v>
      </c>
      <c r="R452" s="955">
        <v>0</v>
      </c>
      <c r="S452" s="955">
        <v>1.9750000000000001</v>
      </c>
      <c r="T452" s="955">
        <v>2.0880000000000001</v>
      </c>
      <c r="U452" s="955">
        <v>2.0880000000000001</v>
      </c>
      <c r="V452" s="955">
        <v>5.7215189873417716</v>
      </c>
      <c r="W452" s="725"/>
      <c r="X452" s="725"/>
      <c r="Y452" s="725"/>
    </row>
    <row r="453" spans="1:25" ht="33.75">
      <c r="A453" s="951" t="s">
        <v>123</v>
      </c>
      <c r="B453" s="937" t="s">
        <v>1185</v>
      </c>
      <c r="C453" s="937"/>
      <c r="D453" s="937"/>
      <c r="E453" s="937"/>
      <c r="F453" s="937"/>
      <c r="G453" s="937"/>
      <c r="H453" s="937"/>
      <c r="I453" s="937"/>
      <c r="J453" s="937"/>
      <c r="K453" s="937"/>
      <c r="L453" s="962" t="s">
        <v>372</v>
      </c>
      <c r="M453" s="968" t="s">
        <v>1155</v>
      </c>
      <c r="N453" s="969" t="s">
        <v>355</v>
      </c>
      <c r="O453" s="955">
        <v>6.06</v>
      </c>
      <c r="P453" s="955">
        <v>6.75</v>
      </c>
      <c r="Q453" s="955">
        <v>6.06</v>
      </c>
      <c r="R453" s="955">
        <v>-0.69000000000000039</v>
      </c>
      <c r="S453" s="955">
        <v>0</v>
      </c>
      <c r="T453" s="955">
        <v>8</v>
      </c>
      <c r="U453" s="955">
        <v>0</v>
      </c>
      <c r="V453" s="955">
        <v>0</v>
      </c>
      <c r="W453" s="725"/>
      <c r="X453" s="725"/>
      <c r="Y453" s="725"/>
    </row>
    <row r="454" spans="1:25">
      <c r="A454" s="951" t="s">
        <v>123</v>
      </c>
      <c r="B454" s="937" t="s">
        <v>1186</v>
      </c>
      <c r="C454" s="937"/>
      <c r="D454" s="937"/>
      <c r="E454" s="937"/>
      <c r="F454" s="937"/>
      <c r="G454" s="937"/>
      <c r="H454" s="937"/>
      <c r="I454" s="937"/>
      <c r="J454" s="937"/>
      <c r="K454" s="937"/>
      <c r="L454" s="962" t="s">
        <v>373</v>
      </c>
      <c r="M454" s="968" t="s">
        <v>1094</v>
      </c>
      <c r="N454" s="969" t="s">
        <v>355</v>
      </c>
      <c r="O454" s="955">
        <v>0</v>
      </c>
      <c r="P454" s="955">
        <v>0</v>
      </c>
      <c r="Q454" s="955">
        <v>0</v>
      </c>
      <c r="R454" s="955">
        <v>0</v>
      </c>
      <c r="S454" s="955">
        <v>0</v>
      </c>
      <c r="T454" s="955">
        <v>0</v>
      </c>
      <c r="U454" s="955">
        <v>0</v>
      </c>
      <c r="V454" s="955">
        <v>0</v>
      </c>
      <c r="W454" s="725"/>
      <c r="X454" s="725"/>
      <c r="Y454" s="725"/>
    </row>
    <row r="455" spans="1:25">
      <c r="A455" s="951" t="s">
        <v>123</v>
      </c>
      <c r="B455" s="937" t="s">
        <v>1187</v>
      </c>
      <c r="C455" s="937"/>
      <c r="D455" s="937"/>
      <c r="E455" s="937"/>
      <c r="F455" s="937"/>
      <c r="G455" s="937"/>
      <c r="H455" s="937"/>
      <c r="I455" s="937"/>
      <c r="J455" s="937"/>
      <c r="K455" s="937"/>
      <c r="L455" s="962" t="s">
        <v>374</v>
      </c>
      <c r="M455" s="968" t="s">
        <v>1095</v>
      </c>
      <c r="N455" s="969" t="s">
        <v>355</v>
      </c>
      <c r="O455" s="955">
        <v>0</v>
      </c>
      <c r="P455" s="955">
        <v>8.56</v>
      </c>
      <c r="Q455" s="955">
        <v>0</v>
      </c>
      <c r="R455" s="955">
        <v>-8.56</v>
      </c>
      <c r="S455" s="955">
        <v>0</v>
      </c>
      <c r="T455" s="955">
        <v>9.5</v>
      </c>
      <c r="U455" s="955">
        <v>0</v>
      </c>
      <c r="V455" s="955">
        <v>0</v>
      </c>
      <c r="W455" s="725"/>
      <c r="X455" s="725"/>
      <c r="Y455" s="725"/>
    </row>
    <row r="456" spans="1:25">
      <c r="A456" s="951" t="s">
        <v>123</v>
      </c>
      <c r="B456" s="937" t="s">
        <v>1188</v>
      </c>
      <c r="C456" s="937"/>
      <c r="D456" s="937"/>
      <c r="E456" s="937"/>
      <c r="F456" s="937"/>
      <c r="G456" s="937"/>
      <c r="H456" s="937"/>
      <c r="I456" s="937"/>
      <c r="J456" s="937"/>
      <c r="K456" s="937"/>
      <c r="L456" s="962" t="s">
        <v>1091</v>
      </c>
      <c r="M456" s="968" t="s">
        <v>1096</v>
      </c>
      <c r="N456" s="969" t="s">
        <v>355</v>
      </c>
      <c r="O456" s="955">
        <v>0</v>
      </c>
      <c r="P456" s="955">
        <v>0</v>
      </c>
      <c r="Q456" s="955">
        <v>0</v>
      </c>
      <c r="R456" s="955">
        <v>0</v>
      </c>
      <c r="S456" s="955">
        <v>0</v>
      </c>
      <c r="T456" s="955">
        <v>0</v>
      </c>
      <c r="U456" s="955">
        <v>0</v>
      </c>
      <c r="V456" s="955">
        <v>0</v>
      </c>
      <c r="W456" s="725"/>
      <c r="X456" s="725"/>
      <c r="Y456" s="725"/>
    </row>
    <row r="457" spans="1:25">
      <c r="A457" s="951" t="s">
        <v>123</v>
      </c>
      <c r="B457" s="937" t="s">
        <v>1189</v>
      </c>
      <c r="C457" s="937"/>
      <c r="D457" s="937"/>
      <c r="E457" s="937"/>
      <c r="F457" s="937"/>
      <c r="G457" s="937"/>
      <c r="H457" s="937"/>
      <c r="I457" s="937"/>
      <c r="J457" s="937"/>
      <c r="K457" s="937"/>
      <c r="L457" s="962" t="s">
        <v>1092</v>
      </c>
      <c r="M457" s="968" t="s">
        <v>1156</v>
      </c>
      <c r="N457" s="969" t="s">
        <v>355</v>
      </c>
      <c r="O457" s="955">
        <v>0</v>
      </c>
      <c r="P457" s="955">
        <v>0</v>
      </c>
      <c r="Q457" s="955">
        <v>0</v>
      </c>
      <c r="R457" s="955">
        <v>0</v>
      </c>
      <c r="S457" s="955">
        <v>0</v>
      </c>
      <c r="T457" s="955">
        <v>0</v>
      </c>
      <c r="U457" s="955">
        <v>0</v>
      </c>
      <c r="V457" s="955">
        <v>0</v>
      </c>
      <c r="W457" s="725"/>
      <c r="X457" s="725"/>
      <c r="Y457" s="725"/>
    </row>
    <row r="458" spans="1:25">
      <c r="A458" s="951" t="s">
        <v>123</v>
      </c>
      <c r="B458" s="937" t="s">
        <v>1190</v>
      </c>
      <c r="C458" s="937"/>
      <c r="D458" s="937"/>
      <c r="E458" s="937"/>
      <c r="F458" s="937"/>
      <c r="G458" s="937"/>
      <c r="H458" s="937"/>
      <c r="I458" s="937"/>
      <c r="J458" s="937"/>
      <c r="K458" s="937"/>
      <c r="L458" s="962" t="s">
        <v>1157</v>
      </c>
      <c r="M458" s="963" t="s">
        <v>477</v>
      </c>
      <c r="N458" s="969" t="s">
        <v>355</v>
      </c>
      <c r="O458" s="955">
        <v>0</v>
      </c>
      <c r="P458" s="955">
        <v>0</v>
      </c>
      <c r="Q458" s="955">
        <v>0</v>
      </c>
      <c r="R458" s="955">
        <v>0</v>
      </c>
      <c r="S458" s="955">
        <v>0</v>
      </c>
      <c r="T458" s="955">
        <v>0</v>
      </c>
      <c r="U458" s="955">
        <v>0</v>
      </c>
      <c r="V458" s="955">
        <v>0</v>
      </c>
      <c r="W458" s="725"/>
      <c r="X458" s="725"/>
      <c r="Y458" s="725"/>
    </row>
    <row r="459" spans="1:25" ht="45">
      <c r="A459" s="951" t="s">
        <v>123</v>
      </c>
      <c r="B459" s="937" t="s">
        <v>1191</v>
      </c>
      <c r="C459" s="937"/>
      <c r="D459" s="937"/>
      <c r="E459" s="937"/>
      <c r="F459" s="937"/>
      <c r="G459" s="937"/>
      <c r="H459" s="937"/>
      <c r="I459" s="937"/>
      <c r="J459" s="937"/>
      <c r="K459" s="937"/>
      <c r="L459" s="962" t="s">
        <v>1158</v>
      </c>
      <c r="M459" s="963" t="s">
        <v>1099</v>
      </c>
      <c r="N459" s="969" t="s">
        <v>355</v>
      </c>
      <c r="O459" s="955">
        <v>0</v>
      </c>
      <c r="P459" s="955">
        <v>0</v>
      </c>
      <c r="Q459" s="955">
        <v>0</v>
      </c>
      <c r="R459" s="955">
        <v>0</v>
      </c>
      <c r="S459" s="955">
        <v>0</v>
      </c>
      <c r="T459" s="955">
        <v>0</v>
      </c>
      <c r="U459" s="955">
        <v>0</v>
      </c>
      <c r="V459" s="955">
        <v>0</v>
      </c>
      <c r="W459" s="725"/>
      <c r="X459" s="725"/>
      <c r="Y459" s="725"/>
    </row>
    <row r="460" spans="1:25">
      <c r="A460" s="951" t="s">
        <v>123</v>
      </c>
      <c r="B460" s="937" t="s">
        <v>1307</v>
      </c>
      <c r="C460" s="937"/>
      <c r="D460" s="937"/>
      <c r="E460" s="937"/>
      <c r="F460" s="937"/>
      <c r="G460" s="937"/>
      <c r="H460" s="937"/>
      <c r="I460" s="937"/>
      <c r="J460" s="937"/>
      <c r="K460" s="937"/>
      <c r="L460" s="962" t="s">
        <v>1309</v>
      </c>
      <c r="M460" s="963" t="s">
        <v>1308</v>
      </c>
      <c r="N460" s="969" t="s">
        <v>355</v>
      </c>
      <c r="O460" s="955">
        <v>0</v>
      </c>
      <c r="P460" s="955">
        <v>0</v>
      </c>
      <c r="Q460" s="955">
        <v>0</v>
      </c>
      <c r="R460" s="955">
        <v>0</v>
      </c>
      <c r="S460" s="955">
        <v>0</v>
      </c>
      <c r="T460" s="955">
        <v>0</v>
      </c>
      <c r="U460" s="955">
        <v>0</v>
      </c>
      <c r="V460" s="955">
        <v>0</v>
      </c>
      <c r="W460" s="725"/>
      <c r="X460" s="725"/>
      <c r="Y460" s="725"/>
    </row>
    <row r="461" spans="1:25" s="409" customFormat="1">
      <c r="A461" s="956" t="s">
        <v>123</v>
      </c>
      <c r="B461" s="957"/>
      <c r="C461" s="957"/>
      <c r="D461" s="957"/>
      <c r="E461" s="957"/>
      <c r="F461" s="957"/>
      <c r="G461" s="957"/>
      <c r="H461" s="957"/>
      <c r="I461" s="957"/>
      <c r="J461" s="957"/>
      <c r="K461" s="957"/>
      <c r="L461" s="958" t="s">
        <v>103</v>
      </c>
      <c r="M461" s="953" t="s">
        <v>1159</v>
      </c>
      <c r="N461" s="967" t="s">
        <v>355</v>
      </c>
      <c r="O461" s="954">
        <v>0</v>
      </c>
      <c r="P461" s="954">
        <v>0</v>
      </c>
      <c r="Q461" s="954">
        <v>0</v>
      </c>
      <c r="R461" s="954">
        <v>0</v>
      </c>
      <c r="S461" s="954">
        <v>0</v>
      </c>
      <c r="T461" s="954">
        <v>0</v>
      </c>
      <c r="U461" s="954">
        <v>0</v>
      </c>
      <c r="V461" s="954">
        <v>0</v>
      </c>
      <c r="W461" s="961"/>
      <c r="X461" s="961"/>
      <c r="Y461" s="961"/>
    </row>
    <row r="462" spans="1:25" s="409" customFormat="1">
      <c r="A462" s="956" t="s">
        <v>123</v>
      </c>
      <c r="B462" s="957"/>
      <c r="C462" s="957"/>
      <c r="D462" s="957"/>
      <c r="E462" s="957"/>
      <c r="F462" s="957"/>
      <c r="G462" s="957"/>
      <c r="H462" s="957"/>
      <c r="I462" s="957"/>
      <c r="J462" s="957"/>
      <c r="K462" s="957"/>
      <c r="L462" s="958" t="s">
        <v>119</v>
      </c>
      <c r="M462" s="970" t="s">
        <v>1160</v>
      </c>
      <c r="N462" s="967" t="s">
        <v>355</v>
      </c>
      <c r="O462" s="954">
        <v>4.7300000000000004</v>
      </c>
      <c r="P462" s="954">
        <v>7.55</v>
      </c>
      <c r="Q462" s="954">
        <v>4.7300000000000004</v>
      </c>
      <c r="R462" s="954">
        <v>-2.8199999999999994</v>
      </c>
      <c r="S462" s="954">
        <v>0</v>
      </c>
      <c r="T462" s="954">
        <v>9</v>
      </c>
      <c r="U462" s="954">
        <v>0</v>
      </c>
      <c r="V462" s="954">
        <v>0</v>
      </c>
      <c r="W462" s="961"/>
      <c r="X462" s="961"/>
      <c r="Y462" s="961"/>
    </row>
    <row r="463" spans="1:25" s="435" customFormat="1">
      <c r="A463" s="971" t="s">
        <v>123</v>
      </c>
      <c r="B463" s="972"/>
      <c r="C463" s="972"/>
      <c r="D463" s="972"/>
      <c r="E463" s="972"/>
      <c r="F463" s="972"/>
      <c r="G463" s="972"/>
      <c r="H463" s="972"/>
      <c r="I463" s="972"/>
      <c r="J463" s="972"/>
      <c r="K463" s="972"/>
      <c r="L463" s="962" t="s">
        <v>121</v>
      </c>
      <c r="M463" s="968" t="s">
        <v>1007</v>
      </c>
      <c r="N463" s="969" t="s">
        <v>355</v>
      </c>
      <c r="O463" s="964">
        <v>0</v>
      </c>
      <c r="P463" s="964">
        <v>0</v>
      </c>
      <c r="Q463" s="964">
        <v>0</v>
      </c>
      <c r="R463" s="955">
        <v>0</v>
      </c>
      <c r="S463" s="964">
        <v>0</v>
      </c>
      <c r="T463" s="964">
        <v>0</v>
      </c>
      <c r="U463" s="964">
        <v>0</v>
      </c>
      <c r="V463" s="955">
        <v>0</v>
      </c>
      <c r="W463" s="725"/>
      <c r="X463" s="725"/>
      <c r="Y463" s="725"/>
    </row>
    <row r="464" spans="1:25" s="409" customFormat="1" ht="22.5">
      <c r="A464" s="956" t="s">
        <v>123</v>
      </c>
      <c r="B464" s="957"/>
      <c r="C464" s="957"/>
      <c r="D464" s="957"/>
      <c r="E464" s="957"/>
      <c r="F464" s="957"/>
      <c r="G464" s="957"/>
      <c r="H464" s="957"/>
      <c r="I464" s="957"/>
      <c r="J464" s="957"/>
      <c r="K464" s="957"/>
      <c r="L464" s="958" t="s">
        <v>123</v>
      </c>
      <c r="M464" s="970" t="s">
        <v>1161</v>
      </c>
      <c r="N464" s="967" t="s">
        <v>355</v>
      </c>
      <c r="O464" s="954">
        <v>22.1</v>
      </c>
      <c r="P464" s="954">
        <v>55.629999999999995</v>
      </c>
      <c r="Q464" s="954">
        <v>22.1</v>
      </c>
      <c r="R464" s="954">
        <v>-33.529999999999994</v>
      </c>
      <c r="S464" s="954">
        <v>0</v>
      </c>
      <c r="T464" s="954">
        <v>57.650000000000006</v>
      </c>
      <c r="U464" s="954">
        <v>0</v>
      </c>
      <c r="V464" s="954">
        <v>0</v>
      </c>
      <c r="W464" s="961"/>
      <c r="X464" s="961"/>
      <c r="Y464" s="961"/>
    </row>
    <row r="465" spans="1:25" s="409" customFormat="1">
      <c r="A465" s="956" t="s">
        <v>123</v>
      </c>
      <c r="B465" s="957"/>
      <c r="C465" s="957"/>
      <c r="D465" s="957"/>
      <c r="E465" s="957"/>
      <c r="F465" s="957"/>
      <c r="G465" s="957"/>
      <c r="H465" s="957"/>
      <c r="I465" s="957"/>
      <c r="J465" s="957"/>
      <c r="K465" s="957"/>
      <c r="L465" s="958" t="s">
        <v>124</v>
      </c>
      <c r="M465" s="970" t="s">
        <v>1162</v>
      </c>
      <c r="N465" s="967" t="s">
        <v>355</v>
      </c>
      <c r="O465" s="954">
        <v>29</v>
      </c>
      <c r="P465" s="954">
        <v>29.86</v>
      </c>
      <c r="Q465" s="954">
        <v>29</v>
      </c>
      <c r="R465" s="954">
        <v>-0.85999999999999943</v>
      </c>
      <c r="S465" s="954">
        <v>29.78</v>
      </c>
      <c r="T465" s="954">
        <v>31.7</v>
      </c>
      <c r="U465" s="954">
        <v>31.7</v>
      </c>
      <c r="V465" s="954">
        <v>6.4472800537273276</v>
      </c>
      <c r="W465" s="961"/>
      <c r="X465" s="961"/>
      <c r="Y465" s="961"/>
    </row>
    <row r="466" spans="1:25" s="409" customFormat="1">
      <c r="A466" s="956" t="s">
        <v>123</v>
      </c>
      <c r="B466" s="957"/>
      <c r="C466" s="957"/>
      <c r="D466" s="957"/>
      <c r="E466" s="957"/>
      <c r="F466" s="957"/>
      <c r="G466" s="957"/>
      <c r="H466" s="957"/>
      <c r="I466" s="957"/>
      <c r="J466" s="957"/>
      <c r="K466" s="957"/>
      <c r="L466" s="958" t="s">
        <v>125</v>
      </c>
      <c r="M466" s="973" t="s">
        <v>1193</v>
      </c>
      <c r="N466" s="974" t="s">
        <v>355</v>
      </c>
      <c r="O466" s="954">
        <v>0</v>
      </c>
      <c r="P466" s="954">
        <v>0</v>
      </c>
      <c r="Q466" s="954">
        <v>0</v>
      </c>
      <c r="R466" s="954">
        <v>0</v>
      </c>
      <c r="S466" s="954">
        <v>0</v>
      </c>
      <c r="T466" s="954">
        <v>0</v>
      </c>
      <c r="U466" s="954">
        <v>0</v>
      </c>
      <c r="V466" s="954">
        <v>0</v>
      </c>
      <c r="W466" s="961"/>
      <c r="X466" s="961"/>
      <c r="Y466" s="961"/>
    </row>
    <row r="467" spans="1:25">
      <c r="A467" s="951" t="s">
        <v>123</v>
      </c>
      <c r="B467" s="937"/>
      <c r="C467" s="937"/>
      <c r="D467" s="937"/>
      <c r="E467" s="937"/>
      <c r="F467" s="937"/>
      <c r="G467" s="937"/>
      <c r="H467" s="937"/>
      <c r="I467" s="937"/>
      <c r="J467" s="937"/>
      <c r="K467" s="937"/>
      <c r="L467" s="962" t="s">
        <v>146</v>
      </c>
      <c r="M467" s="968" t="s">
        <v>1163</v>
      </c>
      <c r="N467" s="969" t="s">
        <v>355</v>
      </c>
      <c r="O467" s="964">
        <v>0</v>
      </c>
      <c r="P467" s="964">
        <v>0</v>
      </c>
      <c r="Q467" s="964">
        <v>0</v>
      </c>
      <c r="R467" s="955">
        <v>0</v>
      </c>
      <c r="S467" s="964">
        <v>0</v>
      </c>
      <c r="T467" s="964">
        <v>0</v>
      </c>
      <c r="U467" s="964">
        <v>0</v>
      </c>
      <c r="V467" s="955">
        <v>0</v>
      </c>
      <c r="W467" s="725"/>
      <c r="X467" s="725"/>
      <c r="Y467" s="725"/>
    </row>
    <row r="468" spans="1:25">
      <c r="A468" s="951" t="s">
        <v>123</v>
      </c>
      <c r="B468" s="937"/>
      <c r="C468" s="937"/>
      <c r="D468" s="937"/>
      <c r="E468" s="937"/>
      <c r="F468" s="937"/>
      <c r="G468" s="937"/>
      <c r="H468" s="937"/>
      <c r="I468" s="937"/>
      <c r="J468" s="937"/>
      <c r="K468" s="937"/>
      <c r="L468" s="962" t="s">
        <v>187</v>
      </c>
      <c r="M468" s="968" t="s">
        <v>1164</v>
      </c>
      <c r="N468" s="969" t="s">
        <v>355</v>
      </c>
      <c r="O468" s="964">
        <v>0</v>
      </c>
      <c r="P468" s="964">
        <v>0</v>
      </c>
      <c r="Q468" s="964">
        <v>0</v>
      </c>
      <c r="R468" s="955">
        <v>0</v>
      </c>
      <c r="S468" s="964">
        <v>0</v>
      </c>
      <c r="T468" s="964">
        <v>0</v>
      </c>
      <c r="U468" s="964">
        <v>0</v>
      </c>
      <c r="V468" s="955">
        <v>0</v>
      </c>
      <c r="W468" s="725"/>
      <c r="X468" s="725"/>
      <c r="Y468" s="725"/>
    </row>
    <row r="469" spans="1:25" ht="22.5">
      <c r="A469" s="951" t="s">
        <v>123</v>
      </c>
      <c r="B469" s="937"/>
      <c r="C469" s="937"/>
      <c r="D469" s="937"/>
      <c r="E469" s="937"/>
      <c r="F469" s="937"/>
      <c r="G469" s="937"/>
      <c r="H469" s="937"/>
      <c r="I469" s="937"/>
      <c r="J469" s="937"/>
      <c r="K469" s="937"/>
      <c r="L469" s="962" t="s">
        <v>393</v>
      </c>
      <c r="M469" s="968" t="s">
        <v>1165</v>
      </c>
      <c r="N469" s="969" t="s">
        <v>355</v>
      </c>
      <c r="O469" s="964"/>
      <c r="P469" s="964"/>
      <c r="Q469" s="964"/>
      <c r="R469" s="955"/>
      <c r="S469" s="964"/>
      <c r="T469" s="964"/>
      <c r="U469" s="964"/>
      <c r="V469" s="955">
        <v>0</v>
      </c>
      <c r="W469" s="725"/>
      <c r="X469" s="725"/>
      <c r="Y469" s="725"/>
    </row>
    <row r="470" spans="1:25" s="409" customFormat="1" ht="22.5">
      <c r="A470" s="956" t="s">
        <v>123</v>
      </c>
      <c r="B470" s="957"/>
      <c r="C470" s="957"/>
      <c r="D470" s="957"/>
      <c r="E470" s="957"/>
      <c r="F470" s="957"/>
      <c r="G470" s="957"/>
      <c r="H470" s="957"/>
      <c r="I470" s="957"/>
      <c r="J470" s="957"/>
      <c r="K470" s="957"/>
      <c r="L470" s="958" t="s">
        <v>126</v>
      </c>
      <c r="M470" s="953" t="s">
        <v>479</v>
      </c>
      <c r="N470" s="967" t="s">
        <v>355</v>
      </c>
      <c r="O470" s="966"/>
      <c r="P470" s="966"/>
      <c r="Q470" s="966"/>
      <c r="R470" s="954">
        <v>0</v>
      </c>
      <c r="S470" s="966"/>
      <c r="T470" s="966"/>
      <c r="U470" s="966"/>
      <c r="V470" s="954">
        <v>0</v>
      </c>
      <c r="W470" s="961"/>
      <c r="X470" s="961"/>
      <c r="Y470" s="961"/>
    </row>
    <row r="471" spans="1:25">
      <c r="A471" s="951" t="s">
        <v>123</v>
      </c>
      <c r="B471" s="937"/>
      <c r="C471" s="937"/>
      <c r="D471" s="937"/>
      <c r="E471" s="937"/>
      <c r="F471" s="937"/>
      <c r="G471" s="937"/>
      <c r="H471" s="937"/>
      <c r="I471" s="937"/>
      <c r="J471" s="937"/>
      <c r="K471" s="937"/>
      <c r="L471" s="962" t="s">
        <v>127</v>
      </c>
      <c r="M471" s="975" t="s">
        <v>478</v>
      </c>
      <c r="N471" s="969" t="s">
        <v>355</v>
      </c>
      <c r="O471" s="964"/>
      <c r="P471" s="964"/>
      <c r="Q471" s="964"/>
      <c r="R471" s="955"/>
      <c r="S471" s="955"/>
      <c r="T471" s="955"/>
      <c r="U471" s="955"/>
      <c r="V471" s="955">
        <v>0</v>
      </c>
      <c r="W471" s="725"/>
      <c r="X471" s="725"/>
      <c r="Y471" s="725"/>
    </row>
    <row r="472" spans="1:25" ht="90">
      <c r="A472" s="951" t="s">
        <v>123</v>
      </c>
      <c r="B472" s="937"/>
      <c r="C472" s="648" t="b">
        <v>0</v>
      </c>
      <c r="D472" s="937"/>
      <c r="E472" s="937"/>
      <c r="F472" s="937"/>
      <c r="G472" s="937"/>
      <c r="H472" s="937"/>
      <c r="I472" s="937"/>
      <c r="J472" s="937"/>
      <c r="K472" s="937"/>
      <c r="L472" s="962" t="s">
        <v>128</v>
      </c>
      <c r="M472" s="976" t="s">
        <v>965</v>
      </c>
      <c r="N472" s="943" t="s">
        <v>355</v>
      </c>
      <c r="O472" s="964"/>
      <c r="P472" s="964"/>
      <c r="Q472" s="964"/>
      <c r="R472" s="955">
        <v>0</v>
      </c>
      <c r="S472" s="964"/>
      <c r="T472" s="964"/>
      <c r="U472" s="769">
        <v>0</v>
      </c>
      <c r="V472" s="955">
        <v>0</v>
      </c>
      <c r="W472" s="725"/>
      <c r="X472" s="725"/>
      <c r="Y472" s="725"/>
    </row>
    <row r="473" spans="1:25" ht="56.25">
      <c r="A473" s="951" t="s">
        <v>123</v>
      </c>
      <c r="B473" s="937"/>
      <c r="C473" s="648" t="b">
        <v>0</v>
      </c>
      <c r="D473" s="937"/>
      <c r="E473" s="937"/>
      <c r="F473" s="937"/>
      <c r="G473" s="937"/>
      <c r="H473" s="937"/>
      <c r="I473" s="937"/>
      <c r="J473" s="937"/>
      <c r="K473" s="937"/>
      <c r="L473" s="962" t="s">
        <v>129</v>
      </c>
      <c r="M473" s="976" t="s">
        <v>480</v>
      </c>
      <c r="N473" s="943" t="s">
        <v>355</v>
      </c>
      <c r="O473" s="964"/>
      <c r="P473" s="964"/>
      <c r="Q473" s="964"/>
      <c r="R473" s="955">
        <v>0</v>
      </c>
      <c r="S473" s="964"/>
      <c r="T473" s="964"/>
      <c r="U473" s="769">
        <v>0</v>
      </c>
      <c r="V473" s="955">
        <v>0</v>
      </c>
      <c r="W473" s="725"/>
      <c r="X473" s="725"/>
      <c r="Y473" s="725"/>
    </row>
    <row r="474" spans="1:25">
      <c r="A474" s="951" t="s">
        <v>123</v>
      </c>
      <c r="B474" s="937"/>
      <c r="C474" s="937"/>
      <c r="D474" s="937"/>
      <c r="E474" s="937"/>
      <c r="F474" s="937"/>
      <c r="G474" s="937"/>
      <c r="H474" s="937"/>
      <c r="I474" s="937"/>
      <c r="J474" s="937"/>
      <c r="K474" s="937"/>
      <c r="L474" s="962" t="s">
        <v>130</v>
      </c>
      <c r="M474" s="976" t="s">
        <v>1166</v>
      </c>
      <c r="N474" s="969" t="s">
        <v>355</v>
      </c>
      <c r="O474" s="964"/>
      <c r="P474" s="964"/>
      <c r="Q474" s="964"/>
      <c r="R474" s="955">
        <v>0</v>
      </c>
      <c r="S474" s="964"/>
      <c r="T474" s="964"/>
      <c r="U474" s="964"/>
      <c r="V474" s="955">
        <v>0</v>
      </c>
      <c r="W474" s="725"/>
      <c r="X474" s="725"/>
      <c r="Y474" s="725"/>
    </row>
    <row r="475" spans="1:25" s="409" customFormat="1" ht="22.5">
      <c r="A475" s="956" t="s">
        <v>123</v>
      </c>
      <c r="B475" s="957"/>
      <c r="C475" s="957"/>
      <c r="D475" s="957"/>
      <c r="E475" s="957"/>
      <c r="F475" s="957"/>
      <c r="G475" s="957"/>
      <c r="H475" s="957"/>
      <c r="I475" s="957"/>
      <c r="J475" s="957"/>
      <c r="K475" s="957"/>
      <c r="L475" s="958" t="s">
        <v>131</v>
      </c>
      <c r="M475" s="973" t="s">
        <v>1167</v>
      </c>
      <c r="N475" s="967" t="s">
        <v>355</v>
      </c>
      <c r="O475" s="954">
        <v>0</v>
      </c>
      <c r="P475" s="954">
        <v>0</v>
      </c>
      <c r="Q475" s="954">
        <v>0</v>
      </c>
      <c r="R475" s="954">
        <v>0</v>
      </c>
      <c r="S475" s="954">
        <v>0</v>
      </c>
      <c r="T475" s="954">
        <v>0</v>
      </c>
      <c r="U475" s="954">
        <v>0</v>
      </c>
      <c r="V475" s="954">
        <v>0</v>
      </c>
      <c r="W475" s="961"/>
      <c r="X475" s="961"/>
      <c r="Y475" s="961"/>
    </row>
    <row r="476" spans="1:25" ht="22.5">
      <c r="A476" s="951" t="s">
        <v>123</v>
      </c>
      <c r="B476" s="937"/>
      <c r="C476" s="937"/>
      <c r="D476" s="937"/>
      <c r="E476" s="937"/>
      <c r="F476" s="937"/>
      <c r="G476" s="937"/>
      <c r="H476" s="937"/>
      <c r="I476" s="937"/>
      <c r="J476" s="937"/>
      <c r="K476" s="937"/>
      <c r="L476" s="962" t="s">
        <v>1168</v>
      </c>
      <c r="M476" s="968" t="s">
        <v>481</v>
      </c>
      <c r="N476" s="969" t="s">
        <v>355</v>
      </c>
      <c r="O476" s="964"/>
      <c r="P476" s="964"/>
      <c r="Q476" s="964"/>
      <c r="R476" s="955">
        <v>0</v>
      </c>
      <c r="S476" s="964"/>
      <c r="T476" s="964"/>
      <c r="U476" s="964"/>
      <c r="V476" s="955">
        <v>0</v>
      </c>
      <c r="W476" s="725"/>
      <c r="X476" s="725"/>
      <c r="Y476" s="725"/>
    </row>
    <row r="477" spans="1:25" ht="22.5">
      <c r="A477" s="951" t="s">
        <v>123</v>
      </c>
      <c r="B477" s="937"/>
      <c r="C477" s="937"/>
      <c r="D477" s="937"/>
      <c r="E477" s="937"/>
      <c r="F477" s="937"/>
      <c r="G477" s="937"/>
      <c r="H477" s="937"/>
      <c r="I477" s="937"/>
      <c r="J477" s="937"/>
      <c r="K477" s="937"/>
      <c r="L477" s="962" t="s">
        <v>1169</v>
      </c>
      <c r="M477" s="968" t="s">
        <v>482</v>
      </c>
      <c r="N477" s="969" t="s">
        <v>355</v>
      </c>
      <c r="O477" s="964"/>
      <c r="P477" s="964"/>
      <c r="Q477" s="964"/>
      <c r="R477" s="955">
        <v>0</v>
      </c>
      <c r="S477" s="964"/>
      <c r="T477" s="964"/>
      <c r="U477" s="964"/>
      <c r="V477" s="955">
        <v>0</v>
      </c>
      <c r="W477" s="725"/>
      <c r="X477" s="725"/>
      <c r="Y477" s="725"/>
    </row>
    <row r="478" spans="1:25" ht="22.5">
      <c r="A478" s="951" t="s">
        <v>123</v>
      </c>
      <c r="B478" s="937"/>
      <c r="C478" s="937"/>
      <c r="D478" s="937"/>
      <c r="E478" s="937"/>
      <c r="F478" s="937"/>
      <c r="G478" s="937"/>
      <c r="H478" s="937"/>
      <c r="I478" s="937"/>
      <c r="J478" s="937"/>
      <c r="K478" s="937"/>
      <c r="L478" s="962" t="s">
        <v>132</v>
      </c>
      <c r="M478" s="976" t="s">
        <v>483</v>
      </c>
      <c r="N478" s="969" t="s">
        <v>355</v>
      </c>
      <c r="O478" s="964"/>
      <c r="P478" s="964"/>
      <c r="Q478" s="964"/>
      <c r="R478" s="955">
        <v>0</v>
      </c>
      <c r="S478" s="964"/>
      <c r="T478" s="964"/>
      <c r="U478" s="964"/>
      <c r="V478" s="955">
        <v>0</v>
      </c>
      <c r="W478" s="725"/>
      <c r="X478" s="725"/>
      <c r="Y478" s="725"/>
    </row>
    <row r="479" spans="1:25">
      <c r="A479" s="951" t="s">
        <v>123</v>
      </c>
      <c r="B479" s="937"/>
      <c r="C479" s="937"/>
      <c r="D479" s="937"/>
      <c r="E479" s="937"/>
      <c r="F479" s="937"/>
      <c r="G479" s="937"/>
      <c r="H479" s="937"/>
      <c r="I479" s="937"/>
      <c r="J479" s="937"/>
      <c r="K479" s="937"/>
      <c r="L479" s="962" t="s">
        <v>133</v>
      </c>
      <c r="M479" s="976" t="s">
        <v>484</v>
      </c>
      <c r="N479" s="969" t="s">
        <v>355</v>
      </c>
      <c r="O479" s="964"/>
      <c r="P479" s="964"/>
      <c r="Q479" s="964"/>
      <c r="R479" s="955">
        <v>0</v>
      </c>
      <c r="S479" s="964"/>
      <c r="T479" s="964"/>
      <c r="U479" s="964"/>
      <c r="V479" s="955">
        <v>0</v>
      </c>
      <c r="W479" s="725"/>
      <c r="X479" s="725"/>
      <c r="Y479" s="725"/>
    </row>
    <row r="480" spans="1:25" s="409" customFormat="1">
      <c r="A480" s="951" t="s">
        <v>123</v>
      </c>
      <c r="B480" s="957"/>
      <c r="C480" s="957"/>
      <c r="D480" s="957"/>
      <c r="E480" s="957"/>
      <c r="F480" s="957"/>
      <c r="G480" s="957"/>
      <c r="H480" s="957"/>
      <c r="I480" s="957"/>
      <c r="J480" s="957"/>
      <c r="K480" s="957"/>
      <c r="L480" s="958" t="s">
        <v>134</v>
      </c>
      <c r="M480" s="977" t="s">
        <v>1211</v>
      </c>
      <c r="N480" s="967" t="s">
        <v>355</v>
      </c>
      <c r="O480" s="954">
        <v>692.31200000000013</v>
      </c>
      <c r="P480" s="954">
        <v>1233.9459999999997</v>
      </c>
      <c r="Q480" s="954">
        <v>692.31200000000013</v>
      </c>
      <c r="R480" s="954">
        <v>-541.63399999999956</v>
      </c>
      <c r="S480" s="954">
        <v>721.48799999999994</v>
      </c>
      <c r="T480" s="954">
        <v>1539.1945600000001</v>
      </c>
      <c r="U480" s="954">
        <v>756.84007599999995</v>
      </c>
      <c r="V480" s="954">
        <v>4.8998841283569528</v>
      </c>
      <c r="W480" s="961"/>
      <c r="X480" s="961"/>
      <c r="Y480" s="961"/>
    </row>
    <row r="481" spans="1:25">
      <c r="A481" s="951" t="s">
        <v>123</v>
      </c>
      <c r="B481" s="937"/>
      <c r="C481" s="937" t="b">
        <v>0</v>
      </c>
      <c r="D481" s="937"/>
      <c r="E481" s="937"/>
      <c r="F481" s="937"/>
      <c r="G481" s="937"/>
      <c r="H481" s="937"/>
      <c r="I481" s="937"/>
      <c r="J481" s="937"/>
      <c r="K481" s="937"/>
      <c r="L481" s="962" t="s">
        <v>1212</v>
      </c>
      <c r="M481" s="978" t="s">
        <v>1214</v>
      </c>
      <c r="N481" s="969" t="s">
        <v>355</v>
      </c>
      <c r="O481" s="964"/>
      <c r="P481" s="964"/>
      <c r="Q481" s="964"/>
      <c r="R481" s="955">
        <v>0</v>
      </c>
      <c r="S481" s="964"/>
      <c r="T481" s="964"/>
      <c r="U481" s="964"/>
      <c r="V481" s="955">
        <v>0</v>
      </c>
      <c r="W481" s="725"/>
      <c r="X481" s="725"/>
      <c r="Y481" s="725"/>
    </row>
    <row r="482" spans="1:25">
      <c r="A482" s="951" t="s">
        <v>123</v>
      </c>
      <c r="B482" s="937"/>
      <c r="C482" s="937" t="b">
        <v>0</v>
      </c>
      <c r="D482" s="937"/>
      <c r="E482" s="937"/>
      <c r="F482" s="937"/>
      <c r="G482" s="937"/>
      <c r="H482" s="937"/>
      <c r="I482" s="937"/>
      <c r="J482" s="937"/>
      <c r="K482" s="937"/>
      <c r="L482" s="962" t="s">
        <v>1213</v>
      </c>
      <c r="M482" s="978" t="s">
        <v>1215</v>
      </c>
      <c r="N482" s="969" t="s">
        <v>355</v>
      </c>
      <c r="O482" s="964"/>
      <c r="P482" s="964"/>
      <c r="Q482" s="964"/>
      <c r="R482" s="955">
        <v>0</v>
      </c>
      <c r="S482" s="964"/>
      <c r="T482" s="964"/>
      <c r="U482" s="964"/>
      <c r="V482" s="955">
        <v>0</v>
      </c>
      <c r="W482" s="725"/>
      <c r="X482" s="725"/>
      <c r="Y482" s="725"/>
    </row>
    <row r="483" spans="1:25" s="409" customFormat="1">
      <c r="A483" s="951" t="s">
        <v>123</v>
      </c>
      <c r="B483" s="979" t="s">
        <v>992</v>
      </c>
      <c r="C483" s="957"/>
      <c r="D483" s="957"/>
      <c r="E483" s="957"/>
      <c r="F483" s="957"/>
      <c r="G483" s="957"/>
      <c r="H483" s="957"/>
      <c r="I483" s="957"/>
      <c r="J483" s="957"/>
      <c r="K483" s="957"/>
      <c r="L483" s="958" t="s">
        <v>137</v>
      </c>
      <c r="M483" s="973" t="s">
        <v>485</v>
      </c>
      <c r="N483" s="967" t="s">
        <v>314</v>
      </c>
      <c r="O483" s="980">
        <v>15.540000000000001</v>
      </c>
      <c r="P483" s="980">
        <v>18.3</v>
      </c>
      <c r="Q483" s="980">
        <v>15.540000000000001</v>
      </c>
      <c r="R483" s="980">
        <v>-2.76</v>
      </c>
      <c r="S483" s="980">
        <v>18.299999999999997</v>
      </c>
      <c r="T483" s="980">
        <v>18.3</v>
      </c>
      <c r="U483" s="980">
        <v>18.299999999999997</v>
      </c>
      <c r="V483" s="954"/>
      <c r="W483" s="961"/>
      <c r="X483" s="961"/>
      <c r="Y483" s="961"/>
    </row>
    <row r="484" spans="1:25">
      <c r="A484" s="951" t="s">
        <v>123</v>
      </c>
      <c r="B484" s="979" t="s">
        <v>988</v>
      </c>
      <c r="C484" s="937"/>
      <c r="D484" s="937"/>
      <c r="E484" s="937"/>
      <c r="F484" s="937"/>
      <c r="G484" s="937"/>
      <c r="H484" s="937"/>
      <c r="I484" s="937"/>
      <c r="J484" s="937"/>
      <c r="K484" s="937"/>
      <c r="L484" s="962" t="s">
        <v>1008</v>
      </c>
      <c r="M484" s="968" t="s">
        <v>926</v>
      </c>
      <c r="N484" s="969" t="s">
        <v>314</v>
      </c>
      <c r="O484" s="981">
        <v>7.7700000000000005</v>
      </c>
      <c r="P484" s="981">
        <v>9.15</v>
      </c>
      <c r="Q484" s="981">
        <v>7.7700000000000005</v>
      </c>
      <c r="R484" s="982">
        <v>-1.38</v>
      </c>
      <c r="S484" s="981">
        <v>9.1499999999999986</v>
      </c>
      <c r="T484" s="981">
        <v>9.15</v>
      </c>
      <c r="U484" s="981">
        <v>9.1499999999999986</v>
      </c>
      <c r="V484" s="955"/>
      <c r="W484" s="725"/>
      <c r="X484" s="725"/>
      <c r="Y484" s="725"/>
    </row>
    <row r="485" spans="1:25">
      <c r="A485" s="951" t="s">
        <v>123</v>
      </c>
      <c r="B485" s="979" t="s">
        <v>983</v>
      </c>
      <c r="C485" s="937"/>
      <c r="D485" s="937"/>
      <c r="E485" s="937"/>
      <c r="F485" s="937"/>
      <c r="G485" s="937"/>
      <c r="H485" s="937"/>
      <c r="I485" s="937"/>
      <c r="J485" s="937"/>
      <c r="K485" s="937"/>
      <c r="L485" s="962" t="s">
        <v>1009</v>
      </c>
      <c r="M485" s="968" t="s">
        <v>925</v>
      </c>
      <c r="N485" s="969" t="s">
        <v>486</v>
      </c>
      <c r="O485" s="964">
        <v>37.6</v>
      </c>
      <c r="P485" s="964">
        <v>61.5</v>
      </c>
      <c r="Q485" s="964">
        <v>37.6</v>
      </c>
      <c r="R485" s="955">
        <v>-23.9</v>
      </c>
      <c r="S485" s="964">
        <v>39.43</v>
      </c>
      <c r="T485" s="964">
        <v>38.03</v>
      </c>
      <c r="U485" s="964">
        <v>39.6</v>
      </c>
      <c r="V485" s="955"/>
      <c r="W485" s="725"/>
      <c r="X485" s="725"/>
      <c r="Y485" s="725"/>
    </row>
    <row r="486" spans="1:25">
      <c r="A486" s="951" t="s">
        <v>123</v>
      </c>
      <c r="B486" s="979" t="s">
        <v>989</v>
      </c>
      <c r="C486" s="937"/>
      <c r="D486" s="937"/>
      <c r="E486" s="937"/>
      <c r="F486" s="937"/>
      <c r="G486" s="937"/>
      <c r="H486" s="937"/>
      <c r="I486" s="937"/>
      <c r="J486" s="937"/>
      <c r="K486" s="937"/>
      <c r="L486" s="962" t="s">
        <v>1170</v>
      </c>
      <c r="M486" s="968" t="s">
        <v>927</v>
      </c>
      <c r="N486" s="969" t="s">
        <v>314</v>
      </c>
      <c r="O486" s="982">
        <v>7.7700000000000005</v>
      </c>
      <c r="P486" s="982">
        <v>9.15</v>
      </c>
      <c r="Q486" s="982">
        <v>7.7700000000000005</v>
      </c>
      <c r="R486" s="982">
        <v>-1.38</v>
      </c>
      <c r="S486" s="982">
        <v>9.1499999999999986</v>
      </c>
      <c r="T486" s="982">
        <v>9.15</v>
      </c>
      <c r="U486" s="982">
        <v>9.1499999999999986</v>
      </c>
      <c r="V486" s="955"/>
      <c r="W486" s="725"/>
      <c r="X486" s="725"/>
      <c r="Y486" s="725"/>
    </row>
    <row r="487" spans="1:25">
      <c r="A487" s="951" t="s">
        <v>123</v>
      </c>
      <c r="B487" s="979" t="s">
        <v>984</v>
      </c>
      <c r="C487" s="937"/>
      <c r="D487" s="937"/>
      <c r="E487" s="937"/>
      <c r="F487" s="937"/>
      <c r="G487" s="937"/>
      <c r="H487" s="937"/>
      <c r="I487" s="937"/>
      <c r="J487" s="937"/>
      <c r="K487" s="937"/>
      <c r="L487" s="962" t="s">
        <v>1171</v>
      </c>
      <c r="M487" s="968" t="s">
        <v>928</v>
      </c>
      <c r="N487" s="969" t="s">
        <v>486</v>
      </c>
      <c r="O487" s="964">
        <v>38.030643500643507</v>
      </c>
      <c r="P487" s="964">
        <v>64.837486338797774</v>
      </c>
      <c r="Q487" s="964">
        <v>38.030643500643507</v>
      </c>
      <c r="R487" s="955">
        <v>-26.806842838154267</v>
      </c>
      <c r="S487" s="964">
        <v>39.421147540983618</v>
      </c>
      <c r="T487" s="964">
        <v>153.31</v>
      </c>
      <c r="U487" s="964">
        <v>43.12</v>
      </c>
      <c r="V487" s="955"/>
      <c r="W487" s="725"/>
      <c r="X487" s="725"/>
      <c r="Y487" s="725"/>
    </row>
    <row r="488" spans="1:25">
      <c r="A488" s="951" t="s">
        <v>123</v>
      </c>
      <c r="B488" s="979"/>
      <c r="C488" s="937"/>
      <c r="D488" s="937"/>
      <c r="E488" s="937"/>
      <c r="F488" s="937"/>
      <c r="G488" s="937"/>
      <c r="H488" s="937"/>
      <c r="I488" s="937"/>
      <c r="J488" s="937"/>
      <c r="K488" s="937"/>
      <c r="L488" s="962" t="s">
        <v>1172</v>
      </c>
      <c r="M488" s="968" t="s">
        <v>487</v>
      </c>
      <c r="N488" s="969" t="s">
        <v>142</v>
      </c>
      <c r="O488" s="955">
        <v>101.14532845915826</v>
      </c>
      <c r="P488" s="955">
        <v>105.42680705495573</v>
      </c>
      <c r="Q488" s="955">
        <v>101.14532845915826</v>
      </c>
      <c r="R488" s="955"/>
      <c r="S488" s="955">
        <v>99.977548924635101</v>
      </c>
      <c r="T488" s="955">
        <v>403.12910859847489</v>
      </c>
      <c r="U488" s="955">
        <v>108.88888888888889</v>
      </c>
      <c r="V488" s="955"/>
      <c r="W488" s="725"/>
      <c r="X488" s="725"/>
      <c r="Y488" s="725"/>
    </row>
    <row r="489" spans="1:25">
      <c r="A489" s="951" t="s">
        <v>123</v>
      </c>
      <c r="B489" s="979"/>
      <c r="C489" s="937"/>
      <c r="D489" s="937"/>
      <c r="E489" s="937"/>
      <c r="F489" s="937"/>
      <c r="G489" s="937"/>
      <c r="H489" s="937"/>
      <c r="I489" s="937"/>
      <c r="J489" s="937"/>
      <c r="K489" s="937"/>
      <c r="L489" s="962" t="s">
        <v>1173</v>
      </c>
      <c r="M489" s="968" t="s">
        <v>488</v>
      </c>
      <c r="N489" s="969" t="s">
        <v>486</v>
      </c>
      <c r="O489" s="964">
        <v>44.550321750321757</v>
      </c>
      <c r="P489" s="964">
        <v>67.428743169398885</v>
      </c>
      <c r="Q489" s="964">
        <v>44.550321750321757</v>
      </c>
      <c r="R489" s="955">
        <v>-22.878421419077128</v>
      </c>
      <c r="S489" s="964">
        <v>39.425573770491809</v>
      </c>
      <c r="T489" s="964">
        <v>84.108992349726776</v>
      </c>
      <c r="U489" s="964">
        <v>41.357381202185799</v>
      </c>
      <c r="V489" s="955"/>
      <c r="W489" s="725"/>
      <c r="X489" s="725"/>
      <c r="Y489" s="725"/>
    </row>
    <row r="490" spans="1:25" s="409" customFormat="1">
      <c r="A490" s="956" t="s">
        <v>123</v>
      </c>
      <c r="B490" s="983"/>
      <c r="C490" s="957"/>
      <c r="D490" s="957"/>
      <c r="E490" s="957"/>
      <c r="F490" s="957"/>
      <c r="G490" s="957"/>
      <c r="H490" s="957"/>
      <c r="I490" s="957"/>
      <c r="J490" s="957"/>
      <c r="K490" s="957"/>
      <c r="L490" s="958" t="s">
        <v>138</v>
      </c>
      <c r="M490" s="973" t="s">
        <v>1227</v>
      </c>
      <c r="N490" s="967" t="s">
        <v>355</v>
      </c>
      <c r="O490" s="954">
        <v>589.40075675675689</v>
      </c>
      <c r="P490" s="954">
        <v>1132.8028852459013</v>
      </c>
      <c r="Q490" s="954">
        <v>589.40075675675689</v>
      </c>
      <c r="R490" s="954">
        <v>90.511714466105374</v>
      </c>
      <c r="S490" s="954">
        <v>378.48550819672136</v>
      </c>
      <c r="T490" s="954">
        <v>1413.0310714754098</v>
      </c>
      <c r="U490" s="954">
        <v>397.03085954098367</v>
      </c>
      <c r="V490" s="954">
        <v>4.8998841283569554</v>
      </c>
      <c r="W490" s="961"/>
      <c r="X490" s="961"/>
      <c r="Y490" s="961"/>
    </row>
    <row r="491" spans="1:25" s="409" customFormat="1">
      <c r="A491" s="956" t="s">
        <v>123</v>
      </c>
      <c r="B491" s="979" t="s">
        <v>993</v>
      </c>
      <c r="C491" s="957"/>
      <c r="D491" s="957"/>
      <c r="E491" s="957"/>
      <c r="F491" s="957"/>
      <c r="G491" s="957"/>
      <c r="H491" s="957"/>
      <c r="I491" s="957"/>
      <c r="J491" s="957"/>
      <c r="K491" s="957"/>
      <c r="L491" s="958" t="s">
        <v>139</v>
      </c>
      <c r="M491" s="973" t="s">
        <v>489</v>
      </c>
      <c r="N491" s="967" t="s">
        <v>314</v>
      </c>
      <c r="O491" s="980">
        <v>13.23</v>
      </c>
      <c r="P491" s="980">
        <v>16.8</v>
      </c>
      <c r="Q491" s="980">
        <v>13.23</v>
      </c>
      <c r="R491" s="980">
        <v>-3.5700000000000003</v>
      </c>
      <c r="S491" s="980">
        <v>9.6</v>
      </c>
      <c r="T491" s="980">
        <v>16.8</v>
      </c>
      <c r="U491" s="980">
        <v>9.6</v>
      </c>
      <c r="V491" s="954"/>
      <c r="W491" s="961"/>
      <c r="X491" s="961"/>
      <c r="Y491" s="961"/>
    </row>
    <row r="492" spans="1:25">
      <c r="A492" s="951" t="s">
        <v>123</v>
      </c>
      <c r="B492" s="979" t="s">
        <v>990</v>
      </c>
      <c r="C492" s="937"/>
      <c r="D492" s="937"/>
      <c r="E492" s="937"/>
      <c r="F492" s="937"/>
      <c r="G492" s="937"/>
      <c r="H492" s="937"/>
      <c r="I492" s="937"/>
      <c r="J492" s="937"/>
      <c r="K492" s="937"/>
      <c r="L492" s="962" t="s">
        <v>1174</v>
      </c>
      <c r="M492" s="968" t="s">
        <v>976</v>
      </c>
      <c r="N492" s="969" t="s">
        <v>314</v>
      </c>
      <c r="O492" s="981">
        <v>6.6150000000000002</v>
      </c>
      <c r="P492" s="981">
        <v>8.4</v>
      </c>
      <c r="Q492" s="981">
        <v>6.6150000000000002</v>
      </c>
      <c r="R492" s="982">
        <v>-1.7850000000000001</v>
      </c>
      <c r="S492" s="981">
        <v>4.8</v>
      </c>
      <c r="T492" s="981">
        <v>8.4</v>
      </c>
      <c r="U492" s="981">
        <v>4.8</v>
      </c>
      <c r="V492" s="955"/>
      <c r="W492" s="725"/>
      <c r="X492" s="725"/>
      <c r="Y492" s="725"/>
    </row>
    <row r="493" spans="1:25">
      <c r="A493" s="951" t="s">
        <v>123</v>
      </c>
      <c r="B493" s="979" t="s">
        <v>986</v>
      </c>
      <c r="C493" s="937"/>
      <c r="D493" s="937"/>
      <c r="E493" s="937"/>
      <c r="F493" s="937"/>
      <c r="G493" s="937"/>
      <c r="H493" s="937"/>
      <c r="I493" s="937"/>
      <c r="J493" s="937"/>
      <c r="K493" s="937"/>
      <c r="L493" s="962" t="s">
        <v>1175</v>
      </c>
      <c r="M493" s="968" t="s">
        <v>977</v>
      </c>
      <c r="N493" s="969" t="s">
        <v>486</v>
      </c>
      <c r="O493" s="964">
        <v>37.6</v>
      </c>
      <c r="P493" s="964">
        <v>61.5</v>
      </c>
      <c r="Q493" s="964">
        <v>37.6</v>
      </c>
      <c r="R493" s="955">
        <v>-23.9</v>
      </c>
      <c r="S493" s="964">
        <v>39.43</v>
      </c>
      <c r="T493" s="964">
        <v>38.03</v>
      </c>
      <c r="U493" s="964">
        <v>39.6</v>
      </c>
      <c r="V493" s="955"/>
      <c r="W493" s="725"/>
      <c r="X493" s="725"/>
      <c r="Y493" s="725"/>
    </row>
    <row r="494" spans="1:25">
      <c r="A494" s="951" t="s">
        <v>123</v>
      </c>
      <c r="B494" s="979" t="s">
        <v>991</v>
      </c>
      <c r="C494" s="937"/>
      <c r="D494" s="937"/>
      <c r="E494" s="937"/>
      <c r="F494" s="937"/>
      <c r="G494" s="937"/>
      <c r="H494" s="937"/>
      <c r="I494" s="937"/>
      <c r="J494" s="937"/>
      <c r="K494" s="937"/>
      <c r="L494" s="962" t="s">
        <v>1176</v>
      </c>
      <c r="M494" s="968" t="s">
        <v>978</v>
      </c>
      <c r="N494" s="969" t="s">
        <v>314</v>
      </c>
      <c r="O494" s="982">
        <v>6.6150000000000002</v>
      </c>
      <c r="P494" s="982">
        <v>8.4</v>
      </c>
      <c r="Q494" s="982">
        <v>6.6150000000000002</v>
      </c>
      <c r="R494" s="982">
        <v>-1.7850000000000001</v>
      </c>
      <c r="S494" s="982">
        <v>4.8</v>
      </c>
      <c r="T494" s="982">
        <v>8.4</v>
      </c>
      <c r="U494" s="982">
        <v>4.8</v>
      </c>
      <c r="V494" s="955"/>
      <c r="W494" s="725"/>
      <c r="X494" s="725"/>
      <c r="Y494" s="725"/>
    </row>
    <row r="495" spans="1:25">
      <c r="A495" s="951" t="s">
        <v>123</v>
      </c>
      <c r="B495" s="979" t="s">
        <v>985</v>
      </c>
      <c r="C495" s="937"/>
      <c r="D495" s="937"/>
      <c r="E495" s="937"/>
      <c r="F495" s="937"/>
      <c r="G495" s="937"/>
      <c r="H495" s="937"/>
      <c r="I495" s="937"/>
      <c r="J495" s="937"/>
      <c r="K495" s="937"/>
      <c r="L495" s="962" t="s">
        <v>1177</v>
      </c>
      <c r="M495" s="968" t="s">
        <v>979</v>
      </c>
      <c r="N495" s="969" t="s">
        <v>486</v>
      </c>
      <c r="O495" s="964">
        <v>38.030643500643507</v>
      </c>
      <c r="P495" s="964">
        <v>64.837486338797774</v>
      </c>
      <c r="Q495" s="964">
        <v>38.030643500643507</v>
      </c>
      <c r="R495" s="955">
        <v>-26.806842838154267</v>
      </c>
      <c r="S495" s="964">
        <v>39.421147540983618</v>
      </c>
      <c r="T495" s="964">
        <v>153.31</v>
      </c>
      <c r="U495" s="964">
        <v>43.12</v>
      </c>
      <c r="V495" s="955"/>
      <c r="W495" s="725"/>
      <c r="X495" s="725"/>
      <c r="Y495" s="725"/>
    </row>
    <row r="496" spans="1:25">
      <c r="A496" s="718" t="s">
        <v>124</v>
      </c>
      <c r="B496" s="949" t="s">
        <v>824</v>
      </c>
      <c r="C496" s="937"/>
      <c r="D496" s="937"/>
      <c r="E496" s="937"/>
      <c r="F496" s="937"/>
      <c r="G496" s="937"/>
      <c r="H496" s="937"/>
      <c r="I496" s="937"/>
      <c r="J496" s="937"/>
      <c r="K496" s="937"/>
      <c r="L496" s="627" t="s">
        <v>2460</v>
      </c>
      <c r="M496" s="950"/>
      <c r="N496" s="950"/>
      <c r="O496" s="950"/>
      <c r="P496" s="950"/>
      <c r="Q496" s="950"/>
      <c r="R496" s="950"/>
      <c r="S496" s="950"/>
      <c r="T496" s="950"/>
      <c r="U496" s="950"/>
      <c r="V496" s="950"/>
      <c r="W496" s="950"/>
      <c r="X496" s="950"/>
      <c r="Y496" s="950"/>
    </row>
    <row r="497" spans="1:25">
      <c r="A497" s="951" t="s">
        <v>124</v>
      </c>
      <c r="B497" s="937"/>
      <c r="C497" s="937"/>
      <c r="D497" s="937"/>
      <c r="E497" s="937"/>
      <c r="F497" s="937"/>
      <c r="G497" s="937"/>
      <c r="H497" s="937"/>
      <c r="I497" s="937"/>
      <c r="J497" s="937"/>
      <c r="K497" s="937"/>
      <c r="L497" s="952" t="s">
        <v>17</v>
      </c>
      <c r="M497" s="953" t="s">
        <v>453</v>
      </c>
      <c r="N497" s="943" t="s">
        <v>355</v>
      </c>
      <c r="O497" s="954">
        <v>1023.4899999999999</v>
      </c>
      <c r="P497" s="954">
        <v>1516.722</v>
      </c>
      <c r="Q497" s="954">
        <v>1023.4899999999999</v>
      </c>
      <c r="R497" s="954">
        <v>-493.23200000000008</v>
      </c>
      <c r="S497" s="954">
        <v>1182.5119999999999</v>
      </c>
      <c r="T497" s="954">
        <v>1667.934</v>
      </c>
      <c r="U497" s="954">
        <v>1288.375908</v>
      </c>
      <c r="V497" s="955">
        <v>8.9524595099246387</v>
      </c>
      <c r="W497" s="725"/>
      <c r="X497" s="725"/>
      <c r="Y497" s="725"/>
    </row>
    <row r="498" spans="1:25" s="409" customFormat="1" ht="22.5">
      <c r="A498" s="956" t="s">
        <v>124</v>
      </c>
      <c r="B498" s="957"/>
      <c r="C498" s="957"/>
      <c r="D498" s="957"/>
      <c r="E498" s="957"/>
      <c r="F498" s="957"/>
      <c r="G498" s="957"/>
      <c r="H498" s="957"/>
      <c r="I498" s="957"/>
      <c r="J498" s="957"/>
      <c r="K498" s="957"/>
      <c r="L498" s="958" t="s">
        <v>154</v>
      </c>
      <c r="M498" s="959" t="s">
        <v>1127</v>
      </c>
      <c r="N498" s="960" t="s">
        <v>355</v>
      </c>
      <c r="O498" s="954">
        <v>69</v>
      </c>
      <c r="P498" s="954">
        <v>287.58</v>
      </c>
      <c r="Q498" s="954">
        <v>69</v>
      </c>
      <c r="R498" s="954">
        <v>-218.57999999999998</v>
      </c>
      <c r="S498" s="954">
        <v>100</v>
      </c>
      <c r="T498" s="954">
        <v>306.14999999999998</v>
      </c>
      <c r="U498" s="954">
        <v>130.15</v>
      </c>
      <c r="V498" s="954">
        <v>30.150000000000006</v>
      </c>
      <c r="W498" s="961"/>
      <c r="X498" s="961"/>
      <c r="Y498" s="961"/>
    </row>
    <row r="499" spans="1:25">
      <c r="A499" s="951" t="s">
        <v>124</v>
      </c>
      <c r="B499" s="937"/>
      <c r="C499" s="937"/>
      <c r="D499" s="937"/>
      <c r="E499" s="937"/>
      <c r="F499" s="937"/>
      <c r="G499" s="937"/>
      <c r="H499" s="937"/>
      <c r="I499" s="937"/>
      <c r="J499" s="937"/>
      <c r="K499" s="937"/>
      <c r="L499" s="962" t="s">
        <v>397</v>
      </c>
      <c r="M499" s="963" t="s">
        <v>1128</v>
      </c>
      <c r="N499" s="943" t="s">
        <v>355</v>
      </c>
      <c r="O499" s="955">
        <v>0</v>
      </c>
      <c r="P499" s="955">
        <v>0</v>
      </c>
      <c r="Q499" s="955">
        <v>0</v>
      </c>
      <c r="R499" s="955">
        <v>0</v>
      </c>
      <c r="S499" s="955">
        <v>0</v>
      </c>
      <c r="T499" s="955">
        <v>0</v>
      </c>
      <c r="U499" s="955">
        <v>0</v>
      </c>
      <c r="V499" s="955">
        <v>0</v>
      </c>
      <c r="W499" s="725"/>
      <c r="X499" s="725"/>
      <c r="Y499" s="725"/>
    </row>
    <row r="500" spans="1:25">
      <c r="A500" s="951" t="s">
        <v>124</v>
      </c>
      <c r="B500" s="937"/>
      <c r="C500" s="937"/>
      <c r="D500" s="937"/>
      <c r="E500" s="937"/>
      <c r="F500" s="937"/>
      <c r="G500" s="937"/>
      <c r="H500" s="937"/>
      <c r="I500" s="937"/>
      <c r="J500" s="937"/>
      <c r="K500" s="937"/>
      <c r="L500" s="962" t="s">
        <v>399</v>
      </c>
      <c r="M500" s="963" t="s">
        <v>455</v>
      </c>
      <c r="N500" s="943" t="s">
        <v>355</v>
      </c>
      <c r="O500" s="964">
        <v>37</v>
      </c>
      <c r="P500" s="964">
        <v>67.77</v>
      </c>
      <c r="Q500" s="964">
        <v>37</v>
      </c>
      <c r="R500" s="955">
        <v>-30.769999999999996</v>
      </c>
      <c r="S500" s="964">
        <v>55</v>
      </c>
      <c r="T500" s="964">
        <v>76.150000000000006</v>
      </c>
      <c r="U500" s="964">
        <v>76.150000000000006</v>
      </c>
      <c r="V500" s="955">
        <v>38.45454545454546</v>
      </c>
      <c r="W500" s="725"/>
      <c r="X500" s="725"/>
      <c r="Y500" s="725"/>
    </row>
    <row r="501" spans="1:25">
      <c r="A501" s="951" t="s">
        <v>124</v>
      </c>
      <c r="B501" s="937"/>
      <c r="C501" s="937"/>
      <c r="D501" s="937"/>
      <c r="E501" s="937"/>
      <c r="F501" s="937"/>
      <c r="G501" s="937"/>
      <c r="H501" s="937"/>
      <c r="I501" s="937"/>
      <c r="J501" s="937"/>
      <c r="K501" s="937"/>
      <c r="L501" s="962" t="s">
        <v>885</v>
      </c>
      <c r="M501" s="963" t="s">
        <v>456</v>
      </c>
      <c r="N501" s="943" t="s">
        <v>355</v>
      </c>
      <c r="O501" s="964">
        <v>32</v>
      </c>
      <c r="P501" s="964">
        <v>219.81</v>
      </c>
      <c r="Q501" s="964">
        <v>32</v>
      </c>
      <c r="R501" s="955">
        <v>-187.81</v>
      </c>
      <c r="S501" s="964">
        <v>45</v>
      </c>
      <c r="T501" s="964">
        <v>230</v>
      </c>
      <c r="U501" s="964">
        <v>54</v>
      </c>
      <c r="V501" s="955">
        <v>20</v>
      </c>
      <c r="W501" s="725"/>
      <c r="X501" s="725"/>
      <c r="Y501" s="725"/>
    </row>
    <row r="502" spans="1:25" s="409" customFormat="1" ht="22.5">
      <c r="A502" s="956" t="s">
        <v>124</v>
      </c>
      <c r="B502" s="957"/>
      <c r="C502" s="957"/>
      <c r="D502" s="957"/>
      <c r="E502" s="957"/>
      <c r="F502" s="957"/>
      <c r="G502" s="957"/>
      <c r="H502" s="957"/>
      <c r="I502" s="957"/>
      <c r="J502" s="957"/>
      <c r="K502" s="957"/>
      <c r="L502" s="958" t="s">
        <v>155</v>
      </c>
      <c r="M502" s="959" t="s">
        <v>1129</v>
      </c>
      <c r="N502" s="960" t="s">
        <v>355</v>
      </c>
      <c r="O502" s="954">
        <v>503.4</v>
      </c>
      <c r="P502" s="954">
        <v>637.5</v>
      </c>
      <c r="Q502" s="954">
        <v>503.4</v>
      </c>
      <c r="R502" s="954">
        <v>-134.10000000000002</v>
      </c>
      <c r="S502" s="954">
        <v>668.25</v>
      </c>
      <c r="T502" s="954">
        <v>723</v>
      </c>
      <c r="U502" s="954">
        <v>720.75</v>
      </c>
      <c r="V502" s="954">
        <v>7.8563411896745237</v>
      </c>
      <c r="W502" s="961"/>
      <c r="X502" s="961"/>
      <c r="Y502" s="961"/>
    </row>
    <row r="503" spans="1:25">
      <c r="A503" s="951" t="s">
        <v>124</v>
      </c>
      <c r="B503" s="937"/>
      <c r="C503" s="937"/>
      <c r="D503" s="937"/>
      <c r="E503" s="937"/>
      <c r="F503" s="937"/>
      <c r="G503" s="937"/>
      <c r="H503" s="937"/>
      <c r="I503" s="937"/>
      <c r="J503" s="937"/>
      <c r="K503" s="937"/>
      <c r="L503" s="962" t="s">
        <v>454</v>
      </c>
      <c r="M503" s="963" t="s">
        <v>1130</v>
      </c>
      <c r="N503" s="943" t="s">
        <v>355</v>
      </c>
      <c r="O503" s="955">
        <v>503.4</v>
      </c>
      <c r="P503" s="955">
        <v>637.5</v>
      </c>
      <c r="Q503" s="955">
        <v>503.4</v>
      </c>
      <c r="R503" s="955">
        <v>-134.10000000000002</v>
      </c>
      <c r="S503" s="955">
        <v>668.25</v>
      </c>
      <c r="T503" s="955">
        <v>723</v>
      </c>
      <c r="U503" s="955">
        <v>720.75</v>
      </c>
      <c r="V503" s="955">
        <v>7.8563411896745237</v>
      </c>
      <c r="W503" s="725"/>
      <c r="X503" s="725"/>
      <c r="Y503" s="725"/>
    </row>
    <row r="504" spans="1:25">
      <c r="A504" s="951" t="s">
        <v>124</v>
      </c>
      <c r="B504" s="937" t="s">
        <v>411</v>
      </c>
      <c r="C504" s="937"/>
      <c r="D504" s="937"/>
      <c r="E504" s="937"/>
      <c r="F504" s="937"/>
      <c r="G504" s="937"/>
      <c r="H504" s="937"/>
      <c r="I504" s="937"/>
      <c r="J504" s="937"/>
      <c r="K504" s="937"/>
      <c r="L504" s="962" t="s">
        <v>457</v>
      </c>
      <c r="M504" s="963" t="s">
        <v>1131</v>
      </c>
      <c r="N504" s="943" t="s">
        <v>355</v>
      </c>
      <c r="O504" s="955">
        <v>0</v>
      </c>
      <c r="P504" s="955">
        <v>0</v>
      </c>
      <c r="Q504" s="955">
        <v>0</v>
      </c>
      <c r="R504" s="955">
        <v>0</v>
      </c>
      <c r="S504" s="955">
        <v>0</v>
      </c>
      <c r="T504" s="955">
        <v>0</v>
      </c>
      <c r="U504" s="955">
        <v>0</v>
      </c>
      <c r="V504" s="955">
        <v>0</v>
      </c>
      <c r="W504" s="725"/>
      <c r="X504" s="725"/>
      <c r="Y504" s="725"/>
    </row>
    <row r="505" spans="1:25">
      <c r="A505" s="951" t="s">
        <v>124</v>
      </c>
      <c r="B505" s="937" t="s">
        <v>412</v>
      </c>
      <c r="C505" s="937"/>
      <c r="D505" s="937"/>
      <c r="E505" s="937"/>
      <c r="F505" s="937"/>
      <c r="G505" s="937"/>
      <c r="H505" s="937"/>
      <c r="I505" s="937"/>
      <c r="J505" s="937"/>
      <c r="K505" s="937"/>
      <c r="L505" s="962" t="s">
        <v>458</v>
      </c>
      <c r="M505" s="963" t="s">
        <v>1132</v>
      </c>
      <c r="N505" s="943" t="s">
        <v>355</v>
      </c>
      <c r="O505" s="955">
        <v>0</v>
      </c>
      <c r="P505" s="955">
        <v>0</v>
      </c>
      <c r="Q505" s="955">
        <v>0</v>
      </c>
      <c r="R505" s="955">
        <v>0</v>
      </c>
      <c r="S505" s="955">
        <v>0</v>
      </c>
      <c r="T505" s="955">
        <v>0</v>
      </c>
      <c r="U505" s="955">
        <v>0</v>
      </c>
      <c r="V505" s="955">
        <v>0</v>
      </c>
      <c r="W505" s="725"/>
      <c r="X505" s="725"/>
      <c r="Y505" s="725"/>
    </row>
    <row r="506" spans="1:25">
      <c r="A506" s="951" t="s">
        <v>124</v>
      </c>
      <c r="B506" s="937"/>
      <c r="C506" s="937"/>
      <c r="D506" s="937"/>
      <c r="E506" s="937"/>
      <c r="F506" s="937"/>
      <c r="G506" s="937"/>
      <c r="H506" s="937"/>
      <c r="I506" s="937"/>
      <c r="J506" s="937"/>
      <c r="K506" s="937"/>
      <c r="L506" s="962" t="s">
        <v>459</v>
      </c>
      <c r="M506" s="963" t="s">
        <v>1133</v>
      </c>
      <c r="N506" s="943" t="s">
        <v>355</v>
      </c>
      <c r="O506" s="964"/>
      <c r="P506" s="964"/>
      <c r="Q506" s="964"/>
      <c r="R506" s="955">
        <v>0</v>
      </c>
      <c r="S506" s="964"/>
      <c r="T506" s="964"/>
      <c r="U506" s="964"/>
      <c r="V506" s="955">
        <v>0</v>
      </c>
      <c r="W506" s="725"/>
      <c r="X506" s="725"/>
      <c r="Y506" s="725"/>
    </row>
    <row r="507" spans="1:25">
      <c r="A507" s="951" t="s">
        <v>124</v>
      </c>
      <c r="B507" s="937" t="s">
        <v>405</v>
      </c>
      <c r="C507" s="937"/>
      <c r="D507" s="937"/>
      <c r="E507" s="937"/>
      <c r="F507" s="937"/>
      <c r="G507" s="937"/>
      <c r="H507" s="937"/>
      <c r="I507" s="937"/>
      <c r="J507" s="937"/>
      <c r="K507" s="937"/>
      <c r="L507" s="962" t="s">
        <v>460</v>
      </c>
      <c r="M507" s="963" t="s">
        <v>1134</v>
      </c>
      <c r="N507" s="943" t="s">
        <v>355</v>
      </c>
      <c r="O507" s="955">
        <v>0</v>
      </c>
      <c r="P507" s="955">
        <v>0</v>
      </c>
      <c r="Q507" s="955">
        <v>0</v>
      </c>
      <c r="R507" s="955">
        <v>0</v>
      </c>
      <c r="S507" s="955">
        <v>0</v>
      </c>
      <c r="T507" s="955">
        <v>0</v>
      </c>
      <c r="U507" s="955">
        <v>0</v>
      </c>
      <c r="V507" s="955">
        <v>0</v>
      </c>
      <c r="W507" s="725"/>
      <c r="X507" s="725"/>
      <c r="Y507" s="725"/>
    </row>
    <row r="508" spans="1:25">
      <c r="A508" s="951" t="s">
        <v>124</v>
      </c>
      <c r="B508" s="937" t="s">
        <v>407</v>
      </c>
      <c r="C508" s="937"/>
      <c r="D508" s="937"/>
      <c r="E508" s="937"/>
      <c r="F508" s="937"/>
      <c r="G508" s="937"/>
      <c r="H508" s="937"/>
      <c r="I508" s="937"/>
      <c r="J508" s="937"/>
      <c r="K508" s="937"/>
      <c r="L508" s="962" t="s">
        <v>1203</v>
      </c>
      <c r="M508" s="963" t="s">
        <v>1207</v>
      </c>
      <c r="N508" s="943" t="s">
        <v>355</v>
      </c>
      <c r="O508" s="955">
        <v>0</v>
      </c>
      <c r="P508" s="955">
        <v>0</v>
      </c>
      <c r="Q508" s="955">
        <v>0</v>
      </c>
      <c r="R508" s="955">
        <v>0</v>
      </c>
      <c r="S508" s="955">
        <v>0</v>
      </c>
      <c r="T508" s="955">
        <v>0</v>
      </c>
      <c r="U508" s="955">
        <v>0</v>
      </c>
      <c r="V508" s="955">
        <v>0</v>
      </c>
      <c r="W508" s="725"/>
      <c r="X508" s="725"/>
      <c r="Y508" s="725"/>
    </row>
    <row r="509" spans="1:25">
      <c r="A509" s="951" t="s">
        <v>124</v>
      </c>
      <c r="B509" s="937" t="s">
        <v>409</v>
      </c>
      <c r="C509" s="937"/>
      <c r="D509" s="937"/>
      <c r="E509" s="937"/>
      <c r="F509" s="937"/>
      <c r="G509" s="937"/>
      <c r="H509" s="937"/>
      <c r="I509" s="937"/>
      <c r="J509" s="937"/>
      <c r="K509" s="937"/>
      <c r="L509" s="962" t="s">
        <v>1204</v>
      </c>
      <c r="M509" s="963" t="s">
        <v>1208</v>
      </c>
      <c r="N509" s="943" t="s">
        <v>355</v>
      </c>
      <c r="O509" s="955">
        <v>0</v>
      </c>
      <c r="P509" s="955">
        <v>0</v>
      </c>
      <c r="Q509" s="955">
        <v>0</v>
      </c>
      <c r="R509" s="955">
        <v>0</v>
      </c>
      <c r="S509" s="955">
        <v>0</v>
      </c>
      <c r="T509" s="955">
        <v>0</v>
      </c>
      <c r="U509" s="955">
        <v>0</v>
      </c>
      <c r="V509" s="955">
        <v>0</v>
      </c>
      <c r="W509" s="725"/>
      <c r="X509" s="725"/>
      <c r="Y509" s="725"/>
    </row>
    <row r="510" spans="1:25">
      <c r="A510" s="951" t="s">
        <v>124</v>
      </c>
      <c r="B510" s="937" t="s">
        <v>410</v>
      </c>
      <c r="C510" s="937"/>
      <c r="D510" s="937"/>
      <c r="E510" s="937"/>
      <c r="F510" s="937"/>
      <c r="G510" s="937"/>
      <c r="H510" s="937"/>
      <c r="I510" s="937"/>
      <c r="J510" s="937"/>
      <c r="K510" s="937"/>
      <c r="L510" s="962" t="s">
        <v>1205</v>
      </c>
      <c r="M510" s="963" t="s">
        <v>1209</v>
      </c>
      <c r="N510" s="943" t="s">
        <v>355</v>
      </c>
      <c r="O510" s="955">
        <v>0</v>
      </c>
      <c r="P510" s="955">
        <v>0</v>
      </c>
      <c r="Q510" s="955">
        <v>0</v>
      </c>
      <c r="R510" s="955">
        <v>0</v>
      </c>
      <c r="S510" s="955">
        <v>0</v>
      </c>
      <c r="T510" s="955">
        <v>0</v>
      </c>
      <c r="U510" s="955">
        <v>0</v>
      </c>
      <c r="V510" s="955">
        <v>0</v>
      </c>
      <c r="W510" s="725"/>
      <c r="X510" s="725"/>
      <c r="Y510" s="725"/>
    </row>
    <row r="511" spans="1:25">
      <c r="A511" s="951" t="s">
        <v>124</v>
      </c>
      <c r="B511" s="965" t="s">
        <v>1077</v>
      </c>
      <c r="C511" s="937"/>
      <c r="D511" s="937"/>
      <c r="E511" s="937"/>
      <c r="F511" s="937"/>
      <c r="G511" s="937"/>
      <c r="H511" s="937"/>
      <c r="I511" s="937"/>
      <c r="J511" s="937"/>
      <c r="K511" s="937"/>
      <c r="L511" s="962" t="s">
        <v>1206</v>
      </c>
      <c r="M511" s="963" t="s">
        <v>1210</v>
      </c>
      <c r="N511" s="943" t="s">
        <v>355</v>
      </c>
      <c r="O511" s="955">
        <v>0</v>
      </c>
      <c r="P511" s="955">
        <v>0</v>
      </c>
      <c r="Q511" s="955">
        <v>0</v>
      </c>
      <c r="R511" s="955">
        <v>0</v>
      </c>
      <c r="S511" s="955">
        <v>0</v>
      </c>
      <c r="T511" s="955">
        <v>0</v>
      </c>
      <c r="U511" s="955">
        <v>0</v>
      </c>
      <c r="V511" s="955">
        <v>0</v>
      </c>
      <c r="W511" s="725"/>
      <c r="X511" s="725"/>
      <c r="Y511" s="725"/>
    </row>
    <row r="512" spans="1:25" s="409" customFormat="1" ht="45">
      <c r="A512" s="956" t="s">
        <v>124</v>
      </c>
      <c r="B512" s="957"/>
      <c r="C512" s="957"/>
      <c r="D512" s="957"/>
      <c r="E512" s="957"/>
      <c r="F512" s="957"/>
      <c r="G512" s="957"/>
      <c r="H512" s="957"/>
      <c r="I512" s="957"/>
      <c r="J512" s="957"/>
      <c r="K512" s="957"/>
      <c r="L512" s="958" t="s">
        <v>363</v>
      </c>
      <c r="M512" s="959" t="s">
        <v>1135</v>
      </c>
      <c r="N512" s="960" t="s">
        <v>355</v>
      </c>
      <c r="O512" s="966">
        <v>23.5</v>
      </c>
      <c r="P512" s="966">
        <v>28.18</v>
      </c>
      <c r="Q512" s="966">
        <v>23.5</v>
      </c>
      <c r="R512" s="954">
        <v>-4.68</v>
      </c>
      <c r="S512" s="966">
        <v>23.5</v>
      </c>
      <c r="T512" s="966">
        <v>23.5</v>
      </c>
      <c r="U512" s="966">
        <v>0</v>
      </c>
      <c r="V512" s="954">
        <v>-100</v>
      </c>
      <c r="W512" s="961"/>
      <c r="X512" s="961"/>
      <c r="Y512" s="961"/>
    </row>
    <row r="513" spans="1:25" s="409" customFormat="1" ht="33.75">
      <c r="A513" s="956" t="s">
        <v>124</v>
      </c>
      <c r="B513" s="957"/>
      <c r="C513" s="957"/>
      <c r="D513" s="957"/>
      <c r="E513" s="957"/>
      <c r="F513" s="957"/>
      <c r="G513" s="957"/>
      <c r="H513" s="957"/>
      <c r="I513" s="957"/>
      <c r="J513" s="957"/>
      <c r="K513" s="957"/>
      <c r="L513" s="958" t="s">
        <v>365</v>
      </c>
      <c r="M513" s="959" t="s">
        <v>1136</v>
      </c>
      <c r="N513" s="960" t="s">
        <v>355</v>
      </c>
      <c r="O513" s="954">
        <v>332.28</v>
      </c>
      <c r="P513" s="954">
        <v>352.22199999999998</v>
      </c>
      <c r="Q513" s="954">
        <v>332.28</v>
      </c>
      <c r="R513" s="954">
        <v>-19.942000000000007</v>
      </c>
      <c r="S513" s="954">
        <v>352.762</v>
      </c>
      <c r="T513" s="954">
        <v>401.54399999999998</v>
      </c>
      <c r="U513" s="954">
        <v>399.47590800000006</v>
      </c>
      <c r="V513" s="954">
        <v>13.242329956174434</v>
      </c>
      <c r="W513" s="961"/>
      <c r="X513" s="961"/>
      <c r="Y513" s="961"/>
    </row>
    <row r="514" spans="1:25">
      <c r="A514" s="951" t="s">
        <v>124</v>
      </c>
      <c r="B514" s="808" t="s">
        <v>1178</v>
      </c>
      <c r="C514" s="937"/>
      <c r="D514" s="937"/>
      <c r="E514" s="937"/>
      <c r="F514" s="937"/>
      <c r="G514" s="937"/>
      <c r="H514" s="937"/>
      <c r="I514" s="937"/>
      <c r="J514" s="937"/>
      <c r="K514" s="937"/>
      <c r="L514" s="962" t="s">
        <v>467</v>
      </c>
      <c r="M514" s="963" t="s">
        <v>1137</v>
      </c>
      <c r="N514" s="943" t="s">
        <v>355</v>
      </c>
      <c r="O514" s="955">
        <v>255.6</v>
      </c>
      <c r="P514" s="955">
        <v>270.94</v>
      </c>
      <c r="Q514" s="955">
        <v>255.6</v>
      </c>
      <c r="R514" s="955">
        <v>-15.340000000000003</v>
      </c>
      <c r="S514" s="955">
        <v>270.94</v>
      </c>
      <c r="T514" s="955">
        <v>308.88</v>
      </c>
      <c r="U514" s="955">
        <v>307.28916000000004</v>
      </c>
      <c r="V514" s="955">
        <v>13.415944489554899</v>
      </c>
      <c r="W514" s="725"/>
      <c r="X514" s="725"/>
      <c r="Y514" s="725"/>
    </row>
    <row r="515" spans="1:25" ht="22.5">
      <c r="A515" s="951" t="s">
        <v>124</v>
      </c>
      <c r="B515" s="808" t="s">
        <v>1179</v>
      </c>
      <c r="C515" s="937"/>
      <c r="D515" s="937"/>
      <c r="E515" s="937"/>
      <c r="F515" s="937"/>
      <c r="G515" s="937"/>
      <c r="H515" s="937"/>
      <c r="I515" s="937"/>
      <c r="J515" s="937"/>
      <c r="K515" s="937"/>
      <c r="L515" s="962" t="s">
        <v>474</v>
      </c>
      <c r="M515" s="963" t="s">
        <v>1138</v>
      </c>
      <c r="N515" s="943" t="s">
        <v>355</v>
      </c>
      <c r="O515" s="955">
        <v>76.680000000000007</v>
      </c>
      <c r="P515" s="955">
        <v>81.281999999999996</v>
      </c>
      <c r="Q515" s="955">
        <v>76.680000000000007</v>
      </c>
      <c r="R515" s="955">
        <v>-4.6019999999999897</v>
      </c>
      <c r="S515" s="955">
        <v>81.822000000000003</v>
      </c>
      <c r="T515" s="955">
        <v>92.664000000000001</v>
      </c>
      <c r="U515" s="955">
        <v>92.186748000000009</v>
      </c>
      <c r="V515" s="955">
        <v>12.667434186404641</v>
      </c>
      <c r="W515" s="725"/>
      <c r="X515" s="725"/>
      <c r="Y515" s="725"/>
    </row>
    <row r="516" spans="1:25" s="409" customFormat="1">
      <c r="A516" s="956" t="s">
        <v>124</v>
      </c>
      <c r="B516" s="957"/>
      <c r="C516" s="957"/>
      <c r="D516" s="957"/>
      <c r="E516" s="957"/>
      <c r="F516" s="957"/>
      <c r="G516" s="957"/>
      <c r="H516" s="957"/>
      <c r="I516" s="957"/>
      <c r="J516" s="957"/>
      <c r="K516" s="957"/>
      <c r="L516" s="958" t="s">
        <v>367</v>
      </c>
      <c r="M516" s="959" t="s">
        <v>1139</v>
      </c>
      <c r="N516" s="960" t="s">
        <v>355</v>
      </c>
      <c r="O516" s="966"/>
      <c r="P516" s="966"/>
      <c r="Q516" s="966"/>
      <c r="R516" s="954">
        <v>0</v>
      </c>
      <c r="S516" s="966"/>
      <c r="T516" s="966"/>
      <c r="U516" s="966"/>
      <c r="V516" s="954">
        <v>0</v>
      </c>
      <c r="W516" s="961"/>
      <c r="X516" s="961"/>
      <c r="Y516" s="961"/>
    </row>
    <row r="517" spans="1:25" s="409" customFormat="1">
      <c r="A517" s="956" t="s">
        <v>124</v>
      </c>
      <c r="B517" s="957"/>
      <c r="C517" s="957"/>
      <c r="D517" s="957"/>
      <c r="E517" s="957"/>
      <c r="F517" s="957"/>
      <c r="G517" s="957"/>
      <c r="H517" s="957"/>
      <c r="I517" s="957"/>
      <c r="J517" s="957"/>
      <c r="K517" s="957"/>
      <c r="L517" s="958" t="s">
        <v>1010</v>
      </c>
      <c r="M517" s="959" t="s">
        <v>1140</v>
      </c>
      <c r="N517" s="960" t="s">
        <v>355</v>
      </c>
      <c r="O517" s="966">
        <v>46.26</v>
      </c>
      <c r="P517" s="966">
        <v>119.9</v>
      </c>
      <c r="Q517" s="966">
        <v>46.26</v>
      </c>
      <c r="R517" s="954">
        <v>-73.640000000000015</v>
      </c>
      <c r="S517" s="966">
        <v>0</v>
      </c>
      <c r="T517" s="966">
        <v>120</v>
      </c>
      <c r="U517" s="966">
        <v>0</v>
      </c>
      <c r="V517" s="954">
        <v>0</v>
      </c>
      <c r="W517" s="961"/>
      <c r="X517" s="961"/>
      <c r="Y517" s="961"/>
    </row>
    <row r="518" spans="1:25" s="409" customFormat="1">
      <c r="A518" s="956" t="s">
        <v>124</v>
      </c>
      <c r="B518" s="957"/>
      <c r="C518" s="957"/>
      <c r="D518" s="957"/>
      <c r="E518" s="957"/>
      <c r="F518" s="957"/>
      <c r="G518" s="957"/>
      <c r="H518" s="957"/>
      <c r="I518" s="957"/>
      <c r="J518" s="957"/>
      <c r="K518" s="957"/>
      <c r="L518" s="958" t="s">
        <v>1141</v>
      </c>
      <c r="M518" s="959" t="s">
        <v>1142</v>
      </c>
      <c r="N518" s="960" t="s">
        <v>355</v>
      </c>
      <c r="O518" s="954">
        <v>49.050000000000004</v>
      </c>
      <c r="P518" s="954">
        <v>91.34</v>
      </c>
      <c r="Q518" s="954">
        <v>49.050000000000004</v>
      </c>
      <c r="R518" s="954">
        <v>-42.29</v>
      </c>
      <c r="S518" s="954">
        <v>38</v>
      </c>
      <c r="T518" s="954">
        <v>93.740000000000009</v>
      </c>
      <c r="U518" s="954">
        <v>38</v>
      </c>
      <c r="V518" s="954">
        <v>0</v>
      </c>
      <c r="W518" s="961"/>
      <c r="X518" s="961"/>
      <c r="Y518" s="961"/>
    </row>
    <row r="519" spans="1:25">
      <c r="A519" s="951" t="s">
        <v>124</v>
      </c>
      <c r="B519" s="937"/>
      <c r="C519" s="937"/>
      <c r="D519" s="937"/>
      <c r="E519" s="937"/>
      <c r="F519" s="937"/>
      <c r="G519" s="937"/>
      <c r="H519" s="937"/>
      <c r="I519" s="937"/>
      <c r="J519" s="937"/>
      <c r="K519" s="937"/>
      <c r="L519" s="962" t="s">
        <v>1143</v>
      </c>
      <c r="M519" s="963" t="s">
        <v>1144</v>
      </c>
      <c r="N519" s="943" t="s">
        <v>355</v>
      </c>
      <c r="O519" s="964"/>
      <c r="P519" s="964"/>
      <c r="Q519" s="964"/>
      <c r="R519" s="955">
        <v>0</v>
      </c>
      <c r="S519" s="964"/>
      <c r="T519" s="964"/>
      <c r="U519" s="964"/>
      <c r="V519" s="955">
        <v>0</v>
      </c>
      <c r="W519" s="725"/>
      <c r="X519" s="725"/>
      <c r="Y519" s="725"/>
    </row>
    <row r="520" spans="1:25">
      <c r="A520" s="951" t="s">
        <v>124</v>
      </c>
      <c r="B520" s="937"/>
      <c r="C520" s="937"/>
      <c r="D520" s="937"/>
      <c r="E520" s="937"/>
      <c r="F520" s="937"/>
      <c r="G520" s="937"/>
      <c r="H520" s="937"/>
      <c r="I520" s="937"/>
      <c r="J520" s="937"/>
      <c r="K520" s="937"/>
      <c r="L520" s="962" t="s">
        <v>1145</v>
      </c>
      <c r="M520" s="963" t="s">
        <v>1146</v>
      </c>
      <c r="N520" s="943" t="s">
        <v>355</v>
      </c>
      <c r="O520" s="964">
        <v>15.6</v>
      </c>
      <c r="P520" s="964">
        <v>55.74</v>
      </c>
      <c r="Q520" s="964">
        <v>15.6</v>
      </c>
      <c r="R520" s="955">
        <v>-40.14</v>
      </c>
      <c r="S520" s="964">
        <v>0</v>
      </c>
      <c r="T520" s="964">
        <v>55.74</v>
      </c>
      <c r="U520" s="964">
        <v>0</v>
      </c>
      <c r="V520" s="955">
        <v>0</v>
      </c>
      <c r="W520" s="725"/>
      <c r="X520" s="725"/>
      <c r="Y520" s="725"/>
    </row>
    <row r="521" spans="1:25">
      <c r="A521" s="951" t="s">
        <v>124</v>
      </c>
      <c r="B521" s="937"/>
      <c r="C521" s="937"/>
      <c r="D521" s="937"/>
      <c r="E521" s="937"/>
      <c r="F521" s="937"/>
      <c r="G521" s="937"/>
      <c r="H521" s="937"/>
      <c r="I521" s="937"/>
      <c r="J521" s="937"/>
      <c r="K521" s="937"/>
      <c r="L521" s="962" t="s">
        <v>1147</v>
      </c>
      <c r="M521" s="963" t="s">
        <v>1148</v>
      </c>
      <c r="N521" s="943" t="s">
        <v>355</v>
      </c>
      <c r="O521" s="964">
        <v>33.450000000000003</v>
      </c>
      <c r="P521" s="964">
        <v>35.6</v>
      </c>
      <c r="Q521" s="964">
        <v>33.450000000000003</v>
      </c>
      <c r="R521" s="955">
        <v>-2.1499999999999986</v>
      </c>
      <c r="S521" s="964">
        <v>38</v>
      </c>
      <c r="T521" s="964">
        <v>38</v>
      </c>
      <c r="U521" s="964">
        <v>38</v>
      </c>
      <c r="V521" s="955">
        <v>0</v>
      </c>
      <c r="W521" s="725"/>
      <c r="X521" s="725"/>
      <c r="Y521" s="725"/>
    </row>
    <row r="522" spans="1:25">
      <c r="A522" s="951" t="s">
        <v>124</v>
      </c>
      <c r="B522" s="937"/>
      <c r="C522" s="937"/>
      <c r="D522" s="937"/>
      <c r="E522" s="937"/>
      <c r="F522" s="937"/>
      <c r="G522" s="937"/>
      <c r="H522" s="937"/>
      <c r="I522" s="937"/>
      <c r="J522" s="937"/>
      <c r="K522" s="937"/>
      <c r="L522" s="962" t="s">
        <v>1149</v>
      </c>
      <c r="M522" s="963" t="s">
        <v>461</v>
      </c>
      <c r="N522" s="943" t="s">
        <v>355</v>
      </c>
      <c r="O522" s="964"/>
      <c r="P522" s="964"/>
      <c r="Q522" s="964"/>
      <c r="R522" s="955">
        <v>0</v>
      </c>
      <c r="S522" s="964"/>
      <c r="T522" s="964"/>
      <c r="U522" s="964"/>
      <c r="V522" s="955">
        <v>0</v>
      </c>
      <c r="W522" s="725"/>
      <c r="X522" s="725"/>
      <c r="Y522" s="725"/>
    </row>
    <row r="523" spans="1:25" s="409" customFormat="1">
      <c r="A523" s="956" t="s">
        <v>124</v>
      </c>
      <c r="B523" s="957"/>
      <c r="C523" s="957"/>
      <c r="D523" s="957"/>
      <c r="E523" s="957"/>
      <c r="F523" s="957"/>
      <c r="G523" s="957"/>
      <c r="H523" s="957"/>
      <c r="I523" s="957"/>
      <c r="J523" s="957"/>
      <c r="K523" s="957"/>
      <c r="L523" s="958" t="s">
        <v>101</v>
      </c>
      <c r="M523" s="953" t="s">
        <v>462</v>
      </c>
      <c r="N523" s="967" t="s">
        <v>355</v>
      </c>
      <c r="O523" s="954">
        <v>36.450000000000003</v>
      </c>
      <c r="P523" s="954">
        <v>438.76400000000007</v>
      </c>
      <c r="Q523" s="954">
        <v>36.450000000000003</v>
      </c>
      <c r="R523" s="954">
        <v>-402.31400000000008</v>
      </c>
      <c r="S523" s="954">
        <v>38.58</v>
      </c>
      <c r="T523" s="954">
        <v>459.31312000000003</v>
      </c>
      <c r="U523" s="954">
        <v>0</v>
      </c>
      <c r="V523" s="954">
        <v>-100</v>
      </c>
      <c r="W523" s="961"/>
      <c r="X523" s="961"/>
      <c r="Y523" s="961"/>
    </row>
    <row r="524" spans="1:25" ht="33.75">
      <c r="A524" s="951" t="s">
        <v>124</v>
      </c>
      <c r="B524" s="937"/>
      <c r="C524" s="937"/>
      <c r="D524" s="937"/>
      <c r="E524" s="937"/>
      <c r="F524" s="937"/>
      <c r="G524" s="937"/>
      <c r="H524" s="937"/>
      <c r="I524" s="937"/>
      <c r="J524" s="937"/>
      <c r="K524" s="937"/>
      <c r="L524" s="962" t="s">
        <v>16</v>
      </c>
      <c r="M524" s="968" t="s">
        <v>1150</v>
      </c>
      <c r="N524" s="969" t="s">
        <v>355</v>
      </c>
      <c r="O524" s="964">
        <v>36.450000000000003</v>
      </c>
      <c r="P524" s="964">
        <v>364.95000000000005</v>
      </c>
      <c r="Q524" s="964">
        <v>36.450000000000003</v>
      </c>
      <c r="R524" s="955">
        <v>-328.50000000000006</v>
      </c>
      <c r="S524" s="964">
        <v>38.58</v>
      </c>
      <c r="T524" s="964">
        <v>370</v>
      </c>
      <c r="U524" s="964">
        <v>0</v>
      </c>
      <c r="V524" s="955">
        <v>-100</v>
      </c>
      <c r="W524" s="725"/>
      <c r="X524" s="725"/>
      <c r="Y524" s="725"/>
    </row>
    <row r="525" spans="1:25" ht="22.5">
      <c r="A525" s="951" t="s">
        <v>124</v>
      </c>
      <c r="B525" s="937"/>
      <c r="C525" s="937"/>
      <c r="D525" s="937"/>
      <c r="E525" s="937"/>
      <c r="F525" s="937"/>
      <c r="G525" s="937"/>
      <c r="H525" s="937"/>
      <c r="I525" s="937"/>
      <c r="J525" s="937"/>
      <c r="K525" s="937"/>
      <c r="L525" s="962" t="s">
        <v>143</v>
      </c>
      <c r="M525" s="968" t="s">
        <v>1151</v>
      </c>
      <c r="N525" s="969" t="s">
        <v>355</v>
      </c>
      <c r="O525" s="955">
        <v>0</v>
      </c>
      <c r="P525" s="955">
        <v>73.814000000000007</v>
      </c>
      <c r="Q525" s="955">
        <v>0</v>
      </c>
      <c r="R525" s="955">
        <v>-73.814000000000007</v>
      </c>
      <c r="S525" s="955">
        <v>0</v>
      </c>
      <c r="T525" s="955">
        <v>89.313120000000012</v>
      </c>
      <c r="U525" s="955">
        <v>0</v>
      </c>
      <c r="V525" s="955">
        <v>0</v>
      </c>
      <c r="W525" s="725"/>
      <c r="X525" s="725"/>
      <c r="Y525" s="725"/>
    </row>
    <row r="526" spans="1:25">
      <c r="A526" s="951" t="s">
        <v>124</v>
      </c>
      <c r="B526" s="937" t="s">
        <v>1180</v>
      </c>
      <c r="C526" s="937"/>
      <c r="D526" s="937"/>
      <c r="E526" s="937"/>
      <c r="F526" s="937"/>
      <c r="G526" s="937"/>
      <c r="H526" s="937"/>
      <c r="I526" s="937"/>
      <c r="J526" s="937"/>
      <c r="K526" s="937"/>
      <c r="L526" s="962" t="s">
        <v>144</v>
      </c>
      <c r="M526" s="963" t="s">
        <v>466</v>
      </c>
      <c r="N526" s="969" t="s">
        <v>355</v>
      </c>
      <c r="O526" s="955">
        <v>0</v>
      </c>
      <c r="P526" s="955">
        <v>56.78</v>
      </c>
      <c r="Q526" s="955">
        <v>0</v>
      </c>
      <c r="R526" s="955">
        <v>-56.78</v>
      </c>
      <c r="S526" s="955">
        <v>0</v>
      </c>
      <c r="T526" s="955">
        <v>68.702400000000011</v>
      </c>
      <c r="U526" s="955">
        <v>0</v>
      </c>
      <c r="V526" s="955">
        <v>0</v>
      </c>
      <c r="W526" s="725"/>
      <c r="X526" s="725"/>
      <c r="Y526" s="725"/>
    </row>
    <row r="527" spans="1:25" ht="22.5">
      <c r="A527" s="951" t="s">
        <v>124</v>
      </c>
      <c r="B527" s="937" t="s">
        <v>1181</v>
      </c>
      <c r="C527" s="937"/>
      <c r="D527" s="937"/>
      <c r="E527" s="937"/>
      <c r="F527" s="937"/>
      <c r="G527" s="937"/>
      <c r="H527" s="937"/>
      <c r="I527" s="937"/>
      <c r="J527" s="937"/>
      <c r="K527" s="937"/>
      <c r="L527" s="962" t="s">
        <v>448</v>
      </c>
      <c r="M527" s="963" t="s">
        <v>1152</v>
      </c>
      <c r="N527" s="969" t="s">
        <v>355</v>
      </c>
      <c r="O527" s="955">
        <v>0</v>
      </c>
      <c r="P527" s="955">
        <v>17.034000000000002</v>
      </c>
      <c r="Q527" s="955">
        <v>0</v>
      </c>
      <c r="R527" s="955">
        <v>-17.034000000000002</v>
      </c>
      <c r="S527" s="955">
        <v>0</v>
      </c>
      <c r="T527" s="955">
        <v>20.610720000000001</v>
      </c>
      <c r="U527" s="955">
        <v>0</v>
      </c>
      <c r="V527" s="955">
        <v>0</v>
      </c>
      <c r="W527" s="725"/>
      <c r="X527" s="725"/>
      <c r="Y527" s="725"/>
    </row>
    <row r="528" spans="1:25" s="409" customFormat="1">
      <c r="A528" s="951" t="s">
        <v>124</v>
      </c>
      <c r="B528" s="957"/>
      <c r="C528" s="957"/>
      <c r="D528" s="957"/>
      <c r="E528" s="957"/>
      <c r="F528" s="957"/>
      <c r="G528" s="957"/>
      <c r="H528" s="957"/>
      <c r="I528" s="957"/>
      <c r="J528" s="957"/>
      <c r="K528" s="957"/>
      <c r="L528" s="958" t="s">
        <v>102</v>
      </c>
      <c r="M528" s="953" t="s">
        <v>1153</v>
      </c>
      <c r="N528" s="967" t="s">
        <v>355</v>
      </c>
      <c r="O528" s="954">
        <v>42.872</v>
      </c>
      <c r="P528" s="954">
        <v>58.732999999999997</v>
      </c>
      <c r="Q528" s="954">
        <v>42.872</v>
      </c>
      <c r="R528" s="954">
        <v>-15.860999999999997</v>
      </c>
      <c r="S528" s="954">
        <v>23.173000000000002</v>
      </c>
      <c r="T528" s="954">
        <v>69.0182444</v>
      </c>
      <c r="U528" s="954">
        <v>11.5182444</v>
      </c>
      <c r="V528" s="954">
        <v>-50.294547965304446</v>
      </c>
      <c r="W528" s="961"/>
      <c r="X528" s="961"/>
      <c r="Y528" s="961"/>
    </row>
    <row r="529" spans="1:25" ht="22.5">
      <c r="A529" s="951" t="s">
        <v>124</v>
      </c>
      <c r="B529" s="937" t="s">
        <v>1184</v>
      </c>
      <c r="C529" s="937"/>
      <c r="D529" s="937"/>
      <c r="E529" s="937"/>
      <c r="F529" s="937"/>
      <c r="G529" s="937"/>
      <c r="H529" s="937"/>
      <c r="I529" s="937"/>
      <c r="J529" s="937"/>
      <c r="K529" s="937"/>
      <c r="L529" s="962" t="s">
        <v>158</v>
      </c>
      <c r="M529" s="968" t="s">
        <v>1154</v>
      </c>
      <c r="N529" s="969" t="s">
        <v>355</v>
      </c>
      <c r="O529" s="955">
        <v>20</v>
      </c>
      <c r="P529" s="955">
        <v>22.060000000000002</v>
      </c>
      <c r="Q529" s="955">
        <v>20</v>
      </c>
      <c r="R529" s="955">
        <v>-2.0600000000000023</v>
      </c>
      <c r="S529" s="955">
        <v>13</v>
      </c>
      <c r="T529" s="955">
        <v>27.5</v>
      </c>
      <c r="U529" s="955">
        <v>0</v>
      </c>
      <c r="V529" s="955">
        <v>-100</v>
      </c>
      <c r="W529" s="725"/>
      <c r="X529" s="725"/>
      <c r="Y529" s="725"/>
    </row>
    <row r="530" spans="1:25" ht="33.75">
      <c r="A530" s="951" t="s">
        <v>124</v>
      </c>
      <c r="B530" s="937"/>
      <c r="C530" s="937"/>
      <c r="D530" s="937"/>
      <c r="E530" s="937"/>
      <c r="F530" s="937"/>
      <c r="G530" s="937"/>
      <c r="H530" s="937"/>
      <c r="I530" s="937"/>
      <c r="J530" s="937"/>
      <c r="K530" s="937"/>
      <c r="L530" s="962" t="s">
        <v>159</v>
      </c>
      <c r="M530" s="968" t="s">
        <v>1216</v>
      </c>
      <c r="N530" s="969" t="s">
        <v>355</v>
      </c>
      <c r="O530" s="955">
        <v>9.6720000000000006</v>
      </c>
      <c r="P530" s="955">
        <v>10.152999999999999</v>
      </c>
      <c r="Q530" s="955">
        <v>9.6720000000000006</v>
      </c>
      <c r="R530" s="955">
        <v>-0.4809999999999981</v>
      </c>
      <c r="S530" s="955">
        <v>10.173</v>
      </c>
      <c r="T530" s="955">
        <v>11.5182444</v>
      </c>
      <c r="U530" s="955">
        <v>11.5182444</v>
      </c>
      <c r="V530" s="955">
        <v>13.223674432320854</v>
      </c>
      <c r="W530" s="725"/>
      <c r="X530" s="725"/>
      <c r="Y530" s="725"/>
    </row>
    <row r="531" spans="1:25" ht="22.5">
      <c r="A531" s="951" t="s">
        <v>124</v>
      </c>
      <c r="B531" s="937"/>
      <c r="C531" s="937"/>
      <c r="D531" s="937"/>
      <c r="E531" s="937"/>
      <c r="F531" s="937"/>
      <c r="G531" s="937"/>
      <c r="H531" s="937"/>
      <c r="I531" s="937"/>
      <c r="J531" s="937"/>
      <c r="K531" s="937"/>
      <c r="L531" s="962" t="s">
        <v>845</v>
      </c>
      <c r="M531" s="963" t="s">
        <v>1217</v>
      </c>
      <c r="N531" s="969" t="s">
        <v>355</v>
      </c>
      <c r="O531" s="955">
        <v>7.44</v>
      </c>
      <c r="P531" s="955">
        <v>7.81</v>
      </c>
      <c r="Q531" s="955">
        <v>7.44</v>
      </c>
      <c r="R531" s="955">
        <v>-0.36999999999999922</v>
      </c>
      <c r="S531" s="955">
        <v>7.81</v>
      </c>
      <c r="T531" s="955">
        <v>8.8601880000000008</v>
      </c>
      <c r="U531" s="955">
        <v>8.8601880000000008</v>
      </c>
      <c r="V531" s="955">
        <v>13.446709346991053</v>
      </c>
      <c r="W531" s="725"/>
      <c r="X531" s="725"/>
      <c r="Y531" s="725"/>
    </row>
    <row r="532" spans="1:25" ht="22.5">
      <c r="A532" s="951" t="s">
        <v>124</v>
      </c>
      <c r="B532" s="937"/>
      <c r="C532" s="937"/>
      <c r="D532" s="937"/>
      <c r="E532" s="937"/>
      <c r="F532" s="937"/>
      <c r="G532" s="937"/>
      <c r="H532" s="937"/>
      <c r="I532" s="937"/>
      <c r="J532" s="937"/>
      <c r="K532" s="937"/>
      <c r="L532" s="962" t="s">
        <v>846</v>
      </c>
      <c r="M532" s="963" t="s">
        <v>1218</v>
      </c>
      <c r="N532" s="969" t="s">
        <v>355</v>
      </c>
      <c r="O532" s="955">
        <v>2.2320000000000002</v>
      </c>
      <c r="P532" s="955">
        <v>2.343</v>
      </c>
      <c r="Q532" s="955">
        <v>2.2320000000000002</v>
      </c>
      <c r="R532" s="955">
        <v>-0.11099999999999977</v>
      </c>
      <c r="S532" s="955">
        <v>2.363</v>
      </c>
      <c r="T532" s="955">
        <v>2.6580564000000004</v>
      </c>
      <c r="U532" s="955">
        <v>2.6580564000000004</v>
      </c>
      <c r="V532" s="955">
        <v>12.486517139229811</v>
      </c>
      <c r="W532" s="725"/>
      <c r="X532" s="725"/>
      <c r="Y532" s="725"/>
    </row>
    <row r="533" spans="1:25" ht="33.75">
      <c r="A533" s="951" t="s">
        <v>124</v>
      </c>
      <c r="B533" s="937" t="s">
        <v>1185</v>
      </c>
      <c r="C533" s="937"/>
      <c r="D533" s="937"/>
      <c r="E533" s="937"/>
      <c r="F533" s="937"/>
      <c r="G533" s="937"/>
      <c r="H533" s="937"/>
      <c r="I533" s="937"/>
      <c r="J533" s="937"/>
      <c r="K533" s="937"/>
      <c r="L533" s="962" t="s">
        <v>372</v>
      </c>
      <c r="M533" s="968" t="s">
        <v>1155</v>
      </c>
      <c r="N533" s="969" t="s">
        <v>355</v>
      </c>
      <c r="O533" s="955">
        <v>13.2</v>
      </c>
      <c r="P533" s="955">
        <v>11.69</v>
      </c>
      <c r="Q533" s="955">
        <v>13.2</v>
      </c>
      <c r="R533" s="955">
        <v>1.5099999999999998</v>
      </c>
      <c r="S533" s="955">
        <v>0</v>
      </c>
      <c r="T533" s="955">
        <v>15</v>
      </c>
      <c r="U533" s="955">
        <v>0</v>
      </c>
      <c r="V533" s="955">
        <v>0</v>
      </c>
      <c r="W533" s="725"/>
      <c r="X533" s="725"/>
      <c r="Y533" s="725"/>
    </row>
    <row r="534" spans="1:25">
      <c r="A534" s="951" t="s">
        <v>124</v>
      </c>
      <c r="B534" s="937" t="s">
        <v>1186</v>
      </c>
      <c r="C534" s="937"/>
      <c r="D534" s="937"/>
      <c r="E534" s="937"/>
      <c r="F534" s="937"/>
      <c r="G534" s="937"/>
      <c r="H534" s="937"/>
      <c r="I534" s="937"/>
      <c r="J534" s="937"/>
      <c r="K534" s="937"/>
      <c r="L534" s="962" t="s">
        <v>373</v>
      </c>
      <c r="M534" s="968" t="s">
        <v>1094</v>
      </c>
      <c r="N534" s="969" t="s">
        <v>355</v>
      </c>
      <c r="O534" s="955">
        <v>0</v>
      </c>
      <c r="P534" s="955">
        <v>0</v>
      </c>
      <c r="Q534" s="955">
        <v>0</v>
      </c>
      <c r="R534" s="955">
        <v>0</v>
      </c>
      <c r="S534" s="955">
        <v>0</v>
      </c>
      <c r="T534" s="955">
        <v>0</v>
      </c>
      <c r="U534" s="955">
        <v>0</v>
      </c>
      <c r="V534" s="955">
        <v>0</v>
      </c>
      <c r="W534" s="725"/>
      <c r="X534" s="725"/>
      <c r="Y534" s="725"/>
    </row>
    <row r="535" spans="1:25">
      <c r="A535" s="951" t="s">
        <v>124</v>
      </c>
      <c r="B535" s="937" t="s">
        <v>1187</v>
      </c>
      <c r="C535" s="937"/>
      <c r="D535" s="937"/>
      <c r="E535" s="937"/>
      <c r="F535" s="937"/>
      <c r="G535" s="937"/>
      <c r="H535" s="937"/>
      <c r="I535" s="937"/>
      <c r="J535" s="937"/>
      <c r="K535" s="937"/>
      <c r="L535" s="962" t="s">
        <v>374</v>
      </c>
      <c r="M535" s="968" t="s">
        <v>1095</v>
      </c>
      <c r="N535" s="969" t="s">
        <v>355</v>
      </c>
      <c r="O535" s="955">
        <v>0</v>
      </c>
      <c r="P535" s="955">
        <v>14.83</v>
      </c>
      <c r="Q535" s="955">
        <v>0</v>
      </c>
      <c r="R535" s="955">
        <v>-14.83</v>
      </c>
      <c r="S535" s="955">
        <v>0</v>
      </c>
      <c r="T535" s="955">
        <v>15</v>
      </c>
      <c r="U535" s="955">
        <v>0</v>
      </c>
      <c r="V535" s="955">
        <v>0</v>
      </c>
      <c r="W535" s="725"/>
      <c r="X535" s="725"/>
      <c r="Y535" s="725"/>
    </row>
    <row r="536" spans="1:25">
      <c r="A536" s="951" t="s">
        <v>124</v>
      </c>
      <c r="B536" s="937" t="s">
        <v>1188</v>
      </c>
      <c r="C536" s="937"/>
      <c r="D536" s="937"/>
      <c r="E536" s="937"/>
      <c r="F536" s="937"/>
      <c r="G536" s="937"/>
      <c r="H536" s="937"/>
      <c r="I536" s="937"/>
      <c r="J536" s="937"/>
      <c r="K536" s="937"/>
      <c r="L536" s="962" t="s">
        <v>1091</v>
      </c>
      <c r="M536" s="968" t="s">
        <v>1096</v>
      </c>
      <c r="N536" s="969" t="s">
        <v>355</v>
      </c>
      <c r="O536" s="955">
        <v>0</v>
      </c>
      <c r="P536" s="955">
        <v>0</v>
      </c>
      <c r="Q536" s="955">
        <v>0</v>
      </c>
      <c r="R536" s="955">
        <v>0</v>
      </c>
      <c r="S536" s="955">
        <v>0</v>
      </c>
      <c r="T536" s="955">
        <v>0</v>
      </c>
      <c r="U536" s="955">
        <v>0</v>
      </c>
      <c r="V536" s="955">
        <v>0</v>
      </c>
      <c r="W536" s="725"/>
      <c r="X536" s="725"/>
      <c r="Y536" s="725"/>
    </row>
    <row r="537" spans="1:25">
      <c r="A537" s="951" t="s">
        <v>124</v>
      </c>
      <c r="B537" s="937" t="s">
        <v>1189</v>
      </c>
      <c r="C537" s="937"/>
      <c r="D537" s="937"/>
      <c r="E537" s="937"/>
      <c r="F537" s="937"/>
      <c r="G537" s="937"/>
      <c r="H537" s="937"/>
      <c r="I537" s="937"/>
      <c r="J537" s="937"/>
      <c r="K537" s="937"/>
      <c r="L537" s="962" t="s">
        <v>1092</v>
      </c>
      <c r="M537" s="968" t="s">
        <v>1156</v>
      </c>
      <c r="N537" s="969" t="s">
        <v>355</v>
      </c>
      <c r="O537" s="955">
        <v>0</v>
      </c>
      <c r="P537" s="955">
        <v>0</v>
      </c>
      <c r="Q537" s="955">
        <v>0</v>
      </c>
      <c r="R537" s="955">
        <v>0</v>
      </c>
      <c r="S537" s="955">
        <v>0</v>
      </c>
      <c r="T537" s="955">
        <v>0</v>
      </c>
      <c r="U537" s="955">
        <v>0</v>
      </c>
      <c r="V537" s="955">
        <v>0</v>
      </c>
      <c r="W537" s="725"/>
      <c r="X537" s="725"/>
      <c r="Y537" s="725"/>
    </row>
    <row r="538" spans="1:25">
      <c r="A538" s="951" t="s">
        <v>124</v>
      </c>
      <c r="B538" s="937" t="s">
        <v>1190</v>
      </c>
      <c r="C538" s="937"/>
      <c r="D538" s="937"/>
      <c r="E538" s="937"/>
      <c r="F538" s="937"/>
      <c r="G538" s="937"/>
      <c r="H538" s="937"/>
      <c r="I538" s="937"/>
      <c r="J538" s="937"/>
      <c r="K538" s="937"/>
      <c r="L538" s="962" t="s">
        <v>1157</v>
      </c>
      <c r="M538" s="963" t="s">
        <v>477</v>
      </c>
      <c r="N538" s="969" t="s">
        <v>355</v>
      </c>
      <c r="O538" s="955">
        <v>0</v>
      </c>
      <c r="P538" s="955">
        <v>0</v>
      </c>
      <c r="Q538" s="955">
        <v>0</v>
      </c>
      <c r="R538" s="955">
        <v>0</v>
      </c>
      <c r="S538" s="955">
        <v>0</v>
      </c>
      <c r="T538" s="955">
        <v>0</v>
      </c>
      <c r="U538" s="955">
        <v>0</v>
      </c>
      <c r="V538" s="955">
        <v>0</v>
      </c>
      <c r="W538" s="725"/>
      <c r="X538" s="725"/>
      <c r="Y538" s="725"/>
    </row>
    <row r="539" spans="1:25" ht="45">
      <c r="A539" s="951" t="s">
        <v>124</v>
      </c>
      <c r="B539" s="937" t="s">
        <v>1191</v>
      </c>
      <c r="C539" s="937"/>
      <c r="D539" s="937"/>
      <c r="E539" s="937"/>
      <c r="F539" s="937"/>
      <c r="G539" s="937"/>
      <c r="H539" s="937"/>
      <c r="I539" s="937"/>
      <c r="J539" s="937"/>
      <c r="K539" s="937"/>
      <c r="L539" s="962" t="s">
        <v>1158</v>
      </c>
      <c r="M539" s="963" t="s">
        <v>1099</v>
      </c>
      <c r="N539" s="969" t="s">
        <v>355</v>
      </c>
      <c r="O539" s="955">
        <v>0</v>
      </c>
      <c r="P539" s="955">
        <v>0</v>
      </c>
      <c r="Q539" s="955">
        <v>0</v>
      </c>
      <c r="R539" s="955">
        <v>0</v>
      </c>
      <c r="S539" s="955">
        <v>0</v>
      </c>
      <c r="T539" s="955">
        <v>0</v>
      </c>
      <c r="U539" s="955">
        <v>0</v>
      </c>
      <c r="V539" s="955">
        <v>0</v>
      </c>
      <c r="W539" s="725"/>
      <c r="X539" s="725"/>
      <c r="Y539" s="725"/>
    </row>
    <row r="540" spans="1:25">
      <c r="A540" s="951" t="s">
        <v>124</v>
      </c>
      <c r="B540" s="937" t="s">
        <v>1307</v>
      </c>
      <c r="C540" s="937"/>
      <c r="D540" s="937"/>
      <c r="E540" s="937"/>
      <c r="F540" s="937"/>
      <c r="G540" s="937"/>
      <c r="H540" s="937"/>
      <c r="I540" s="937"/>
      <c r="J540" s="937"/>
      <c r="K540" s="937"/>
      <c r="L540" s="962" t="s">
        <v>1309</v>
      </c>
      <c r="M540" s="963" t="s">
        <v>1308</v>
      </c>
      <c r="N540" s="969" t="s">
        <v>355</v>
      </c>
      <c r="O540" s="955">
        <v>0</v>
      </c>
      <c r="P540" s="955">
        <v>0</v>
      </c>
      <c r="Q540" s="955">
        <v>0</v>
      </c>
      <c r="R540" s="955">
        <v>0</v>
      </c>
      <c r="S540" s="955">
        <v>0</v>
      </c>
      <c r="T540" s="955">
        <v>0</v>
      </c>
      <c r="U540" s="955">
        <v>0</v>
      </c>
      <c r="V540" s="955">
        <v>0</v>
      </c>
      <c r="W540" s="725"/>
      <c r="X540" s="725"/>
      <c r="Y540" s="725"/>
    </row>
    <row r="541" spans="1:25" s="409" customFormat="1">
      <c r="A541" s="956" t="s">
        <v>124</v>
      </c>
      <c r="B541" s="957"/>
      <c r="C541" s="957"/>
      <c r="D541" s="957"/>
      <c r="E541" s="957"/>
      <c r="F541" s="957"/>
      <c r="G541" s="957"/>
      <c r="H541" s="957"/>
      <c r="I541" s="957"/>
      <c r="J541" s="957"/>
      <c r="K541" s="957"/>
      <c r="L541" s="958" t="s">
        <v>103</v>
      </c>
      <c r="M541" s="953" t="s">
        <v>1159</v>
      </c>
      <c r="N541" s="967" t="s">
        <v>355</v>
      </c>
      <c r="O541" s="954">
        <v>0</v>
      </c>
      <c r="P541" s="954">
        <v>0</v>
      </c>
      <c r="Q541" s="954">
        <v>0</v>
      </c>
      <c r="R541" s="954">
        <v>0</v>
      </c>
      <c r="S541" s="954">
        <v>0</v>
      </c>
      <c r="T541" s="954">
        <v>0</v>
      </c>
      <c r="U541" s="954">
        <v>0</v>
      </c>
      <c r="V541" s="954">
        <v>0</v>
      </c>
      <c r="W541" s="961"/>
      <c r="X541" s="961"/>
      <c r="Y541" s="961"/>
    </row>
    <row r="542" spans="1:25" s="409" customFormat="1">
      <c r="A542" s="956" t="s">
        <v>124</v>
      </c>
      <c r="B542" s="957"/>
      <c r="C542" s="957"/>
      <c r="D542" s="957"/>
      <c r="E542" s="957"/>
      <c r="F542" s="957"/>
      <c r="G542" s="957"/>
      <c r="H542" s="957"/>
      <c r="I542" s="957"/>
      <c r="J542" s="957"/>
      <c r="K542" s="957"/>
      <c r="L542" s="958" t="s">
        <v>119</v>
      </c>
      <c r="M542" s="970" t="s">
        <v>1160</v>
      </c>
      <c r="N542" s="967" t="s">
        <v>355</v>
      </c>
      <c r="O542" s="954">
        <v>10.19</v>
      </c>
      <c r="P542" s="954">
        <v>13.08</v>
      </c>
      <c r="Q542" s="954">
        <v>10.19</v>
      </c>
      <c r="R542" s="954">
        <v>-2.8900000000000006</v>
      </c>
      <c r="S542" s="954">
        <v>0</v>
      </c>
      <c r="T542" s="954">
        <v>15</v>
      </c>
      <c r="U542" s="954">
        <v>0</v>
      </c>
      <c r="V542" s="954">
        <v>0</v>
      </c>
      <c r="W542" s="961"/>
      <c r="X542" s="961"/>
      <c r="Y542" s="961"/>
    </row>
    <row r="543" spans="1:25" s="435" customFormat="1">
      <c r="A543" s="971" t="s">
        <v>124</v>
      </c>
      <c r="B543" s="972"/>
      <c r="C543" s="972"/>
      <c r="D543" s="972"/>
      <c r="E543" s="972"/>
      <c r="F543" s="972"/>
      <c r="G543" s="972"/>
      <c r="H543" s="972"/>
      <c r="I543" s="972"/>
      <c r="J543" s="972"/>
      <c r="K543" s="972"/>
      <c r="L543" s="962" t="s">
        <v>121</v>
      </c>
      <c r="M543" s="968" t="s">
        <v>1007</v>
      </c>
      <c r="N543" s="969" t="s">
        <v>355</v>
      </c>
      <c r="O543" s="964">
        <v>0</v>
      </c>
      <c r="P543" s="964">
        <v>0</v>
      </c>
      <c r="Q543" s="964">
        <v>0</v>
      </c>
      <c r="R543" s="955">
        <v>0</v>
      </c>
      <c r="S543" s="964">
        <v>0</v>
      </c>
      <c r="T543" s="964">
        <v>0</v>
      </c>
      <c r="U543" s="964">
        <v>0</v>
      </c>
      <c r="V543" s="955">
        <v>0</v>
      </c>
      <c r="W543" s="725"/>
      <c r="X543" s="725"/>
      <c r="Y543" s="725"/>
    </row>
    <row r="544" spans="1:25" s="409" customFormat="1" ht="22.5">
      <c r="A544" s="956" t="s">
        <v>124</v>
      </c>
      <c r="B544" s="957"/>
      <c r="C544" s="957"/>
      <c r="D544" s="957"/>
      <c r="E544" s="957"/>
      <c r="F544" s="957"/>
      <c r="G544" s="957"/>
      <c r="H544" s="957"/>
      <c r="I544" s="957"/>
      <c r="J544" s="957"/>
      <c r="K544" s="957"/>
      <c r="L544" s="958" t="s">
        <v>123</v>
      </c>
      <c r="M544" s="970" t="s">
        <v>1161</v>
      </c>
      <c r="N544" s="967" t="s">
        <v>355</v>
      </c>
      <c r="O544" s="954">
        <v>55</v>
      </c>
      <c r="P544" s="954">
        <v>106.72</v>
      </c>
      <c r="Q544" s="954">
        <v>55</v>
      </c>
      <c r="R544" s="954">
        <v>-51.72</v>
      </c>
      <c r="S544" s="954">
        <v>0</v>
      </c>
      <c r="T544" s="954">
        <v>106.72</v>
      </c>
      <c r="U544" s="954">
        <v>0</v>
      </c>
      <c r="V544" s="954">
        <v>0</v>
      </c>
      <c r="W544" s="961"/>
      <c r="X544" s="961"/>
      <c r="Y544" s="961"/>
    </row>
    <row r="545" spans="1:25" s="409" customFormat="1">
      <c r="A545" s="956" t="s">
        <v>124</v>
      </c>
      <c r="B545" s="957"/>
      <c r="C545" s="957"/>
      <c r="D545" s="957"/>
      <c r="E545" s="957"/>
      <c r="F545" s="957"/>
      <c r="G545" s="957"/>
      <c r="H545" s="957"/>
      <c r="I545" s="957"/>
      <c r="J545" s="957"/>
      <c r="K545" s="957"/>
      <c r="L545" s="958" t="s">
        <v>124</v>
      </c>
      <c r="M545" s="970" t="s">
        <v>1162</v>
      </c>
      <c r="N545" s="967" t="s">
        <v>355</v>
      </c>
      <c r="O545" s="954">
        <v>29.7</v>
      </c>
      <c r="P545" s="954">
        <v>30.96</v>
      </c>
      <c r="Q545" s="954">
        <v>29.7</v>
      </c>
      <c r="R545" s="954">
        <v>-1.2600000000000016</v>
      </c>
      <c r="S545" s="954">
        <v>28.8</v>
      </c>
      <c r="T545" s="954">
        <v>34.47</v>
      </c>
      <c r="U545" s="954">
        <v>30.070999999999998</v>
      </c>
      <c r="V545" s="954">
        <v>4.4131944444444349</v>
      </c>
      <c r="W545" s="961"/>
      <c r="X545" s="961"/>
      <c r="Y545" s="961"/>
    </row>
    <row r="546" spans="1:25" s="409" customFormat="1">
      <c r="A546" s="956" t="s">
        <v>124</v>
      </c>
      <c r="B546" s="957"/>
      <c r="C546" s="957"/>
      <c r="D546" s="957"/>
      <c r="E546" s="957"/>
      <c r="F546" s="957"/>
      <c r="G546" s="957"/>
      <c r="H546" s="957"/>
      <c r="I546" s="957"/>
      <c r="J546" s="957"/>
      <c r="K546" s="957"/>
      <c r="L546" s="958" t="s">
        <v>125</v>
      </c>
      <c r="M546" s="973" t="s">
        <v>1193</v>
      </c>
      <c r="N546" s="974" t="s">
        <v>355</v>
      </c>
      <c r="O546" s="954">
        <v>0</v>
      </c>
      <c r="P546" s="954">
        <v>0</v>
      </c>
      <c r="Q546" s="954">
        <v>0</v>
      </c>
      <c r="R546" s="954">
        <v>0</v>
      </c>
      <c r="S546" s="954">
        <v>0</v>
      </c>
      <c r="T546" s="954">
        <v>0</v>
      </c>
      <c r="U546" s="954">
        <v>0</v>
      </c>
      <c r="V546" s="954">
        <v>0</v>
      </c>
      <c r="W546" s="961"/>
      <c r="X546" s="961"/>
      <c r="Y546" s="961"/>
    </row>
    <row r="547" spans="1:25">
      <c r="A547" s="951" t="s">
        <v>124</v>
      </c>
      <c r="B547" s="937"/>
      <c r="C547" s="937"/>
      <c r="D547" s="937"/>
      <c r="E547" s="937"/>
      <c r="F547" s="937"/>
      <c r="G547" s="937"/>
      <c r="H547" s="937"/>
      <c r="I547" s="937"/>
      <c r="J547" s="937"/>
      <c r="K547" s="937"/>
      <c r="L547" s="962" t="s">
        <v>146</v>
      </c>
      <c r="M547" s="968" t="s">
        <v>1163</v>
      </c>
      <c r="N547" s="969" t="s">
        <v>355</v>
      </c>
      <c r="O547" s="964">
        <v>0</v>
      </c>
      <c r="P547" s="964">
        <v>0</v>
      </c>
      <c r="Q547" s="964">
        <v>0</v>
      </c>
      <c r="R547" s="955">
        <v>0</v>
      </c>
      <c r="S547" s="964">
        <v>0</v>
      </c>
      <c r="T547" s="964">
        <v>0</v>
      </c>
      <c r="U547" s="964">
        <v>0</v>
      </c>
      <c r="V547" s="955">
        <v>0</v>
      </c>
      <c r="W547" s="725"/>
      <c r="X547" s="725"/>
      <c r="Y547" s="725"/>
    </row>
    <row r="548" spans="1:25">
      <c r="A548" s="951" t="s">
        <v>124</v>
      </c>
      <c r="B548" s="937"/>
      <c r="C548" s="937"/>
      <c r="D548" s="937"/>
      <c r="E548" s="937"/>
      <c r="F548" s="937"/>
      <c r="G548" s="937"/>
      <c r="H548" s="937"/>
      <c r="I548" s="937"/>
      <c r="J548" s="937"/>
      <c r="K548" s="937"/>
      <c r="L548" s="962" t="s">
        <v>187</v>
      </c>
      <c r="M548" s="968" t="s">
        <v>1164</v>
      </c>
      <c r="N548" s="969" t="s">
        <v>355</v>
      </c>
      <c r="O548" s="964">
        <v>0</v>
      </c>
      <c r="P548" s="964">
        <v>0</v>
      </c>
      <c r="Q548" s="964">
        <v>0</v>
      </c>
      <c r="R548" s="955">
        <v>0</v>
      </c>
      <c r="S548" s="964">
        <v>0</v>
      </c>
      <c r="T548" s="964">
        <v>0</v>
      </c>
      <c r="U548" s="964">
        <v>0</v>
      </c>
      <c r="V548" s="955">
        <v>0</v>
      </c>
      <c r="W548" s="725"/>
      <c r="X548" s="725"/>
      <c r="Y548" s="725"/>
    </row>
    <row r="549" spans="1:25" ht="22.5">
      <c r="A549" s="951" t="s">
        <v>124</v>
      </c>
      <c r="B549" s="937"/>
      <c r="C549" s="937"/>
      <c r="D549" s="937"/>
      <c r="E549" s="937"/>
      <c r="F549" s="937"/>
      <c r="G549" s="937"/>
      <c r="H549" s="937"/>
      <c r="I549" s="937"/>
      <c r="J549" s="937"/>
      <c r="K549" s="937"/>
      <c r="L549" s="962" t="s">
        <v>393</v>
      </c>
      <c r="M549" s="968" t="s">
        <v>1165</v>
      </c>
      <c r="N549" s="969" t="s">
        <v>355</v>
      </c>
      <c r="O549" s="964"/>
      <c r="P549" s="964"/>
      <c r="Q549" s="964"/>
      <c r="R549" s="955"/>
      <c r="S549" s="964"/>
      <c r="T549" s="964"/>
      <c r="U549" s="964"/>
      <c r="V549" s="955">
        <v>0</v>
      </c>
      <c r="W549" s="725"/>
      <c r="X549" s="725"/>
      <c r="Y549" s="725"/>
    </row>
    <row r="550" spans="1:25" s="409" customFormat="1" ht="22.5">
      <c r="A550" s="956" t="s">
        <v>124</v>
      </c>
      <c r="B550" s="957"/>
      <c r="C550" s="957"/>
      <c r="D550" s="957"/>
      <c r="E550" s="957"/>
      <c r="F550" s="957"/>
      <c r="G550" s="957"/>
      <c r="H550" s="957"/>
      <c r="I550" s="957"/>
      <c r="J550" s="957"/>
      <c r="K550" s="957"/>
      <c r="L550" s="958" t="s">
        <v>126</v>
      </c>
      <c r="M550" s="953" t="s">
        <v>479</v>
      </c>
      <c r="N550" s="967" t="s">
        <v>355</v>
      </c>
      <c r="O550" s="966"/>
      <c r="P550" s="966"/>
      <c r="Q550" s="966"/>
      <c r="R550" s="954">
        <v>0</v>
      </c>
      <c r="S550" s="966"/>
      <c r="T550" s="966"/>
      <c r="U550" s="966"/>
      <c r="V550" s="954">
        <v>0</v>
      </c>
      <c r="W550" s="961"/>
      <c r="X550" s="961"/>
      <c r="Y550" s="961"/>
    </row>
    <row r="551" spans="1:25">
      <c r="A551" s="951" t="s">
        <v>124</v>
      </c>
      <c r="B551" s="937"/>
      <c r="C551" s="937"/>
      <c r="D551" s="937"/>
      <c r="E551" s="937"/>
      <c r="F551" s="937"/>
      <c r="G551" s="937"/>
      <c r="H551" s="937"/>
      <c r="I551" s="937"/>
      <c r="J551" s="937"/>
      <c r="K551" s="937"/>
      <c r="L551" s="962" t="s">
        <v>127</v>
      </c>
      <c r="M551" s="975" t="s">
        <v>478</v>
      </c>
      <c r="N551" s="969" t="s">
        <v>355</v>
      </c>
      <c r="O551" s="964"/>
      <c r="P551" s="964"/>
      <c r="Q551" s="964"/>
      <c r="R551" s="955"/>
      <c r="S551" s="955"/>
      <c r="T551" s="955"/>
      <c r="U551" s="955"/>
      <c r="V551" s="955">
        <v>0</v>
      </c>
      <c r="W551" s="725"/>
      <c r="X551" s="725"/>
      <c r="Y551" s="725"/>
    </row>
    <row r="552" spans="1:25" ht="90">
      <c r="A552" s="951" t="s">
        <v>124</v>
      </c>
      <c r="B552" s="937"/>
      <c r="C552" s="648" t="b">
        <v>0</v>
      </c>
      <c r="D552" s="937"/>
      <c r="E552" s="937"/>
      <c r="F552" s="937"/>
      <c r="G552" s="937"/>
      <c r="H552" s="937"/>
      <c r="I552" s="937"/>
      <c r="J552" s="937"/>
      <c r="K552" s="937"/>
      <c r="L552" s="962" t="s">
        <v>128</v>
      </c>
      <c r="M552" s="976" t="s">
        <v>965</v>
      </c>
      <c r="N552" s="943" t="s">
        <v>355</v>
      </c>
      <c r="O552" s="964"/>
      <c r="P552" s="964"/>
      <c r="Q552" s="964"/>
      <c r="R552" s="955">
        <v>0</v>
      </c>
      <c r="S552" s="964"/>
      <c r="T552" s="964"/>
      <c r="U552" s="769">
        <v>0</v>
      </c>
      <c r="V552" s="955">
        <v>0</v>
      </c>
      <c r="W552" s="725"/>
      <c r="X552" s="725"/>
      <c r="Y552" s="725"/>
    </row>
    <row r="553" spans="1:25" ht="56.25">
      <c r="A553" s="951" t="s">
        <v>124</v>
      </c>
      <c r="B553" s="937"/>
      <c r="C553" s="648" t="b">
        <v>0</v>
      </c>
      <c r="D553" s="937"/>
      <c r="E553" s="937"/>
      <c r="F553" s="937"/>
      <c r="G553" s="937"/>
      <c r="H553" s="937"/>
      <c r="I553" s="937"/>
      <c r="J553" s="937"/>
      <c r="K553" s="937"/>
      <c r="L553" s="962" t="s">
        <v>129</v>
      </c>
      <c r="M553" s="976" t="s">
        <v>480</v>
      </c>
      <c r="N553" s="943" t="s">
        <v>355</v>
      </c>
      <c r="O553" s="964"/>
      <c r="P553" s="964"/>
      <c r="Q553" s="964"/>
      <c r="R553" s="955">
        <v>0</v>
      </c>
      <c r="S553" s="964"/>
      <c r="T553" s="964"/>
      <c r="U553" s="769">
        <v>0</v>
      </c>
      <c r="V553" s="955">
        <v>0</v>
      </c>
      <c r="W553" s="725"/>
      <c r="X553" s="725"/>
      <c r="Y553" s="725"/>
    </row>
    <row r="554" spans="1:25">
      <c r="A554" s="951" t="s">
        <v>124</v>
      </c>
      <c r="B554" s="937"/>
      <c r="C554" s="937"/>
      <c r="D554" s="937"/>
      <c r="E554" s="937"/>
      <c r="F554" s="937"/>
      <c r="G554" s="937"/>
      <c r="H554" s="937"/>
      <c r="I554" s="937"/>
      <c r="J554" s="937"/>
      <c r="K554" s="937"/>
      <c r="L554" s="962" t="s">
        <v>130</v>
      </c>
      <c r="M554" s="976" t="s">
        <v>1166</v>
      </c>
      <c r="N554" s="969" t="s">
        <v>355</v>
      </c>
      <c r="O554" s="964"/>
      <c r="P554" s="964"/>
      <c r="Q554" s="964"/>
      <c r="R554" s="955">
        <v>0</v>
      </c>
      <c r="S554" s="964"/>
      <c r="T554" s="964"/>
      <c r="U554" s="964"/>
      <c r="V554" s="955">
        <v>0</v>
      </c>
      <c r="W554" s="725"/>
      <c r="X554" s="725"/>
      <c r="Y554" s="725"/>
    </row>
    <row r="555" spans="1:25" s="409" customFormat="1" ht="22.5">
      <c r="A555" s="956" t="s">
        <v>124</v>
      </c>
      <c r="B555" s="957"/>
      <c r="C555" s="957"/>
      <c r="D555" s="957"/>
      <c r="E555" s="957"/>
      <c r="F555" s="957"/>
      <c r="G555" s="957"/>
      <c r="H555" s="957"/>
      <c r="I555" s="957"/>
      <c r="J555" s="957"/>
      <c r="K555" s="957"/>
      <c r="L555" s="958" t="s">
        <v>131</v>
      </c>
      <c r="M555" s="973" t="s">
        <v>1167</v>
      </c>
      <c r="N555" s="967" t="s">
        <v>355</v>
      </c>
      <c r="O555" s="954">
        <v>0</v>
      </c>
      <c r="P555" s="954">
        <v>0</v>
      </c>
      <c r="Q555" s="954">
        <v>0</v>
      </c>
      <c r="R555" s="954">
        <v>0</v>
      </c>
      <c r="S555" s="954">
        <v>0</v>
      </c>
      <c r="T555" s="954">
        <v>0</v>
      </c>
      <c r="U555" s="954">
        <v>0</v>
      </c>
      <c r="V555" s="954">
        <v>0</v>
      </c>
      <c r="W555" s="961"/>
      <c r="X555" s="961"/>
      <c r="Y555" s="961"/>
    </row>
    <row r="556" spans="1:25" ht="22.5">
      <c r="A556" s="951" t="s">
        <v>124</v>
      </c>
      <c r="B556" s="937"/>
      <c r="C556" s="937"/>
      <c r="D556" s="937"/>
      <c r="E556" s="937"/>
      <c r="F556" s="937"/>
      <c r="G556" s="937"/>
      <c r="H556" s="937"/>
      <c r="I556" s="937"/>
      <c r="J556" s="937"/>
      <c r="K556" s="937"/>
      <c r="L556" s="962" t="s">
        <v>1168</v>
      </c>
      <c r="M556" s="968" t="s">
        <v>481</v>
      </c>
      <c r="N556" s="969" t="s">
        <v>355</v>
      </c>
      <c r="O556" s="964"/>
      <c r="P556" s="964"/>
      <c r="Q556" s="964"/>
      <c r="R556" s="955">
        <v>0</v>
      </c>
      <c r="S556" s="964"/>
      <c r="T556" s="964"/>
      <c r="U556" s="964"/>
      <c r="V556" s="955">
        <v>0</v>
      </c>
      <c r="W556" s="725"/>
      <c r="X556" s="725"/>
      <c r="Y556" s="725"/>
    </row>
    <row r="557" spans="1:25" ht="22.5">
      <c r="A557" s="951" t="s">
        <v>124</v>
      </c>
      <c r="B557" s="937"/>
      <c r="C557" s="937"/>
      <c r="D557" s="937"/>
      <c r="E557" s="937"/>
      <c r="F557" s="937"/>
      <c r="G557" s="937"/>
      <c r="H557" s="937"/>
      <c r="I557" s="937"/>
      <c r="J557" s="937"/>
      <c r="K557" s="937"/>
      <c r="L557" s="962" t="s">
        <v>1169</v>
      </c>
      <c r="M557" s="968" t="s">
        <v>482</v>
      </c>
      <c r="N557" s="969" t="s">
        <v>355</v>
      </c>
      <c r="O557" s="964"/>
      <c r="P557" s="964"/>
      <c r="Q557" s="964"/>
      <c r="R557" s="955">
        <v>0</v>
      </c>
      <c r="S557" s="964"/>
      <c r="T557" s="964"/>
      <c r="U557" s="964"/>
      <c r="V557" s="955">
        <v>0</v>
      </c>
      <c r="W557" s="725"/>
      <c r="X557" s="725"/>
      <c r="Y557" s="725"/>
    </row>
    <row r="558" spans="1:25" ht="22.5">
      <c r="A558" s="951" t="s">
        <v>124</v>
      </c>
      <c r="B558" s="937"/>
      <c r="C558" s="937"/>
      <c r="D558" s="937"/>
      <c r="E558" s="937"/>
      <c r="F558" s="937"/>
      <c r="G558" s="937"/>
      <c r="H558" s="937"/>
      <c r="I558" s="937"/>
      <c r="J558" s="937"/>
      <c r="K558" s="937"/>
      <c r="L558" s="962" t="s">
        <v>132</v>
      </c>
      <c r="M558" s="976" t="s">
        <v>483</v>
      </c>
      <c r="N558" s="969" t="s">
        <v>355</v>
      </c>
      <c r="O558" s="964"/>
      <c r="P558" s="964"/>
      <c r="Q558" s="964"/>
      <c r="R558" s="955">
        <v>0</v>
      </c>
      <c r="S558" s="964"/>
      <c r="T558" s="964"/>
      <c r="U558" s="964"/>
      <c r="V558" s="955">
        <v>0</v>
      </c>
      <c r="W558" s="725"/>
      <c r="X558" s="725"/>
      <c r="Y558" s="725"/>
    </row>
    <row r="559" spans="1:25">
      <c r="A559" s="951" t="s">
        <v>124</v>
      </c>
      <c r="B559" s="937"/>
      <c r="C559" s="937"/>
      <c r="D559" s="937"/>
      <c r="E559" s="937"/>
      <c r="F559" s="937"/>
      <c r="G559" s="937"/>
      <c r="H559" s="937"/>
      <c r="I559" s="937"/>
      <c r="J559" s="937"/>
      <c r="K559" s="937"/>
      <c r="L559" s="962" t="s">
        <v>133</v>
      </c>
      <c r="M559" s="976" t="s">
        <v>484</v>
      </c>
      <c r="N559" s="969" t="s">
        <v>355</v>
      </c>
      <c r="O559" s="964"/>
      <c r="P559" s="964"/>
      <c r="Q559" s="964"/>
      <c r="R559" s="955">
        <v>0</v>
      </c>
      <c r="S559" s="964"/>
      <c r="T559" s="964"/>
      <c r="U559" s="964"/>
      <c r="V559" s="955">
        <v>0</v>
      </c>
      <c r="W559" s="725"/>
      <c r="X559" s="725"/>
      <c r="Y559" s="725"/>
    </row>
    <row r="560" spans="1:25" s="409" customFormat="1">
      <c r="A560" s="951" t="s">
        <v>124</v>
      </c>
      <c r="B560" s="957"/>
      <c r="C560" s="957"/>
      <c r="D560" s="957"/>
      <c r="E560" s="957"/>
      <c r="F560" s="957"/>
      <c r="G560" s="957"/>
      <c r="H560" s="957"/>
      <c r="I560" s="957"/>
      <c r="J560" s="957"/>
      <c r="K560" s="957"/>
      <c r="L560" s="958" t="s">
        <v>134</v>
      </c>
      <c r="M560" s="977" t="s">
        <v>1211</v>
      </c>
      <c r="N560" s="967" t="s">
        <v>355</v>
      </c>
      <c r="O560" s="954">
        <v>1197.702</v>
      </c>
      <c r="P560" s="954">
        <v>2164.9789999999998</v>
      </c>
      <c r="Q560" s="954">
        <v>1197.702</v>
      </c>
      <c r="R560" s="954">
        <v>-967.27699999999982</v>
      </c>
      <c r="S560" s="954">
        <v>1273.0649999999998</v>
      </c>
      <c r="T560" s="954">
        <v>2352.4553643999998</v>
      </c>
      <c r="U560" s="954">
        <v>1329.9651523999999</v>
      </c>
      <c r="V560" s="954">
        <v>4.4695402355732057</v>
      </c>
      <c r="W560" s="961"/>
      <c r="X560" s="961"/>
      <c r="Y560" s="961"/>
    </row>
    <row r="561" spans="1:25">
      <c r="A561" s="951" t="s">
        <v>124</v>
      </c>
      <c r="B561" s="937"/>
      <c r="C561" s="937" t="b">
        <v>0</v>
      </c>
      <c r="D561" s="937"/>
      <c r="E561" s="937"/>
      <c r="F561" s="937"/>
      <c r="G561" s="937"/>
      <c r="H561" s="937"/>
      <c r="I561" s="937"/>
      <c r="J561" s="937"/>
      <c r="K561" s="937"/>
      <c r="L561" s="962" t="s">
        <v>1212</v>
      </c>
      <c r="M561" s="978" t="s">
        <v>1214</v>
      </c>
      <c r="N561" s="969" t="s">
        <v>355</v>
      </c>
      <c r="O561" s="964"/>
      <c r="P561" s="964"/>
      <c r="Q561" s="964"/>
      <c r="R561" s="955">
        <v>0</v>
      </c>
      <c r="S561" s="964"/>
      <c r="T561" s="964"/>
      <c r="U561" s="964"/>
      <c r="V561" s="955">
        <v>0</v>
      </c>
      <c r="W561" s="725"/>
      <c r="X561" s="725"/>
      <c r="Y561" s="725"/>
    </row>
    <row r="562" spans="1:25">
      <c r="A562" s="951" t="s">
        <v>124</v>
      </c>
      <c r="B562" s="937"/>
      <c r="C562" s="937" t="b">
        <v>0</v>
      </c>
      <c r="D562" s="937"/>
      <c r="E562" s="937"/>
      <c r="F562" s="937"/>
      <c r="G562" s="937"/>
      <c r="H562" s="937"/>
      <c r="I562" s="937"/>
      <c r="J562" s="937"/>
      <c r="K562" s="937"/>
      <c r="L562" s="962" t="s">
        <v>1213</v>
      </c>
      <c r="M562" s="978" t="s">
        <v>1215</v>
      </c>
      <c r="N562" s="969" t="s">
        <v>355</v>
      </c>
      <c r="O562" s="964"/>
      <c r="P562" s="964"/>
      <c r="Q562" s="964"/>
      <c r="R562" s="955">
        <v>0</v>
      </c>
      <c r="S562" s="964"/>
      <c r="T562" s="964"/>
      <c r="U562" s="964"/>
      <c r="V562" s="955">
        <v>0</v>
      </c>
      <c r="W562" s="725"/>
      <c r="X562" s="725"/>
      <c r="Y562" s="725"/>
    </row>
    <row r="563" spans="1:25" s="409" customFormat="1">
      <c r="A563" s="951" t="s">
        <v>124</v>
      </c>
      <c r="B563" s="979" t="s">
        <v>992</v>
      </c>
      <c r="C563" s="957"/>
      <c r="D563" s="957"/>
      <c r="E563" s="957"/>
      <c r="F563" s="957"/>
      <c r="G563" s="957"/>
      <c r="H563" s="957"/>
      <c r="I563" s="957"/>
      <c r="J563" s="957"/>
      <c r="K563" s="957"/>
      <c r="L563" s="958" t="s">
        <v>137</v>
      </c>
      <c r="M563" s="973" t="s">
        <v>485</v>
      </c>
      <c r="N563" s="967" t="s">
        <v>314</v>
      </c>
      <c r="O563" s="980">
        <v>32.24</v>
      </c>
      <c r="P563" s="980">
        <v>32.24</v>
      </c>
      <c r="Q563" s="980">
        <v>32.24</v>
      </c>
      <c r="R563" s="980">
        <v>0</v>
      </c>
      <c r="S563" s="980">
        <v>31.05</v>
      </c>
      <c r="T563" s="980">
        <v>32.24</v>
      </c>
      <c r="U563" s="980">
        <v>31.05</v>
      </c>
      <c r="V563" s="954"/>
      <c r="W563" s="961"/>
      <c r="X563" s="961"/>
      <c r="Y563" s="961"/>
    </row>
    <row r="564" spans="1:25">
      <c r="A564" s="951" t="s">
        <v>124</v>
      </c>
      <c r="B564" s="979" t="s">
        <v>988</v>
      </c>
      <c r="C564" s="937"/>
      <c r="D564" s="937"/>
      <c r="E564" s="937"/>
      <c r="F564" s="937"/>
      <c r="G564" s="937"/>
      <c r="H564" s="937"/>
      <c r="I564" s="937"/>
      <c r="J564" s="937"/>
      <c r="K564" s="937"/>
      <c r="L564" s="962" t="s">
        <v>1008</v>
      </c>
      <c r="M564" s="968" t="s">
        <v>926</v>
      </c>
      <c r="N564" s="969" t="s">
        <v>314</v>
      </c>
      <c r="O564" s="981">
        <v>16.12</v>
      </c>
      <c r="P564" s="981">
        <v>16.12</v>
      </c>
      <c r="Q564" s="981">
        <v>16.12</v>
      </c>
      <c r="R564" s="982">
        <v>0</v>
      </c>
      <c r="S564" s="981">
        <v>15.525</v>
      </c>
      <c r="T564" s="981">
        <v>16.12</v>
      </c>
      <c r="U564" s="981">
        <v>15.525</v>
      </c>
      <c r="V564" s="955"/>
      <c r="W564" s="725"/>
      <c r="X564" s="725"/>
      <c r="Y564" s="725"/>
    </row>
    <row r="565" spans="1:25">
      <c r="A565" s="951" t="s">
        <v>124</v>
      </c>
      <c r="B565" s="979" t="s">
        <v>983</v>
      </c>
      <c r="C565" s="937"/>
      <c r="D565" s="937"/>
      <c r="E565" s="937"/>
      <c r="F565" s="937"/>
      <c r="G565" s="937"/>
      <c r="H565" s="937"/>
      <c r="I565" s="937"/>
      <c r="J565" s="937"/>
      <c r="K565" s="937"/>
      <c r="L565" s="962" t="s">
        <v>1009</v>
      </c>
      <c r="M565" s="968" t="s">
        <v>925</v>
      </c>
      <c r="N565" s="969" t="s">
        <v>486</v>
      </c>
      <c r="O565" s="964">
        <v>38.380000000000003</v>
      </c>
      <c r="P565" s="964">
        <v>67.5</v>
      </c>
      <c r="Q565" s="964">
        <v>38.380000000000003</v>
      </c>
      <c r="R565" s="955">
        <v>-29.119999999999997</v>
      </c>
      <c r="S565" s="964">
        <v>41</v>
      </c>
      <c r="T565" s="964">
        <v>71.099999999999994</v>
      </c>
      <c r="U565" s="964">
        <v>41</v>
      </c>
      <c r="V565" s="955"/>
      <c r="W565" s="725"/>
      <c r="X565" s="725"/>
      <c r="Y565" s="725"/>
    </row>
    <row r="566" spans="1:25">
      <c r="A566" s="951" t="s">
        <v>124</v>
      </c>
      <c r="B566" s="979" t="s">
        <v>989</v>
      </c>
      <c r="C566" s="937"/>
      <c r="D566" s="937"/>
      <c r="E566" s="937"/>
      <c r="F566" s="937"/>
      <c r="G566" s="937"/>
      <c r="H566" s="937"/>
      <c r="I566" s="937"/>
      <c r="J566" s="937"/>
      <c r="K566" s="937"/>
      <c r="L566" s="962" t="s">
        <v>1170</v>
      </c>
      <c r="M566" s="968" t="s">
        <v>927</v>
      </c>
      <c r="N566" s="969" t="s">
        <v>314</v>
      </c>
      <c r="O566" s="982">
        <v>16.12</v>
      </c>
      <c r="P566" s="982">
        <v>16.12</v>
      </c>
      <c r="Q566" s="982">
        <v>16.12</v>
      </c>
      <c r="R566" s="982">
        <v>0</v>
      </c>
      <c r="S566" s="982">
        <v>15.525</v>
      </c>
      <c r="T566" s="982">
        <v>16.12</v>
      </c>
      <c r="U566" s="982">
        <v>15.525</v>
      </c>
      <c r="V566" s="955"/>
      <c r="W566" s="725"/>
      <c r="X566" s="725"/>
      <c r="Y566" s="725"/>
    </row>
    <row r="567" spans="1:25">
      <c r="A567" s="951" t="s">
        <v>124</v>
      </c>
      <c r="B567" s="979" t="s">
        <v>984</v>
      </c>
      <c r="C567" s="937"/>
      <c r="D567" s="937"/>
      <c r="E567" s="937"/>
      <c r="F567" s="937"/>
      <c r="G567" s="937"/>
      <c r="H567" s="937"/>
      <c r="I567" s="937"/>
      <c r="J567" s="937"/>
      <c r="K567" s="937"/>
      <c r="L567" s="962" t="s">
        <v>1171</v>
      </c>
      <c r="M567" s="968" t="s">
        <v>928</v>
      </c>
      <c r="N567" s="969" t="s">
        <v>486</v>
      </c>
      <c r="O567" s="964">
        <v>39.069131513647633</v>
      </c>
      <c r="P567" s="964">
        <v>68.033908188585585</v>
      </c>
      <c r="Q567" s="964">
        <v>39.069131513647633</v>
      </c>
      <c r="R567" s="955">
        <v>-28.964776674937951</v>
      </c>
      <c r="S567" s="964">
        <v>41.000966183574867</v>
      </c>
      <c r="T567" s="964">
        <v>74.833955607940425</v>
      </c>
      <c r="U567" s="964">
        <v>44.66</v>
      </c>
      <c r="V567" s="955"/>
      <c r="W567" s="725"/>
      <c r="X567" s="725"/>
      <c r="Y567" s="725"/>
    </row>
    <row r="568" spans="1:25">
      <c r="A568" s="951" t="s">
        <v>124</v>
      </c>
      <c r="B568" s="979"/>
      <c r="C568" s="937"/>
      <c r="D568" s="937"/>
      <c r="E568" s="937"/>
      <c r="F568" s="937"/>
      <c r="G568" s="937"/>
      <c r="H568" s="937"/>
      <c r="I568" s="937"/>
      <c r="J568" s="937"/>
      <c r="K568" s="937"/>
      <c r="L568" s="962" t="s">
        <v>1172</v>
      </c>
      <c r="M568" s="968" t="s">
        <v>487</v>
      </c>
      <c r="N568" s="969" t="s">
        <v>142</v>
      </c>
      <c r="O568" s="955">
        <v>101.79554849830023</v>
      </c>
      <c r="P568" s="955">
        <v>100.79097509420087</v>
      </c>
      <c r="Q568" s="955">
        <v>101.79554849830023</v>
      </c>
      <c r="R568" s="955"/>
      <c r="S568" s="955">
        <v>100.00235654530456</v>
      </c>
      <c r="T568" s="955">
        <v>105.25169565111172</v>
      </c>
      <c r="U568" s="955">
        <v>108.92682926829266</v>
      </c>
      <c r="V568" s="955"/>
      <c r="W568" s="725"/>
      <c r="X568" s="725"/>
      <c r="Y568" s="725"/>
    </row>
    <row r="569" spans="1:25">
      <c r="A569" s="951" t="s">
        <v>124</v>
      </c>
      <c r="B569" s="979"/>
      <c r="C569" s="937"/>
      <c r="D569" s="937"/>
      <c r="E569" s="937"/>
      <c r="F569" s="937"/>
      <c r="G569" s="937"/>
      <c r="H569" s="937"/>
      <c r="I569" s="937"/>
      <c r="J569" s="937"/>
      <c r="K569" s="937"/>
      <c r="L569" s="962" t="s">
        <v>1173</v>
      </c>
      <c r="M569" s="968" t="s">
        <v>488</v>
      </c>
      <c r="N569" s="969" t="s">
        <v>486</v>
      </c>
      <c r="O569" s="964">
        <v>37.149565756823819</v>
      </c>
      <c r="P569" s="964">
        <v>67.15195409429279</v>
      </c>
      <c r="Q569" s="964">
        <v>37.149565756823819</v>
      </c>
      <c r="R569" s="955">
        <v>-30.002388337468972</v>
      </c>
      <c r="S569" s="964">
        <v>41.00048309178743</v>
      </c>
      <c r="T569" s="964">
        <v>72.966977803970209</v>
      </c>
      <c r="U569" s="964">
        <v>42.833016180354264</v>
      </c>
      <c r="V569" s="955"/>
      <c r="W569" s="725"/>
      <c r="X569" s="725"/>
      <c r="Y569" s="725"/>
    </row>
    <row r="570" spans="1:25" s="409" customFormat="1">
      <c r="A570" s="956" t="s">
        <v>124</v>
      </c>
      <c r="B570" s="983"/>
      <c r="C570" s="957"/>
      <c r="D570" s="957"/>
      <c r="E570" s="957"/>
      <c r="F570" s="957"/>
      <c r="G570" s="957"/>
      <c r="H570" s="957"/>
      <c r="I570" s="957"/>
      <c r="J570" s="957"/>
      <c r="K570" s="957"/>
      <c r="L570" s="958" t="s">
        <v>138</v>
      </c>
      <c r="M570" s="973" t="s">
        <v>1227</v>
      </c>
      <c r="N570" s="967" t="s">
        <v>355</v>
      </c>
      <c r="O570" s="954">
        <v>1150.8935471464019</v>
      </c>
      <c r="P570" s="954">
        <v>2080.3675378411908</v>
      </c>
      <c r="Q570" s="954">
        <v>1150.8935471464019</v>
      </c>
      <c r="R570" s="954">
        <v>0</v>
      </c>
      <c r="S570" s="954">
        <v>1199.2641304347824</v>
      </c>
      <c r="T570" s="954">
        <v>2260.5169723669969</v>
      </c>
      <c r="U570" s="954">
        <v>1252.8657232753621</v>
      </c>
      <c r="V570" s="954">
        <v>4.4695402355732092</v>
      </c>
      <c r="W570" s="961"/>
      <c r="X570" s="961"/>
      <c r="Y570" s="961"/>
    </row>
    <row r="571" spans="1:25" s="409" customFormat="1">
      <c r="A571" s="956" t="s">
        <v>124</v>
      </c>
      <c r="B571" s="979" t="s">
        <v>993</v>
      </c>
      <c r="C571" s="957"/>
      <c r="D571" s="957"/>
      <c r="E571" s="957"/>
      <c r="F571" s="957"/>
      <c r="G571" s="957"/>
      <c r="H571" s="957"/>
      <c r="I571" s="957"/>
      <c r="J571" s="957"/>
      <c r="K571" s="957"/>
      <c r="L571" s="958" t="s">
        <v>139</v>
      </c>
      <c r="M571" s="973" t="s">
        <v>489</v>
      </c>
      <c r="N571" s="967" t="s">
        <v>314</v>
      </c>
      <c r="O571" s="980">
        <v>30.98</v>
      </c>
      <c r="P571" s="980">
        <v>30.98</v>
      </c>
      <c r="Q571" s="980">
        <v>30.98</v>
      </c>
      <c r="R571" s="980">
        <v>0</v>
      </c>
      <c r="S571" s="980">
        <v>29.25</v>
      </c>
      <c r="T571" s="980">
        <v>30.98</v>
      </c>
      <c r="U571" s="980">
        <v>29.25</v>
      </c>
      <c r="V571" s="954"/>
      <c r="W571" s="961"/>
      <c r="X571" s="961"/>
      <c r="Y571" s="961"/>
    </row>
    <row r="572" spans="1:25">
      <c r="A572" s="951" t="s">
        <v>124</v>
      </c>
      <c r="B572" s="979" t="s">
        <v>990</v>
      </c>
      <c r="C572" s="937"/>
      <c r="D572" s="937"/>
      <c r="E572" s="937"/>
      <c r="F572" s="937"/>
      <c r="G572" s="937"/>
      <c r="H572" s="937"/>
      <c r="I572" s="937"/>
      <c r="J572" s="937"/>
      <c r="K572" s="937"/>
      <c r="L572" s="962" t="s">
        <v>1174</v>
      </c>
      <c r="M572" s="968" t="s">
        <v>976</v>
      </c>
      <c r="N572" s="969" t="s">
        <v>314</v>
      </c>
      <c r="O572" s="981">
        <v>15.49</v>
      </c>
      <c r="P572" s="981">
        <v>15.49</v>
      </c>
      <c r="Q572" s="981">
        <v>15.49</v>
      </c>
      <c r="R572" s="982">
        <v>0</v>
      </c>
      <c r="S572" s="981">
        <v>14.625</v>
      </c>
      <c r="T572" s="981">
        <v>15.49</v>
      </c>
      <c r="U572" s="981">
        <v>14.625</v>
      </c>
      <c r="V572" s="955"/>
      <c r="W572" s="725"/>
      <c r="X572" s="725"/>
      <c r="Y572" s="725"/>
    </row>
    <row r="573" spans="1:25">
      <c r="A573" s="951" t="s">
        <v>124</v>
      </c>
      <c r="B573" s="979" t="s">
        <v>986</v>
      </c>
      <c r="C573" s="937"/>
      <c r="D573" s="937"/>
      <c r="E573" s="937"/>
      <c r="F573" s="937"/>
      <c r="G573" s="937"/>
      <c r="H573" s="937"/>
      <c r="I573" s="937"/>
      <c r="J573" s="937"/>
      <c r="K573" s="937"/>
      <c r="L573" s="962" t="s">
        <v>1175</v>
      </c>
      <c r="M573" s="968" t="s">
        <v>977</v>
      </c>
      <c r="N573" s="969" t="s">
        <v>486</v>
      </c>
      <c r="O573" s="964">
        <v>38.380000000000003</v>
      </c>
      <c r="P573" s="964">
        <v>67.5</v>
      </c>
      <c r="Q573" s="964">
        <v>38.380000000000003</v>
      </c>
      <c r="R573" s="955">
        <v>-29.119999999999997</v>
      </c>
      <c r="S573" s="964">
        <v>41</v>
      </c>
      <c r="T573" s="964">
        <v>71.099999999999994</v>
      </c>
      <c r="U573" s="964">
        <v>41</v>
      </c>
      <c r="V573" s="955"/>
      <c r="W573" s="725"/>
      <c r="X573" s="725"/>
      <c r="Y573" s="725"/>
    </row>
    <row r="574" spans="1:25">
      <c r="A574" s="951" t="s">
        <v>124</v>
      </c>
      <c r="B574" s="979" t="s">
        <v>991</v>
      </c>
      <c r="C574" s="937"/>
      <c r="D574" s="937"/>
      <c r="E574" s="937"/>
      <c r="F574" s="937"/>
      <c r="G574" s="937"/>
      <c r="H574" s="937"/>
      <c r="I574" s="937"/>
      <c r="J574" s="937"/>
      <c r="K574" s="937"/>
      <c r="L574" s="962" t="s">
        <v>1176</v>
      </c>
      <c r="M574" s="968" t="s">
        <v>978</v>
      </c>
      <c r="N574" s="969" t="s">
        <v>314</v>
      </c>
      <c r="O574" s="982">
        <v>15.49</v>
      </c>
      <c r="P574" s="982">
        <v>15.49</v>
      </c>
      <c r="Q574" s="982">
        <v>15.49</v>
      </c>
      <c r="R574" s="982">
        <v>0</v>
      </c>
      <c r="S574" s="982">
        <v>14.625</v>
      </c>
      <c r="T574" s="982">
        <v>15.49</v>
      </c>
      <c r="U574" s="982">
        <v>14.625</v>
      </c>
      <c r="V574" s="955"/>
      <c r="W574" s="725"/>
      <c r="X574" s="725"/>
      <c r="Y574" s="725"/>
    </row>
    <row r="575" spans="1:25">
      <c r="A575" s="951" t="s">
        <v>124</v>
      </c>
      <c r="B575" s="979" t="s">
        <v>985</v>
      </c>
      <c r="C575" s="937"/>
      <c r="D575" s="937"/>
      <c r="E575" s="937"/>
      <c r="F575" s="937"/>
      <c r="G575" s="937"/>
      <c r="H575" s="937"/>
      <c r="I575" s="937"/>
      <c r="J575" s="937"/>
      <c r="K575" s="937"/>
      <c r="L575" s="962" t="s">
        <v>1177</v>
      </c>
      <c r="M575" s="968" t="s">
        <v>979</v>
      </c>
      <c r="N575" s="969" t="s">
        <v>486</v>
      </c>
      <c r="O575" s="964">
        <v>39.069131513647633</v>
      </c>
      <c r="P575" s="964">
        <v>68.033908188585585</v>
      </c>
      <c r="Q575" s="964">
        <v>39.069131513647633</v>
      </c>
      <c r="R575" s="955">
        <v>-28.964776674937951</v>
      </c>
      <c r="S575" s="964">
        <v>41.000966183574867</v>
      </c>
      <c r="T575" s="964">
        <v>74.833955607940425</v>
      </c>
      <c r="U575" s="964">
        <v>44.66</v>
      </c>
      <c r="V575" s="955"/>
      <c r="W575" s="725"/>
      <c r="X575" s="725"/>
      <c r="Y575" s="725"/>
    </row>
    <row r="576" spans="1:25">
      <c r="A576" s="951"/>
      <c r="B576" s="937"/>
      <c r="C576" s="937"/>
      <c r="D576" s="937"/>
      <c r="E576" s="937"/>
      <c r="F576" s="937"/>
      <c r="G576" s="937"/>
      <c r="H576" s="937"/>
      <c r="I576" s="937"/>
      <c r="J576" s="937"/>
      <c r="K576" s="937"/>
      <c r="L576" s="984"/>
      <c r="M576" s="985"/>
      <c r="N576" s="984"/>
      <c r="O576" s="938"/>
      <c r="P576" s="938"/>
      <c r="Q576" s="938"/>
      <c r="R576" s="938"/>
      <c r="S576" s="938"/>
      <c r="T576" s="938"/>
      <c r="U576" s="938"/>
      <c r="V576" s="938"/>
      <c r="W576" s="938"/>
      <c r="X576" s="938"/>
      <c r="Y576" s="938"/>
    </row>
    <row r="577" spans="1:25">
      <c r="A577" s="937"/>
      <c r="B577" s="937"/>
      <c r="C577" s="937"/>
      <c r="D577" s="937"/>
      <c r="E577" s="937"/>
      <c r="F577" s="937"/>
      <c r="G577" s="937"/>
      <c r="H577" s="937"/>
      <c r="I577" s="937"/>
      <c r="J577" s="937"/>
      <c r="K577" s="937"/>
      <c r="L577" s="942" t="s">
        <v>1274</v>
      </c>
      <c r="M577" s="942"/>
      <c r="N577" s="942"/>
      <c r="O577" s="942"/>
      <c r="P577" s="942"/>
      <c r="Q577" s="942"/>
      <c r="R577" s="942"/>
      <c r="S577" s="942"/>
      <c r="T577" s="942"/>
      <c r="U577" s="942"/>
      <c r="V577" s="942"/>
      <c r="W577" s="942"/>
      <c r="X577" s="942"/>
      <c r="Y577" s="942"/>
    </row>
    <row r="578" spans="1:25" ht="23.25" customHeight="1">
      <c r="A578" s="937"/>
      <c r="B578" s="937"/>
      <c r="C578" s="937"/>
      <c r="D578" s="937"/>
      <c r="E578" s="937"/>
      <c r="F578" s="937"/>
      <c r="G578" s="937"/>
      <c r="H578" s="937"/>
      <c r="I578" s="937"/>
      <c r="J578" s="937"/>
      <c r="K578" s="937"/>
      <c r="L578" s="986" t="s">
        <v>2428</v>
      </c>
      <c r="M578" s="987"/>
      <c r="N578" s="987"/>
      <c r="O578" s="987"/>
      <c r="P578" s="987"/>
      <c r="Q578" s="987"/>
      <c r="R578" s="987"/>
      <c r="S578" s="987"/>
      <c r="T578" s="987"/>
      <c r="U578" s="987"/>
      <c r="V578" s="987"/>
      <c r="W578" s="987"/>
      <c r="X578" s="987"/>
      <c r="Y578" s="987"/>
    </row>
    <row r="579" spans="1:25" ht="24.75" customHeight="1">
      <c r="A579" s="937"/>
      <c r="B579" s="937"/>
      <c r="C579" s="937"/>
      <c r="D579" s="937"/>
      <c r="E579" s="937"/>
      <c r="F579" s="937"/>
      <c r="G579" s="937"/>
      <c r="H579" s="937"/>
      <c r="I579" s="937"/>
      <c r="J579" s="937"/>
      <c r="K579" s="937" t="s">
        <v>2415</v>
      </c>
      <c r="L579" s="986" t="s">
        <v>2425</v>
      </c>
      <c r="M579" s="987"/>
      <c r="N579" s="987"/>
      <c r="O579" s="987"/>
      <c r="P579" s="987"/>
      <c r="Q579" s="987"/>
      <c r="R579" s="987"/>
      <c r="S579" s="987"/>
      <c r="T579" s="987"/>
      <c r="U579" s="987"/>
      <c r="V579" s="987"/>
      <c r="W579" s="987"/>
      <c r="X579" s="987"/>
      <c r="Y579" s="987"/>
    </row>
    <row r="580" spans="1:25" ht="25.5" customHeight="1">
      <c r="A580" s="937"/>
      <c r="B580" s="937"/>
      <c r="C580" s="937"/>
      <c r="D580" s="937"/>
      <c r="E580" s="937"/>
      <c r="F580" s="937"/>
      <c r="G580" s="937"/>
      <c r="H580" s="937"/>
      <c r="I580" s="937"/>
      <c r="J580" s="937"/>
      <c r="K580" s="937" t="s">
        <v>2415</v>
      </c>
      <c r="L580" s="986" t="s">
        <v>2426</v>
      </c>
      <c r="M580" s="987"/>
      <c r="N580" s="987"/>
      <c r="O580" s="987"/>
      <c r="P580" s="987"/>
      <c r="Q580" s="987"/>
      <c r="R580" s="987"/>
      <c r="S580" s="987"/>
      <c r="T580" s="987"/>
      <c r="U580" s="987"/>
      <c r="V580" s="987"/>
      <c r="W580" s="987"/>
      <c r="X580" s="987"/>
      <c r="Y580" s="987"/>
    </row>
    <row r="581" spans="1:25" ht="23.25" customHeight="1">
      <c r="A581" s="937"/>
      <c r="B581" s="937"/>
      <c r="C581" s="937"/>
      <c r="D581" s="937"/>
      <c r="E581" s="937"/>
      <c r="F581" s="937"/>
      <c r="G581" s="937"/>
      <c r="H581" s="937"/>
      <c r="I581" s="937"/>
      <c r="J581" s="937"/>
      <c r="K581" s="937" t="s">
        <v>2415</v>
      </c>
      <c r="L581" s="986" t="s">
        <v>2427</v>
      </c>
      <c r="M581" s="987"/>
      <c r="N581" s="987"/>
      <c r="O581" s="987"/>
      <c r="P581" s="987"/>
      <c r="Q581" s="987"/>
      <c r="R581" s="987"/>
      <c r="S581" s="987"/>
      <c r="T581" s="987"/>
      <c r="U581" s="987"/>
      <c r="V581" s="987"/>
      <c r="W581" s="987"/>
      <c r="X581" s="987"/>
      <c r="Y581" s="987"/>
    </row>
    <row r="582" spans="1:25" ht="24.75" customHeight="1">
      <c r="A582" s="937"/>
      <c r="B582" s="937"/>
      <c r="C582" s="937"/>
      <c r="D582" s="937"/>
      <c r="E582" s="937"/>
      <c r="F582" s="937"/>
      <c r="G582" s="937"/>
      <c r="H582" s="937"/>
      <c r="I582" s="937"/>
      <c r="J582" s="937"/>
      <c r="K582" s="937" t="s">
        <v>2415</v>
      </c>
      <c r="L582" s="986" t="s">
        <v>2430</v>
      </c>
      <c r="M582" s="987"/>
      <c r="N582" s="987"/>
      <c r="O582" s="987"/>
      <c r="P582" s="987"/>
      <c r="Q582" s="987"/>
      <c r="R582" s="987"/>
      <c r="S582" s="987"/>
      <c r="T582" s="987"/>
      <c r="U582" s="987"/>
      <c r="V582" s="987"/>
      <c r="W582" s="987"/>
      <c r="X582" s="987"/>
      <c r="Y582" s="987"/>
    </row>
    <row r="583" spans="1:25" ht="27.75" customHeight="1">
      <c r="A583" s="937"/>
      <c r="B583" s="937"/>
      <c r="C583" s="937"/>
      <c r="D583" s="937"/>
      <c r="E583" s="937"/>
      <c r="F583" s="937"/>
      <c r="G583" s="937"/>
      <c r="H583" s="937"/>
      <c r="I583" s="937"/>
      <c r="J583" s="937"/>
      <c r="K583" s="937" t="s">
        <v>2415</v>
      </c>
      <c r="L583" s="986" t="s">
        <v>2429</v>
      </c>
      <c r="M583" s="987"/>
      <c r="N583" s="987"/>
      <c r="O583" s="987"/>
      <c r="P583" s="987"/>
      <c r="Q583" s="987"/>
      <c r="R583" s="987"/>
      <c r="S583" s="987"/>
      <c r="T583" s="987"/>
      <c r="U583" s="987"/>
      <c r="V583" s="987"/>
      <c r="W583" s="987"/>
      <c r="X583" s="987"/>
      <c r="Y583" s="987"/>
    </row>
    <row r="584" spans="1:25" ht="24.75" customHeight="1">
      <c r="A584" s="937"/>
      <c r="B584" s="937"/>
      <c r="C584" s="937"/>
      <c r="D584" s="937"/>
      <c r="E584" s="937"/>
      <c r="F584" s="937"/>
      <c r="G584" s="937"/>
      <c r="H584" s="937"/>
      <c r="I584" s="937"/>
      <c r="J584" s="937"/>
      <c r="K584" s="937" t="s">
        <v>2415</v>
      </c>
      <c r="L584" s="986" t="s">
        <v>2431</v>
      </c>
      <c r="M584" s="987"/>
      <c r="N584" s="987"/>
      <c r="O584" s="987"/>
      <c r="P584" s="987"/>
      <c r="Q584" s="987"/>
      <c r="R584" s="987"/>
      <c r="S584" s="987"/>
      <c r="T584" s="987"/>
      <c r="U584" s="987"/>
      <c r="V584" s="987"/>
      <c r="W584" s="987"/>
      <c r="X584" s="987"/>
      <c r="Y584" s="987"/>
    </row>
    <row r="585" spans="1:25" ht="123" customHeight="1">
      <c r="A585" s="937"/>
      <c r="B585" s="937"/>
      <c r="C585" s="937"/>
      <c r="D585" s="937"/>
      <c r="E585" s="937"/>
      <c r="F585" s="937"/>
      <c r="G585" s="937"/>
      <c r="H585" s="937"/>
      <c r="I585" s="937"/>
      <c r="J585" s="937"/>
      <c r="K585" s="937" t="s">
        <v>2415</v>
      </c>
      <c r="L585" s="986" t="s">
        <v>2439</v>
      </c>
      <c r="M585" s="987"/>
      <c r="N585" s="987"/>
      <c r="O585" s="987"/>
      <c r="P585" s="987"/>
      <c r="Q585" s="987"/>
      <c r="R585" s="987"/>
      <c r="S585" s="987"/>
      <c r="T585" s="987"/>
      <c r="U585" s="987"/>
      <c r="V585" s="987"/>
      <c r="W585" s="987"/>
      <c r="X585" s="987"/>
      <c r="Y585" s="987"/>
    </row>
  </sheetData>
  <sheetProtection formatColumns="0" formatRows="0" autoFilter="0"/>
  <mergeCells count="16">
    <mergeCell ref="V14:V15"/>
    <mergeCell ref="L585:Y585"/>
    <mergeCell ref="L14:L15"/>
    <mergeCell ref="M14:M15"/>
    <mergeCell ref="N14:N15"/>
    <mergeCell ref="W14:W15"/>
    <mergeCell ref="L579:Y579"/>
    <mergeCell ref="L580:Y580"/>
    <mergeCell ref="L581:Y581"/>
    <mergeCell ref="L582:Y582"/>
    <mergeCell ref="L583:Y583"/>
    <mergeCell ref="L584:Y584"/>
    <mergeCell ref="X14:X15"/>
    <mergeCell ref="Y14:Y15"/>
    <mergeCell ref="L577:Y577"/>
    <mergeCell ref="L578:Y578"/>
  </mergeCells>
  <dataValidations count="2">
    <dataValidation type="textLength" operator="lessThanOrEqual" allowBlank="1" showInputMessage="1" showErrorMessage="1" errorTitle="Ошибка" error="Допускается ввод не более 900 символов!" sqref="W17:Y42 W43:Y95 W97:Y122 W123:Y175 W177:Y202 W203:Y255 W257:Y282 W283:Y335 W337:Y362 W363:Y415 W417:Y442 W443:Y495 W497:Y522 W523:Y575">
      <formula1>900</formula1>
    </dataValidation>
    <dataValidation type="decimal" allowBlank="1" showErrorMessage="1" errorTitle="Ошибка" error="Допускается ввод только действительных чисел!" sqref="S84:U89 S32:U33 O69:Q79 S45:U45 S50:U50 O45:Q45 O32:Q33 S92:U95 O20:Q22 O26:Q26 S26:U26 O84:Q89 S20:U22 O81:Q82 S81:U82 O50:Q50 S69:U79 O92:Q95 S164:U169 S112:U113 O149:Q159 S125:U125 S130:U130 O125:Q125 O112:Q113 S172:U175 O100:Q102 O106:Q106 S106:U106 O164:Q169 S100:U102 O161:Q162 S161:U162 O130:Q130 S149:U159 O172:Q175 S244:U249 S192:U193 O229:Q239 S205:U205 S210:U210 O205:Q205 O192:Q193 S252:U255 O180:Q182 O186:Q186 S186:U186 O244:Q249 S180:U182 O241:Q242 S241:U242 O210:Q210 S229:U239 O252:Q255 S324:U329 S272:U273 O309:Q319 S285:U285 S290:U290 O285:Q285 O272:Q273 S332:U335 O260:Q262 O266:Q266 S266:U266 O324:Q329 S260:U262 O321:Q322 S321:U322 O290:Q290 S309:U319 O332:Q335 S404:U409 S352:U353 O389:Q399 S365:U365 S370:U370 O365:Q365 O352:Q353 S412:U415 O340:Q342 O346:Q346 S346:U346 O404:Q409 S340:U342 O401:Q402 S401:U402 O370:Q370 S389:U399 O412:Q415 S484:U489 S432:U433 O469:Q479 S445:U445 S450:U450 O445:Q445 O432:Q433 S492:U495 O420:Q422 O426:Q426 S426:U426 O484:Q489 S420:U422 O481:Q482 S481:U482 O450:Q450 S469:U479 O492:Q495 S564:U569 S512:U513 O549:Q559 S525:U525 S530:U530 O525:Q525 O512:Q513 O572:Q575 O500:Q502 O506:Q506 S506:U506 O564:Q569 S500:U502 O561:Q562 S561:U562 O530:Q530 S549:U559 S572:U57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290"/>
  <sheetViews>
    <sheetView showGridLines="0" view="pageBreakPreview" topLeftCell="K11" zoomScale="70" zoomScaleNormal="100" zoomScaleSheetLayoutView="70" workbookViewId="0">
      <selection activeCell="V259" sqref="V259"/>
    </sheetView>
  </sheetViews>
  <sheetFormatPr defaultColWidth="9.140625" defaultRowHeight="11.25"/>
  <cols>
    <col min="1" max="5" width="2.7109375" style="242" hidden="1" customWidth="1"/>
    <col min="6" max="6" width="8.42578125" style="242" hidden="1" customWidth="1"/>
    <col min="7" max="7" width="12.85546875" style="242" hidden="1" customWidth="1"/>
    <col min="8" max="10" width="2.7109375" style="242" hidden="1" customWidth="1"/>
    <col min="11" max="11" width="3.7109375" style="242" hidden="1" customWidth="1"/>
    <col min="12" max="12" width="56.7109375" style="241" customWidth="1"/>
    <col min="13" max="13" width="13.28515625" style="244" customWidth="1"/>
    <col min="14" max="17" width="14.85546875" style="242" customWidth="1"/>
    <col min="18" max="16384" width="9.140625" style="242"/>
  </cols>
  <sheetData>
    <row r="1" spans="1:31" hidden="1">
      <c r="A1" s="949"/>
      <c r="B1" s="949"/>
      <c r="C1" s="949"/>
      <c r="D1" s="949"/>
      <c r="E1" s="949"/>
      <c r="F1" s="949"/>
      <c r="G1" s="949"/>
      <c r="H1" s="949"/>
      <c r="I1" s="949"/>
      <c r="J1" s="949"/>
      <c r="K1" s="949"/>
      <c r="L1" s="988"/>
      <c r="M1" s="989"/>
      <c r="N1" s="949">
        <v>2024</v>
      </c>
      <c r="O1" s="949">
        <v>2024</v>
      </c>
      <c r="P1" s="949">
        <v>2024</v>
      </c>
      <c r="Q1" s="949"/>
      <c r="R1" s="949"/>
      <c r="S1" s="949"/>
      <c r="T1" s="949"/>
      <c r="U1" s="949"/>
      <c r="V1" s="949"/>
      <c r="W1" s="949"/>
      <c r="X1" s="949"/>
      <c r="Y1" s="949"/>
      <c r="Z1" s="949"/>
      <c r="AA1" s="949"/>
      <c r="AB1" s="949"/>
      <c r="AC1" s="949"/>
      <c r="AD1" s="949"/>
      <c r="AE1" s="949"/>
    </row>
    <row r="2" spans="1:31" hidden="1">
      <c r="A2" s="949"/>
      <c r="B2" s="949"/>
      <c r="C2" s="949"/>
      <c r="D2" s="949"/>
      <c r="E2" s="949"/>
      <c r="F2" s="949"/>
      <c r="G2" s="949"/>
      <c r="H2" s="949"/>
      <c r="I2" s="949"/>
      <c r="J2" s="949"/>
      <c r="K2" s="949"/>
      <c r="L2" s="988"/>
      <c r="M2" s="989"/>
      <c r="N2" s="949" t="s">
        <v>272</v>
      </c>
      <c r="O2" s="949" t="s">
        <v>271</v>
      </c>
      <c r="P2" s="949" t="s">
        <v>1220</v>
      </c>
      <c r="Q2" s="949"/>
      <c r="R2" s="949"/>
      <c r="S2" s="949"/>
      <c r="T2" s="949"/>
      <c r="U2" s="949"/>
      <c r="V2" s="949"/>
      <c r="W2" s="949"/>
      <c r="X2" s="949"/>
      <c r="Y2" s="949"/>
      <c r="Z2" s="949"/>
      <c r="AA2" s="949"/>
      <c r="AB2" s="949"/>
      <c r="AC2" s="949"/>
      <c r="AD2" s="949"/>
      <c r="AE2" s="949"/>
    </row>
    <row r="3" spans="1:31" hidden="1">
      <c r="A3" s="949"/>
      <c r="B3" s="949"/>
      <c r="C3" s="949"/>
      <c r="D3" s="949"/>
      <c r="E3" s="949"/>
      <c r="F3" s="949"/>
      <c r="G3" s="949"/>
      <c r="H3" s="949"/>
      <c r="I3" s="949"/>
      <c r="J3" s="949"/>
      <c r="K3" s="949"/>
      <c r="L3" s="988"/>
      <c r="M3" s="989"/>
      <c r="N3" s="949" t="s">
        <v>2469</v>
      </c>
      <c r="O3" s="949" t="s">
        <v>2470</v>
      </c>
      <c r="P3" s="949" t="s">
        <v>2478</v>
      </c>
      <c r="Q3" s="949"/>
      <c r="R3" s="949"/>
      <c r="S3" s="949"/>
      <c r="T3" s="949"/>
      <c r="U3" s="949"/>
      <c r="V3" s="949"/>
      <c r="W3" s="949"/>
      <c r="X3" s="949"/>
      <c r="Y3" s="949"/>
      <c r="Z3" s="949"/>
      <c r="AA3" s="949"/>
      <c r="AB3" s="949"/>
      <c r="AC3" s="949"/>
      <c r="AD3" s="949"/>
      <c r="AE3" s="949"/>
    </row>
    <row r="4" spans="1:31" hidden="1">
      <c r="A4" s="949"/>
      <c r="B4" s="949"/>
      <c r="C4" s="949"/>
      <c r="D4" s="949"/>
      <c r="E4" s="949"/>
      <c r="F4" s="949"/>
      <c r="G4" s="949"/>
      <c r="H4" s="949"/>
      <c r="I4" s="949"/>
      <c r="J4" s="949"/>
      <c r="K4" s="949"/>
      <c r="L4" s="988"/>
      <c r="M4" s="989"/>
      <c r="N4" s="949"/>
      <c r="O4" s="949"/>
      <c r="P4" s="949"/>
      <c r="Q4" s="949"/>
      <c r="R4" s="949"/>
      <c r="S4" s="949"/>
      <c r="T4" s="949"/>
      <c r="U4" s="949"/>
      <c r="V4" s="949"/>
      <c r="W4" s="949"/>
      <c r="X4" s="949"/>
      <c r="Y4" s="949"/>
      <c r="Z4" s="949"/>
      <c r="AA4" s="949"/>
      <c r="AB4" s="949"/>
      <c r="AC4" s="949"/>
      <c r="AD4" s="949"/>
      <c r="AE4" s="949"/>
    </row>
    <row r="5" spans="1:31" hidden="1">
      <c r="A5" s="949"/>
      <c r="B5" s="949"/>
      <c r="C5" s="949"/>
      <c r="D5" s="949"/>
      <c r="E5" s="949"/>
      <c r="F5" s="949"/>
      <c r="G5" s="949"/>
      <c r="H5" s="949"/>
      <c r="I5" s="949"/>
      <c r="J5" s="949"/>
      <c r="K5" s="949"/>
      <c r="L5" s="988"/>
      <c r="M5" s="989"/>
      <c r="N5" s="949"/>
      <c r="O5" s="949"/>
      <c r="P5" s="949"/>
      <c r="Q5" s="949"/>
      <c r="R5" s="949"/>
      <c r="S5" s="949"/>
      <c r="T5" s="949"/>
      <c r="U5" s="949"/>
      <c r="V5" s="949"/>
      <c r="W5" s="949"/>
      <c r="X5" s="949"/>
      <c r="Y5" s="949"/>
      <c r="Z5" s="949"/>
      <c r="AA5" s="949"/>
      <c r="AB5" s="949"/>
      <c r="AC5" s="949"/>
      <c r="AD5" s="949"/>
      <c r="AE5" s="949"/>
    </row>
    <row r="6" spans="1:31" hidden="1">
      <c r="A6" s="949"/>
      <c r="B6" s="949"/>
      <c r="C6" s="949"/>
      <c r="D6" s="949"/>
      <c r="E6" s="949"/>
      <c r="F6" s="949"/>
      <c r="G6" s="949"/>
      <c r="H6" s="949"/>
      <c r="I6" s="949"/>
      <c r="J6" s="949"/>
      <c r="K6" s="949"/>
      <c r="L6" s="988"/>
      <c r="M6" s="989"/>
      <c r="N6" s="949"/>
      <c r="O6" s="949"/>
      <c r="P6" s="949"/>
      <c r="Q6" s="949"/>
      <c r="R6" s="949"/>
      <c r="S6" s="949"/>
      <c r="T6" s="949"/>
      <c r="U6" s="949"/>
      <c r="V6" s="949"/>
      <c r="W6" s="949"/>
      <c r="X6" s="949"/>
      <c r="Y6" s="949"/>
      <c r="Z6" s="949"/>
      <c r="AA6" s="949"/>
      <c r="AB6" s="949"/>
      <c r="AC6" s="949"/>
      <c r="AD6" s="949"/>
      <c r="AE6" s="949"/>
    </row>
    <row r="7" spans="1:31" hidden="1">
      <c r="A7" s="949"/>
      <c r="B7" s="949"/>
      <c r="C7" s="949"/>
      <c r="D7" s="949"/>
      <c r="E7" s="949"/>
      <c r="F7" s="949"/>
      <c r="G7" s="949"/>
      <c r="H7" s="949"/>
      <c r="I7" s="949"/>
      <c r="J7" s="949"/>
      <c r="K7" s="949"/>
      <c r="L7" s="988"/>
      <c r="M7" s="989"/>
      <c r="N7" s="949"/>
      <c r="O7" s="949"/>
      <c r="P7" s="949"/>
      <c r="Q7" s="949"/>
      <c r="R7" s="949"/>
      <c r="S7" s="949"/>
      <c r="T7" s="949"/>
      <c r="U7" s="949"/>
      <c r="V7" s="949"/>
      <c r="W7" s="949"/>
      <c r="X7" s="949"/>
      <c r="Y7" s="949"/>
      <c r="Z7" s="949"/>
      <c r="AA7" s="949"/>
      <c r="AB7" s="949"/>
      <c r="AC7" s="949"/>
      <c r="AD7" s="949"/>
      <c r="AE7" s="949"/>
    </row>
    <row r="8" spans="1:31" hidden="1">
      <c r="A8" s="949"/>
      <c r="B8" s="949"/>
      <c r="C8" s="949"/>
      <c r="D8" s="949"/>
      <c r="E8" s="949"/>
      <c r="F8" s="949"/>
      <c r="G8" s="949"/>
      <c r="H8" s="949"/>
      <c r="I8" s="949"/>
      <c r="J8" s="949"/>
      <c r="K8" s="949"/>
      <c r="L8" s="988"/>
      <c r="M8" s="989"/>
      <c r="N8" s="949"/>
      <c r="O8" s="949"/>
      <c r="P8" s="949"/>
      <c r="Q8" s="949"/>
      <c r="R8" s="949"/>
      <c r="S8" s="949"/>
      <c r="T8" s="949"/>
      <c r="U8" s="949"/>
      <c r="V8" s="949"/>
      <c r="W8" s="949"/>
      <c r="X8" s="949"/>
      <c r="Y8" s="949"/>
      <c r="Z8" s="949"/>
      <c r="AA8" s="949"/>
      <c r="AB8" s="949"/>
      <c r="AC8" s="949"/>
      <c r="AD8" s="949"/>
      <c r="AE8" s="949"/>
    </row>
    <row r="9" spans="1:31" hidden="1">
      <c r="A9" s="949"/>
      <c r="B9" s="949"/>
      <c r="C9" s="949"/>
      <c r="D9" s="949"/>
      <c r="E9" s="949"/>
      <c r="F9" s="949"/>
      <c r="G9" s="949"/>
      <c r="H9" s="949"/>
      <c r="I9" s="949"/>
      <c r="J9" s="949"/>
      <c r="K9" s="949"/>
      <c r="L9" s="988"/>
      <c r="M9" s="989"/>
      <c r="N9" s="949"/>
      <c r="O9" s="949"/>
      <c r="P9" s="949"/>
      <c r="Q9" s="949"/>
      <c r="R9" s="949"/>
      <c r="S9" s="949"/>
      <c r="T9" s="949"/>
      <c r="U9" s="949"/>
      <c r="V9" s="949"/>
      <c r="W9" s="949"/>
      <c r="X9" s="949"/>
      <c r="Y9" s="949"/>
      <c r="Z9" s="949"/>
      <c r="AA9" s="949"/>
      <c r="AB9" s="949"/>
      <c r="AC9" s="949"/>
      <c r="AD9" s="949"/>
      <c r="AE9" s="949"/>
    </row>
    <row r="10" spans="1:31" hidden="1">
      <c r="A10" s="949"/>
      <c r="B10" s="949"/>
      <c r="C10" s="949"/>
      <c r="D10" s="949"/>
      <c r="E10" s="949"/>
      <c r="F10" s="949"/>
      <c r="G10" s="949"/>
      <c r="H10" s="949"/>
      <c r="I10" s="949"/>
      <c r="J10" s="949"/>
      <c r="K10" s="949"/>
      <c r="L10" s="988"/>
      <c r="M10" s="989"/>
      <c r="N10" s="949"/>
      <c r="O10" s="949"/>
      <c r="P10" s="949"/>
      <c r="Q10" s="949"/>
      <c r="R10" s="949"/>
      <c r="S10" s="949"/>
      <c r="T10" s="949"/>
      <c r="U10" s="949"/>
      <c r="V10" s="949"/>
      <c r="W10" s="949"/>
      <c r="X10" s="949"/>
      <c r="Y10" s="949"/>
      <c r="Z10" s="949"/>
      <c r="AA10" s="949"/>
      <c r="AB10" s="949"/>
      <c r="AC10" s="949"/>
      <c r="AD10" s="949"/>
      <c r="AE10" s="949"/>
    </row>
    <row r="11" spans="1:31" ht="15" hidden="1" customHeight="1">
      <c r="A11" s="949"/>
      <c r="B11" s="949"/>
      <c r="C11" s="949"/>
      <c r="D11" s="949"/>
      <c r="E11" s="949"/>
      <c r="F11" s="949"/>
      <c r="G11" s="949"/>
      <c r="H11" s="949"/>
      <c r="I11" s="949"/>
      <c r="J11" s="949"/>
      <c r="K11" s="949"/>
      <c r="L11" s="990"/>
      <c r="M11" s="989"/>
      <c r="N11" s="949"/>
      <c r="O11" s="949"/>
      <c r="P11" s="949"/>
      <c r="Q11" s="949"/>
      <c r="R11" s="949"/>
      <c r="S11" s="949"/>
      <c r="T11" s="949"/>
      <c r="U11" s="949"/>
      <c r="V11" s="949"/>
      <c r="W11" s="949"/>
      <c r="X11" s="949"/>
      <c r="Y11" s="949"/>
      <c r="Z11" s="949"/>
      <c r="AA11" s="949"/>
      <c r="AB11" s="949"/>
      <c r="AC11" s="949"/>
      <c r="AD11" s="949"/>
      <c r="AE11" s="949"/>
    </row>
    <row r="12" spans="1:31" s="243" customFormat="1" ht="24" customHeight="1">
      <c r="A12" s="809"/>
      <c r="B12" s="809"/>
      <c r="C12" s="809"/>
      <c r="D12" s="809"/>
      <c r="E12" s="809"/>
      <c r="F12" s="809"/>
      <c r="G12" s="809"/>
      <c r="H12" s="809"/>
      <c r="I12" s="809"/>
      <c r="J12" s="809"/>
      <c r="K12" s="809"/>
      <c r="L12" s="900" t="s">
        <v>1195</v>
      </c>
      <c r="M12" s="991"/>
      <c r="N12" s="991"/>
      <c r="O12" s="991"/>
      <c r="P12" s="991"/>
      <c r="Q12" s="809"/>
      <c r="R12" s="809"/>
      <c r="S12" s="809"/>
      <c r="T12" s="809"/>
      <c r="U12" s="809"/>
      <c r="V12" s="809"/>
      <c r="W12" s="809"/>
      <c r="X12" s="809"/>
      <c r="Y12" s="809"/>
      <c r="Z12" s="809"/>
      <c r="AA12" s="809"/>
      <c r="AB12" s="809"/>
      <c r="AC12" s="809"/>
      <c r="AD12" s="809"/>
      <c r="AE12" s="809"/>
    </row>
    <row r="13" spans="1:31">
      <c r="A13" s="949"/>
      <c r="B13" s="949"/>
      <c r="C13" s="949"/>
      <c r="D13" s="949"/>
      <c r="E13" s="949"/>
      <c r="F13" s="949"/>
      <c r="G13" s="949"/>
      <c r="H13" s="949"/>
      <c r="I13" s="949"/>
      <c r="J13" s="949"/>
      <c r="K13" s="949"/>
      <c r="L13" s="989"/>
      <c r="M13" s="989"/>
      <c r="N13" s="989"/>
      <c r="O13" s="949"/>
      <c r="P13" s="949"/>
      <c r="Q13" s="949"/>
      <c r="R13" s="949"/>
      <c r="S13" s="949"/>
      <c r="T13" s="949"/>
      <c r="U13" s="949"/>
      <c r="V13" s="949"/>
      <c r="W13" s="949"/>
      <c r="X13" s="949"/>
      <c r="Y13" s="949"/>
      <c r="Z13" s="949"/>
      <c r="AA13" s="949"/>
      <c r="AB13" s="949"/>
      <c r="AC13" s="949"/>
      <c r="AD13" s="949"/>
      <c r="AE13" s="989"/>
    </row>
    <row r="14" spans="1:31" s="243" customFormat="1">
      <c r="A14" s="809"/>
      <c r="B14" s="809"/>
      <c r="C14" s="809"/>
      <c r="D14" s="809"/>
      <c r="E14" s="809"/>
      <c r="F14" s="809"/>
      <c r="G14" s="809" t="b">
        <v>1</v>
      </c>
      <c r="H14" s="809"/>
      <c r="I14" s="809"/>
      <c r="J14" s="809"/>
      <c r="K14" s="809"/>
      <c r="L14" s="992" t="s">
        <v>1196</v>
      </c>
      <c r="M14" s="993"/>
      <c r="N14" s="993"/>
      <c r="O14" s="993"/>
      <c r="P14" s="993"/>
      <c r="Q14" s="809"/>
      <c r="R14" s="809"/>
      <c r="S14" s="809"/>
      <c r="T14" s="809"/>
      <c r="U14" s="809"/>
      <c r="V14" s="809"/>
      <c r="W14" s="809"/>
      <c r="X14" s="809"/>
      <c r="Y14" s="809"/>
      <c r="Z14" s="809"/>
      <c r="AA14" s="809"/>
      <c r="AB14" s="809"/>
      <c r="AC14" s="809"/>
      <c r="AD14" s="809"/>
      <c r="AE14" s="809"/>
    </row>
    <row r="15" spans="1:31">
      <c r="A15" s="949"/>
      <c r="B15" s="949"/>
      <c r="C15" s="949"/>
      <c r="D15" s="949"/>
      <c r="E15" s="949"/>
      <c r="F15" s="949"/>
      <c r="G15" s="809" t="b">
        <v>1</v>
      </c>
      <c r="H15" s="949"/>
      <c r="I15" s="949"/>
      <c r="J15" s="949"/>
      <c r="K15" s="949"/>
      <c r="L15" s="994" t="s">
        <v>120</v>
      </c>
      <c r="M15" s="994" t="s">
        <v>141</v>
      </c>
      <c r="N15" s="995" t="s">
        <v>2463</v>
      </c>
      <c r="O15" s="996"/>
      <c r="P15" s="997"/>
      <c r="Q15" s="949"/>
      <c r="R15" s="949"/>
      <c r="S15" s="949"/>
      <c r="T15" s="949"/>
      <c r="U15" s="949"/>
      <c r="V15" s="949"/>
      <c r="W15" s="949"/>
      <c r="X15" s="949"/>
      <c r="Y15" s="949"/>
      <c r="Z15" s="949"/>
      <c r="AA15" s="949"/>
      <c r="AB15" s="949"/>
      <c r="AC15" s="949"/>
      <c r="AD15" s="949"/>
      <c r="AE15" s="949"/>
    </row>
    <row r="16" spans="1:31" ht="33.75">
      <c r="A16" s="949"/>
      <c r="B16" s="949"/>
      <c r="C16" s="949"/>
      <c r="D16" s="949"/>
      <c r="E16" s="949"/>
      <c r="F16" s="949"/>
      <c r="G16" s="809" t="b">
        <v>1</v>
      </c>
      <c r="H16" s="949"/>
      <c r="I16" s="949"/>
      <c r="J16" s="949"/>
      <c r="K16" s="949"/>
      <c r="L16" s="994"/>
      <c r="M16" s="994"/>
      <c r="N16" s="998" t="s">
        <v>272</v>
      </c>
      <c r="O16" s="998" t="s">
        <v>271</v>
      </c>
      <c r="P16" s="998" t="s">
        <v>1220</v>
      </c>
      <c r="Q16" s="949"/>
      <c r="R16" s="949"/>
      <c r="S16" s="949"/>
      <c r="T16" s="949"/>
      <c r="U16" s="949"/>
      <c r="V16" s="949"/>
      <c r="W16" s="949"/>
      <c r="X16" s="949"/>
      <c r="Y16" s="949"/>
      <c r="Z16" s="949"/>
      <c r="AA16" s="949"/>
      <c r="AB16" s="949"/>
      <c r="AC16" s="949"/>
      <c r="AD16" s="949"/>
      <c r="AE16" s="949"/>
    </row>
    <row r="17" spans="1:31">
      <c r="A17" s="718" t="s">
        <v>17</v>
      </c>
      <c r="B17" s="949"/>
      <c r="C17" s="949"/>
      <c r="D17" s="949"/>
      <c r="E17" s="949"/>
      <c r="F17" s="949" t="s">
        <v>824</v>
      </c>
      <c r="G17" s="809"/>
      <c r="H17" s="949"/>
      <c r="I17" s="949"/>
      <c r="J17" s="949"/>
      <c r="K17" s="949"/>
      <c r="L17" s="999" t="s">
        <v>15</v>
      </c>
      <c r="M17" s="1000"/>
      <c r="N17" s="1001" t="s">
        <v>2447</v>
      </c>
      <c r="O17" s="1002"/>
      <c r="P17" s="1003"/>
      <c r="Q17" s="949"/>
      <c r="R17" s="949"/>
      <c r="S17" s="949"/>
      <c r="T17" s="949"/>
      <c r="U17" s="949"/>
      <c r="V17" s="949"/>
      <c r="W17" s="949"/>
      <c r="X17" s="949"/>
      <c r="Y17" s="949"/>
      <c r="Z17" s="949"/>
      <c r="AA17" s="949"/>
      <c r="AB17" s="949"/>
      <c r="AC17" s="949"/>
      <c r="AD17" s="949"/>
      <c r="AE17" s="949"/>
    </row>
    <row r="18" spans="1:31">
      <c r="A18" s="949">
        <v>1</v>
      </c>
      <c r="B18" s="949"/>
      <c r="C18" s="949"/>
      <c r="D18" s="949"/>
      <c r="E18" s="949"/>
      <c r="F18" s="949"/>
      <c r="G18" s="949"/>
      <c r="H18" s="949"/>
      <c r="I18" s="949"/>
      <c r="J18" s="949"/>
      <c r="K18" s="949"/>
      <c r="L18" s="1004" t="s">
        <v>491</v>
      </c>
      <c r="M18" s="1005"/>
      <c r="N18" s="1001" t="s">
        <v>826</v>
      </c>
      <c r="O18" s="1006"/>
      <c r="P18" s="1007"/>
      <c r="Q18" s="949"/>
      <c r="R18" s="949"/>
      <c r="S18" s="949"/>
      <c r="T18" s="949"/>
      <c r="U18" s="949"/>
      <c r="V18" s="949"/>
      <c r="W18" s="949"/>
      <c r="X18" s="949"/>
      <c r="Y18" s="949"/>
      <c r="Z18" s="949"/>
      <c r="AA18" s="949"/>
      <c r="AB18" s="949"/>
      <c r="AC18" s="949"/>
      <c r="AD18" s="949"/>
      <c r="AE18" s="949"/>
    </row>
    <row r="19" spans="1:31">
      <c r="A19" s="949">
        <v>1</v>
      </c>
      <c r="B19" s="949"/>
      <c r="C19" s="949"/>
      <c r="D19" s="949"/>
      <c r="E19" s="949"/>
      <c r="F19" s="949"/>
      <c r="G19" s="949"/>
      <c r="H19" s="949"/>
      <c r="I19" s="949"/>
      <c r="J19" s="949"/>
      <c r="K19" s="949"/>
      <c r="L19" s="1004" t="s">
        <v>492</v>
      </c>
      <c r="M19" s="1005"/>
      <c r="N19" s="1001" t="s">
        <v>921</v>
      </c>
      <c r="O19" s="1006"/>
      <c r="P19" s="1007"/>
      <c r="Q19" s="949"/>
      <c r="R19" s="949"/>
      <c r="S19" s="949"/>
      <c r="T19" s="949"/>
      <c r="U19" s="949"/>
      <c r="V19" s="949"/>
      <c r="W19" s="949"/>
      <c r="X19" s="949"/>
      <c r="Y19" s="949"/>
      <c r="Z19" s="949"/>
      <c r="AA19" s="949"/>
      <c r="AB19" s="949"/>
      <c r="AC19" s="949"/>
      <c r="AD19" s="949"/>
      <c r="AE19" s="949"/>
    </row>
    <row r="20" spans="1:31">
      <c r="A20" s="949">
        <v>1</v>
      </c>
      <c r="B20" s="949"/>
      <c r="C20" s="949"/>
      <c r="D20" s="949"/>
      <c r="E20" s="949"/>
      <c r="F20" s="949"/>
      <c r="G20" s="949"/>
      <c r="H20" s="949"/>
      <c r="I20" s="949"/>
      <c r="J20" s="949"/>
      <c r="K20" s="949"/>
      <c r="L20" s="1004" t="s">
        <v>267</v>
      </c>
      <c r="M20" s="1005"/>
      <c r="N20" s="1001" t="s">
        <v>2412</v>
      </c>
      <c r="O20" s="1006"/>
      <c r="P20" s="1007"/>
      <c r="Q20" s="949"/>
      <c r="R20" s="949"/>
      <c r="S20" s="949"/>
      <c r="T20" s="949"/>
      <c r="U20" s="949"/>
      <c r="V20" s="949"/>
      <c r="W20" s="949"/>
      <c r="X20" s="949"/>
      <c r="Y20" s="949"/>
      <c r="Z20" s="949"/>
      <c r="AA20" s="949"/>
      <c r="AB20" s="949"/>
      <c r="AC20" s="949"/>
      <c r="AD20" s="949"/>
      <c r="AE20" s="949"/>
    </row>
    <row r="21" spans="1:31">
      <c r="A21" s="949">
        <v>1</v>
      </c>
      <c r="B21" s="949"/>
      <c r="C21" s="949"/>
      <c r="D21" s="949"/>
      <c r="E21" s="949"/>
      <c r="F21" s="949"/>
      <c r="G21" s="949" t="b">
        <v>1</v>
      </c>
      <c r="H21" s="949"/>
      <c r="I21" s="949"/>
      <c r="J21" s="949"/>
      <c r="K21" s="949"/>
      <c r="L21" s="1008" t="s">
        <v>493</v>
      </c>
      <c r="M21" s="1009"/>
      <c r="N21" s="1010"/>
      <c r="O21" s="1010"/>
      <c r="P21" s="1011"/>
      <c r="Q21" s="949"/>
      <c r="R21" s="949"/>
      <c r="S21" s="949"/>
      <c r="T21" s="949"/>
      <c r="U21" s="949"/>
      <c r="V21" s="949"/>
      <c r="W21" s="949"/>
      <c r="X21" s="949"/>
      <c r="Y21" s="949"/>
      <c r="Z21" s="949"/>
      <c r="AA21" s="949"/>
      <c r="AB21" s="949"/>
      <c r="AC21" s="949"/>
      <c r="AD21" s="949"/>
      <c r="AE21" s="949"/>
    </row>
    <row r="22" spans="1:31" s="295" customFormat="1">
      <c r="A22" s="949">
        <v>1</v>
      </c>
      <c r="B22" s="949" t="s">
        <v>983</v>
      </c>
      <c r="C22" s="1012"/>
      <c r="D22" s="1012"/>
      <c r="E22" s="1012"/>
      <c r="F22" s="1012"/>
      <c r="G22" s="949" t="b">
        <v>1</v>
      </c>
      <c r="H22" s="1012"/>
      <c r="I22" s="1012"/>
      <c r="J22" s="1012"/>
      <c r="K22" s="1012"/>
      <c r="L22" s="1013" t="s">
        <v>929</v>
      </c>
      <c r="M22" s="1014" t="s">
        <v>486</v>
      </c>
      <c r="N22" s="1015">
        <v>63.9</v>
      </c>
      <c r="O22" s="1015">
        <v>40.130000000000003</v>
      </c>
      <c r="P22" s="1016">
        <v>-37.198748043818462</v>
      </c>
      <c r="Q22" s="1012"/>
      <c r="R22" s="1012"/>
      <c r="S22" s="1012"/>
      <c r="T22" s="1012"/>
      <c r="U22" s="1012"/>
      <c r="V22" s="1012"/>
      <c r="W22" s="1012"/>
      <c r="X22" s="1012"/>
      <c r="Y22" s="1012"/>
      <c r="Z22" s="1012"/>
      <c r="AA22" s="1012"/>
      <c r="AB22" s="1012"/>
      <c r="AC22" s="1012"/>
      <c r="AD22" s="1012"/>
      <c r="AE22" s="1012"/>
    </row>
    <row r="23" spans="1:31" s="295" customFormat="1">
      <c r="A23" s="949">
        <v>1</v>
      </c>
      <c r="B23" s="949" t="s">
        <v>984</v>
      </c>
      <c r="C23" s="1012"/>
      <c r="D23" s="1012"/>
      <c r="E23" s="1012"/>
      <c r="F23" s="1012"/>
      <c r="G23" s="949" t="b">
        <v>1</v>
      </c>
      <c r="H23" s="1012"/>
      <c r="I23" s="1012"/>
      <c r="J23" s="1012"/>
      <c r="K23" s="1012"/>
      <c r="L23" s="1013" t="s">
        <v>930</v>
      </c>
      <c r="M23" s="1014" t="s">
        <v>486</v>
      </c>
      <c r="N23" s="1015">
        <v>65.900000000000006</v>
      </c>
      <c r="O23" s="1015">
        <v>43.697835042874637</v>
      </c>
      <c r="P23" s="1016">
        <v>-33.690690375000557</v>
      </c>
      <c r="Q23" s="1012"/>
      <c r="R23" s="1012"/>
      <c r="S23" s="1012"/>
      <c r="T23" s="1012"/>
      <c r="U23" s="1012"/>
      <c r="V23" s="1012"/>
      <c r="W23" s="1012"/>
      <c r="X23" s="1012"/>
      <c r="Y23" s="1012"/>
      <c r="Z23" s="1012"/>
      <c r="AA23" s="1012"/>
      <c r="AB23" s="1012"/>
      <c r="AC23" s="1012"/>
      <c r="AD23" s="1012"/>
      <c r="AE23" s="1012"/>
    </row>
    <row r="24" spans="1:31">
      <c r="A24" s="949">
        <v>1</v>
      </c>
      <c r="B24" s="949"/>
      <c r="C24" s="949"/>
      <c r="D24" s="949"/>
      <c r="E24" s="949"/>
      <c r="F24" s="949"/>
      <c r="G24" s="949" t="b">
        <v>1</v>
      </c>
      <c r="H24" s="949"/>
      <c r="I24" s="949"/>
      <c r="J24" s="949"/>
      <c r="K24" s="949"/>
      <c r="L24" s="1017" t="s">
        <v>494</v>
      </c>
      <c r="M24" s="1018" t="s">
        <v>142</v>
      </c>
      <c r="N24" s="1019">
        <v>103.12989045383412</v>
      </c>
      <c r="O24" s="1019">
        <v>108.89069285540651</v>
      </c>
      <c r="P24" s="1020"/>
      <c r="Q24" s="949"/>
      <c r="R24" s="949"/>
      <c r="S24" s="949"/>
      <c r="T24" s="949"/>
      <c r="U24" s="949"/>
      <c r="V24" s="949"/>
      <c r="W24" s="949"/>
      <c r="X24" s="949"/>
      <c r="Y24" s="949"/>
      <c r="Z24" s="949"/>
      <c r="AA24" s="949"/>
      <c r="AB24" s="949"/>
      <c r="AC24" s="949"/>
      <c r="AD24" s="949"/>
      <c r="AE24" s="949"/>
    </row>
    <row r="25" spans="1:31">
      <c r="A25" s="949">
        <v>1</v>
      </c>
      <c r="B25" s="979" t="s">
        <v>992</v>
      </c>
      <c r="C25" s="949"/>
      <c r="D25" s="949"/>
      <c r="E25" s="949"/>
      <c r="F25" s="949"/>
      <c r="G25" s="949" t="b">
        <v>1</v>
      </c>
      <c r="H25" s="949"/>
      <c r="I25" s="949"/>
      <c r="J25" s="949"/>
      <c r="K25" s="949"/>
      <c r="L25" s="1017" t="s">
        <v>495</v>
      </c>
      <c r="M25" s="1018" t="s">
        <v>314</v>
      </c>
      <c r="N25" s="1021">
        <v>583.11</v>
      </c>
      <c r="O25" s="1021">
        <v>489.8</v>
      </c>
      <c r="P25" s="1022">
        <v>-16.002126528442318</v>
      </c>
      <c r="Q25" s="949"/>
      <c r="R25" s="949"/>
      <c r="S25" s="949"/>
      <c r="T25" s="949"/>
      <c r="U25" s="949"/>
      <c r="V25" s="949"/>
      <c r="W25" s="949"/>
      <c r="X25" s="949"/>
      <c r="Y25" s="949"/>
      <c r="Z25" s="949"/>
      <c r="AA25" s="949"/>
      <c r="AB25" s="949"/>
      <c r="AC25" s="949"/>
      <c r="AD25" s="949"/>
      <c r="AE25" s="949"/>
    </row>
    <row r="26" spans="1:31" s="295" customFormat="1">
      <c r="A26" s="949">
        <v>1</v>
      </c>
      <c r="B26" s="979" t="s">
        <v>986</v>
      </c>
      <c r="C26" s="1012"/>
      <c r="D26" s="1012"/>
      <c r="E26" s="1012"/>
      <c r="F26" s="1012"/>
      <c r="G26" s="949" t="b">
        <v>1</v>
      </c>
      <c r="H26" s="1012"/>
      <c r="I26" s="1012"/>
      <c r="J26" s="1012"/>
      <c r="K26" s="1012"/>
      <c r="L26" s="1013" t="s">
        <v>496</v>
      </c>
      <c r="M26" s="1014" t="s">
        <v>486</v>
      </c>
      <c r="N26" s="1015">
        <v>63.9</v>
      </c>
      <c r="O26" s="1015">
        <v>40.130000000000003</v>
      </c>
      <c r="P26" s="1016">
        <v>-37.198748043818462</v>
      </c>
      <c r="Q26" s="1012"/>
      <c r="R26" s="1012"/>
      <c r="S26" s="1012"/>
      <c r="T26" s="1012"/>
      <c r="U26" s="1012"/>
      <c r="V26" s="1012"/>
      <c r="W26" s="1012"/>
      <c r="X26" s="1012"/>
      <c r="Y26" s="1012"/>
      <c r="Z26" s="1012"/>
      <c r="AA26" s="1012"/>
      <c r="AB26" s="1012"/>
      <c r="AC26" s="1012"/>
      <c r="AD26" s="1012"/>
      <c r="AE26" s="1012"/>
    </row>
    <row r="27" spans="1:31" s="295" customFormat="1">
      <c r="A27" s="949">
        <v>1</v>
      </c>
      <c r="B27" s="979" t="s">
        <v>985</v>
      </c>
      <c r="C27" s="1012"/>
      <c r="D27" s="1012"/>
      <c r="E27" s="1012"/>
      <c r="F27" s="1012"/>
      <c r="G27" s="949" t="b">
        <v>1</v>
      </c>
      <c r="H27" s="1012"/>
      <c r="I27" s="1012"/>
      <c r="J27" s="1012"/>
      <c r="K27" s="1012"/>
      <c r="L27" s="1013" t="s">
        <v>497</v>
      </c>
      <c r="M27" s="1014" t="s">
        <v>486</v>
      </c>
      <c r="N27" s="1015">
        <v>65.900000000000006</v>
      </c>
      <c r="O27" s="1015">
        <v>43.697835042874637</v>
      </c>
      <c r="P27" s="1016">
        <v>-33.690690375000557</v>
      </c>
      <c r="Q27" s="1012"/>
      <c r="R27" s="1012"/>
      <c r="S27" s="1012"/>
      <c r="T27" s="1012"/>
      <c r="U27" s="1012"/>
      <c r="V27" s="1012"/>
      <c r="W27" s="1012"/>
      <c r="X27" s="1012"/>
      <c r="Y27" s="1012"/>
      <c r="Z27" s="1012"/>
      <c r="AA27" s="1012"/>
      <c r="AB27" s="1012"/>
      <c r="AC27" s="1012"/>
      <c r="AD27" s="1012"/>
      <c r="AE27" s="1012"/>
    </row>
    <row r="28" spans="1:31">
      <c r="A28" s="949">
        <v>1</v>
      </c>
      <c r="B28" s="979"/>
      <c r="C28" s="949"/>
      <c r="D28" s="949"/>
      <c r="E28" s="949"/>
      <c r="F28" s="949"/>
      <c r="G28" s="949" t="b">
        <v>1</v>
      </c>
      <c r="H28" s="949"/>
      <c r="I28" s="949"/>
      <c r="J28" s="949"/>
      <c r="K28" s="949"/>
      <c r="L28" s="1017" t="s">
        <v>494</v>
      </c>
      <c r="M28" s="1018" t="s">
        <v>142</v>
      </c>
      <c r="N28" s="1019">
        <v>103.12989045383412</v>
      </c>
      <c r="O28" s="1019">
        <v>108.89069285540651</v>
      </c>
      <c r="P28" s="1020"/>
      <c r="Q28" s="949"/>
      <c r="R28" s="949"/>
      <c r="S28" s="949"/>
      <c r="T28" s="949"/>
      <c r="U28" s="949"/>
      <c r="V28" s="949"/>
      <c r="W28" s="949"/>
      <c r="X28" s="949"/>
      <c r="Y28" s="949"/>
      <c r="Z28" s="949"/>
      <c r="AA28" s="949"/>
      <c r="AB28" s="949"/>
      <c r="AC28" s="949"/>
      <c r="AD28" s="949"/>
      <c r="AE28" s="949"/>
    </row>
    <row r="29" spans="1:31">
      <c r="A29" s="949">
        <v>1</v>
      </c>
      <c r="B29" s="979" t="s">
        <v>993</v>
      </c>
      <c r="C29" s="949"/>
      <c r="D29" s="949"/>
      <c r="E29" s="949"/>
      <c r="F29" s="949"/>
      <c r="G29" s="949" t="b">
        <v>1</v>
      </c>
      <c r="H29" s="949"/>
      <c r="I29" s="949"/>
      <c r="J29" s="949"/>
      <c r="K29" s="949"/>
      <c r="L29" s="1017" t="s">
        <v>987</v>
      </c>
      <c r="M29" s="969" t="s">
        <v>314</v>
      </c>
      <c r="N29" s="1021">
        <v>465.05</v>
      </c>
      <c r="O29" s="1021">
        <v>440.2</v>
      </c>
      <c r="P29" s="1022">
        <v>-5.3435114503816843</v>
      </c>
      <c r="Q29" s="949"/>
      <c r="R29" s="949"/>
      <c r="S29" s="949"/>
      <c r="T29" s="949"/>
      <c r="U29" s="949"/>
      <c r="V29" s="949"/>
      <c r="W29" s="949"/>
      <c r="X29" s="949"/>
      <c r="Y29" s="949"/>
      <c r="Z29" s="949"/>
      <c r="AA29" s="949"/>
      <c r="AB29" s="949"/>
      <c r="AC29" s="949"/>
      <c r="AD29" s="949"/>
      <c r="AE29" s="949"/>
    </row>
    <row r="30" spans="1:31" ht="0.2" customHeight="1">
      <c r="A30" s="949">
        <v>1</v>
      </c>
      <c r="B30" s="949"/>
      <c r="C30" s="949"/>
      <c r="D30" s="949"/>
      <c r="E30" s="949"/>
      <c r="F30" s="949"/>
      <c r="G30" s="949" t="b">
        <v>0</v>
      </c>
      <c r="H30" s="949"/>
      <c r="I30" s="949"/>
      <c r="J30" s="949"/>
      <c r="K30" s="949"/>
      <c r="L30" s="1008" t="s">
        <v>498</v>
      </c>
      <c r="M30" s="1009"/>
      <c r="N30" s="1010"/>
      <c r="O30" s="1010"/>
      <c r="P30" s="1011"/>
      <c r="Q30" s="949"/>
      <c r="R30" s="949"/>
      <c r="S30" s="949"/>
      <c r="T30" s="949"/>
      <c r="U30" s="949"/>
      <c r="V30" s="949"/>
      <c r="W30" s="949"/>
      <c r="X30" s="949"/>
      <c r="Y30" s="949"/>
      <c r="Z30" s="949"/>
      <c r="AA30" s="949"/>
      <c r="AB30" s="949"/>
      <c r="AC30" s="949"/>
      <c r="AD30" s="949"/>
      <c r="AE30" s="949"/>
    </row>
    <row r="31" spans="1:31" ht="0.2" customHeight="1">
      <c r="A31" s="949">
        <v>1</v>
      </c>
      <c r="B31" s="949"/>
      <c r="C31" s="949"/>
      <c r="D31" s="949"/>
      <c r="E31" s="949"/>
      <c r="F31" s="949"/>
      <c r="G31" s="949" t="b">
        <v>0</v>
      </c>
      <c r="H31" s="949"/>
      <c r="I31" s="949"/>
      <c r="J31" s="949"/>
      <c r="K31" s="949"/>
      <c r="L31" s="1013" t="s">
        <v>994</v>
      </c>
      <c r="M31" s="1009"/>
      <c r="N31" s="1010"/>
      <c r="O31" s="1010"/>
      <c r="P31" s="1011"/>
      <c r="Q31" s="949"/>
      <c r="R31" s="949"/>
      <c r="S31" s="949"/>
      <c r="T31" s="949"/>
      <c r="U31" s="949"/>
      <c r="V31" s="949"/>
      <c r="W31" s="949"/>
      <c r="X31" s="949"/>
      <c r="Y31" s="949"/>
      <c r="Z31" s="949"/>
      <c r="AA31" s="949"/>
      <c r="AB31" s="949"/>
      <c r="AC31" s="949"/>
      <c r="AD31" s="949"/>
      <c r="AE31" s="949"/>
    </row>
    <row r="32" spans="1:31" ht="0.2" customHeight="1">
      <c r="A32" s="949">
        <v>1</v>
      </c>
      <c r="B32" s="949"/>
      <c r="C32" s="949"/>
      <c r="D32" s="949"/>
      <c r="E32" s="949"/>
      <c r="F32" s="949"/>
      <c r="G32" s="949" t="b">
        <v>0</v>
      </c>
      <c r="H32" s="949"/>
      <c r="I32" s="949"/>
      <c r="J32" s="949"/>
      <c r="K32" s="949"/>
      <c r="L32" s="1023" t="s">
        <v>499</v>
      </c>
      <c r="M32" s="1018" t="s">
        <v>486</v>
      </c>
      <c r="N32" s="1024">
        <v>0</v>
      </c>
      <c r="O32" s="1024">
        <v>0</v>
      </c>
      <c r="P32" s="1020">
        <v>0</v>
      </c>
      <c r="Q32" s="949"/>
      <c r="R32" s="949"/>
      <c r="S32" s="949"/>
      <c r="T32" s="949"/>
      <c r="U32" s="949"/>
      <c r="V32" s="949"/>
      <c r="W32" s="949"/>
      <c r="X32" s="949"/>
      <c r="Y32" s="949"/>
      <c r="Z32" s="949"/>
      <c r="AA32" s="949"/>
      <c r="AB32" s="949"/>
      <c r="AC32" s="949"/>
      <c r="AD32" s="949"/>
      <c r="AE32" s="949"/>
    </row>
    <row r="33" spans="1:31" ht="0.2" customHeight="1">
      <c r="A33" s="949">
        <v>1</v>
      </c>
      <c r="B33" s="949"/>
      <c r="C33" s="949"/>
      <c r="D33" s="949"/>
      <c r="E33" s="949"/>
      <c r="F33" s="949"/>
      <c r="G33" s="949" t="b">
        <v>0</v>
      </c>
      <c r="H33" s="949"/>
      <c r="I33" s="949"/>
      <c r="J33" s="949"/>
      <c r="K33" s="949"/>
      <c r="L33" s="1023" t="s">
        <v>500</v>
      </c>
      <c r="M33" s="1018" t="s">
        <v>486</v>
      </c>
      <c r="N33" s="1024"/>
      <c r="O33" s="1024"/>
      <c r="P33" s="1020">
        <v>0</v>
      </c>
      <c r="Q33" s="949"/>
      <c r="R33" s="949"/>
      <c r="S33" s="949"/>
      <c r="T33" s="949"/>
      <c r="U33" s="949"/>
      <c r="V33" s="949"/>
      <c r="W33" s="949"/>
      <c r="X33" s="949"/>
      <c r="Y33" s="949"/>
      <c r="Z33" s="949"/>
      <c r="AA33" s="949"/>
      <c r="AB33" s="949"/>
      <c r="AC33" s="949"/>
      <c r="AD33" s="949"/>
      <c r="AE33" s="949"/>
    </row>
    <row r="34" spans="1:31" ht="0.2" customHeight="1">
      <c r="A34" s="949">
        <v>1</v>
      </c>
      <c r="B34" s="979" t="s">
        <v>988</v>
      </c>
      <c r="C34" s="949"/>
      <c r="D34" s="949"/>
      <c r="E34" s="949"/>
      <c r="F34" s="949"/>
      <c r="G34" s="949" t="b">
        <v>0</v>
      </c>
      <c r="H34" s="949"/>
      <c r="I34" s="949"/>
      <c r="J34" s="949"/>
      <c r="K34" s="949"/>
      <c r="L34" s="1023" t="s">
        <v>501</v>
      </c>
      <c r="M34" s="969" t="s">
        <v>314</v>
      </c>
      <c r="N34" s="1021">
        <v>291.55500000000001</v>
      </c>
      <c r="O34" s="1021">
        <v>244.9</v>
      </c>
      <c r="P34" s="1022">
        <v>-16.002126528442318</v>
      </c>
      <c r="Q34" s="949"/>
      <c r="R34" s="949"/>
      <c r="S34" s="949"/>
      <c r="T34" s="949"/>
      <c r="U34" s="949"/>
      <c r="V34" s="949"/>
      <c r="W34" s="949"/>
      <c r="X34" s="949"/>
      <c r="Y34" s="949"/>
      <c r="Z34" s="949"/>
      <c r="AA34" s="949"/>
      <c r="AB34" s="949"/>
      <c r="AC34" s="949"/>
      <c r="AD34" s="949"/>
      <c r="AE34" s="949"/>
    </row>
    <row r="35" spans="1:31" ht="0.2" customHeight="1">
      <c r="A35" s="949">
        <v>1</v>
      </c>
      <c r="B35" s="949"/>
      <c r="C35" s="949"/>
      <c r="D35" s="949"/>
      <c r="E35" s="949"/>
      <c r="F35" s="949"/>
      <c r="G35" s="949" t="b">
        <v>0</v>
      </c>
      <c r="H35" s="949"/>
      <c r="I35" s="949"/>
      <c r="J35" s="949"/>
      <c r="K35" s="949"/>
      <c r="L35" s="1023" t="s">
        <v>502</v>
      </c>
      <c r="M35" s="1018" t="s">
        <v>503</v>
      </c>
      <c r="N35" s="1024"/>
      <c r="O35" s="1024"/>
      <c r="P35" s="1020">
        <v>0</v>
      </c>
      <c r="Q35" s="949"/>
      <c r="R35" s="949"/>
      <c r="S35" s="949"/>
      <c r="T35" s="949"/>
      <c r="U35" s="949"/>
      <c r="V35" s="949"/>
      <c r="W35" s="949"/>
      <c r="X35" s="949"/>
      <c r="Y35" s="949"/>
      <c r="Z35" s="949"/>
      <c r="AA35" s="949"/>
      <c r="AB35" s="949"/>
      <c r="AC35" s="949"/>
      <c r="AD35" s="949"/>
      <c r="AE35" s="949"/>
    </row>
    <row r="36" spans="1:31" ht="0.2" customHeight="1">
      <c r="A36" s="949">
        <v>1</v>
      </c>
      <c r="B36" s="949"/>
      <c r="C36" s="949"/>
      <c r="D36" s="949"/>
      <c r="E36" s="949"/>
      <c r="F36" s="949"/>
      <c r="G36" s="949" t="b">
        <v>0</v>
      </c>
      <c r="H36" s="949"/>
      <c r="I36" s="949"/>
      <c r="J36" s="949"/>
      <c r="K36" s="949"/>
      <c r="L36" s="1023" t="s">
        <v>504</v>
      </c>
      <c r="M36" s="1018" t="s">
        <v>505</v>
      </c>
      <c r="N36" s="1024"/>
      <c r="O36" s="1024"/>
      <c r="P36" s="1020">
        <v>0</v>
      </c>
      <c r="Q36" s="949"/>
      <c r="R36" s="949"/>
      <c r="S36" s="949"/>
      <c r="T36" s="949"/>
      <c r="U36" s="949"/>
      <c r="V36" s="949"/>
      <c r="W36" s="949"/>
      <c r="X36" s="949"/>
      <c r="Y36" s="949"/>
      <c r="Z36" s="949"/>
      <c r="AA36" s="949"/>
      <c r="AB36" s="949"/>
      <c r="AC36" s="949"/>
      <c r="AD36" s="949"/>
      <c r="AE36" s="949"/>
    </row>
    <row r="37" spans="1:31" ht="0.2" customHeight="1">
      <c r="A37" s="949">
        <v>1</v>
      </c>
      <c r="B37" s="949"/>
      <c r="C37" s="949"/>
      <c r="D37" s="949"/>
      <c r="E37" s="949"/>
      <c r="F37" s="949"/>
      <c r="G37" s="949" t="b">
        <v>0</v>
      </c>
      <c r="H37" s="949"/>
      <c r="I37" s="949"/>
      <c r="J37" s="949"/>
      <c r="K37" s="949"/>
      <c r="L37" s="1013" t="s">
        <v>995</v>
      </c>
      <c r="M37" s="1009"/>
      <c r="N37" s="1010"/>
      <c r="O37" s="1010"/>
      <c r="P37" s="1011"/>
      <c r="Q37" s="949"/>
      <c r="R37" s="949"/>
      <c r="S37" s="949"/>
      <c r="T37" s="949"/>
      <c r="U37" s="949"/>
      <c r="V37" s="949"/>
      <c r="W37" s="949"/>
      <c r="X37" s="949"/>
      <c r="Y37" s="949"/>
      <c r="Z37" s="949"/>
      <c r="AA37" s="949"/>
      <c r="AB37" s="949"/>
      <c r="AC37" s="949"/>
      <c r="AD37" s="949"/>
      <c r="AE37" s="949"/>
    </row>
    <row r="38" spans="1:31" ht="0.2" customHeight="1">
      <c r="A38" s="949">
        <v>1</v>
      </c>
      <c r="B38" s="949"/>
      <c r="C38" s="949"/>
      <c r="D38" s="949"/>
      <c r="E38" s="949"/>
      <c r="F38" s="949"/>
      <c r="G38" s="949" t="b">
        <v>0</v>
      </c>
      <c r="H38" s="949"/>
      <c r="I38" s="949"/>
      <c r="J38" s="949"/>
      <c r="K38" s="949"/>
      <c r="L38" s="1023" t="s">
        <v>499</v>
      </c>
      <c r="M38" s="1018" t="s">
        <v>486</v>
      </c>
      <c r="N38" s="1024">
        <v>0</v>
      </c>
      <c r="O38" s="1024">
        <v>0</v>
      </c>
      <c r="P38" s="1020">
        <v>0</v>
      </c>
      <c r="Q38" s="949"/>
      <c r="R38" s="949"/>
      <c r="S38" s="949"/>
      <c r="T38" s="949"/>
      <c r="U38" s="949"/>
      <c r="V38" s="949"/>
      <c r="W38" s="949"/>
      <c r="X38" s="949"/>
      <c r="Y38" s="949"/>
      <c r="Z38" s="949"/>
      <c r="AA38" s="949"/>
      <c r="AB38" s="949"/>
      <c r="AC38" s="949"/>
      <c r="AD38" s="949"/>
      <c r="AE38" s="949"/>
    </row>
    <row r="39" spans="1:31" ht="0.2" customHeight="1">
      <c r="A39" s="949">
        <v>1</v>
      </c>
      <c r="B39" s="949"/>
      <c r="C39" s="949"/>
      <c r="D39" s="949"/>
      <c r="E39" s="949"/>
      <c r="F39" s="949"/>
      <c r="G39" s="949" t="b">
        <v>0</v>
      </c>
      <c r="H39" s="949"/>
      <c r="I39" s="949"/>
      <c r="J39" s="949"/>
      <c r="K39" s="949"/>
      <c r="L39" s="1023" t="s">
        <v>500</v>
      </c>
      <c r="M39" s="1018" t="s">
        <v>486</v>
      </c>
      <c r="N39" s="1024"/>
      <c r="O39" s="1024"/>
      <c r="P39" s="1020">
        <v>0</v>
      </c>
      <c r="Q39" s="949"/>
      <c r="R39" s="949"/>
      <c r="S39" s="949"/>
      <c r="T39" s="949"/>
      <c r="U39" s="949"/>
      <c r="V39" s="949"/>
      <c r="W39" s="949"/>
      <c r="X39" s="949"/>
      <c r="Y39" s="949"/>
      <c r="Z39" s="949"/>
      <c r="AA39" s="949"/>
      <c r="AB39" s="949"/>
      <c r="AC39" s="949"/>
      <c r="AD39" s="949"/>
      <c r="AE39" s="949"/>
    </row>
    <row r="40" spans="1:31" ht="0.2" customHeight="1">
      <c r="A40" s="949">
        <v>1</v>
      </c>
      <c r="B40" s="979" t="s">
        <v>989</v>
      </c>
      <c r="C40" s="949"/>
      <c r="D40" s="949"/>
      <c r="E40" s="949"/>
      <c r="F40" s="949"/>
      <c r="G40" s="949" t="b">
        <v>0</v>
      </c>
      <c r="H40" s="949"/>
      <c r="I40" s="949"/>
      <c r="J40" s="949"/>
      <c r="K40" s="949"/>
      <c r="L40" s="1023" t="s">
        <v>501</v>
      </c>
      <c r="M40" s="1018" t="s">
        <v>314</v>
      </c>
      <c r="N40" s="1021">
        <v>291.55500000000001</v>
      </c>
      <c r="O40" s="1021">
        <v>244.9</v>
      </c>
      <c r="P40" s="1022">
        <v>-16.002126528442318</v>
      </c>
      <c r="Q40" s="949"/>
      <c r="R40" s="949"/>
      <c r="S40" s="949"/>
      <c r="T40" s="949"/>
      <c r="U40" s="949"/>
      <c r="V40" s="949"/>
      <c r="W40" s="949"/>
      <c r="X40" s="949"/>
      <c r="Y40" s="949"/>
      <c r="Z40" s="949"/>
      <c r="AA40" s="949"/>
      <c r="AB40" s="949"/>
      <c r="AC40" s="949"/>
      <c r="AD40" s="949"/>
      <c r="AE40" s="949"/>
    </row>
    <row r="41" spans="1:31" ht="0.2" customHeight="1">
      <c r="A41" s="949">
        <v>1</v>
      </c>
      <c r="B41" s="949"/>
      <c r="C41" s="949"/>
      <c r="D41" s="949"/>
      <c r="E41" s="949"/>
      <c r="F41" s="949"/>
      <c r="G41" s="949" t="b">
        <v>0</v>
      </c>
      <c r="H41" s="949"/>
      <c r="I41" s="949"/>
      <c r="J41" s="949"/>
      <c r="K41" s="949"/>
      <c r="L41" s="1023" t="s">
        <v>502</v>
      </c>
      <c r="M41" s="1018" t="s">
        <v>503</v>
      </c>
      <c r="N41" s="1024"/>
      <c r="O41" s="1024"/>
      <c r="P41" s="1020">
        <v>0</v>
      </c>
      <c r="Q41" s="949"/>
      <c r="R41" s="949"/>
      <c r="S41" s="949"/>
      <c r="T41" s="949"/>
      <c r="U41" s="949"/>
      <c r="V41" s="949"/>
      <c r="W41" s="949"/>
      <c r="X41" s="949"/>
      <c r="Y41" s="949"/>
      <c r="Z41" s="949"/>
      <c r="AA41" s="949"/>
      <c r="AB41" s="949"/>
      <c r="AC41" s="949"/>
      <c r="AD41" s="949"/>
      <c r="AE41" s="949"/>
    </row>
    <row r="42" spans="1:31" ht="0.2" customHeight="1">
      <c r="A42" s="949">
        <v>1</v>
      </c>
      <c r="B42" s="949"/>
      <c r="C42" s="949"/>
      <c r="D42" s="949"/>
      <c r="E42" s="949"/>
      <c r="F42" s="949"/>
      <c r="G42" s="949" t="b">
        <v>0</v>
      </c>
      <c r="H42" s="949"/>
      <c r="I42" s="949"/>
      <c r="J42" s="949"/>
      <c r="K42" s="949"/>
      <c r="L42" s="1023" t="s">
        <v>504</v>
      </c>
      <c r="M42" s="1018" t="s">
        <v>505</v>
      </c>
      <c r="N42" s="1024"/>
      <c r="O42" s="1024"/>
      <c r="P42" s="1020">
        <v>0</v>
      </c>
      <c r="Q42" s="949"/>
      <c r="R42" s="949"/>
      <c r="S42" s="949"/>
      <c r="T42" s="949"/>
      <c r="U42" s="949"/>
      <c r="V42" s="949"/>
      <c r="W42" s="949"/>
      <c r="X42" s="949"/>
      <c r="Y42" s="949"/>
      <c r="Z42" s="949"/>
      <c r="AA42" s="949"/>
      <c r="AB42" s="949"/>
      <c r="AC42" s="949"/>
      <c r="AD42" s="949"/>
      <c r="AE42" s="949"/>
    </row>
    <row r="43" spans="1:31" ht="0.2" customHeight="1">
      <c r="A43" s="949">
        <v>1</v>
      </c>
      <c r="B43" s="949"/>
      <c r="C43" s="949"/>
      <c r="D43" s="949"/>
      <c r="E43" s="949"/>
      <c r="F43" s="949"/>
      <c r="G43" s="949" t="b">
        <v>0</v>
      </c>
      <c r="H43" s="949"/>
      <c r="I43" s="949"/>
      <c r="J43" s="949"/>
      <c r="K43" s="949"/>
      <c r="L43" s="1013" t="s">
        <v>996</v>
      </c>
      <c r="M43" s="1009"/>
      <c r="N43" s="1010"/>
      <c r="O43" s="1010"/>
      <c r="P43" s="1011"/>
      <c r="Q43" s="949"/>
      <c r="R43" s="949"/>
      <c r="S43" s="949"/>
      <c r="T43" s="949"/>
      <c r="U43" s="949"/>
      <c r="V43" s="949"/>
      <c r="W43" s="949"/>
      <c r="X43" s="949"/>
      <c r="Y43" s="949"/>
      <c r="Z43" s="949"/>
      <c r="AA43" s="949"/>
      <c r="AB43" s="949"/>
      <c r="AC43" s="949"/>
      <c r="AD43" s="949"/>
      <c r="AE43" s="949"/>
    </row>
    <row r="44" spans="1:31" ht="0.2" customHeight="1">
      <c r="A44" s="949">
        <v>1</v>
      </c>
      <c r="B44" s="949"/>
      <c r="C44" s="949"/>
      <c r="D44" s="949"/>
      <c r="E44" s="949"/>
      <c r="F44" s="949"/>
      <c r="G44" s="949" t="b">
        <v>0</v>
      </c>
      <c r="H44" s="949"/>
      <c r="I44" s="949"/>
      <c r="J44" s="949"/>
      <c r="K44" s="949"/>
      <c r="L44" s="1023" t="s">
        <v>499</v>
      </c>
      <c r="M44" s="1018" t="s">
        <v>486</v>
      </c>
      <c r="N44" s="1024">
        <v>0</v>
      </c>
      <c r="O44" s="1024">
        <v>0</v>
      </c>
      <c r="P44" s="1020">
        <v>0</v>
      </c>
      <c r="Q44" s="949"/>
      <c r="R44" s="949"/>
      <c r="S44" s="949"/>
      <c r="T44" s="949"/>
      <c r="U44" s="949"/>
      <c r="V44" s="949"/>
      <c r="W44" s="949"/>
      <c r="X44" s="949"/>
      <c r="Y44" s="949"/>
      <c r="Z44" s="949"/>
      <c r="AA44" s="949"/>
      <c r="AB44" s="949"/>
      <c r="AC44" s="949"/>
      <c r="AD44" s="949"/>
      <c r="AE44" s="949"/>
    </row>
    <row r="45" spans="1:31" ht="0.2" customHeight="1">
      <c r="A45" s="949">
        <v>1</v>
      </c>
      <c r="B45" s="949"/>
      <c r="C45" s="949"/>
      <c r="D45" s="949"/>
      <c r="E45" s="949"/>
      <c r="F45" s="949"/>
      <c r="G45" s="949" t="b">
        <v>0</v>
      </c>
      <c r="H45" s="949"/>
      <c r="I45" s="949"/>
      <c r="J45" s="949"/>
      <c r="K45" s="949"/>
      <c r="L45" s="1023" t="s">
        <v>500</v>
      </c>
      <c r="M45" s="1018" t="s">
        <v>486</v>
      </c>
      <c r="N45" s="1024"/>
      <c r="O45" s="1024"/>
      <c r="P45" s="1020">
        <v>0</v>
      </c>
      <c r="Q45" s="949"/>
      <c r="R45" s="949"/>
      <c r="S45" s="949"/>
      <c r="T45" s="949"/>
      <c r="U45" s="949"/>
      <c r="V45" s="949"/>
      <c r="W45" s="949"/>
      <c r="X45" s="949"/>
      <c r="Y45" s="949"/>
      <c r="Z45" s="949"/>
      <c r="AA45" s="949"/>
      <c r="AB45" s="949"/>
      <c r="AC45" s="949"/>
      <c r="AD45" s="949"/>
      <c r="AE45" s="949"/>
    </row>
    <row r="46" spans="1:31" ht="0.2" customHeight="1">
      <c r="A46" s="949">
        <v>1</v>
      </c>
      <c r="B46" s="979" t="s">
        <v>990</v>
      </c>
      <c r="C46" s="949"/>
      <c r="D46" s="949"/>
      <c r="E46" s="949"/>
      <c r="F46" s="949"/>
      <c r="G46" s="949" t="b">
        <v>0</v>
      </c>
      <c r="H46" s="949"/>
      <c r="I46" s="949"/>
      <c r="J46" s="949"/>
      <c r="K46" s="949"/>
      <c r="L46" s="1023" t="s">
        <v>501</v>
      </c>
      <c r="M46" s="1018" t="s">
        <v>314</v>
      </c>
      <c r="N46" s="1021">
        <v>232.52500000000001</v>
      </c>
      <c r="O46" s="1021">
        <v>220.1</v>
      </c>
      <c r="P46" s="1022">
        <v>-5.3435114503816843</v>
      </c>
      <c r="Q46" s="949"/>
      <c r="R46" s="949"/>
      <c r="S46" s="949"/>
      <c r="T46" s="949"/>
      <c r="U46" s="949"/>
      <c r="V46" s="949"/>
      <c r="W46" s="949"/>
      <c r="X46" s="949"/>
      <c r="Y46" s="949"/>
      <c r="Z46" s="949"/>
      <c r="AA46" s="949"/>
      <c r="AB46" s="949"/>
      <c r="AC46" s="949"/>
      <c r="AD46" s="949"/>
      <c r="AE46" s="949"/>
    </row>
    <row r="47" spans="1:31" ht="0.2" customHeight="1">
      <c r="A47" s="949">
        <v>1</v>
      </c>
      <c r="B47" s="949"/>
      <c r="C47" s="949"/>
      <c r="D47" s="949"/>
      <c r="E47" s="949"/>
      <c r="F47" s="949"/>
      <c r="G47" s="949" t="b">
        <v>0</v>
      </c>
      <c r="H47" s="949"/>
      <c r="I47" s="949"/>
      <c r="J47" s="949"/>
      <c r="K47" s="949"/>
      <c r="L47" s="1023" t="s">
        <v>502</v>
      </c>
      <c r="M47" s="1018" t="s">
        <v>503</v>
      </c>
      <c r="N47" s="1024"/>
      <c r="O47" s="1024"/>
      <c r="P47" s="1020">
        <v>0</v>
      </c>
      <c r="Q47" s="949"/>
      <c r="R47" s="949"/>
      <c r="S47" s="949"/>
      <c r="T47" s="949"/>
      <c r="U47" s="949"/>
      <c r="V47" s="949"/>
      <c r="W47" s="949"/>
      <c r="X47" s="949"/>
      <c r="Y47" s="949"/>
      <c r="Z47" s="949"/>
      <c r="AA47" s="949"/>
      <c r="AB47" s="949"/>
      <c r="AC47" s="949"/>
      <c r="AD47" s="949"/>
      <c r="AE47" s="949"/>
    </row>
    <row r="48" spans="1:31" ht="0.2" customHeight="1">
      <c r="A48" s="949">
        <v>1</v>
      </c>
      <c r="B48" s="949"/>
      <c r="C48" s="949"/>
      <c r="D48" s="949"/>
      <c r="E48" s="949"/>
      <c r="F48" s="949"/>
      <c r="G48" s="949" t="b">
        <v>0</v>
      </c>
      <c r="H48" s="949"/>
      <c r="I48" s="949"/>
      <c r="J48" s="949"/>
      <c r="K48" s="949"/>
      <c r="L48" s="1023" t="s">
        <v>504</v>
      </c>
      <c r="M48" s="1018" t="s">
        <v>505</v>
      </c>
      <c r="N48" s="1024"/>
      <c r="O48" s="1024"/>
      <c r="P48" s="1020">
        <v>0</v>
      </c>
      <c r="Q48" s="949"/>
      <c r="R48" s="949"/>
      <c r="S48" s="949"/>
      <c r="T48" s="949"/>
      <c r="U48" s="949"/>
      <c r="V48" s="949"/>
      <c r="W48" s="949"/>
      <c r="X48" s="949"/>
      <c r="Y48" s="949"/>
      <c r="Z48" s="949"/>
      <c r="AA48" s="949"/>
      <c r="AB48" s="949"/>
      <c r="AC48" s="949"/>
      <c r="AD48" s="949"/>
      <c r="AE48" s="949"/>
    </row>
    <row r="49" spans="1:31" ht="0.2" customHeight="1">
      <c r="A49" s="949">
        <v>1</v>
      </c>
      <c r="B49" s="949"/>
      <c r="C49" s="949"/>
      <c r="D49" s="949"/>
      <c r="E49" s="949"/>
      <c r="F49" s="949"/>
      <c r="G49" s="949" t="b">
        <v>0</v>
      </c>
      <c r="H49" s="949"/>
      <c r="I49" s="949"/>
      <c r="J49" s="949"/>
      <c r="K49" s="949"/>
      <c r="L49" s="1013" t="s">
        <v>996</v>
      </c>
      <c r="M49" s="1009"/>
      <c r="N49" s="1010"/>
      <c r="O49" s="1010"/>
      <c r="P49" s="1011"/>
      <c r="Q49" s="949"/>
      <c r="R49" s="949"/>
      <c r="S49" s="949"/>
      <c r="T49" s="949"/>
      <c r="U49" s="949"/>
      <c r="V49" s="949"/>
      <c r="W49" s="949"/>
      <c r="X49" s="949"/>
      <c r="Y49" s="949"/>
      <c r="Z49" s="949"/>
      <c r="AA49" s="949"/>
      <c r="AB49" s="949"/>
      <c r="AC49" s="949"/>
      <c r="AD49" s="949"/>
      <c r="AE49" s="949"/>
    </row>
    <row r="50" spans="1:31" ht="0.2" customHeight="1">
      <c r="A50" s="949">
        <v>1</v>
      </c>
      <c r="B50" s="949"/>
      <c r="C50" s="949"/>
      <c r="D50" s="949"/>
      <c r="E50" s="949"/>
      <c r="F50" s="949"/>
      <c r="G50" s="949" t="b">
        <v>0</v>
      </c>
      <c r="H50" s="949"/>
      <c r="I50" s="949"/>
      <c r="J50" s="949"/>
      <c r="K50" s="949"/>
      <c r="L50" s="1023" t="s">
        <v>499</v>
      </c>
      <c r="M50" s="1018" t="s">
        <v>486</v>
      </c>
      <c r="N50" s="1024">
        <v>0</v>
      </c>
      <c r="O50" s="1024">
        <v>0</v>
      </c>
      <c r="P50" s="1020">
        <v>0</v>
      </c>
      <c r="Q50" s="949"/>
      <c r="R50" s="949"/>
      <c r="S50" s="949"/>
      <c r="T50" s="949"/>
      <c r="U50" s="949"/>
      <c r="V50" s="949"/>
      <c r="W50" s="949"/>
      <c r="X50" s="949"/>
      <c r="Y50" s="949"/>
      <c r="Z50" s="949"/>
      <c r="AA50" s="949"/>
      <c r="AB50" s="949"/>
      <c r="AC50" s="949"/>
      <c r="AD50" s="949"/>
      <c r="AE50" s="949"/>
    </row>
    <row r="51" spans="1:31" ht="0.2" customHeight="1">
      <c r="A51" s="949">
        <v>1</v>
      </c>
      <c r="B51" s="949"/>
      <c r="C51" s="949"/>
      <c r="D51" s="949"/>
      <c r="E51" s="949"/>
      <c r="F51" s="949"/>
      <c r="G51" s="949" t="b">
        <v>0</v>
      </c>
      <c r="H51" s="949"/>
      <c r="I51" s="949"/>
      <c r="J51" s="949"/>
      <c r="K51" s="949"/>
      <c r="L51" s="1023" t="s">
        <v>500</v>
      </c>
      <c r="M51" s="1018" t="s">
        <v>486</v>
      </c>
      <c r="N51" s="1024"/>
      <c r="O51" s="1024"/>
      <c r="P51" s="1020">
        <v>0</v>
      </c>
      <c r="Q51" s="949"/>
      <c r="R51" s="949"/>
      <c r="S51" s="949"/>
      <c r="T51" s="949"/>
      <c r="U51" s="949"/>
      <c r="V51" s="949"/>
      <c r="W51" s="949"/>
      <c r="X51" s="949"/>
      <c r="Y51" s="949"/>
      <c r="Z51" s="949"/>
      <c r="AA51" s="949"/>
      <c r="AB51" s="949"/>
      <c r="AC51" s="949"/>
      <c r="AD51" s="949"/>
      <c r="AE51" s="949"/>
    </row>
    <row r="52" spans="1:31" ht="0.2" customHeight="1">
      <c r="A52" s="949">
        <v>1</v>
      </c>
      <c r="B52" s="979" t="s">
        <v>991</v>
      </c>
      <c r="C52" s="949"/>
      <c r="D52" s="949"/>
      <c r="E52" s="949"/>
      <c r="F52" s="949"/>
      <c r="G52" s="949" t="b">
        <v>0</v>
      </c>
      <c r="H52" s="949"/>
      <c r="I52" s="949"/>
      <c r="J52" s="949"/>
      <c r="K52" s="949"/>
      <c r="L52" s="1023" t="s">
        <v>501</v>
      </c>
      <c r="M52" s="1018" t="s">
        <v>314</v>
      </c>
      <c r="N52" s="1021">
        <v>232.52500000000001</v>
      </c>
      <c r="O52" s="1021">
        <v>220.1</v>
      </c>
      <c r="P52" s="1022">
        <v>-5.3435114503816843</v>
      </c>
      <c r="Q52" s="949"/>
      <c r="R52" s="949"/>
      <c r="S52" s="949"/>
      <c r="T52" s="949"/>
      <c r="U52" s="949"/>
      <c r="V52" s="949"/>
      <c r="W52" s="949"/>
      <c r="X52" s="949"/>
      <c r="Y52" s="949"/>
      <c r="Z52" s="949"/>
      <c r="AA52" s="949"/>
      <c r="AB52" s="949"/>
      <c r="AC52" s="949"/>
      <c r="AD52" s="949"/>
      <c r="AE52" s="949"/>
    </row>
    <row r="53" spans="1:31" ht="0.2" customHeight="1">
      <c r="A53" s="949">
        <v>1</v>
      </c>
      <c r="B53" s="949"/>
      <c r="C53" s="949"/>
      <c r="D53" s="949"/>
      <c r="E53" s="949"/>
      <c r="F53" s="949"/>
      <c r="G53" s="949" t="b">
        <v>0</v>
      </c>
      <c r="H53" s="949"/>
      <c r="I53" s="949"/>
      <c r="J53" s="949"/>
      <c r="K53" s="949"/>
      <c r="L53" s="1023" t="s">
        <v>502</v>
      </c>
      <c r="M53" s="1018" t="s">
        <v>503</v>
      </c>
      <c r="N53" s="1024"/>
      <c r="O53" s="1024"/>
      <c r="P53" s="1020">
        <v>0</v>
      </c>
      <c r="Q53" s="949"/>
      <c r="R53" s="949"/>
      <c r="S53" s="949"/>
      <c r="T53" s="949"/>
      <c r="U53" s="949"/>
      <c r="V53" s="949"/>
      <c r="W53" s="949"/>
      <c r="X53" s="949"/>
      <c r="Y53" s="949"/>
      <c r="Z53" s="949"/>
      <c r="AA53" s="949"/>
      <c r="AB53" s="949"/>
      <c r="AC53" s="949"/>
      <c r="AD53" s="949"/>
      <c r="AE53" s="949"/>
    </row>
    <row r="54" spans="1:31" ht="0.2" customHeight="1">
      <c r="A54" s="949">
        <v>1</v>
      </c>
      <c r="B54" s="949"/>
      <c r="C54" s="949"/>
      <c r="D54" s="949"/>
      <c r="E54" s="949"/>
      <c r="F54" s="949"/>
      <c r="G54" s="949" t="b">
        <v>0</v>
      </c>
      <c r="H54" s="949"/>
      <c r="I54" s="949"/>
      <c r="J54" s="949"/>
      <c r="K54" s="949"/>
      <c r="L54" s="1023" t="s">
        <v>504</v>
      </c>
      <c r="M54" s="1018" t="s">
        <v>505</v>
      </c>
      <c r="N54" s="1024"/>
      <c r="O54" s="1024"/>
      <c r="P54" s="1020">
        <v>0</v>
      </c>
      <c r="Q54" s="949"/>
      <c r="R54" s="949"/>
      <c r="S54" s="949"/>
      <c r="T54" s="949"/>
      <c r="U54" s="949"/>
      <c r="V54" s="949"/>
      <c r="W54" s="949"/>
      <c r="X54" s="949"/>
      <c r="Y54" s="949"/>
      <c r="Z54" s="949"/>
      <c r="AA54" s="949"/>
      <c r="AB54" s="949"/>
      <c r="AC54" s="949"/>
      <c r="AD54" s="949"/>
      <c r="AE54" s="949"/>
    </row>
    <row r="55" spans="1:31">
      <c r="A55" s="718" t="s">
        <v>101</v>
      </c>
      <c r="B55" s="949"/>
      <c r="C55" s="949"/>
      <c r="D55" s="949"/>
      <c r="E55" s="949"/>
      <c r="F55" s="949" t="s">
        <v>824</v>
      </c>
      <c r="G55" s="809"/>
      <c r="H55" s="949"/>
      <c r="I55" s="949"/>
      <c r="J55" s="949"/>
      <c r="K55" s="949"/>
      <c r="L55" s="1025" t="s">
        <v>15</v>
      </c>
      <c r="M55" s="1026"/>
      <c r="N55" s="1001" t="s">
        <v>2449</v>
      </c>
      <c r="O55" s="1002"/>
      <c r="P55" s="1003"/>
      <c r="Q55" s="949"/>
      <c r="R55" s="949"/>
      <c r="S55" s="949"/>
      <c r="T55" s="949"/>
      <c r="U55" s="949"/>
      <c r="V55" s="949"/>
      <c r="W55" s="949"/>
      <c r="X55" s="949"/>
      <c r="Y55" s="949"/>
      <c r="Z55" s="949"/>
      <c r="AA55" s="949"/>
      <c r="AB55" s="949"/>
      <c r="AC55" s="949"/>
      <c r="AD55" s="949"/>
      <c r="AE55" s="949"/>
    </row>
    <row r="56" spans="1:31">
      <c r="A56" s="949">
        <v>2</v>
      </c>
      <c r="B56" s="949"/>
      <c r="C56" s="949"/>
      <c r="D56" s="949"/>
      <c r="E56" s="949"/>
      <c r="F56" s="949"/>
      <c r="G56" s="949"/>
      <c r="H56" s="949"/>
      <c r="I56" s="949"/>
      <c r="J56" s="949"/>
      <c r="K56" s="949"/>
      <c r="L56" s="1004" t="s">
        <v>491</v>
      </c>
      <c r="M56" s="1005"/>
      <c r="N56" s="1001" t="s">
        <v>826</v>
      </c>
      <c r="O56" s="1006"/>
      <c r="P56" s="1007"/>
      <c r="Q56" s="949"/>
      <c r="R56" s="949"/>
      <c r="S56" s="949"/>
      <c r="T56" s="949"/>
      <c r="U56" s="949"/>
      <c r="V56" s="949"/>
      <c r="W56" s="949"/>
      <c r="X56" s="949"/>
      <c r="Y56" s="949"/>
      <c r="Z56" s="949"/>
      <c r="AA56" s="949"/>
      <c r="AB56" s="949"/>
      <c r="AC56" s="949"/>
      <c r="AD56" s="949"/>
      <c r="AE56" s="949"/>
    </row>
    <row r="57" spans="1:31">
      <c r="A57" s="949">
        <v>2</v>
      </c>
      <c r="B57" s="949"/>
      <c r="C57" s="949"/>
      <c r="D57" s="949"/>
      <c r="E57" s="949"/>
      <c r="F57" s="949"/>
      <c r="G57" s="949"/>
      <c r="H57" s="949"/>
      <c r="I57" s="949"/>
      <c r="J57" s="949"/>
      <c r="K57" s="949"/>
      <c r="L57" s="1004" t="s">
        <v>492</v>
      </c>
      <c r="M57" s="1005"/>
      <c r="N57" s="1001" t="s">
        <v>921</v>
      </c>
      <c r="O57" s="1006"/>
      <c r="P57" s="1007"/>
      <c r="Q57" s="949"/>
      <c r="R57" s="949"/>
      <c r="S57" s="949"/>
      <c r="T57" s="949"/>
      <c r="U57" s="949"/>
      <c r="V57" s="949"/>
      <c r="W57" s="949"/>
      <c r="X57" s="949"/>
      <c r="Y57" s="949"/>
      <c r="Z57" s="949"/>
      <c r="AA57" s="949"/>
      <c r="AB57" s="949"/>
      <c r="AC57" s="949"/>
      <c r="AD57" s="949"/>
      <c r="AE57" s="949"/>
    </row>
    <row r="58" spans="1:31">
      <c r="A58" s="949">
        <v>2</v>
      </c>
      <c r="B58" s="949"/>
      <c r="C58" s="949"/>
      <c r="D58" s="949"/>
      <c r="E58" s="949"/>
      <c r="F58" s="949"/>
      <c r="G58" s="949"/>
      <c r="H58" s="949"/>
      <c r="I58" s="949"/>
      <c r="J58" s="949"/>
      <c r="K58" s="949"/>
      <c r="L58" s="1004" t="s">
        <v>267</v>
      </c>
      <c r="M58" s="1005"/>
      <c r="N58" s="1001" t="s">
        <v>2171</v>
      </c>
      <c r="O58" s="1006"/>
      <c r="P58" s="1007"/>
      <c r="Q58" s="949"/>
      <c r="R58" s="949"/>
      <c r="S58" s="949"/>
      <c r="T58" s="949"/>
      <c r="U58" s="949"/>
      <c r="V58" s="949"/>
      <c r="W58" s="949"/>
      <c r="X58" s="949"/>
      <c r="Y58" s="949"/>
      <c r="Z58" s="949"/>
      <c r="AA58" s="949"/>
      <c r="AB58" s="949"/>
      <c r="AC58" s="949"/>
      <c r="AD58" s="949"/>
      <c r="AE58" s="949"/>
    </row>
    <row r="59" spans="1:31">
      <c r="A59" s="949">
        <v>2</v>
      </c>
      <c r="B59" s="949"/>
      <c r="C59" s="949"/>
      <c r="D59" s="949"/>
      <c r="E59" s="949"/>
      <c r="F59" s="949"/>
      <c r="G59" s="949" t="b">
        <v>1</v>
      </c>
      <c r="H59" s="949"/>
      <c r="I59" s="949"/>
      <c r="J59" s="949"/>
      <c r="K59" s="949"/>
      <c r="L59" s="1008" t="s">
        <v>493</v>
      </c>
      <c r="M59" s="1009"/>
      <c r="N59" s="1010"/>
      <c r="O59" s="1010"/>
      <c r="P59" s="1011"/>
      <c r="Q59" s="949"/>
      <c r="R59" s="949"/>
      <c r="S59" s="949"/>
      <c r="T59" s="949"/>
      <c r="U59" s="949"/>
      <c r="V59" s="949"/>
      <c r="W59" s="949"/>
      <c r="X59" s="949"/>
      <c r="Y59" s="949"/>
      <c r="Z59" s="949"/>
      <c r="AA59" s="949"/>
      <c r="AB59" s="949"/>
      <c r="AC59" s="949"/>
      <c r="AD59" s="949"/>
      <c r="AE59" s="949"/>
    </row>
    <row r="60" spans="1:31" s="295" customFormat="1">
      <c r="A60" s="949">
        <v>2</v>
      </c>
      <c r="B60" s="949" t="s">
        <v>983</v>
      </c>
      <c r="C60" s="1012"/>
      <c r="D60" s="1012"/>
      <c r="E60" s="1012"/>
      <c r="F60" s="1012"/>
      <c r="G60" s="949" t="b">
        <v>1</v>
      </c>
      <c r="H60" s="1012"/>
      <c r="I60" s="1012"/>
      <c r="J60" s="1012"/>
      <c r="K60" s="1012"/>
      <c r="L60" s="1013" t="s">
        <v>929</v>
      </c>
      <c r="M60" s="1014" t="s">
        <v>486</v>
      </c>
      <c r="N60" s="1015">
        <v>65.47</v>
      </c>
      <c r="O60" s="1015">
        <v>38.869999999999997</v>
      </c>
      <c r="P60" s="1016">
        <v>-40.629295860699557</v>
      </c>
      <c r="Q60" s="1012"/>
      <c r="R60" s="1012"/>
      <c r="S60" s="1012"/>
      <c r="T60" s="1012"/>
      <c r="U60" s="1012"/>
      <c r="V60" s="1012"/>
      <c r="W60" s="1012"/>
      <c r="X60" s="1012"/>
      <c r="Y60" s="1012"/>
      <c r="Z60" s="1012"/>
      <c r="AA60" s="1012"/>
      <c r="AB60" s="1012"/>
      <c r="AC60" s="1012"/>
      <c r="AD60" s="1012"/>
      <c r="AE60" s="1012"/>
    </row>
    <row r="61" spans="1:31" s="295" customFormat="1">
      <c r="A61" s="949">
        <v>2</v>
      </c>
      <c r="B61" s="949" t="s">
        <v>984</v>
      </c>
      <c r="C61" s="1012"/>
      <c r="D61" s="1012"/>
      <c r="E61" s="1012"/>
      <c r="F61" s="1012"/>
      <c r="G61" s="949" t="b">
        <v>1</v>
      </c>
      <c r="H61" s="1012"/>
      <c r="I61" s="1012"/>
      <c r="J61" s="1012"/>
      <c r="K61" s="1012"/>
      <c r="L61" s="1013" t="s">
        <v>930</v>
      </c>
      <c r="M61" s="1014" t="s">
        <v>486</v>
      </c>
      <c r="N61" s="1015">
        <v>65.44</v>
      </c>
      <c r="O61" s="1015">
        <v>42.315067250547408</v>
      </c>
      <c r="P61" s="1016">
        <v>-35.337611169701397</v>
      </c>
      <c r="Q61" s="1012"/>
      <c r="R61" s="1012"/>
      <c r="S61" s="1012"/>
      <c r="T61" s="1012"/>
      <c r="U61" s="1012"/>
      <c r="V61" s="1012"/>
      <c r="W61" s="1012"/>
      <c r="X61" s="1012"/>
      <c r="Y61" s="1012"/>
      <c r="Z61" s="1012"/>
      <c r="AA61" s="1012"/>
      <c r="AB61" s="1012"/>
      <c r="AC61" s="1012"/>
      <c r="AD61" s="1012"/>
      <c r="AE61" s="1012"/>
    </row>
    <row r="62" spans="1:31">
      <c r="A62" s="949">
        <v>2</v>
      </c>
      <c r="B62" s="949"/>
      <c r="C62" s="949"/>
      <c r="D62" s="949"/>
      <c r="E62" s="949"/>
      <c r="F62" s="949"/>
      <c r="G62" s="949" t="b">
        <v>1</v>
      </c>
      <c r="H62" s="949"/>
      <c r="I62" s="949"/>
      <c r="J62" s="949"/>
      <c r="K62" s="949"/>
      <c r="L62" s="1017" t="s">
        <v>494</v>
      </c>
      <c r="M62" s="1018" t="s">
        <v>142</v>
      </c>
      <c r="N62" s="1019">
        <v>99.954177485871384</v>
      </c>
      <c r="O62" s="1019">
        <v>108.86304926819503</v>
      </c>
      <c r="P62" s="1020"/>
      <c r="Q62" s="949"/>
      <c r="R62" s="949"/>
      <c r="S62" s="949"/>
      <c r="T62" s="949"/>
      <c r="U62" s="949"/>
      <c r="V62" s="949"/>
      <c r="W62" s="949"/>
      <c r="X62" s="949"/>
      <c r="Y62" s="949"/>
      <c r="Z62" s="949"/>
      <c r="AA62" s="949"/>
      <c r="AB62" s="949"/>
      <c r="AC62" s="949"/>
      <c r="AD62" s="949"/>
      <c r="AE62" s="949"/>
    </row>
    <row r="63" spans="1:31">
      <c r="A63" s="949">
        <v>2</v>
      </c>
      <c r="B63" s="979" t="s">
        <v>992</v>
      </c>
      <c r="C63" s="949"/>
      <c r="D63" s="949"/>
      <c r="E63" s="949"/>
      <c r="F63" s="949"/>
      <c r="G63" s="949" t="b">
        <v>1</v>
      </c>
      <c r="H63" s="949"/>
      <c r="I63" s="949"/>
      <c r="J63" s="949"/>
      <c r="K63" s="949"/>
      <c r="L63" s="1017" t="s">
        <v>495</v>
      </c>
      <c r="M63" s="1018" t="s">
        <v>314</v>
      </c>
      <c r="N63" s="1021">
        <v>95.91</v>
      </c>
      <c r="O63" s="1021">
        <v>95.91</v>
      </c>
      <c r="P63" s="1022">
        <v>0</v>
      </c>
      <c r="Q63" s="949"/>
      <c r="R63" s="949"/>
      <c r="S63" s="949"/>
      <c r="T63" s="949"/>
      <c r="U63" s="949"/>
      <c r="V63" s="949"/>
      <c r="W63" s="949"/>
      <c r="X63" s="949"/>
      <c r="Y63" s="949"/>
      <c r="Z63" s="949"/>
      <c r="AA63" s="949"/>
      <c r="AB63" s="949"/>
      <c r="AC63" s="949"/>
      <c r="AD63" s="949"/>
      <c r="AE63" s="949"/>
    </row>
    <row r="64" spans="1:31" s="295" customFormat="1">
      <c r="A64" s="949">
        <v>2</v>
      </c>
      <c r="B64" s="979" t="s">
        <v>986</v>
      </c>
      <c r="C64" s="1012"/>
      <c r="D64" s="1012"/>
      <c r="E64" s="1012"/>
      <c r="F64" s="1012"/>
      <c r="G64" s="949" t="b">
        <v>1</v>
      </c>
      <c r="H64" s="1012"/>
      <c r="I64" s="1012"/>
      <c r="J64" s="1012"/>
      <c r="K64" s="1012"/>
      <c r="L64" s="1013" t="s">
        <v>496</v>
      </c>
      <c r="M64" s="1014" t="s">
        <v>486</v>
      </c>
      <c r="N64" s="1015">
        <v>65.47</v>
      </c>
      <c r="O64" s="1015">
        <v>38.869999999999997</v>
      </c>
      <c r="P64" s="1016">
        <v>-40.629295860699557</v>
      </c>
      <c r="Q64" s="1012"/>
      <c r="R64" s="1012"/>
      <c r="S64" s="1012"/>
      <c r="T64" s="1012"/>
      <c r="U64" s="1012"/>
      <c r="V64" s="1012"/>
      <c r="W64" s="1012"/>
      <c r="X64" s="1012"/>
      <c r="Y64" s="1012"/>
      <c r="Z64" s="1012"/>
      <c r="AA64" s="1012"/>
      <c r="AB64" s="1012"/>
      <c r="AC64" s="1012"/>
      <c r="AD64" s="1012"/>
      <c r="AE64" s="1012"/>
    </row>
    <row r="65" spans="1:31" s="295" customFormat="1">
      <c r="A65" s="949">
        <v>2</v>
      </c>
      <c r="B65" s="979" t="s">
        <v>985</v>
      </c>
      <c r="C65" s="1012"/>
      <c r="D65" s="1012"/>
      <c r="E65" s="1012"/>
      <c r="F65" s="1012"/>
      <c r="G65" s="949" t="b">
        <v>1</v>
      </c>
      <c r="H65" s="1012"/>
      <c r="I65" s="1012"/>
      <c r="J65" s="1012"/>
      <c r="K65" s="1012"/>
      <c r="L65" s="1013" t="s">
        <v>497</v>
      </c>
      <c r="M65" s="1014" t="s">
        <v>486</v>
      </c>
      <c r="N65" s="1015">
        <v>65.44</v>
      </c>
      <c r="O65" s="1015">
        <v>42.315067250547408</v>
      </c>
      <c r="P65" s="1016">
        <v>-35.337611169701397</v>
      </c>
      <c r="Q65" s="1012"/>
      <c r="R65" s="1012"/>
      <c r="S65" s="1012"/>
      <c r="T65" s="1012"/>
      <c r="U65" s="1012"/>
      <c r="V65" s="1012"/>
      <c r="W65" s="1012"/>
      <c r="X65" s="1012"/>
      <c r="Y65" s="1012"/>
      <c r="Z65" s="1012"/>
      <c r="AA65" s="1012"/>
      <c r="AB65" s="1012"/>
      <c r="AC65" s="1012"/>
      <c r="AD65" s="1012"/>
      <c r="AE65" s="1012"/>
    </row>
    <row r="66" spans="1:31">
      <c r="A66" s="949">
        <v>2</v>
      </c>
      <c r="B66" s="979"/>
      <c r="C66" s="949"/>
      <c r="D66" s="949"/>
      <c r="E66" s="949"/>
      <c r="F66" s="949"/>
      <c r="G66" s="949" t="b">
        <v>1</v>
      </c>
      <c r="H66" s="949"/>
      <c r="I66" s="949"/>
      <c r="J66" s="949"/>
      <c r="K66" s="949"/>
      <c r="L66" s="1017" t="s">
        <v>494</v>
      </c>
      <c r="M66" s="1018" t="s">
        <v>142</v>
      </c>
      <c r="N66" s="1019">
        <v>99.954177485871384</v>
      </c>
      <c r="O66" s="1019">
        <v>108.86304926819503</v>
      </c>
      <c r="P66" s="1020"/>
      <c r="Q66" s="949"/>
      <c r="R66" s="949"/>
      <c r="S66" s="949"/>
      <c r="T66" s="949"/>
      <c r="U66" s="949"/>
      <c r="V66" s="949"/>
      <c r="W66" s="949"/>
      <c r="X66" s="949"/>
      <c r="Y66" s="949"/>
      <c r="Z66" s="949"/>
      <c r="AA66" s="949"/>
      <c r="AB66" s="949"/>
      <c r="AC66" s="949"/>
      <c r="AD66" s="949"/>
      <c r="AE66" s="949"/>
    </row>
    <row r="67" spans="1:31">
      <c r="A67" s="949">
        <v>2</v>
      </c>
      <c r="B67" s="979" t="s">
        <v>993</v>
      </c>
      <c r="C67" s="949"/>
      <c r="D67" s="949"/>
      <c r="E67" s="949"/>
      <c r="F67" s="949"/>
      <c r="G67" s="949" t="b">
        <v>1</v>
      </c>
      <c r="H67" s="949"/>
      <c r="I67" s="949"/>
      <c r="J67" s="949"/>
      <c r="K67" s="949"/>
      <c r="L67" s="1017" t="s">
        <v>987</v>
      </c>
      <c r="M67" s="969" t="s">
        <v>314</v>
      </c>
      <c r="N67" s="1021">
        <v>91.91</v>
      </c>
      <c r="O67" s="1021">
        <v>90.5</v>
      </c>
      <c r="P67" s="1022">
        <v>-1.5341094549015306</v>
      </c>
      <c r="Q67" s="949"/>
      <c r="R67" s="949"/>
      <c r="S67" s="949"/>
      <c r="T67" s="949"/>
      <c r="U67" s="949"/>
      <c r="V67" s="949"/>
      <c r="W67" s="949"/>
      <c r="X67" s="949"/>
      <c r="Y67" s="949"/>
      <c r="Z67" s="949"/>
      <c r="AA67" s="949"/>
      <c r="AB67" s="949"/>
      <c r="AC67" s="949"/>
      <c r="AD67" s="949"/>
      <c r="AE67" s="949"/>
    </row>
    <row r="68" spans="1:31" ht="0.2" customHeight="1">
      <c r="A68" s="949">
        <v>2</v>
      </c>
      <c r="B68" s="949"/>
      <c r="C68" s="949"/>
      <c r="D68" s="949"/>
      <c r="E68" s="949"/>
      <c r="F68" s="949"/>
      <c r="G68" s="949" t="b">
        <v>0</v>
      </c>
      <c r="H68" s="949"/>
      <c r="I68" s="949"/>
      <c r="J68" s="949"/>
      <c r="K68" s="949"/>
      <c r="L68" s="1008" t="s">
        <v>498</v>
      </c>
      <c r="M68" s="1009"/>
      <c r="N68" s="1010"/>
      <c r="O68" s="1010"/>
      <c r="P68" s="1011"/>
      <c r="Q68" s="949"/>
      <c r="R68" s="949"/>
      <c r="S68" s="949"/>
      <c r="T68" s="949"/>
      <c r="U68" s="949"/>
      <c r="V68" s="949"/>
      <c r="W68" s="949"/>
      <c r="X68" s="949"/>
      <c r="Y68" s="949"/>
      <c r="Z68" s="949"/>
      <c r="AA68" s="949"/>
      <c r="AB68" s="949"/>
      <c r="AC68" s="949"/>
      <c r="AD68" s="949"/>
      <c r="AE68" s="949"/>
    </row>
    <row r="69" spans="1:31" ht="0.2" customHeight="1">
      <c r="A69" s="949">
        <v>2</v>
      </c>
      <c r="B69" s="949"/>
      <c r="C69" s="949"/>
      <c r="D69" s="949"/>
      <c r="E69" s="949"/>
      <c r="F69" s="949"/>
      <c r="G69" s="949" t="b">
        <v>0</v>
      </c>
      <c r="H69" s="949"/>
      <c r="I69" s="949"/>
      <c r="J69" s="949"/>
      <c r="K69" s="949"/>
      <c r="L69" s="1013" t="s">
        <v>994</v>
      </c>
      <c r="M69" s="1009"/>
      <c r="N69" s="1010"/>
      <c r="O69" s="1010"/>
      <c r="P69" s="1011"/>
      <c r="Q69" s="949"/>
      <c r="R69" s="949"/>
      <c r="S69" s="949"/>
      <c r="T69" s="949"/>
      <c r="U69" s="949"/>
      <c r="V69" s="949"/>
      <c r="W69" s="949"/>
      <c r="X69" s="949"/>
      <c r="Y69" s="949"/>
      <c r="Z69" s="949"/>
      <c r="AA69" s="949"/>
      <c r="AB69" s="949"/>
      <c r="AC69" s="949"/>
      <c r="AD69" s="949"/>
      <c r="AE69" s="949"/>
    </row>
    <row r="70" spans="1:31" ht="0.2" customHeight="1">
      <c r="A70" s="949">
        <v>2</v>
      </c>
      <c r="B70" s="949"/>
      <c r="C70" s="949"/>
      <c r="D70" s="949"/>
      <c r="E70" s="949"/>
      <c r="F70" s="949"/>
      <c r="G70" s="949" t="b">
        <v>0</v>
      </c>
      <c r="H70" s="949"/>
      <c r="I70" s="949"/>
      <c r="J70" s="949"/>
      <c r="K70" s="949"/>
      <c r="L70" s="1023" t="s">
        <v>499</v>
      </c>
      <c r="M70" s="1018" t="s">
        <v>486</v>
      </c>
      <c r="N70" s="1024">
        <v>0</v>
      </c>
      <c r="O70" s="1024">
        <v>0</v>
      </c>
      <c r="P70" s="1020">
        <v>0</v>
      </c>
      <c r="Q70" s="949"/>
      <c r="R70" s="949"/>
      <c r="S70" s="949"/>
      <c r="T70" s="949"/>
      <c r="U70" s="949"/>
      <c r="V70" s="949"/>
      <c r="W70" s="949"/>
      <c r="X70" s="949"/>
      <c r="Y70" s="949"/>
      <c r="Z70" s="949"/>
      <c r="AA70" s="949"/>
      <c r="AB70" s="949"/>
      <c r="AC70" s="949"/>
      <c r="AD70" s="949"/>
      <c r="AE70" s="949"/>
    </row>
    <row r="71" spans="1:31" ht="0.2" customHeight="1">
      <c r="A71" s="949">
        <v>2</v>
      </c>
      <c r="B71" s="949"/>
      <c r="C71" s="949"/>
      <c r="D71" s="949"/>
      <c r="E71" s="949"/>
      <c r="F71" s="949"/>
      <c r="G71" s="949" t="b">
        <v>0</v>
      </c>
      <c r="H71" s="949"/>
      <c r="I71" s="949"/>
      <c r="J71" s="949"/>
      <c r="K71" s="949"/>
      <c r="L71" s="1023" t="s">
        <v>500</v>
      </c>
      <c r="M71" s="1018" t="s">
        <v>486</v>
      </c>
      <c r="N71" s="1024"/>
      <c r="O71" s="1024"/>
      <c r="P71" s="1020">
        <v>0</v>
      </c>
      <c r="Q71" s="949"/>
      <c r="R71" s="949"/>
      <c r="S71" s="949"/>
      <c r="T71" s="949"/>
      <c r="U71" s="949"/>
      <c r="V71" s="949"/>
      <c r="W71" s="949"/>
      <c r="X71" s="949"/>
      <c r="Y71" s="949"/>
      <c r="Z71" s="949"/>
      <c r="AA71" s="949"/>
      <c r="AB71" s="949"/>
      <c r="AC71" s="949"/>
      <c r="AD71" s="949"/>
      <c r="AE71" s="949"/>
    </row>
    <row r="72" spans="1:31" ht="0.2" customHeight="1">
      <c r="A72" s="949">
        <v>2</v>
      </c>
      <c r="B72" s="979" t="s">
        <v>988</v>
      </c>
      <c r="C72" s="949"/>
      <c r="D72" s="949"/>
      <c r="E72" s="949"/>
      <c r="F72" s="949"/>
      <c r="G72" s="949" t="b">
        <v>0</v>
      </c>
      <c r="H72" s="949"/>
      <c r="I72" s="949"/>
      <c r="J72" s="949"/>
      <c r="K72" s="949"/>
      <c r="L72" s="1023" t="s">
        <v>501</v>
      </c>
      <c r="M72" s="969" t="s">
        <v>314</v>
      </c>
      <c r="N72" s="1021">
        <v>47.954999999999998</v>
      </c>
      <c r="O72" s="1021">
        <v>47.954999999999998</v>
      </c>
      <c r="P72" s="1022">
        <v>0</v>
      </c>
      <c r="Q72" s="949"/>
      <c r="R72" s="949"/>
      <c r="S72" s="949"/>
      <c r="T72" s="949"/>
      <c r="U72" s="949"/>
      <c r="V72" s="949"/>
      <c r="W72" s="949"/>
      <c r="X72" s="949"/>
      <c r="Y72" s="949"/>
      <c r="Z72" s="949"/>
      <c r="AA72" s="949"/>
      <c r="AB72" s="949"/>
      <c r="AC72" s="949"/>
      <c r="AD72" s="949"/>
      <c r="AE72" s="949"/>
    </row>
    <row r="73" spans="1:31" ht="0.2" customHeight="1">
      <c r="A73" s="949">
        <v>2</v>
      </c>
      <c r="B73" s="949"/>
      <c r="C73" s="949"/>
      <c r="D73" s="949"/>
      <c r="E73" s="949"/>
      <c r="F73" s="949"/>
      <c r="G73" s="949" t="b">
        <v>0</v>
      </c>
      <c r="H73" s="949"/>
      <c r="I73" s="949"/>
      <c r="J73" s="949"/>
      <c r="K73" s="949"/>
      <c r="L73" s="1023" t="s">
        <v>502</v>
      </c>
      <c r="M73" s="1018" t="s">
        <v>503</v>
      </c>
      <c r="N73" s="1024"/>
      <c r="O73" s="1024"/>
      <c r="P73" s="1020">
        <v>0</v>
      </c>
      <c r="Q73" s="949"/>
      <c r="R73" s="949"/>
      <c r="S73" s="949"/>
      <c r="T73" s="949"/>
      <c r="U73" s="949"/>
      <c r="V73" s="949"/>
      <c r="W73" s="949"/>
      <c r="X73" s="949"/>
      <c r="Y73" s="949"/>
      <c r="Z73" s="949"/>
      <c r="AA73" s="949"/>
      <c r="AB73" s="949"/>
      <c r="AC73" s="949"/>
      <c r="AD73" s="949"/>
      <c r="AE73" s="949"/>
    </row>
    <row r="74" spans="1:31" ht="0.2" customHeight="1">
      <c r="A74" s="949">
        <v>2</v>
      </c>
      <c r="B74" s="949"/>
      <c r="C74" s="949"/>
      <c r="D74" s="949"/>
      <c r="E74" s="949"/>
      <c r="F74" s="949"/>
      <c r="G74" s="949" t="b">
        <v>0</v>
      </c>
      <c r="H74" s="949"/>
      <c r="I74" s="949"/>
      <c r="J74" s="949"/>
      <c r="K74" s="949"/>
      <c r="L74" s="1023" t="s">
        <v>504</v>
      </c>
      <c r="M74" s="1018" t="s">
        <v>505</v>
      </c>
      <c r="N74" s="1024"/>
      <c r="O74" s="1024"/>
      <c r="P74" s="1020">
        <v>0</v>
      </c>
      <c r="Q74" s="949"/>
      <c r="R74" s="949"/>
      <c r="S74" s="949"/>
      <c r="T74" s="949"/>
      <c r="U74" s="949"/>
      <c r="V74" s="949"/>
      <c r="W74" s="949"/>
      <c r="X74" s="949"/>
      <c r="Y74" s="949"/>
      <c r="Z74" s="949"/>
      <c r="AA74" s="949"/>
      <c r="AB74" s="949"/>
      <c r="AC74" s="949"/>
      <c r="AD74" s="949"/>
      <c r="AE74" s="949"/>
    </row>
    <row r="75" spans="1:31" ht="0.2" customHeight="1">
      <c r="A75" s="949">
        <v>2</v>
      </c>
      <c r="B75" s="949"/>
      <c r="C75" s="949"/>
      <c r="D75" s="949"/>
      <c r="E75" s="949"/>
      <c r="F75" s="949"/>
      <c r="G75" s="949" t="b">
        <v>0</v>
      </c>
      <c r="H75" s="949"/>
      <c r="I75" s="949"/>
      <c r="J75" s="949"/>
      <c r="K75" s="949"/>
      <c r="L75" s="1013" t="s">
        <v>995</v>
      </c>
      <c r="M75" s="1009"/>
      <c r="N75" s="1010"/>
      <c r="O75" s="1010"/>
      <c r="P75" s="1011"/>
      <c r="Q75" s="949"/>
      <c r="R75" s="949"/>
      <c r="S75" s="949"/>
      <c r="T75" s="949"/>
      <c r="U75" s="949"/>
      <c r="V75" s="949"/>
      <c r="W75" s="949"/>
      <c r="X75" s="949"/>
      <c r="Y75" s="949"/>
      <c r="Z75" s="949"/>
      <c r="AA75" s="949"/>
      <c r="AB75" s="949"/>
      <c r="AC75" s="949"/>
      <c r="AD75" s="949"/>
      <c r="AE75" s="949"/>
    </row>
    <row r="76" spans="1:31" ht="0.2" customHeight="1">
      <c r="A76" s="949">
        <v>2</v>
      </c>
      <c r="B76" s="949"/>
      <c r="C76" s="949"/>
      <c r="D76" s="949"/>
      <c r="E76" s="949"/>
      <c r="F76" s="949"/>
      <c r="G76" s="949" t="b">
        <v>0</v>
      </c>
      <c r="H76" s="949"/>
      <c r="I76" s="949"/>
      <c r="J76" s="949"/>
      <c r="K76" s="949"/>
      <c r="L76" s="1023" t="s">
        <v>499</v>
      </c>
      <c r="M76" s="1018" t="s">
        <v>486</v>
      </c>
      <c r="N76" s="1024">
        <v>0</v>
      </c>
      <c r="O76" s="1024">
        <v>0</v>
      </c>
      <c r="P76" s="1020">
        <v>0</v>
      </c>
      <c r="Q76" s="949"/>
      <c r="R76" s="949"/>
      <c r="S76" s="949"/>
      <c r="T76" s="949"/>
      <c r="U76" s="949"/>
      <c r="V76" s="949"/>
      <c r="W76" s="949"/>
      <c r="X76" s="949"/>
      <c r="Y76" s="949"/>
      <c r="Z76" s="949"/>
      <c r="AA76" s="949"/>
      <c r="AB76" s="949"/>
      <c r="AC76" s="949"/>
      <c r="AD76" s="949"/>
      <c r="AE76" s="949"/>
    </row>
    <row r="77" spans="1:31" ht="0.2" customHeight="1">
      <c r="A77" s="949">
        <v>2</v>
      </c>
      <c r="B77" s="949"/>
      <c r="C77" s="949"/>
      <c r="D77" s="949"/>
      <c r="E77" s="949"/>
      <c r="F77" s="949"/>
      <c r="G77" s="949" t="b">
        <v>0</v>
      </c>
      <c r="H77" s="949"/>
      <c r="I77" s="949"/>
      <c r="J77" s="949"/>
      <c r="K77" s="949"/>
      <c r="L77" s="1023" t="s">
        <v>500</v>
      </c>
      <c r="M77" s="1018" t="s">
        <v>486</v>
      </c>
      <c r="N77" s="1024"/>
      <c r="O77" s="1024"/>
      <c r="P77" s="1020">
        <v>0</v>
      </c>
      <c r="Q77" s="949"/>
      <c r="R77" s="949"/>
      <c r="S77" s="949"/>
      <c r="T77" s="949"/>
      <c r="U77" s="949"/>
      <c r="V77" s="949"/>
      <c r="W77" s="949"/>
      <c r="X77" s="949"/>
      <c r="Y77" s="949"/>
      <c r="Z77" s="949"/>
      <c r="AA77" s="949"/>
      <c r="AB77" s="949"/>
      <c r="AC77" s="949"/>
      <c r="AD77" s="949"/>
      <c r="AE77" s="949"/>
    </row>
    <row r="78" spans="1:31" ht="0.2" customHeight="1">
      <c r="A78" s="949">
        <v>2</v>
      </c>
      <c r="B78" s="979" t="s">
        <v>989</v>
      </c>
      <c r="C78" s="949"/>
      <c r="D78" s="949"/>
      <c r="E78" s="949"/>
      <c r="F78" s="949"/>
      <c r="G78" s="949" t="b">
        <v>0</v>
      </c>
      <c r="H78" s="949"/>
      <c r="I78" s="949"/>
      <c r="J78" s="949"/>
      <c r="K78" s="949"/>
      <c r="L78" s="1023" t="s">
        <v>501</v>
      </c>
      <c r="M78" s="1018" t="s">
        <v>314</v>
      </c>
      <c r="N78" s="1021">
        <v>47.954999999999998</v>
      </c>
      <c r="O78" s="1021">
        <v>47.954999999999998</v>
      </c>
      <c r="P78" s="1022">
        <v>0</v>
      </c>
      <c r="Q78" s="949"/>
      <c r="R78" s="949"/>
      <c r="S78" s="949"/>
      <c r="T78" s="949"/>
      <c r="U78" s="949"/>
      <c r="V78" s="949"/>
      <c r="W78" s="949"/>
      <c r="X78" s="949"/>
      <c r="Y78" s="949"/>
      <c r="Z78" s="949"/>
      <c r="AA78" s="949"/>
      <c r="AB78" s="949"/>
      <c r="AC78" s="949"/>
      <c r="AD78" s="949"/>
      <c r="AE78" s="949"/>
    </row>
    <row r="79" spans="1:31" ht="0.2" customHeight="1">
      <c r="A79" s="949">
        <v>2</v>
      </c>
      <c r="B79" s="949"/>
      <c r="C79" s="949"/>
      <c r="D79" s="949"/>
      <c r="E79" s="949"/>
      <c r="F79" s="949"/>
      <c r="G79" s="949" t="b">
        <v>0</v>
      </c>
      <c r="H79" s="949"/>
      <c r="I79" s="949"/>
      <c r="J79" s="949"/>
      <c r="K79" s="949"/>
      <c r="L79" s="1023" t="s">
        <v>502</v>
      </c>
      <c r="M79" s="1018" t="s">
        <v>503</v>
      </c>
      <c r="N79" s="1024"/>
      <c r="O79" s="1024"/>
      <c r="P79" s="1020">
        <v>0</v>
      </c>
      <c r="Q79" s="949"/>
      <c r="R79" s="949"/>
      <c r="S79" s="949"/>
      <c r="T79" s="949"/>
      <c r="U79" s="949"/>
      <c r="V79" s="949"/>
      <c r="W79" s="949"/>
      <c r="X79" s="949"/>
      <c r="Y79" s="949"/>
      <c r="Z79" s="949"/>
      <c r="AA79" s="949"/>
      <c r="AB79" s="949"/>
      <c r="AC79" s="949"/>
      <c r="AD79" s="949"/>
      <c r="AE79" s="949"/>
    </row>
    <row r="80" spans="1:31" ht="0.2" customHeight="1">
      <c r="A80" s="949">
        <v>2</v>
      </c>
      <c r="B80" s="949"/>
      <c r="C80" s="949"/>
      <c r="D80" s="949"/>
      <c r="E80" s="949"/>
      <c r="F80" s="949"/>
      <c r="G80" s="949" t="b">
        <v>0</v>
      </c>
      <c r="H80" s="949"/>
      <c r="I80" s="949"/>
      <c r="J80" s="949"/>
      <c r="K80" s="949"/>
      <c r="L80" s="1023" t="s">
        <v>504</v>
      </c>
      <c r="M80" s="1018" t="s">
        <v>505</v>
      </c>
      <c r="N80" s="1024"/>
      <c r="O80" s="1024"/>
      <c r="P80" s="1020">
        <v>0</v>
      </c>
      <c r="Q80" s="949"/>
      <c r="R80" s="949"/>
      <c r="S80" s="949"/>
      <c r="T80" s="949"/>
      <c r="U80" s="949"/>
      <c r="V80" s="949"/>
      <c r="W80" s="949"/>
      <c r="X80" s="949"/>
      <c r="Y80" s="949"/>
      <c r="Z80" s="949"/>
      <c r="AA80" s="949"/>
      <c r="AB80" s="949"/>
      <c r="AC80" s="949"/>
      <c r="AD80" s="949"/>
      <c r="AE80" s="949"/>
    </row>
    <row r="81" spans="1:31" ht="0.2" customHeight="1">
      <c r="A81" s="949">
        <v>2</v>
      </c>
      <c r="B81" s="949"/>
      <c r="C81" s="949"/>
      <c r="D81" s="949"/>
      <c r="E81" s="949"/>
      <c r="F81" s="949"/>
      <c r="G81" s="949" t="b">
        <v>0</v>
      </c>
      <c r="H81" s="949"/>
      <c r="I81" s="949"/>
      <c r="J81" s="949"/>
      <c r="K81" s="949"/>
      <c r="L81" s="1013" t="s">
        <v>996</v>
      </c>
      <c r="M81" s="1009"/>
      <c r="N81" s="1010"/>
      <c r="O81" s="1010"/>
      <c r="P81" s="1011"/>
      <c r="Q81" s="949"/>
      <c r="R81" s="949"/>
      <c r="S81" s="949"/>
      <c r="T81" s="949"/>
      <c r="U81" s="949"/>
      <c r="V81" s="949"/>
      <c r="W81" s="949"/>
      <c r="X81" s="949"/>
      <c r="Y81" s="949"/>
      <c r="Z81" s="949"/>
      <c r="AA81" s="949"/>
      <c r="AB81" s="949"/>
      <c r="AC81" s="949"/>
      <c r="AD81" s="949"/>
      <c r="AE81" s="949"/>
    </row>
    <row r="82" spans="1:31" ht="0.2" customHeight="1">
      <c r="A82" s="949">
        <v>2</v>
      </c>
      <c r="B82" s="949"/>
      <c r="C82" s="949"/>
      <c r="D82" s="949"/>
      <c r="E82" s="949"/>
      <c r="F82" s="949"/>
      <c r="G82" s="949" t="b">
        <v>0</v>
      </c>
      <c r="H82" s="949"/>
      <c r="I82" s="949"/>
      <c r="J82" s="949"/>
      <c r="K82" s="949"/>
      <c r="L82" s="1023" t="s">
        <v>499</v>
      </c>
      <c r="M82" s="1018" t="s">
        <v>486</v>
      </c>
      <c r="N82" s="1024">
        <v>0</v>
      </c>
      <c r="O82" s="1024">
        <v>0</v>
      </c>
      <c r="P82" s="1020">
        <v>0</v>
      </c>
      <c r="Q82" s="949"/>
      <c r="R82" s="949"/>
      <c r="S82" s="949"/>
      <c r="T82" s="949"/>
      <c r="U82" s="949"/>
      <c r="V82" s="949"/>
      <c r="W82" s="949"/>
      <c r="X82" s="949"/>
      <c r="Y82" s="949"/>
      <c r="Z82" s="949"/>
      <c r="AA82" s="949"/>
      <c r="AB82" s="949"/>
      <c r="AC82" s="949"/>
      <c r="AD82" s="949"/>
      <c r="AE82" s="949"/>
    </row>
    <row r="83" spans="1:31" ht="0.2" customHeight="1">
      <c r="A83" s="949">
        <v>2</v>
      </c>
      <c r="B83" s="949"/>
      <c r="C83" s="949"/>
      <c r="D83" s="949"/>
      <c r="E83" s="949"/>
      <c r="F83" s="949"/>
      <c r="G83" s="949" t="b">
        <v>0</v>
      </c>
      <c r="H83" s="949"/>
      <c r="I83" s="949"/>
      <c r="J83" s="949"/>
      <c r="K83" s="949"/>
      <c r="L83" s="1023" t="s">
        <v>500</v>
      </c>
      <c r="M83" s="1018" t="s">
        <v>486</v>
      </c>
      <c r="N83" s="1024"/>
      <c r="O83" s="1024"/>
      <c r="P83" s="1020">
        <v>0</v>
      </c>
      <c r="Q83" s="949"/>
      <c r="R83" s="949"/>
      <c r="S83" s="949"/>
      <c r="T83" s="949"/>
      <c r="U83" s="949"/>
      <c r="V83" s="949"/>
      <c r="W83" s="949"/>
      <c r="X83" s="949"/>
      <c r="Y83" s="949"/>
      <c r="Z83" s="949"/>
      <c r="AA83" s="949"/>
      <c r="AB83" s="949"/>
      <c r="AC83" s="949"/>
      <c r="AD83" s="949"/>
      <c r="AE83" s="949"/>
    </row>
    <row r="84" spans="1:31" ht="0.2" customHeight="1">
      <c r="A84" s="949">
        <v>2</v>
      </c>
      <c r="B84" s="979" t="s">
        <v>990</v>
      </c>
      <c r="C84" s="949"/>
      <c r="D84" s="949"/>
      <c r="E84" s="949"/>
      <c r="F84" s="949"/>
      <c r="G84" s="949" t="b">
        <v>0</v>
      </c>
      <c r="H84" s="949"/>
      <c r="I84" s="949"/>
      <c r="J84" s="949"/>
      <c r="K84" s="949"/>
      <c r="L84" s="1023" t="s">
        <v>501</v>
      </c>
      <c r="M84" s="1018" t="s">
        <v>314</v>
      </c>
      <c r="N84" s="1021">
        <v>45.954999999999998</v>
      </c>
      <c r="O84" s="1021">
        <v>45.25</v>
      </c>
      <c r="P84" s="1022">
        <v>-1.5341094549015306</v>
      </c>
      <c r="Q84" s="949"/>
      <c r="R84" s="949"/>
      <c r="S84" s="949"/>
      <c r="T84" s="949"/>
      <c r="U84" s="949"/>
      <c r="V84" s="949"/>
      <c r="W84" s="949"/>
      <c r="X84" s="949"/>
      <c r="Y84" s="949"/>
      <c r="Z84" s="949"/>
      <c r="AA84" s="949"/>
      <c r="AB84" s="949"/>
      <c r="AC84" s="949"/>
      <c r="AD84" s="949"/>
      <c r="AE84" s="949"/>
    </row>
    <row r="85" spans="1:31" ht="0.2" customHeight="1">
      <c r="A85" s="949">
        <v>2</v>
      </c>
      <c r="B85" s="949"/>
      <c r="C85" s="949"/>
      <c r="D85" s="949"/>
      <c r="E85" s="949"/>
      <c r="F85" s="949"/>
      <c r="G85" s="949" t="b">
        <v>0</v>
      </c>
      <c r="H85" s="949"/>
      <c r="I85" s="949"/>
      <c r="J85" s="949"/>
      <c r="K85" s="949"/>
      <c r="L85" s="1023" t="s">
        <v>502</v>
      </c>
      <c r="M85" s="1018" t="s">
        <v>503</v>
      </c>
      <c r="N85" s="1024"/>
      <c r="O85" s="1024"/>
      <c r="P85" s="1020">
        <v>0</v>
      </c>
      <c r="Q85" s="949"/>
      <c r="R85" s="949"/>
      <c r="S85" s="949"/>
      <c r="T85" s="949"/>
      <c r="U85" s="949"/>
      <c r="V85" s="949"/>
      <c r="W85" s="949"/>
      <c r="X85" s="949"/>
      <c r="Y85" s="949"/>
      <c r="Z85" s="949"/>
      <c r="AA85" s="949"/>
      <c r="AB85" s="949"/>
      <c r="AC85" s="949"/>
      <c r="AD85" s="949"/>
      <c r="AE85" s="949"/>
    </row>
    <row r="86" spans="1:31" ht="0.2" customHeight="1">
      <c r="A86" s="949">
        <v>2</v>
      </c>
      <c r="B86" s="949"/>
      <c r="C86" s="949"/>
      <c r="D86" s="949"/>
      <c r="E86" s="949"/>
      <c r="F86" s="949"/>
      <c r="G86" s="949" t="b">
        <v>0</v>
      </c>
      <c r="H86" s="949"/>
      <c r="I86" s="949"/>
      <c r="J86" s="949"/>
      <c r="K86" s="949"/>
      <c r="L86" s="1023" t="s">
        <v>504</v>
      </c>
      <c r="M86" s="1018" t="s">
        <v>505</v>
      </c>
      <c r="N86" s="1024"/>
      <c r="O86" s="1024"/>
      <c r="P86" s="1020">
        <v>0</v>
      </c>
      <c r="Q86" s="949"/>
      <c r="R86" s="949"/>
      <c r="S86" s="949"/>
      <c r="T86" s="949"/>
      <c r="U86" s="949"/>
      <c r="V86" s="949"/>
      <c r="W86" s="949"/>
      <c r="X86" s="949"/>
      <c r="Y86" s="949"/>
      <c r="Z86" s="949"/>
      <c r="AA86" s="949"/>
      <c r="AB86" s="949"/>
      <c r="AC86" s="949"/>
      <c r="AD86" s="949"/>
      <c r="AE86" s="949"/>
    </row>
    <row r="87" spans="1:31" ht="0.2" customHeight="1">
      <c r="A87" s="949">
        <v>2</v>
      </c>
      <c r="B87" s="949"/>
      <c r="C87" s="949"/>
      <c r="D87" s="949"/>
      <c r="E87" s="949"/>
      <c r="F87" s="949"/>
      <c r="G87" s="949" t="b">
        <v>0</v>
      </c>
      <c r="H87" s="949"/>
      <c r="I87" s="949"/>
      <c r="J87" s="949"/>
      <c r="K87" s="949"/>
      <c r="L87" s="1013" t="s">
        <v>996</v>
      </c>
      <c r="M87" s="1009"/>
      <c r="N87" s="1010"/>
      <c r="O87" s="1010"/>
      <c r="P87" s="1011"/>
      <c r="Q87" s="949"/>
      <c r="R87" s="949"/>
      <c r="S87" s="949"/>
      <c r="T87" s="949"/>
      <c r="U87" s="949"/>
      <c r="V87" s="949"/>
      <c r="W87" s="949"/>
      <c r="X87" s="949"/>
      <c r="Y87" s="949"/>
      <c r="Z87" s="949"/>
      <c r="AA87" s="949"/>
      <c r="AB87" s="949"/>
      <c r="AC87" s="949"/>
      <c r="AD87" s="949"/>
      <c r="AE87" s="949"/>
    </row>
    <row r="88" spans="1:31" ht="0.2" customHeight="1">
      <c r="A88" s="949">
        <v>2</v>
      </c>
      <c r="B88" s="949"/>
      <c r="C88" s="949"/>
      <c r="D88" s="949"/>
      <c r="E88" s="949"/>
      <c r="F88" s="949"/>
      <c r="G88" s="949" t="b">
        <v>0</v>
      </c>
      <c r="H88" s="949"/>
      <c r="I88" s="949"/>
      <c r="J88" s="949"/>
      <c r="K88" s="949"/>
      <c r="L88" s="1023" t="s">
        <v>499</v>
      </c>
      <c r="M88" s="1018" t="s">
        <v>486</v>
      </c>
      <c r="N88" s="1024">
        <v>0</v>
      </c>
      <c r="O88" s="1024">
        <v>0</v>
      </c>
      <c r="P88" s="1020">
        <v>0</v>
      </c>
      <c r="Q88" s="949"/>
      <c r="R88" s="949"/>
      <c r="S88" s="949"/>
      <c r="T88" s="949"/>
      <c r="U88" s="949"/>
      <c r="V88" s="949"/>
      <c r="W88" s="949"/>
      <c r="X88" s="949"/>
      <c r="Y88" s="949"/>
      <c r="Z88" s="949"/>
      <c r="AA88" s="949"/>
      <c r="AB88" s="949"/>
      <c r="AC88" s="949"/>
      <c r="AD88" s="949"/>
      <c r="AE88" s="949"/>
    </row>
    <row r="89" spans="1:31" ht="0.2" customHeight="1">
      <c r="A89" s="949">
        <v>2</v>
      </c>
      <c r="B89" s="949"/>
      <c r="C89" s="949"/>
      <c r="D89" s="949"/>
      <c r="E89" s="949"/>
      <c r="F89" s="949"/>
      <c r="G89" s="949" t="b">
        <v>0</v>
      </c>
      <c r="H89" s="949"/>
      <c r="I89" s="949"/>
      <c r="J89" s="949"/>
      <c r="K89" s="949"/>
      <c r="L89" s="1023" t="s">
        <v>500</v>
      </c>
      <c r="M89" s="1018" t="s">
        <v>486</v>
      </c>
      <c r="N89" s="1024"/>
      <c r="O89" s="1024"/>
      <c r="P89" s="1020">
        <v>0</v>
      </c>
      <c r="Q89" s="949"/>
      <c r="R89" s="949"/>
      <c r="S89" s="949"/>
      <c r="T89" s="949"/>
      <c r="U89" s="949"/>
      <c r="V89" s="949"/>
      <c r="W89" s="949"/>
      <c r="X89" s="949"/>
      <c r="Y89" s="949"/>
      <c r="Z89" s="949"/>
      <c r="AA89" s="949"/>
      <c r="AB89" s="949"/>
      <c r="AC89" s="949"/>
      <c r="AD89" s="949"/>
      <c r="AE89" s="949"/>
    </row>
    <row r="90" spans="1:31" ht="0.2" customHeight="1">
      <c r="A90" s="949">
        <v>2</v>
      </c>
      <c r="B90" s="979" t="s">
        <v>991</v>
      </c>
      <c r="C90" s="949"/>
      <c r="D90" s="949"/>
      <c r="E90" s="949"/>
      <c r="F90" s="949"/>
      <c r="G90" s="949" t="b">
        <v>0</v>
      </c>
      <c r="H90" s="949"/>
      <c r="I90" s="949"/>
      <c r="J90" s="949"/>
      <c r="K90" s="949"/>
      <c r="L90" s="1023" t="s">
        <v>501</v>
      </c>
      <c r="M90" s="1018" t="s">
        <v>314</v>
      </c>
      <c r="N90" s="1021">
        <v>45.954999999999998</v>
      </c>
      <c r="O90" s="1021">
        <v>45.25</v>
      </c>
      <c r="P90" s="1022">
        <v>-1.5341094549015306</v>
      </c>
      <c r="Q90" s="949"/>
      <c r="R90" s="949"/>
      <c r="S90" s="949"/>
      <c r="T90" s="949"/>
      <c r="U90" s="949"/>
      <c r="V90" s="949"/>
      <c r="W90" s="949"/>
      <c r="X90" s="949"/>
      <c r="Y90" s="949"/>
      <c r="Z90" s="949"/>
      <c r="AA90" s="949"/>
      <c r="AB90" s="949"/>
      <c r="AC90" s="949"/>
      <c r="AD90" s="949"/>
      <c r="AE90" s="949"/>
    </row>
    <row r="91" spans="1:31" ht="0.2" customHeight="1">
      <c r="A91" s="949">
        <v>2</v>
      </c>
      <c r="B91" s="949"/>
      <c r="C91" s="949"/>
      <c r="D91" s="949"/>
      <c r="E91" s="949"/>
      <c r="F91" s="949"/>
      <c r="G91" s="949" t="b">
        <v>0</v>
      </c>
      <c r="H91" s="949"/>
      <c r="I91" s="949"/>
      <c r="J91" s="949"/>
      <c r="K91" s="949"/>
      <c r="L91" s="1023" t="s">
        <v>502</v>
      </c>
      <c r="M91" s="1018" t="s">
        <v>503</v>
      </c>
      <c r="N91" s="1024"/>
      <c r="O91" s="1024"/>
      <c r="P91" s="1020">
        <v>0</v>
      </c>
      <c r="Q91" s="949"/>
      <c r="R91" s="949"/>
      <c r="S91" s="949"/>
      <c r="T91" s="949"/>
      <c r="U91" s="949"/>
      <c r="V91" s="949"/>
      <c r="W91" s="949"/>
      <c r="X91" s="949"/>
      <c r="Y91" s="949"/>
      <c r="Z91" s="949"/>
      <c r="AA91" s="949"/>
      <c r="AB91" s="949"/>
      <c r="AC91" s="949"/>
      <c r="AD91" s="949"/>
      <c r="AE91" s="949"/>
    </row>
    <row r="92" spans="1:31" ht="0.2" customHeight="1">
      <c r="A92" s="949">
        <v>2</v>
      </c>
      <c r="B92" s="949"/>
      <c r="C92" s="949"/>
      <c r="D92" s="949"/>
      <c r="E92" s="949"/>
      <c r="F92" s="949"/>
      <c r="G92" s="949" t="b">
        <v>0</v>
      </c>
      <c r="H92" s="949"/>
      <c r="I92" s="949"/>
      <c r="J92" s="949"/>
      <c r="K92" s="949"/>
      <c r="L92" s="1023" t="s">
        <v>504</v>
      </c>
      <c r="M92" s="1018" t="s">
        <v>505</v>
      </c>
      <c r="N92" s="1024"/>
      <c r="O92" s="1024"/>
      <c r="P92" s="1020">
        <v>0</v>
      </c>
      <c r="Q92" s="949"/>
      <c r="R92" s="949"/>
      <c r="S92" s="949"/>
      <c r="T92" s="949"/>
      <c r="U92" s="949"/>
      <c r="V92" s="949"/>
      <c r="W92" s="949"/>
      <c r="X92" s="949"/>
      <c r="Y92" s="949"/>
      <c r="Z92" s="949"/>
      <c r="AA92" s="949"/>
      <c r="AB92" s="949"/>
      <c r="AC92" s="949"/>
      <c r="AD92" s="949"/>
      <c r="AE92" s="949"/>
    </row>
    <row r="93" spans="1:31">
      <c r="A93" s="718" t="s">
        <v>102</v>
      </c>
      <c r="B93" s="949"/>
      <c r="C93" s="949"/>
      <c r="D93" s="949"/>
      <c r="E93" s="949"/>
      <c r="F93" s="949" t="s">
        <v>824</v>
      </c>
      <c r="G93" s="809"/>
      <c r="H93" s="949"/>
      <c r="I93" s="949"/>
      <c r="J93" s="949"/>
      <c r="K93" s="949"/>
      <c r="L93" s="1025" t="s">
        <v>15</v>
      </c>
      <c r="M93" s="1026"/>
      <c r="N93" s="1001" t="s">
        <v>2451</v>
      </c>
      <c r="O93" s="1002"/>
      <c r="P93" s="1003"/>
      <c r="Q93" s="949"/>
      <c r="R93" s="949"/>
      <c r="S93" s="949"/>
      <c r="T93" s="949"/>
      <c r="U93" s="949"/>
      <c r="V93" s="949"/>
      <c r="W93" s="949"/>
      <c r="X93" s="949"/>
      <c r="Y93" s="949"/>
      <c r="Z93" s="949"/>
      <c r="AA93" s="949"/>
      <c r="AB93" s="949"/>
      <c r="AC93" s="949"/>
      <c r="AD93" s="949"/>
      <c r="AE93" s="949"/>
    </row>
    <row r="94" spans="1:31">
      <c r="A94" s="949">
        <v>3</v>
      </c>
      <c r="B94" s="949"/>
      <c r="C94" s="949"/>
      <c r="D94" s="949"/>
      <c r="E94" s="949"/>
      <c r="F94" s="949"/>
      <c r="G94" s="949"/>
      <c r="H94" s="949"/>
      <c r="I94" s="949"/>
      <c r="J94" s="949"/>
      <c r="K94" s="949"/>
      <c r="L94" s="1004" t="s">
        <v>491</v>
      </c>
      <c r="M94" s="1005"/>
      <c r="N94" s="1001" t="s">
        <v>826</v>
      </c>
      <c r="O94" s="1006"/>
      <c r="P94" s="1007"/>
      <c r="Q94" s="949"/>
      <c r="R94" s="949"/>
      <c r="S94" s="949"/>
      <c r="T94" s="949"/>
      <c r="U94" s="949"/>
      <c r="V94" s="949"/>
      <c r="W94" s="949"/>
      <c r="X94" s="949"/>
      <c r="Y94" s="949"/>
      <c r="Z94" s="949"/>
      <c r="AA94" s="949"/>
      <c r="AB94" s="949"/>
      <c r="AC94" s="949"/>
      <c r="AD94" s="949"/>
      <c r="AE94" s="949"/>
    </row>
    <row r="95" spans="1:31">
      <c r="A95" s="949">
        <v>3</v>
      </c>
      <c r="B95" s="949"/>
      <c r="C95" s="949"/>
      <c r="D95" s="949"/>
      <c r="E95" s="949"/>
      <c r="F95" s="949"/>
      <c r="G95" s="949"/>
      <c r="H95" s="949"/>
      <c r="I95" s="949"/>
      <c r="J95" s="949"/>
      <c r="K95" s="949"/>
      <c r="L95" s="1004" t="s">
        <v>492</v>
      </c>
      <c r="M95" s="1005"/>
      <c r="N95" s="1001" t="s">
        <v>921</v>
      </c>
      <c r="O95" s="1006"/>
      <c r="P95" s="1007"/>
      <c r="Q95" s="949"/>
      <c r="R95" s="949"/>
      <c r="S95" s="949"/>
      <c r="T95" s="949"/>
      <c r="U95" s="949"/>
      <c r="V95" s="949"/>
      <c r="W95" s="949"/>
      <c r="X95" s="949"/>
      <c r="Y95" s="949"/>
      <c r="Z95" s="949"/>
      <c r="AA95" s="949"/>
      <c r="AB95" s="949"/>
      <c r="AC95" s="949"/>
      <c r="AD95" s="949"/>
      <c r="AE95" s="949"/>
    </row>
    <row r="96" spans="1:31">
      <c r="A96" s="949">
        <v>3</v>
      </c>
      <c r="B96" s="949"/>
      <c r="C96" s="949"/>
      <c r="D96" s="949"/>
      <c r="E96" s="949"/>
      <c r="F96" s="949"/>
      <c r="G96" s="949"/>
      <c r="H96" s="949"/>
      <c r="I96" s="949"/>
      <c r="J96" s="949"/>
      <c r="K96" s="949"/>
      <c r="L96" s="1004" t="s">
        <v>267</v>
      </c>
      <c r="M96" s="1005"/>
      <c r="N96" s="1001" t="s">
        <v>2399</v>
      </c>
      <c r="O96" s="1006"/>
      <c r="P96" s="1007"/>
      <c r="Q96" s="949"/>
      <c r="R96" s="949"/>
      <c r="S96" s="949"/>
      <c r="T96" s="949"/>
      <c r="U96" s="949"/>
      <c r="V96" s="949"/>
      <c r="W96" s="949"/>
      <c r="X96" s="949"/>
      <c r="Y96" s="949"/>
      <c r="Z96" s="949"/>
      <c r="AA96" s="949"/>
      <c r="AB96" s="949"/>
      <c r="AC96" s="949"/>
      <c r="AD96" s="949"/>
      <c r="AE96" s="949"/>
    </row>
    <row r="97" spans="1:31">
      <c r="A97" s="949">
        <v>3</v>
      </c>
      <c r="B97" s="949"/>
      <c r="C97" s="949"/>
      <c r="D97" s="949"/>
      <c r="E97" s="949"/>
      <c r="F97" s="949"/>
      <c r="G97" s="949" t="b">
        <v>1</v>
      </c>
      <c r="H97" s="949"/>
      <c r="I97" s="949"/>
      <c r="J97" s="949"/>
      <c r="K97" s="949"/>
      <c r="L97" s="1008" t="s">
        <v>493</v>
      </c>
      <c r="M97" s="1009"/>
      <c r="N97" s="1010"/>
      <c r="O97" s="1010"/>
      <c r="P97" s="1011"/>
      <c r="Q97" s="949"/>
      <c r="R97" s="949"/>
      <c r="S97" s="949"/>
      <c r="T97" s="949"/>
      <c r="U97" s="949"/>
      <c r="V97" s="949"/>
      <c r="W97" s="949"/>
      <c r="X97" s="949"/>
      <c r="Y97" s="949"/>
      <c r="Z97" s="949"/>
      <c r="AA97" s="949"/>
      <c r="AB97" s="949"/>
      <c r="AC97" s="949"/>
      <c r="AD97" s="949"/>
      <c r="AE97" s="949"/>
    </row>
    <row r="98" spans="1:31" s="295" customFormat="1">
      <c r="A98" s="949">
        <v>3</v>
      </c>
      <c r="B98" s="949" t="s">
        <v>983</v>
      </c>
      <c r="C98" s="1012"/>
      <c r="D98" s="1012"/>
      <c r="E98" s="1012"/>
      <c r="F98" s="1012"/>
      <c r="G98" s="949" t="b">
        <v>1</v>
      </c>
      <c r="H98" s="1012"/>
      <c r="I98" s="1012"/>
      <c r="J98" s="1012"/>
      <c r="K98" s="1012"/>
      <c r="L98" s="1013" t="s">
        <v>929</v>
      </c>
      <c r="M98" s="1014" t="s">
        <v>486</v>
      </c>
      <c r="N98" s="1015">
        <v>67.27</v>
      </c>
      <c r="O98" s="1015">
        <v>38.869999999999997</v>
      </c>
      <c r="P98" s="1016">
        <v>-42.217927753827858</v>
      </c>
      <c r="Q98" s="1012"/>
      <c r="R98" s="1012"/>
      <c r="S98" s="1012"/>
      <c r="T98" s="1012"/>
      <c r="U98" s="1012"/>
      <c r="V98" s="1012"/>
      <c r="W98" s="1012"/>
      <c r="X98" s="1012"/>
      <c r="Y98" s="1012"/>
      <c r="Z98" s="1012"/>
      <c r="AA98" s="1012"/>
      <c r="AB98" s="1012"/>
      <c r="AC98" s="1012"/>
      <c r="AD98" s="1012"/>
      <c r="AE98" s="1012"/>
    </row>
    <row r="99" spans="1:31" s="295" customFormat="1">
      <c r="A99" s="949">
        <v>3</v>
      </c>
      <c r="B99" s="949" t="s">
        <v>984</v>
      </c>
      <c r="C99" s="1012"/>
      <c r="D99" s="1012"/>
      <c r="E99" s="1012"/>
      <c r="F99" s="1012"/>
      <c r="G99" s="949" t="b">
        <v>1</v>
      </c>
      <c r="H99" s="1012"/>
      <c r="I99" s="1012"/>
      <c r="J99" s="1012"/>
      <c r="K99" s="1012"/>
      <c r="L99" s="1013" t="s">
        <v>930</v>
      </c>
      <c r="M99" s="1014" t="s">
        <v>486</v>
      </c>
      <c r="N99" s="1015">
        <v>66.69</v>
      </c>
      <c r="O99" s="1015">
        <v>42.32</v>
      </c>
      <c r="P99" s="1016">
        <v>-36.54221022642075</v>
      </c>
      <c r="Q99" s="1012"/>
      <c r="R99" s="1012"/>
      <c r="S99" s="1012"/>
      <c r="T99" s="1012"/>
      <c r="U99" s="1012"/>
      <c r="V99" s="1012"/>
      <c r="W99" s="1012"/>
      <c r="X99" s="1012"/>
      <c r="Y99" s="1012"/>
      <c r="Z99" s="1012"/>
      <c r="AA99" s="1012"/>
      <c r="AB99" s="1012"/>
      <c r="AC99" s="1012"/>
      <c r="AD99" s="1012"/>
      <c r="AE99" s="1012"/>
    </row>
    <row r="100" spans="1:31">
      <c r="A100" s="949">
        <v>3</v>
      </c>
      <c r="B100" s="949"/>
      <c r="C100" s="949"/>
      <c r="D100" s="949"/>
      <c r="E100" s="949"/>
      <c r="F100" s="949"/>
      <c r="G100" s="949" t="b">
        <v>1</v>
      </c>
      <c r="H100" s="949"/>
      <c r="I100" s="949"/>
      <c r="J100" s="949"/>
      <c r="K100" s="949"/>
      <c r="L100" s="1017" t="s">
        <v>494</v>
      </c>
      <c r="M100" s="1018" t="s">
        <v>142</v>
      </c>
      <c r="N100" s="1019">
        <v>99.137802883900704</v>
      </c>
      <c r="O100" s="1019">
        <v>108.87573964497041</v>
      </c>
      <c r="P100" s="1020"/>
      <c r="Q100" s="949"/>
      <c r="R100" s="949"/>
      <c r="S100" s="949"/>
      <c r="T100" s="949"/>
      <c r="U100" s="949"/>
      <c r="V100" s="949"/>
      <c r="W100" s="949"/>
      <c r="X100" s="949"/>
      <c r="Y100" s="949"/>
      <c r="Z100" s="949"/>
      <c r="AA100" s="949"/>
      <c r="AB100" s="949"/>
      <c r="AC100" s="949"/>
      <c r="AD100" s="949"/>
      <c r="AE100" s="949"/>
    </row>
    <row r="101" spans="1:31">
      <c r="A101" s="949">
        <v>3</v>
      </c>
      <c r="B101" s="979" t="s">
        <v>992</v>
      </c>
      <c r="C101" s="949"/>
      <c r="D101" s="949"/>
      <c r="E101" s="949"/>
      <c r="F101" s="949"/>
      <c r="G101" s="949" t="b">
        <v>1</v>
      </c>
      <c r="H101" s="949"/>
      <c r="I101" s="949"/>
      <c r="J101" s="949"/>
      <c r="K101" s="949"/>
      <c r="L101" s="1017" t="s">
        <v>495</v>
      </c>
      <c r="M101" s="1018" t="s">
        <v>314</v>
      </c>
      <c r="N101" s="1021">
        <v>146.51</v>
      </c>
      <c r="O101" s="1021">
        <v>126.51</v>
      </c>
      <c r="P101" s="1022">
        <v>-13.650945327963953</v>
      </c>
      <c r="Q101" s="949"/>
      <c r="R101" s="949"/>
      <c r="S101" s="949"/>
      <c r="T101" s="949"/>
      <c r="U101" s="949"/>
      <c r="V101" s="949"/>
      <c r="W101" s="949"/>
      <c r="X101" s="949"/>
      <c r="Y101" s="949"/>
      <c r="Z101" s="949"/>
      <c r="AA101" s="949"/>
      <c r="AB101" s="949"/>
      <c r="AC101" s="949"/>
      <c r="AD101" s="949"/>
      <c r="AE101" s="949"/>
    </row>
    <row r="102" spans="1:31" s="295" customFormat="1">
      <c r="A102" s="949">
        <v>3</v>
      </c>
      <c r="B102" s="979" t="s">
        <v>986</v>
      </c>
      <c r="C102" s="1012"/>
      <c r="D102" s="1012"/>
      <c r="E102" s="1012"/>
      <c r="F102" s="1012"/>
      <c r="G102" s="949" t="b">
        <v>1</v>
      </c>
      <c r="H102" s="1012"/>
      <c r="I102" s="1012"/>
      <c r="J102" s="1012"/>
      <c r="K102" s="1012"/>
      <c r="L102" s="1013" t="s">
        <v>496</v>
      </c>
      <c r="M102" s="1014" t="s">
        <v>486</v>
      </c>
      <c r="N102" s="1015">
        <v>67.27</v>
      </c>
      <c r="O102" s="1015">
        <v>38.869999999999997</v>
      </c>
      <c r="P102" s="1016">
        <v>-42.217927753827858</v>
      </c>
      <c r="Q102" s="1012"/>
      <c r="R102" s="1012"/>
      <c r="S102" s="1012"/>
      <c r="T102" s="1012"/>
      <c r="U102" s="1012"/>
      <c r="V102" s="1012"/>
      <c r="W102" s="1012"/>
      <c r="X102" s="1012"/>
      <c r="Y102" s="1012"/>
      <c r="Z102" s="1012"/>
      <c r="AA102" s="1012"/>
      <c r="AB102" s="1012"/>
      <c r="AC102" s="1012"/>
      <c r="AD102" s="1012"/>
      <c r="AE102" s="1012"/>
    </row>
    <row r="103" spans="1:31" s="295" customFormat="1">
      <c r="A103" s="949">
        <v>3</v>
      </c>
      <c r="B103" s="979" t="s">
        <v>985</v>
      </c>
      <c r="C103" s="1012"/>
      <c r="D103" s="1012"/>
      <c r="E103" s="1012"/>
      <c r="F103" s="1012"/>
      <c r="G103" s="949" t="b">
        <v>1</v>
      </c>
      <c r="H103" s="1012"/>
      <c r="I103" s="1012"/>
      <c r="J103" s="1012"/>
      <c r="K103" s="1012"/>
      <c r="L103" s="1013" t="s">
        <v>497</v>
      </c>
      <c r="M103" s="1014" t="s">
        <v>486</v>
      </c>
      <c r="N103" s="1015">
        <v>66.69</v>
      </c>
      <c r="O103" s="1015">
        <v>42.32</v>
      </c>
      <c r="P103" s="1016">
        <v>-36.54221022642075</v>
      </c>
      <c r="Q103" s="1012"/>
      <c r="R103" s="1012"/>
      <c r="S103" s="1012"/>
      <c r="T103" s="1012"/>
      <c r="U103" s="1012"/>
      <c r="V103" s="1012"/>
      <c r="W103" s="1012"/>
      <c r="X103" s="1012"/>
      <c r="Y103" s="1012"/>
      <c r="Z103" s="1012"/>
      <c r="AA103" s="1012"/>
      <c r="AB103" s="1012"/>
      <c r="AC103" s="1012"/>
      <c r="AD103" s="1012"/>
      <c r="AE103" s="1012"/>
    </row>
    <row r="104" spans="1:31">
      <c r="A104" s="949">
        <v>3</v>
      </c>
      <c r="B104" s="979"/>
      <c r="C104" s="949"/>
      <c r="D104" s="949"/>
      <c r="E104" s="949"/>
      <c r="F104" s="949"/>
      <c r="G104" s="949" t="b">
        <v>1</v>
      </c>
      <c r="H104" s="949"/>
      <c r="I104" s="949"/>
      <c r="J104" s="949"/>
      <c r="K104" s="949"/>
      <c r="L104" s="1017" t="s">
        <v>494</v>
      </c>
      <c r="M104" s="1018" t="s">
        <v>142</v>
      </c>
      <c r="N104" s="1019">
        <v>99.137802883900704</v>
      </c>
      <c r="O104" s="1019">
        <v>108.87573964497041</v>
      </c>
      <c r="P104" s="1020"/>
      <c r="Q104" s="949"/>
      <c r="R104" s="949"/>
      <c r="S104" s="949"/>
      <c r="T104" s="949"/>
      <c r="U104" s="949"/>
      <c r="V104" s="949"/>
      <c r="W104" s="949"/>
      <c r="X104" s="949"/>
      <c r="Y104" s="949"/>
      <c r="Z104" s="949"/>
      <c r="AA104" s="949"/>
      <c r="AB104" s="949"/>
      <c r="AC104" s="949"/>
      <c r="AD104" s="949"/>
      <c r="AE104" s="949"/>
    </row>
    <row r="105" spans="1:31">
      <c r="A105" s="949">
        <v>3</v>
      </c>
      <c r="B105" s="979" t="s">
        <v>993</v>
      </c>
      <c r="C105" s="949"/>
      <c r="D105" s="949"/>
      <c r="E105" s="949"/>
      <c r="F105" s="949"/>
      <c r="G105" s="949" t="b">
        <v>1</v>
      </c>
      <c r="H105" s="949"/>
      <c r="I105" s="949"/>
      <c r="J105" s="949"/>
      <c r="K105" s="949"/>
      <c r="L105" s="1017" t="s">
        <v>987</v>
      </c>
      <c r="M105" s="969" t="s">
        <v>314</v>
      </c>
      <c r="N105" s="1021">
        <v>50</v>
      </c>
      <c r="O105" s="1021">
        <v>50</v>
      </c>
      <c r="P105" s="1022">
        <v>0</v>
      </c>
      <c r="Q105" s="949"/>
      <c r="R105" s="949"/>
      <c r="S105" s="949"/>
      <c r="T105" s="949"/>
      <c r="U105" s="949"/>
      <c r="V105" s="949"/>
      <c r="W105" s="949"/>
      <c r="X105" s="949"/>
      <c r="Y105" s="949"/>
      <c r="Z105" s="949"/>
      <c r="AA105" s="949"/>
      <c r="AB105" s="949"/>
      <c r="AC105" s="949"/>
      <c r="AD105" s="949"/>
      <c r="AE105" s="949"/>
    </row>
    <row r="106" spans="1:31" ht="0.2" customHeight="1">
      <c r="A106" s="949">
        <v>3</v>
      </c>
      <c r="B106" s="949"/>
      <c r="C106" s="949"/>
      <c r="D106" s="949"/>
      <c r="E106" s="949"/>
      <c r="F106" s="949"/>
      <c r="G106" s="949" t="b">
        <v>0</v>
      </c>
      <c r="H106" s="949"/>
      <c r="I106" s="949"/>
      <c r="J106" s="949"/>
      <c r="K106" s="949"/>
      <c r="L106" s="1008" t="s">
        <v>498</v>
      </c>
      <c r="M106" s="1009"/>
      <c r="N106" s="1010"/>
      <c r="O106" s="1010"/>
      <c r="P106" s="1011"/>
      <c r="Q106" s="949"/>
      <c r="R106" s="949"/>
      <c r="S106" s="949"/>
      <c r="T106" s="949"/>
      <c r="U106" s="949"/>
      <c r="V106" s="949"/>
      <c r="W106" s="949"/>
      <c r="X106" s="949"/>
      <c r="Y106" s="949"/>
      <c r="Z106" s="949"/>
      <c r="AA106" s="949"/>
      <c r="AB106" s="949"/>
      <c r="AC106" s="949"/>
      <c r="AD106" s="949"/>
      <c r="AE106" s="949"/>
    </row>
    <row r="107" spans="1:31" ht="0.2" customHeight="1">
      <c r="A107" s="949">
        <v>3</v>
      </c>
      <c r="B107" s="949"/>
      <c r="C107" s="949"/>
      <c r="D107" s="949"/>
      <c r="E107" s="949"/>
      <c r="F107" s="949"/>
      <c r="G107" s="949" t="b">
        <v>0</v>
      </c>
      <c r="H107" s="949"/>
      <c r="I107" s="949"/>
      <c r="J107" s="949"/>
      <c r="K107" s="949"/>
      <c r="L107" s="1013" t="s">
        <v>994</v>
      </c>
      <c r="M107" s="1009"/>
      <c r="N107" s="1010"/>
      <c r="O107" s="1010"/>
      <c r="P107" s="1011"/>
      <c r="Q107" s="949"/>
      <c r="R107" s="949"/>
      <c r="S107" s="949"/>
      <c r="T107" s="949"/>
      <c r="U107" s="949"/>
      <c r="V107" s="949"/>
      <c r="W107" s="949"/>
      <c r="X107" s="949"/>
      <c r="Y107" s="949"/>
      <c r="Z107" s="949"/>
      <c r="AA107" s="949"/>
      <c r="AB107" s="949"/>
      <c r="AC107" s="949"/>
      <c r="AD107" s="949"/>
      <c r="AE107" s="949"/>
    </row>
    <row r="108" spans="1:31" ht="0.2" customHeight="1">
      <c r="A108" s="949">
        <v>3</v>
      </c>
      <c r="B108" s="949"/>
      <c r="C108" s="949"/>
      <c r="D108" s="949"/>
      <c r="E108" s="949"/>
      <c r="F108" s="949"/>
      <c r="G108" s="949" t="b">
        <v>0</v>
      </c>
      <c r="H108" s="949"/>
      <c r="I108" s="949"/>
      <c r="J108" s="949"/>
      <c r="K108" s="949"/>
      <c r="L108" s="1023" t="s">
        <v>499</v>
      </c>
      <c r="M108" s="1018" t="s">
        <v>486</v>
      </c>
      <c r="N108" s="1024">
        <v>0</v>
      </c>
      <c r="O108" s="1024">
        <v>0</v>
      </c>
      <c r="P108" s="1020">
        <v>0</v>
      </c>
      <c r="Q108" s="949"/>
      <c r="R108" s="949"/>
      <c r="S108" s="949"/>
      <c r="T108" s="949"/>
      <c r="U108" s="949"/>
      <c r="V108" s="949"/>
      <c r="W108" s="949"/>
      <c r="X108" s="949"/>
      <c r="Y108" s="949"/>
      <c r="Z108" s="949"/>
      <c r="AA108" s="949"/>
      <c r="AB108" s="949"/>
      <c r="AC108" s="949"/>
      <c r="AD108" s="949"/>
      <c r="AE108" s="949"/>
    </row>
    <row r="109" spans="1:31" ht="0.2" customHeight="1">
      <c r="A109" s="949">
        <v>3</v>
      </c>
      <c r="B109" s="949"/>
      <c r="C109" s="949"/>
      <c r="D109" s="949"/>
      <c r="E109" s="949"/>
      <c r="F109" s="949"/>
      <c r="G109" s="949" t="b">
        <v>0</v>
      </c>
      <c r="H109" s="949"/>
      <c r="I109" s="949"/>
      <c r="J109" s="949"/>
      <c r="K109" s="949"/>
      <c r="L109" s="1023" t="s">
        <v>500</v>
      </c>
      <c r="M109" s="1018" t="s">
        <v>486</v>
      </c>
      <c r="N109" s="1024"/>
      <c r="O109" s="1024"/>
      <c r="P109" s="1020">
        <v>0</v>
      </c>
      <c r="Q109" s="949"/>
      <c r="R109" s="949"/>
      <c r="S109" s="949"/>
      <c r="T109" s="949"/>
      <c r="U109" s="949"/>
      <c r="V109" s="949"/>
      <c r="W109" s="949"/>
      <c r="X109" s="949"/>
      <c r="Y109" s="949"/>
      <c r="Z109" s="949"/>
      <c r="AA109" s="949"/>
      <c r="AB109" s="949"/>
      <c r="AC109" s="949"/>
      <c r="AD109" s="949"/>
      <c r="AE109" s="949"/>
    </row>
    <row r="110" spans="1:31" ht="0.2" customHeight="1">
      <c r="A110" s="949">
        <v>3</v>
      </c>
      <c r="B110" s="979" t="s">
        <v>988</v>
      </c>
      <c r="C110" s="949"/>
      <c r="D110" s="949"/>
      <c r="E110" s="949"/>
      <c r="F110" s="949"/>
      <c r="G110" s="949" t="b">
        <v>0</v>
      </c>
      <c r="H110" s="949"/>
      <c r="I110" s="949"/>
      <c r="J110" s="949"/>
      <c r="K110" s="949"/>
      <c r="L110" s="1023" t="s">
        <v>501</v>
      </c>
      <c r="M110" s="969" t="s">
        <v>314</v>
      </c>
      <c r="N110" s="1021">
        <v>73.254999999999995</v>
      </c>
      <c r="O110" s="1021">
        <v>63.255000000000003</v>
      </c>
      <c r="P110" s="1022">
        <v>-13.650945327963953</v>
      </c>
      <c r="Q110" s="949"/>
      <c r="R110" s="949"/>
      <c r="S110" s="949"/>
      <c r="T110" s="949"/>
      <c r="U110" s="949"/>
      <c r="V110" s="949"/>
      <c r="W110" s="949"/>
      <c r="X110" s="949"/>
      <c r="Y110" s="949"/>
      <c r="Z110" s="949"/>
      <c r="AA110" s="949"/>
      <c r="AB110" s="949"/>
      <c r="AC110" s="949"/>
      <c r="AD110" s="949"/>
      <c r="AE110" s="949"/>
    </row>
    <row r="111" spans="1:31" ht="0.2" customHeight="1">
      <c r="A111" s="949">
        <v>3</v>
      </c>
      <c r="B111" s="949"/>
      <c r="C111" s="949"/>
      <c r="D111" s="949"/>
      <c r="E111" s="949"/>
      <c r="F111" s="949"/>
      <c r="G111" s="949" t="b">
        <v>0</v>
      </c>
      <c r="H111" s="949"/>
      <c r="I111" s="949"/>
      <c r="J111" s="949"/>
      <c r="K111" s="949"/>
      <c r="L111" s="1023" t="s">
        <v>502</v>
      </c>
      <c r="M111" s="1018" t="s">
        <v>503</v>
      </c>
      <c r="N111" s="1024"/>
      <c r="O111" s="1024"/>
      <c r="P111" s="1020">
        <v>0</v>
      </c>
      <c r="Q111" s="949"/>
      <c r="R111" s="949"/>
      <c r="S111" s="949"/>
      <c r="T111" s="949"/>
      <c r="U111" s="949"/>
      <c r="V111" s="949"/>
      <c r="W111" s="949"/>
      <c r="X111" s="949"/>
      <c r="Y111" s="949"/>
      <c r="Z111" s="949"/>
      <c r="AA111" s="949"/>
      <c r="AB111" s="949"/>
      <c r="AC111" s="949"/>
      <c r="AD111" s="949"/>
      <c r="AE111" s="949"/>
    </row>
    <row r="112" spans="1:31" ht="0.2" customHeight="1">
      <c r="A112" s="949">
        <v>3</v>
      </c>
      <c r="B112" s="949"/>
      <c r="C112" s="949"/>
      <c r="D112" s="949"/>
      <c r="E112" s="949"/>
      <c r="F112" s="949"/>
      <c r="G112" s="949" t="b">
        <v>0</v>
      </c>
      <c r="H112" s="949"/>
      <c r="I112" s="949"/>
      <c r="J112" s="949"/>
      <c r="K112" s="949"/>
      <c r="L112" s="1023" t="s">
        <v>504</v>
      </c>
      <c r="M112" s="1018" t="s">
        <v>505</v>
      </c>
      <c r="N112" s="1024"/>
      <c r="O112" s="1024"/>
      <c r="P112" s="1020">
        <v>0</v>
      </c>
      <c r="Q112" s="949"/>
      <c r="R112" s="949"/>
      <c r="S112" s="949"/>
      <c r="T112" s="949"/>
      <c r="U112" s="949"/>
      <c r="V112" s="949"/>
      <c r="W112" s="949"/>
      <c r="X112" s="949"/>
      <c r="Y112" s="949"/>
      <c r="Z112" s="949"/>
      <c r="AA112" s="949"/>
      <c r="AB112" s="949"/>
      <c r="AC112" s="949"/>
      <c r="AD112" s="949"/>
      <c r="AE112" s="949"/>
    </row>
    <row r="113" spans="1:31" ht="0.2" customHeight="1">
      <c r="A113" s="949">
        <v>3</v>
      </c>
      <c r="B113" s="949"/>
      <c r="C113" s="949"/>
      <c r="D113" s="949"/>
      <c r="E113" s="949"/>
      <c r="F113" s="949"/>
      <c r="G113" s="949" t="b">
        <v>0</v>
      </c>
      <c r="H113" s="949"/>
      <c r="I113" s="949"/>
      <c r="J113" s="949"/>
      <c r="K113" s="949"/>
      <c r="L113" s="1013" t="s">
        <v>995</v>
      </c>
      <c r="M113" s="1009"/>
      <c r="N113" s="1010"/>
      <c r="O113" s="1010"/>
      <c r="P113" s="1011"/>
      <c r="Q113" s="949"/>
      <c r="R113" s="949"/>
      <c r="S113" s="949"/>
      <c r="T113" s="949"/>
      <c r="U113" s="949"/>
      <c r="V113" s="949"/>
      <c r="W113" s="949"/>
      <c r="X113" s="949"/>
      <c r="Y113" s="949"/>
      <c r="Z113" s="949"/>
      <c r="AA113" s="949"/>
      <c r="AB113" s="949"/>
      <c r="AC113" s="949"/>
      <c r="AD113" s="949"/>
      <c r="AE113" s="949"/>
    </row>
    <row r="114" spans="1:31" ht="0.2" customHeight="1">
      <c r="A114" s="949">
        <v>3</v>
      </c>
      <c r="B114" s="949"/>
      <c r="C114" s="949"/>
      <c r="D114" s="949"/>
      <c r="E114" s="949"/>
      <c r="F114" s="949"/>
      <c r="G114" s="949" t="b">
        <v>0</v>
      </c>
      <c r="H114" s="949"/>
      <c r="I114" s="949"/>
      <c r="J114" s="949"/>
      <c r="K114" s="949"/>
      <c r="L114" s="1023" t="s">
        <v>499</v>
      </c>
      <c r="M114" s="1018" t="s">
        <v>486</v>
      </c>
      <c r="N114" s="1024">
        <v>0</v>
      </c>
      <c r="O114" s="1024">
        <v>0</v>
      </c>
      <c r="P114" s="1020">
        <v>0</v>
      </c>
      <c r="Q114" s="949"/>
      <c r="R114" s="949"/>
      <c r="S114" s="949"/>
      <c r="T114" s="949"/>
      <c r="U114" s="949"/>
      <c r="V114" s="949"/>
      <c r="W114" s="949"/>
      <c r="X114" s="949"/>
      <c r="Y114" s="949"/>
      <c r="Z114" s="949"/>
      <c r="AA114" s="949"/>
      <c r="AB114" s="949"/>
      <c r="AC114" s="949"/>
      <c r="AD114" s="949"/>
      <c r="AE114" s="949"/>
    </row>
    <row r="115" spans="1:31" ht="0.2" customHeight="1">
      <c r="A115" s="949">
        <v>3</v>
      </c>
      <c r="B115" s="949"/>
      <c r="C115" s="949"/>
      <c r="D115" s="949"/>
      <c r="E115" s="949"/>
      <c r="F115" s="949"/>
      <c r="G115" s="949" t="b">
        <v>0</v>
      </c>
      <c r="H115" s="949"/>
      <c r="I115" s="949"/>
      <c r="J115" s="949"/>
      <c r="K115" s="949"/>
      <c r="L115" s="1023" t="s">
        <v>500</v>
      </c>
      <c r="M115" s="1018" t="s">
        <v>486</v>
      </c>
      <c r="N115" s="1024"/>
      <c r="O115" s="1024"/>
      <c r="P115" s="1020">
        <v>0</v>
      </c>
      <c r="Q115" s="949"/>
      <c r="R115" s="949"/>
      <c r="S115" s="949"/>
      <c r="T115" s="949"/>
      <c r="U115" s="949"/>
      <c r="V115" s="949"/>
      <c r="W115" s="949"/>
      <c r="X115" s="949"/>
      <c r="Y115" s="949"/>
      <c r="Z115" s="949"/>
      <c r="AA115" s="949"/>
      <c r="AB115" s="949"/>
      <c r="AC115" s="949"/>
      <c r="AD115" s="949"/>
      <c r="AE115" s="949"/>
    </row>
    <row r="116" spans="1:31" ht="0.2" customHeight="1">
      <c r="A116" s="949">
        <v>3</v>
      </c>
      <c r="B116" s="979" t="s">
        <v>989</v>
      </c>
      <c r="C116" s="949"/>
      <c r="D116" s="949"/>
      <c r="E116" s="949"/>
      <c r="F116" s="949"/>
      <c r="G116" s="949" t="b">
        <v>0</v>
      </c>
      <c r="H116" s="949"/>
      <c r="I116" s="949"/>
      <c r="J116" s="949"/>
      <c r="K116" s="949"/>
      <c r="L116" s="1023" t="s">
        <v>501</v>
      </c>
      <c r="M116" s="1018" t="s">
        <v>314</v>
      </c>
      <c r="N116" s="1021">
        <v>73.254999999999995</v>
      </c>
      <c r="O116" s="1021">
        <v>63.255000000000003</v>
      </c>
      <c r="P116" s="1022">
        <v>-13.650945327963953</v>
      </c>
      <c r="Q116" s="949"/>
      <c r="R116" s="949"/>
      <c r="S116" s="949"/>
      <c r="T116" s="949"/>
      <c r="U116" s="949"/>
      <c r="V116" s="949"/>
      <c r="W116" s="949"/>
      <c r="X116" s="949"/>
      <c r="Y116" s="949"/>
      <c r="Z116" s="949"/>
      <c r="AA116" s="949"/>
      <c r="AB116" s="949"/>
      <c r="AC116" s="949"/>
      <c r="AD116" s="949"/>
      <c r="AE116" s="949"/>
    </row>
    <row r="117" spans="1:31" ht="0.2" customHeight="1">
      <c r="A117" s="949">
        <v>3</v>
      </c>
      <c r="B117" s="949"/>
      <c r="C117" s="949"/>
      <c r="D117" s="949"/>
      <c r="E117" s="949"/>
      <c r="F117" s="949"/>
      <c r="G117" s="949" t="b">
        <v>0</v>
      </c>
      <c r="H117" s="949"/>
      <c r="I117" s="949"/>
      <c r="J117" s="949"/>
      <c r="K117" s="949"/>
      <c r="L117" s="1023" t="s">
        <v>502</v>
      </c>
      <c r="M117" s="1018" t="s">
        <v>503</v>
      </c>
      <c r="N117" s="1024"/>
      <c r="O117" s="1024"/>
      <c r="P117" s="1020">
        <v>0</v>
      </c>
      <c r="Q117" s="949"/>
      <c r="R117" s="949"/>
      <c r="S117" s="949"/>
      <c r="T117" s="949"/>
      <c r="U117" s="949"/>
      <c r="V117" s="949"/>
      <c r="W117" s="949"/>
      <c r="X117" s="949"/>
      <c r="Y117" s="949"/>
      <c r="Z117" s="949"/>
      <c r="AA117" s="949"/>
      <c r="AB117" s="949"/>
      <c r="AC117" s="949"/>
      <c r="AD117" s="949"/>
      <c r="AE117" s="949"/>
    </row>
    <row r="118" spans="1:31" ht="0.2" customHeight="1">
      <c r="A118" s="949">
        <v>3</v>
      </c>
      <c r="B118" s="949"/>
      <c r="C118" s="949"/>
      <c r="D118" s="949"/>
      <c r="E118" s="949"/>
      <c r="F118" s="949"/>
      <c r="G118" s="949" t="b">
        <v>0</v>
      </c>
      <c r="H118" s="949"/>
      <c r="I118" s="949"/>
      <c r="J118" s="949"/>
      <c r="K118" s="949"/>
      <c r="L118" s="1023" t="s">
        <v>504</v>
      </c>
      <c r="M118" s="1018" t="s">
        <v>505</v>
      </c>
      <c r="N118" s="1024"/>
      <c r="O118" s="1024"/>
      <c r="P118" s="1020">
        <v>0</v>
      </c>
      <c r="Q118" s="949"/>
      <c r="R118" s="949"/>
      <c r="S118" s="949"/>
      <c r="T118" s="949"/>
      <c r="U118" s="949"/>
      <c r="V118" s="949"/>
      <c r="W118" s="949"/>
      <c r="X118" s="949"/>
      <c r="Y118" s="949"/>
      <c r="Z118" s="949"/>
      <c r="AA118" s="949"/>
      <c r="AB118" s="949"/>
      <c r="AC118" s="949"/>
      <c r="AD118" s="949"/>
      <c r="AE118" s="949"/>
    </row>
    <row r="119" spans="1:31" ht="0.2" customHeight="1">
      <c r="A119" s="949">
        <v>3</v>
      </c>
      <c r="B119" s="949"/>
      <c r="C119" s="949"/>
      <c r="D119" s="949"/>
      <c r="E119" s="949"/>
      <c r="F119" s="949"/>
      <c r="G119" s="949" t="b">
        <v>0</v>
      </c>
      <c r="H119" s="949"/>
      <c r="I119" s="949"/>
      <c r="J119" s="949"/>
      <c r="K119" s="949"/>
      <c r="L119" s="1013" t="s">
        <v>996</v>
      </c>
      <c r="M119" s="1009"/>
      <c r="N119" s="1010"/>
      <c r="O119" s="1010"/>
      <c r="P119" s="1011"/>
      <c r="Q119" s="949"/>
      <c r="R119" s="949"/>
      <c r="S119" s="949"/>
      <c r="T119" s="949"/>
      <c r="U119" s="949"/>
      <c r="V119" s="949"/>
      <c r="W119" s="949"/>
      <c r="X119" s="949"/>
      <c r="Y119" s="949"/>
      <c r="Z119" s="949"/>
      <c r="AA119" s="949"/>
      <c r="AB119" s="949"/>
      <c r="AC119" s="949"/>
      <c r="AD119" s="949"/>
      <c r="AE119" s="949"/>
    </row>
    <row r="120" spans="1:31" ht="0.2" customHeight="1">
      <c r="A120" s="949">
        <v>3</v>
      </c>
      <c r="B120" s="949"/>
      <c r="C120" s="949"/>
      <c r="D120" s="949"/>
      <c r="E120" s="949"/>
      <c r="F120" s="949"/>
      <c r="G120" s="949" t="b">
        <v>0</v>
      </c>
      <c r="H120" s="949"/>
      <c r="I120" s="949"/>
      <c r="J120" s="949"/>
      <c r="K120" s="949"/>
      <c r="L120" s="1023" t="s">
        <v>499</v>
      </c>
      <c r="M120" s="1018" t="s">
        <v>486</v>
      </c>
      <c r="N120" s="1024">
        <v>0</v>
      </c>
      <c r="O120" s="1024">
        <v>0</v>
      </c>
      <c r="P120" s="1020">
        <v>0</v>
      </c>
      <c r="Q120" s="949"/>
      <c r="R120" s="949"/>
      <c r="S120" s="949"/>
      <c r="T120" s="949"/>
      <c r="U120" s="949"/>
      <c r="V120" s="949"/>
      <c r="W120" s="949"/>
      <c r="X120" s="949"/>
      <c r="Y120" s="949"/>
      <c r="Z120" s="949"/>
      <c r="AA120" s="949"/>
      <c r="AB120" s="949"/>
      <c r="AC120" s="949"/>
      <c r="AD120" s="949"/>
      <c r="AE120" s="949"/>
    </row>
    <row r="121" spans="1:31" ht="0.2" customHeight="1">
      <c r="A121" s="949">
        <v>3</v>
      </c>
      <c r="B121" s="949"/>
      <c r="C121" s="949"/>
      <c r="D121" s="949"/>
      <c r="E121" s="949"/>
      <c r="F121" s="949"/>
      <c r="G121" s="949" t="b">
        <v>0</v>
      </c>
      <c r="H121" s="949"/>
      <c r="I121" s="949"/>
      <c r="J121" s="949"/>
      <c r="K121" s="949"/>
      <c r="L121" s="1023" t="s">
        <v>500</v>
      </c>
      <c r="M121" s="1018" t="s">
        <v>486</v>
      </c>
      <c r="N121" s="1024"/>
      <c r="O121" s="1024"/>
      <c r="P121" s="1020">
        <v>0</v>
      </c>
      <c r="Q121" s="949"/>
      <c r="R121" s="949"/>
      <c r="S121" s="949"/>
      <c r="T121" s="949"/>
      <c r="U121" s="949"/>
      <c r="V121" s="949"/>
      <c r="W121" s="949"/>
      <c r="X121" s="949"/>
      <c r="Y121" s="949"/>
      <c r="Z121" s="949"/>
      <c r="AA121" s="949"/>
      <c r="AB121" s="949"/>
      <c r="AC121" s="949"/>
      <c r="AD121" s="949"/>
      <c r="AE121" s="949"/>
    </row>
    <row r="122" spans="1:31" ht="0.2" customHeight="1">
      <c r="A122" s="949">
        <v>3</v>
      </c>
      <c r="B122" s="979" t="s">
        <v>990</v>
      </c>
      <c r="C122" s="949"/>
      <c r="D122" s="949"/>
      <c r="E122" s="949"/>
      <c r="F122" s="949"/>
      <c r="G122" s="949" t="b">
        <v>0</v>
      </c>
      <c r="H122" s="949"/>
      <c r="I122" s="949"/>
      <c r="J122" s="949"/>
      <c r="K122" s="949"/>
      <c r="L122" s="1023" t="s">
        <v>501</v>
      </c>
      <c r="M122" s="1018" t="s">
        <v>314</v>
      </c>
      <c r="N122" s="1021">
        <v>25</v>
      </c>
      <c r="O122" s="1021">
        <v>25</v>
      </c>
      <c r="P122" s="1022">
        <v>0</v>
      </c>
      <c r="Q122" s="949"/>
      <c r="R122" s="949"/>
      <c r="S122" s="949"/>
      <c r="T122" s="949"/>
      <c r="U122" s="949"/>
      <c r="V122" s="949"/>
      <c r="W122" s="949"/>
      <c r="X122" s="949"/>
      <c r="Y122" s="949"/>
      <c r="Z122" s="949"/>
      <c r="AA122" s="949"/>
      <c r="AB122" s="949"/>
      <c r="AC122" s="949"/>
      <c r="AD122" s="949"/>
      <c r="AE122" s="949"/>
    </row>
    <row r="123" spans="1:31" ht="0.2" customHeight="1">
      <c r="A123" s="949">
        <v>3</v>
      </c>
      <c r="B123" s="949"/>
      <c r="C123" s="949"/>
      <c r="D123" s="949"/>
      <c r="E123" s="949"/>
      <c r="F123" s="949"/>
      <c r="G123" s="949" t="b">
        <v>0</v>
      </c>
      <c r="H123" s="949"/>
      <c r="I123" s="949"/>
      <c r="J123" s="949"/>
      <c r="K123" s="949"/>
      <c r="L123" s="1023" t="s">
        <v>502</v>
      </c>
      <c r="M123" s="1018" t="s">
        <v>503</v>
      </c>
      <c r="N123" s="1024"/>
      <c r="O123" s="1024"/>
      <c r="P123" s="1020">
        <v>0</v>
      </c>
      <c r="Q123" s="949"/>
      <c r="R123" s="949"/>
      <c r="S123" s="949"/>
      <c r="T123" s="949"/>
      <c r="U123" s="949"/>
      <c r="V123" s="949"/>
      <c r="W123" s="949"/>
      <c r="X123" s="949"/>
      <c r="Y123" s="949"/>
      <c r="Z123" s="949"/>
      <c r="AA123" s="949"/>
      <c r="AB123" s="949"/>
      <c r="AC123" s="949"/>
      <c r="AD123" s="949"/>
      <c r="AE123" s="949"/>
    </row>
    <row r="124" spans="1:31" ht="0.2" customHeight="1">
      <c r="A124" s="949">
        <v>3</v>
      </c>
      <c r="B124" s="949"/>
      <c r="C124" s="949"/>
      <c r="D124" s="949"/>
      <c r="E124" s="949"/>
      <c r="F124" s="949"/>
      <c r="G124" s="949" t="b">
        <v>0</v>
      </c>
      <c r="H124" s="949"/>
      <c r="I124" s="949"/>
      <c r="J124" s="949"/>
      <c r="K124" s="949"/>
      <c r="L124" s="1023" t="s">
        <v>504</v>
      </c>
      <c r="M124" s="1018" t="s">
        <v>505</v>
      </c>
      <c r="N124" s="1024"/>
      <c r="O124" s="1024"/>
      <c r="P124" s="1020">
        <v>0</v>
      </c>
      <c r="Q124" s="949"/>
      <c r="R124" s="949"/>
      <c r="S124" s="949"/>
      <c r="T124" s="949"/>
      <c r="U124" s="949"/>
      <c r="V124" s="949"/>
      <c r="W124" s="949"/>
      <c r="X124" s="949"/>
      <c r="Y124" s="949"/>
      <c r="Z124" s="949"/>
      <c r="AA124" s="949"/>
      <c r="AB124" s="949"/>
      <c r="AC124" s="949"/>
      <c r="AD124" s="949"/>
      <c r="AE124" s="949"/>
    </row>
    <row r="125" spans="1:31" ht="0.2" customHeight="1">
      <c r="A125" s="949">
        <v>3</v>
      </c>
      <c r="B125" s="949"/>
      <c r="C125" s="949"/>
      <c r="D125" s="949"/>
      <c r="E125" s="949"/>
      <c r="F125" s="949"/>
      <c r="G125" s="949" t="b">
        <v>0</v>
      </c>
      <c r="H125" s="949"/>
      <c r="I125" s="949"/>
      <c r="J125" s="949"/>
      <c r="K125" s="949"/>
      <c r="L125" s="1013" t="s">
        <v>996</v>
      </c>
      <c r="M125" s="1009"/>
      <c r="N125" s="1010"/>
      <c r="O125" s="1010"/>
      <c r="P125" s="1011"/>
      <c r="Q125" s="949"/>
      <c r="R125" s="949"/>
      <c r="S125" s="949"/>
      <c r="T125" s="949"/>
      <c r="U125" s="949"/>
      <c r="V125" s="949"/>
      <c r="W125" s="949"/>
      <c r="X125" s="949"/>
      <c r="Y125" s="949"/>
      <c r="Z125" s="949"/>
      <c r="AA125" s="949"/>
      <c r="AB125" s="949"/>
      <c r="AC125" s="949"/>
      <c r="AD125" s="949"/>
      <c r="AE125" s="949"/>
    </row>
    <row r="126" spans="1:31" ht="0.2" customHeight="1">
      <c r="A126" s="949">
        <v>3</v>
      </c>
      <c r="B126" s="949"/>
      <c r="C126" s="949"/>
      <c r="D126" s="949"/>
      <c r="E126" s="949"/>
      <c r="F126" s="949"/>
      <c r="G126" s="949" t="b">
        <v>0</v>
      </c>
      <c r="H126" s="949"/>
      <c r="I126" s="949"/>
      <c r="J126" s="949"/>
      <c r="K126" s="949"/>
      <c r="L126" s="1023" t="s">
        <v>499</v>
      </c>
      <c r="M126" s="1018" t="s">
        <v>486</v>
      </c>
      <c r="N126" s="1024">
        <v>0</v>
      </c>
      <c r="O126" s="1024">
        <v>0</v>
      </c>
      <c r="P126" s="1020">
        <v>0</v>
      </c>
      <c r="Q126" s="949"/>
      <c r="R126" s="949"/>
      <c r="S126" s="949"/>
      <c r="T126" s="949"/>
      <c r="U126" s="949"/>
      <c r="V126" s="949"/>
      <c r="W126" s="949"/>
      <c r="X126" s="949"/>
      <c r="Y126" s="949"/>
      <c r="Z126" s="949"/>
      <c r="AA126" s="949"/>
      <c r="AB126" s="949"/>
      <c r="AC126" s="949"/>
      <c r="AD126" s="949"/>
      <c r="AE126" s="949"/>
    </row>
    <row r="127" spans="1:31" ht="0.2" customHeight="1">
      <c r="A127" s="949">
        <v>3</v>
      </c>
      <c r="B127" s="949"/>
      <c r="C127" s="949"/>
      <c r="D127" s="949"/>
      <c r="E127" s="949"/>
      <c r="F127" s="949"/>
      <c r="G127" s="949" t="b">
        <v>0</v>
      </c>
      <c r="H127" s="949"/>
      <c r="I127" s="949"/>
      <c r="J127" s="949"/>
      <c r="K127" s="949"/>
      <c r="L127" s="1023" t="s">
        <v>500</v>
      </c>
      <c r="M127" s="1018" t="s">
        <v>486</v>
      </c>
      <c r="N127" s="1024"/>
      <c r="O127" s="1024"/>
      <c r="P127" s="1020">
        <v>0</v>
      </c>
      <c r="Q127" s="949"/>
      <c r="R127" s="949"/>
      <c r="S127" s="949"/>
      <c r="T127" s="949"/>
      <c r="U127" s="949"/>
      <c r="V127" s="949"/>
      <c r="W127" s="949"/>
      <c r="X127" s="949"/>
      <c r="Y127" s="949"/>
      <c r="Z127" s="949"/>
      <c r="AA127" s="949"/>
      <c r="AB127" s="949"/>
      <c r="AC127" s="949"/>
      <c r="AD127" s="949"/>
      <c r="AE127" s="949"/>
    </row>
    <row r="128" spans="1:31" ht="0.2" customHeight="1">
      <c r="A128" s="949">
        <v>3</v>
      </c>
      <c r="B128" s="979" t="s">
        <v>991</v>
      </c>
      <c r="C128" s="949"/>
      <c r="D128" s="949"/>
      <c r="E128" s="949"/>
      <c r="F128" s="949"/>
      <c r="G128" s="949" t="b">
        <v>0</v>
      </c>
      <c r="H128" s="949"/>
      <c r="I128" s="949"/>
      <c r="J128" s="949"/>
      <c r="K128" s="949"/>
      <c r="L128" s="1023" t="s">
        <v>501</v>
      </c>
      <c r="M128" s="1018" t="s">
        <v>314</v>
      </c>
      <c r="N128" s="1021">
        <v>25</v>
      </c>
      <c r="O128" s="1021">
        <v>25</v>
      </c>
      <c r="P128" s="1022">
        <v>0</v>
      </c>
      <c r="Q128" s="949"/>
      <c r="R128" s="949"/>
      <c r="S128" s="949"/>
      <c r="T128" s="949"/>
      <c r="U128" s="949"/>
      <c r="V128" s="949"/>
      <c r="W128" s="949"/>
      <c r="X128" s="949"/>
      <c r="Y128" s="949"/>
      <c r="Z128" s="949"/>
      <c r="AA128" s="949"/>
      <c r="AB128" s="949"/>
      <c r="AC128" s="949"/>
      <c r="AD128" s="949"/>
      <c r="AE128" s="949"/>
    </row>
    <row r="129" spans="1:31" ht="0.2" customHeight="1">
      <c r="A129" s="949">
        <v>3</v>
      </c>
      <c r="B129" s="949"/>
      <c r="C129" s="949"/>
      <c r="D129" s="949"/>
      <c r="E129" s="949"/>
      <c r="F129" s="949"/>
      <c r="G129" s="949" t="b">
        <v>0</v>
      </c>
      <c r="H129" s="949"/>
      <c r="I129" s="949"/>
      <c r="J129" s="949"/>
      <c r="K129" s="949"/>
      <c r="L129" s="1023" t="s">
        <v>502</v>
      </c>
      <c r="M129" s="1018" t="s">
        <v>503</v>
      </c>
      <c r="N129" s="1024"/>
      <c r="O129" s="1024"/>
      <c r="P129" s="1020">
        <v>0</v>
      </c>
      <c r="Q129" s="949"/>
      <c r="R129" s="949"/>
      <c r="S129" s="949"/>
      <c r="T129" s="949"/>
      <c r="U129" s="949"/>
      <c r="V129" s="949"/>
      <c r="W129" s="949"/>
      <c r="X129" s="949"/>
      <c r="Y129" s="949"/>
      <c r="Z129" s="949"/>
      <c r="AA129" s="949"/>
      <c r="AB129" s="949"/>
      <c r="AC129" s="949"/>
      <c r="AD129" s="949"/>
      <c r="AE129" s="949"/>
    </row>
    <row r="130" spans="1:31" ht="0.2" customHeight="1">
      <c r="A130" s="949">
        <v>3</v>
      </c>
      <c r="B130" s="949"/>
      <c r="C130" s="949"/>
      <c r="D130" s="949"/>
      <c r="E130" s="949"/>
      <c r="F130" s="949"/>
      <c r="G130" s="949" t="b">
        <v>0</v>
      </c>
      <c r="H130" s="949"/>
      <c r="I130" s="949"/>
      <c r="J130" s="949"/>
      <c r="K130" s="949"/>
      <c r="L130" s="1023" t="s">
        <v>504</v>
      </c>
      <c r="M130" s="1018" t="s">
        <v>505</v>
      </c>
      <c r="N130" s="1024"/>
      <c r="O130" s="1024"/>
      <c r="P130" s="1020">
        <v>0</v>
      </c>
      <c r="Q130" s="949"/>
      <c r="R130" s="949"/>
      <c r="S130" s="949"/>
      <c r="T130" s="949"/>
      <c r="U130" s="949"/>
      <c r="V130" s="949"/>
      <c r="W130" s="949"/>
      <c r="X130" s="949"/>
      <c r="Y130" s="949"/>
      <c r="Z130" s="949"/>
      <c r="AA130" s="949"/>
      <c r="AB130" s="949"/>
      <c r="AC130" s="949"/>
      <c r="AD130" s="949"/>
      <c r="AE130" s="949"/>
    </row>
    <row r="131" spans="1:31">
      <c r="A131" s="718" t="s">
        <v>103</v>
      </c>
      <c r="B131" s="949"/>
      <c r="C131" s="949"/>
      <c r="D131" s="949"/>
      <c r="E131" s="949"/>
      <c r="F131" s="949" t="s">
        <v>824</v>
      </c>
      <c r="G131" s="809"/>
      <c r="H131" s="949"/>
      <c r="I131" s="949"/>
      <c r="J131" s="949"/>
      <c r="K131" s="949"/>
      <c r="L131" s="1025" t="s">
        <v>15</v>
      </c>
      <c r="M131" s="1026"/>
      <c r="N131" s="1001" t="s">
        <v>2453</v>
      </c>
      <c r="O131" s="1002"/>
      <c r="P131" s="1003"/>
      <c r="Q131" s="949"/>
      <c r="R131" s="949"/>
      <c r="S131" s="949"/>
      <c r="T131" s="949"/>
      <c r="U131" s="949"/>
      <c r="V131" s="949"/>
      <c r="W131" s="949"/>
      <c r="X131" s="949"/>
      <c r="Y131" s="949"/>
      <c r="Z131" s="949"/>
      <c r="AA131" s="949"/>
      <c r="AB131" s="949"/>
      <c r="AC131" s="949"/>
      <c r="AD131" s="949"/>
      <c r="AE131" s="949"/>
    </row>
    <row r="132" spans="1:31">
      <c r="A132" s="949">
        <v>4</v>
      </c>
      <c r="B132" s="949"/>
      <c r="C132" s="949"/>
      <c r="D132" s="949"/>
      <c r="E132" s="949"/>
      <c r="F132" s="949"/>
      <c r="G132" s="949"/>
      <c r="H132" s="949"/>
      <c r="I132" s="949"/>
      <c r="J132" s="949"/>
      <c r="K132" s="949"/>
      <c r="L132" s="1004" t="s">
        <v>491</v>
      </c>
      <c r="M132" s="1005"/>
      <c r="N132" s="1001" t="s">
        <v>826</v>
      </c>
      <c r="O132" s="1006"/>
      <c r="P132" s="1007"/>
      <c r="Q132" s="949"/>
      <c r="R132" s="949"/>
      <c r="S132" s="949"/>
      <c r="T132" s="949"/>
      <c r="U132" s="949"/>
      <c r="V132" s="949"/>
      <c r="W132" s="949"/>
      <c r="X132" s="949"/>
      <c r="Y132" s="949"/>
      <c r="Z132" s="949"/>
      <c r="AA132" s="949"/>
      <c r="AB132" s="949"/>
      <c r="AC132" s="949"/>
      <c r="AD132" s="949"/>
      <c r="AE132" s="949"/>
    </row>
    <row r="133" spans="1:31">
      <c r="A133" s="949">
        <v>4</v>
      </c>
      <c r="B133" s="949"/>
      <c r="C133" s="949"/>
      <c r="D133" s="949"/>
      <c r="E133" s="949"/>
      <c r="F133" s="949"/>
      <c r="G133" s="949"/>
      <c r="H133" s="949"/>
      <c r="I133" s="949"/>
      <c r="J133" s="949"/>
      <c r="K133" s="949"/>
      <c r="L133" s="1004" t="s">
        <v>492</v>
      </c>
      <c r="M133" s="1005"/>
      <c r="N133" s="1001" t="s">
        <v>921</v>
      </c>
      <c r="O133" s="1006"/>
      <c r="P133" s="1007"/>
      <c r="Q133" s="949"/>
      <c r="R133" s="949"/>
      <c r="S133" s="949"/>
      <c r="T133" s="949"/>
      <c r="U133" s="949"/>
      <c r="V133" s="949"/>
      <c r="W133" s="949"/>
      <c r="X133" s="949"/>
      <c r="Y133" s="949"/>
      <c r="Z133" s="949"/>
      <c r="AA133" s="949"/>
      <c r="AB133" s="949"/>
      <c r="AC133" s="949"/>
      <c r="AD133" s="949"/>
      <c r="AE133" s="949"/>
    </row>
    <row r="134" spans="1:31">
      <c r="A134" s="949">
        <v>4</v>
      </c>
      <c r="B134" s="949"/>
      <c r="C134" s="949"/>
      <c r="D134" s="949"/>
      <c r="E134" s="949"/>
      <c r="F134" s="949"/>
      <c r="G134" s="949"/>
      <c r="H134" s="949"/>
      <c r="I134" s="949"/>
      <c r="J134" s="949"/>
      <c r="K134" s="949"/>
      <c r="L134" s="1004" t="s">
        <v>267</v>
      </c>
      <c r="M134" s="1005"/>
      <c r="N134" s="1001" t="s">
        <v>2400</v>
      </c>
      <c r="O134" s="1006"/>
      <c r="P134" s="1007"/>
      <c r="Q134" s="949"/>
      <c r="R134" s="949"/>
      <c r="S134" s="949"/>
      <c r="T134" s="949"/>
      <c r="U134" s="949"/>
      <c r="V134" s="949"/>
      <c r="W134" s="949"/>
      <c r="X134" s="949"/>
      <c r="Y134" s="949"/>
      <c r="Z134" s="949"/>
      <c r="AA134" s="949"/>
      <c r="AB134" s="949"/>
      <c r="AC134" s="949"/>
      <c r="AD134" s="949"/>
      <c r="AE134" s="949"/>
    </row>
    <row r="135" spans="1:31">
      <c r="A135" s="949">
        <v>4</v>
      </c>
      <c r="B135" s="949"/>
      <c r="C135" s="949"/>
      <c r="D135" s="949"/>
      <c r="E135" s="949"/>
      <c r="F135" s="949"/>
      <c r="G135" s="949" t="b">
        <v>1</v>
      </c>
      <c r="H135" s="949"/>
      <c r="I135" s="949"/>
      <c r="J135" s="949"/>
      <c r="K135" s="949"/>
      <c r="L135" s="1008" t="s">
        <v>493</v>
      </c>
      <c r="M135" s="1009"/>
      <c r="N135" s="1010"/>
      <c r="O135" s="1010"/>
      <c r="P135" s="1011"/>
      <c r="Q135" s="949"/>
      <c r="R135" s="949"/>
      <c r="S135" s="949"/>
      <c r="T135" s="949"/>
      <c r="U135" s="949"/>
      <c r="V135" s="949"/>
      <c r="W135" s="949"/>
      <c r="X135" s="949"/>
      <c r="Y135" s="949"/>
      <c r="Z135" s="949"/>
      <c r="AA135" s="949"/>
      <c r="AB135" s="949"/>
      <c r="AC135" s="949"/>
      <c r="AD135" s="949"/>
      <c r="AE135" s="949"/>
    </row>
    <row r="136" spans="1:31" s="295" customFormat="1">
      <c r="A136" s="949">
        <v>4</v>
      </c>
      <c r="B136" s="949" t="s">
        <v>983</v>
      </c>
      <c r="C136" s="1012"/>
      <c r="D136" s="1012"/>
      <c r="E136" s="1012"/>
      <c r="F136" s="1012"/>
      <c r="G136" s="949" t="b">
        <v>1</v>
      </c>
      <c r="H136" s="1012"/>
      <c r="I136" s="1012"/>
      <c r="J136" s="1012"/>
      <c r="K136" s="1012"/>
      <c r="L136" s="1013" t="s">
        <v>929</v>
      </c>
      <c r="M136" s="1014" t="s">
        <v>486</v>
      </c>
      <c r="N136" s="1015">
        <v>50.96</v>
      </c>
      <c r="O136" s="1015">
        <v>24.48</v>
      </c>
      <c r="P136" s="1016">
        <v>-51.962323390894817</v>
      </c>
      <c r="Q136" s="1012"/>
      <c r="R136" s="1012"/>
      <c r="S136" s="1012"/>
      <c r="T136" s="1012"/>
      <c r="U136" s="1012"/>
      <c r="V136" s="1012"/>
      <c r="W136" s="1012"/>
      <c r="X136" s="1012"/>
      <c r="Y136" s="1012"/>
      <c r="Z136" s="1012"/>
      <c r="AA136" s="1012"/>
      <c r="AB136" s="1012"/>
      <c r="AC136" s="1012"/>
      <c r="AD136" s="1012"/>
      <c r="AE136" s="1012"/>
    </row>
    <row r="137" spans="1:31" s="295" customFormat="1">
      <c r="A137" s="949">
        <v>4</v>
      </c>
      <c r="B137" s="949" t="s">
        <v>984</v>
      </c>
      <c r="C137" s="1012"/>
      <c r="D137" s="1012"/>
      <c r="E137" s="1012"/>
      <c r="F137" s="1012"/>
      <c r="G137" s="949" t="b">
        <v>1</v>
      </c>
      <c r="H137" s="1012"/>
      <c r="I137" s="1012"/>
      <c r="J137" s="1012"/>
      <c r="K137" s="1012"/>
      <c r="L137" s="1013" t="s">
        <v>930</v>
      </c>
      <c r="M137" s="1014" t="s">
        <v>486</v>
      </c>
      <c r="N137" s="1015">
        <v>50.93</v>
      </c>
      <c r="O137" s="1015">
        <v>26.64</v>
      </c>
      <c r="P137" s="1016">
        <v>-47.692911839780088</v>
      </c>
      <c r="Q137" s="1012"/>
      <c r="R137" s="1012"/>
      <c r="S137" s="1012"/>
      <c r="T137" s="1012"/>
      <c r="U137" s="1012"/>
      <c r="V137" s="1012"/>
      <c r="W137" s="1012"/>
      <c r="X137" s="1012"/>
      <c r="Y137" s="1012"/>
      <c r="Z137" s="1012"/>
      <c r="AA137" s="1012"/>
      <c r="AB137" s="1012"/>
      <c r="AC137" s="1012"/>
      <c r="AD137" s="1012"/>
      <c r="AE137" s="1012"/>
    </row>
    <row r="138" spans="1:31">
      <c r="A138" s="949">
        <v>4</v>
      </c>
      <c r="B138" s="949"/>
      <c r="C138" s="949"/>
      <c r="D138" s="949"/>
      <c r="E138" s="949"/>
      <c r="F138" s="949"/>
      <c r="G138" s="949" t="b">
        <v>1</v>
      </c>
      <c r="H138" s="949"/>
      <c r="I138" s="949"/>
      <c r="J138" s="949"/>
      <c r="K138" s="949"/>
      <c r="L138" s="1017" t="s">
        <v>494</v>
      </c>
      <c r="M138" s="1018" t="s">
        <v>142</v>
      </c>
      <c r="N138" s="1019">
        <v>99.941130298273151</v>
      </c>
      <c r="O138" s="1019">
        <v>108.8235294117647</v>
      </c>
      <c r="P138" s="1020"/>
      <c r="Q138" s="949"/>
      <c r="R138" s="949"/>
      <c r="S138" s="949"/>
      <c r="T138" s="949"/>
      <c r="U138" s="949"/>
      <c r="V138" s="949"/>
      <c r="W138" s="949"/>
      <c r="X138" s="949"/>
      <c r="Y138" s="949"/>
      <c r="Z138" s="949"/>
      <c r="AA138" s="949"/>
      <c r="AB138" s="949"/>
      <c r="AC138" s="949"/>
      <c r="AD138" s="949"/>
      <c r="AE138" s="949"/>
    </row>
    <row r="139" spans="1:31">
      <c r="A139" s="949">
        <v>4</v>
      </c>
      <c r="B139" s="979" t="s">
        <v>992</v>
      </c>
      <c r="C139" s="949"/>
      <c r="D139" s="949"/>
      <c r="E139" s="949"/>
      <c r="F139" s="949"/>
      <c r="G139" s="949" t="b">
        <v>1</v>
      </c>
      <c r="H139" s="949"/>
      <c r="I139" s="949"/>
      <c r="J139" s="949"/>
      <c r="K139" s="949"/>
      <c r="L139" s="1017" t="s">
        <v>495</v>
      </c>
      <c r="M139" s="1018" t="s">
        <v>314</v>
      </c>
      <c r="N139" s="1021">
        <v>22.9</v>
      </c>
      <c r="O139" s="1021">
        <v>22.9</v>
      </c>
      <c r="P139" s="1022">
        <v>0</v>
      </c>
      <c r="Q139" s="949"/>
      <c r="R139" s="949"/>
      <c r="S139" s="949"/>
      <c r="T139" s="949"/>
      <c r="U139" s="949"/>
      <c r="V139" s="949"/>
      <c r="W139" s="949"/>
      <c r="X139" s="949"/>
      <c r="Y139" s="949"/>
      <c r="Z139" s="949"/>
      <c r="AA139" s="949"/>
      <c r="AB139" s="949"/>
      <c r="AC139" s="949"/>
      <c r="AD139" s="949"/>
      <c r="AE139" s="949"/>
    </row>
    <row r="140" spans="1:31" s="295" customFormat="1">
      <c r="A140" s="949">
        <v>4</v>
      </c>
      <c r="B140" s="979" t="s">
        <v>986</v>
      </c>
      <c r="C140" s="1012"/>
      <c r="D140" s="1012"/>
      <c r="E140" s="1012"/>
      <c r="F140" s="1012"/>
      <c r="G140" s="949" t="b">
        <v>1</v>
      </c>
      <c r="H140" s="1012"/>
      <c r="I140" s="1012"/>
      <c r="J140" s="1012"/>
      <c r="K140" s="1012"/>
      <c r="L140" s="1013" t="s">
        <v>496</v>
      </c>
      <c r="M140" s="1014" t="s">
        <v>486</v>
      </c>
      <c r="N140" s="1015">
        <v>50.96</v>
      </c>
      <c r="O140" s="1015">
        <v>24.48</v>
      </c>
      <c r="P140" s="1016">
        <v>-51.962323390894817</v>
      </c>
      <c r="Q140" s="1012"/>
      <c r="R140" s="1012"/>
      <c r="S140" s="1012"/>
      <c r="T140" s="1012"/>
      <c r="U140" s="1012"/>
      <c r="V140" s="1012"/>
      <c r="W140" s="1012"/>
      <c r="X140" s="1012"/>
      <c r="Y140" s="1012"/>
      <c r="Z140" s="1012"/>
      <c r="AA140" s="1012"/>
      <c r="AB140" s="1012"/>
      <c r="AC140" s="1012"/>
      <c r="AD140" s="1012"/>
      <c r="AE140" s="1012"/>
    </row>
    <row r="141" spans="1:31" s="295" customFormat="1">
      <c r="A141" s="949">
        <v>4</v>
      </c>
      <c r="B141" s="979" t="s">
        <v>985</v>
      </c>
      <c r="C141" s="1012"/>
      <c r="D141" s="1012"/>
      <c r="E141" s="1012"/>
      <c r="F141" s="1012"/>
      <c r="G141" s="949" t="b">
        <v>1</v>
      </c>
      <c r="H141" s="1012"/>
      <c r="I141" s="1012"/>
      <c r="J141" s="1012"/>
      <c r="K141" s="1012"/>
      <c r="L141" s="1013" t="s">
        <v>497</v>
      </c>
      <c r="M141" s="1014" t="s">
        <v>486</v>
      </c>
      <c r="N141" s="1015">
        <v>50.93</v>
      </c>
      <c r="O141" s="1015">
        <v>26.64</v>
      </c>
      <c r="P141" s="1016">
        <v>-47.692911839780088</v>
      </c>
      <c r="Q141" s="1012"/>
      <c r="R141" s="1012"/>
      <c r="S141" s="1012"/>
      <c r="T141" s="1012"/>
      <c r="U141" s="1012"/>
      <c r="V141" s="1012"/>
      <c r="W141" s="1012"/>
      <c r="X141" s="1012"/>
      <c r="Y141" s="1012"/>
      <c r="Z141" s="1012"/>
      <c r="AA141" s="1012"/>
      <c r="AB141" s="1012"/>
      <c r="AC141" s="1012"/>
      <c r="AD141" s="1012"/>
      <c r="AE141" s="1012"/>
    </row>
    <row r="142" spans="1:31">
      <c r="A142" s="949">
        <v>4</v>
      </c>
      <c r="B142" s="979"/>
      <c r="C142" s="949"/>
      <c r="D142" s="949"/>
      <c r="E142" s="949"/>
      <c r="F142" s="949"/>
      <c r="G142" s="949" t="b">
        <v>1</v>
      </c>
      <c r="H142" s="949"/>
      <c r="I142" s="949"/>
      <c r="J142" s="949"/>
      <c r="K142" s="949"/>
      <c r="L142" s="1017" t="s">
        <v>494</v>
      </c>
      <c r="M142" s="1018" t="s">
        <v>142</v>
      </c>
      <c r="N142" s="1019">
        <v>99.941130298273151</v>
      </c>
      <c r="O142" s="1019">
        <v>108.8235294117647</v>
      </c>
      <c r="P142" s="1020"/>
      <c r="Q142" s="949"/>
      <c r="R142" s="949"/>
      <c r="S142" s="949"/>
      <c r="T142" s="949"/>
      <c r="U142" s="949"/>
      <c r="V142" s="949"/>
      <c r="W142" s="949"/>
      <c r="X142" s="949"/>
      <c r="Y142" s="949"/>
      <c r="Z142" s="949"/>
      <c r="AA142" s="949"/>
      <c r="AB142" s="949"/>
      <c r="AC142" s="949"/>
      <c r="AD142" s="949"/>
      <c r="AE142" s="949"/>
    </row>
    <row r="143" spans="1:31">
      <c r="A143" s="949">
        <v>4</v>
      </c>
      <c r="B143" s="979" t="s">
        <v>993</v>
      </c>
      <c r="C143" s="949"/>
      <c r="D143" s="949"/>
      <c r="E143" s="949"/>
      <c r="F143" s="949"/>
      <c r="G143" s="949" t="b">
        <v>1</v>
      </c>
      <c r="H143" s="949"/>
      <c r="I143" s="949"/>
      <c r="J143" s="949"/>
      <c r="K143" s="949"/>
      <c r="L143" s="1017" t="s">
        <v>987</v>
      </c>
      <c r="M143" s="969" t="s">
        <v>314</v>
      </c>
      <c r="N143" s="1021">
        <v>21.099999999999998</v>
      </c>
      <c r="O143" s="1021">
        <v>21.099999999999998</v>
      </c>
      <c r="P143" s="1022">
        <v>0</v>
      </c>
      <c r="Q143" s="949"/>
      <c r="R143" s="949"/>
      <c r="S143" s="949"/>
      <c r="T143" s="949"/>
      <c r="U143" s="949"/>
      <c r="V143" s="949"/>
      <c r="W143" s="949"/>
      <c r="X143" s="949"/>
      <c r="Y143" s="949"/>
      <c r="Z143" s="949"/>
      <c r="AA143" s="949"/>
      <c r="AB143" s="949"/>
      <c r="AC143" s="949"/>
      <c r="AD143" s="949"/>
      <c r="AE143" s="949"/>
    </row>
    <row r="144" spans="1:31" ht="0.2" customHeight="1">
      <c r="A144" s="949">
        <v>4</v>
      </c>
      <c r="B144" s="949"/>
      <c r="C144" s="949"/>
      <c r="D144" s="949"/>
      <c r="E144" s="949"/>
      <c r="F144" s="949"/>
      <c r="G144" s="949" t="b">
        <v>0</v>
      </c>
      <c r="H144" s="949"/>
      <c r="I144" s="949"/>
      <c r="J144" s="949"/>
      <c r="K144" s="949"/>
      <c r="L144" s="1008" t="s">
        <v>498</v>
      </c>
      <c r="M144" s="1009"/>
      <c r="N144" s="1010"/>
      <c r="O144" s="1010"/>
      <c r="P144" s="1011"/>
      <c r="Q144" s="949"/>
      <c r="R144" s="949"/>
      <c r="S144" s="949"/>
      <c r="T144" s="949"/>
      <c r="U144" s="949"/>
      <c r="V144" s="949"/>
      <c r="W144" s="949"/>
      <c r="X144" s="949"/>
      <c r="Y144" s="949"/>
      <c r="Z144" s="949"/>
      <c r="AA144" s="949"/>
      <c r="AB144" s="949"/>
      <c r="AC144" s="949"/>
      <c r="AD144" s="949"/>
      <c r="AE144" s="949"/>
    </row>
    <row r="145" spans="1:31" ht="0.2" customHeight="1">
      <c r="A145" s="949">
        <v>4</v>
      </c>
      <c r="B145" s="949"/>
      <c r="C145" s="949"/>
      <c r="D145" s="949"/>
      <c r="E145" s="949"/>
      <c r="F145" s="949"/>
      <c r="G145" s="949" t="b">
        <v>0</v>
      </c>
      <c r="H145" s="949"/>
      <c r="I145" s="949"/>
      <c r="J145" s="949"/>
      <c r="K145" s="949"/>
      <c r="L145" s="1013" t="s">
        <v>994</v>
      </c>
      <c r="M145" s="1009"/>
      <c r="N145" s="1010"/>
      <c r="O145" s="1010"/>
      <c r="P145" s="1011"/>
      <c r="Q145" s="949"/>
      <c r="R145" s="949"/>
      <c r="S145" s="949"/>
      <c r="T145" s="949"/>
      <c r="U145" s="949"/>
      <c r="V145" s="949"/>
      <c r="W145" s="949"/>
      <c r="X145" s="949"/>
      <c r="Y145" s="949"/>
      <c r="Z145" s="949"/>
      <c r="AA145" s="949"/>
      <c r="AB145" s="949"/>
      <c r="AC145" s="949"/>
      <c r="AD145" s="949"/>
      <c r="AE145" s="949"/>
    </row>
    <row r="146" spans="1:31" ht="0.2" customHeight="1">
      <c r="A146" s="949">
        <v>4</v>
      </c>
      <c r="B146" s="949"/>
      <c r="C146" s="949"/>
      <c r="D146" s="949"/>
      <c r="E146" s="949"/>
      <c r="F146" s="949"/>
      <c r="G146" s="949" t="b">
        <v>0</v>
      </c>
      <c r="H146" s="949"/>
      <c r="I146" s="949"/>
      <c r="J146" s="949"/>
      <c r="K146" s="949"/>
      <c r="L146" s="1023" t="s">
        <v>499</v>
      </c>
      <c r="M146" s="1018" t="s">
        <v>486</v>
      </c>
      <c r="N146" s="1024">
        <v>0</v>
      </c>
      <c r="O146" s="1024">
        <v>0</v>
      </c>
      <c r="P146" s="1020">
        <v>0</v>
      </c>
      <c r="Q146" s="949"/>
      <c r="R146" s="949"/>
      <c r="S146" s="949"/>
      <c r="T146" s="949"/>
      <c r="U146" s="949"/>
      <c r="V146" s="949"/>
      <c r="W146" s="949"/>
      <c r="X146" s="949"/>
      <c r="Y146" s="949"/>
      <c r="Z146" s="949"/>
      <c r="AA146" s="949"/>
      <c r="AB146" s="949"/>
      <c r="AC146" s="949"/>
      <c r="AD146" s="949"/>
      <c r="AE146" s="949"/>
    </row>
    <row r="147" spans="1:31" ht="0.2" customHeight="1">
      <c r="A147" s="949">
        <v>4</v>
      </c>
      <c r="B147" s="949"/>
      <c r="C147" s="949"/>
      <c r="D147" s="949"/>
      <c r="E147" s="949"/>
      <c r="F147" s="949"/>
      <c r="G147" s="949" t="b">
        <v>0</v>
      </c>
      <c r="H147" s="949"/>
      <c r="I147" s="949"/>
      <c r="J147" s="949"/>
      <c r="K147" s="949"/>
      <c r="L147" s="1023" t="s">
        <v>500</v>
      </c>
      <c r="M147" s="1018" t="s">
        <v>486</v>
      </c>
      <c r="N147" s="1024"/>
      <c r="O147" s="1024"/>
      <c r="P147" s="1020">
        <v>0</v>
      </c>
      <c r="Q147" s="949"/>
      <c r="R147" s="949"/>
      <c r="S147" s="949"/>
      <c r="T147" s="949"/>
      <c r="U147" s="949"/>
      <c r="V147" s="949"/>
      <c r="W147" s="949"/>
      <c r="X147" s="949"/>
      <c r="Y147" s="949"/>
      <c r="Z147" s="949"/>
      <c r="AA147" s="949"/>
      <c r="AB147" s="949"/>
      <c r="AC147" s="949"/>
      <c r="AD147" s="949"/>
      <c r="AE147" s="949"/>
    </row>
    <row r="148" spans="1:31" ht="0.2" customHeight="1">
      <c r="A148" s="949">
        <v>4</v>
      </c>
      <c r="B148" s="979" t="s">
        <v>988</v>
      </c>
      <c r="C148" s="949"/>
      <c r="D148" s="949"/>
      <c r="E148" s="949"/>
      <c r="F148" s="949"/>
      <c r="G148" s="949" t="b">
        <v>0</v>
      </c>
      <c r="H148" s="949"/>
      <c r="I148" s="949"/>
      <c r="J148" s="949"/>
      <c r="K148" s="949"/>
      <c r="L148" s="1023" t="s">
        <v>501</v>
      </c>
      <c r="M148" s="969" t="s">
        <v>314</v>
      </c>
      <c r="N148" s="1021">
        <v>11.45</v>
      </c>
      <c r="O148" s="1021">
        <v>11.45</v>
      </c>
      <c r="P148" s="1022">
        <v>0</v>
      </c>
      <c r="Q148" s="949"/>
      <c r="R148" s="949"/>
      <c r="S148" s="949"/>
      <c r="T148" s="949"/>
      <c r="U148" s="949"/>
      <c r="V148" s="949"/>
      <c r="W148" s="949"/>
      <c r="X148" s="949"/>
      <c r="Y148" s="949"/>
      <c r="Z148" s="949"/>
      <c r="AA148" s="949"/>
      <c r="AB148" s="949"/>
      <c r="AC148" s="949"/>
      <c r="AD148" s="949"/>
      <c r="AE148" s="949"/>
    </row>
    <row r="149" spans="1:31" ht="0.2" customHeight="1">
      <c r="A149" s="949">
        <v>4</v>
      </c>
      <c r="B149" s="949"/>
      <c r="C149" s="949"/>
      <c r="D149" s="949"/>
      <c r="E149" s="949"/>
      <c r="F149" s="949"/>
      <c r="G149" s="949" t="b">
        <v>0</v>
      </c>
      <c r="H149" s="949"/>
      <c r="I149" s="949"/>
      <c r="J149" s="949"/>
      <c r="K149" s="949"/>
      <c r="L149" s="1023" t="s">
        <v>502</v>
      </c>
      <c r="M149" s="1018" t="s">
        <v>503</v>
      </c>
      <c r="N149" s="1024"/>
      <c r="O149" s="1024"/>
      <c r="P149" s="1020">
        <v>0</v>
      </c>
      <c r="Q149" s="949"/>
      <c r="R149" s="949"/>
      <c r="S149" s="949"/>
      <c r="T149" s="949"/>
      <c r="U149" s="949"/>
      <c r="V149" s="949"/>
      <c r="W149" s="949"/>
      <c r="X149" s="949"/>
      <c r="Y149" s="949"/>
      <c r="Z149" s="949"/>
      <c r="AA149" s="949"/>
      <c r="AB149" s="949"/>
      <c r="AC149" s="949"/>
      <c r="AD149" s="949"/>
      <c r="AE149" s="949"/>
    </row>
    <row r="150" spans="1:31" ht="0.2" customHeight="1">
      <c r="A150" s="949">
        <v>4</v>
      </c>
      <c r="B150" s="949"/>
      <c r="C150" s="949"/>
      <c r="D150" s="949"/>
      <c r="E150" s="949"/>
      <c r="F150" s="949"/>
      <c r="G150" s="949" t="b">
        <v>0</v>
      </c>
      <c r="H150" s="949"/>
      <c r="I150" s="949"/>
      <c r="J150" s="949"/>
      <c r="K150" s="949"/>
      <c r="L150" s="1023" t="s">
        <v>504</v>
      </c>
      <c r="M150" s="1018" t="s">
        <v>505</v>
      </c>
      <c r="N150" s="1024"/>
      <c r="O150" s="1024"/>
      <c r="P150" s="1020">
        <v>0</v>
      </c>
      <c r="Q150" s="949"/>
      <c r="R150" s="949"/>
      <c r="S150" s="949"/>
      <c r="T150" s="949"/>
      <c r="U150" s="949"/>
      <c r="V150" s="949"/>
      <c r="W150" s="949"/>
      <c r="X150" s="949"/>
      <c r="Y150" s="949"/>
      <c r="Z150" s="949"/>
      <c r="AA150" s="949"/>
      <c r="AB150" s="949"/>
      <c r="AC150" s="949"/>
      <c r="AD150" s="949"/>
      <c r="AE150" s="949"/>
    </row>
    <row r="151" spans="1:31" ht="0.2" customHeight="1">
      <c r="A151" s="949">
        <v>4</v>
      </c>
      <c r="B151" s="949"/>
      <c r="C151" s="949"/>
      <c r="D151" s="949"/>
      <c r="E151" s="949"/>
      <c r="F151" s="949"/>
      <c r="G151" s="949" t="b">
        <v>0</v>
      </c>
      <c r="H151" s="949"/>
      <c r="I151" s="949"/>
      <c r="J151" s="949"/>
      <c r="K151" s="949"/>
      <c r="L151" s="1013" t="s">
        <v>995</v>
      </c>
      <c r="M151" s="1009"/>
      <c r="N151" s="1010"/>
      <c r="O151" s="1010"/>
      <c r="P151" s="1011"/>
      <c r="Q151" s="949"/>
      <c r="R151" s="949"/>
      <c r="S151" s="949"/>
      <c r="T151" s="949"/>
      <c r="U151" s="949"/>
      <c r="V151" s="949"/>
      <c r="W151" s="949"/>
      <c r="X151" s="949"/>
      <c r="Y151" s="949"/>
      <c r="Z151" s="949"/>
      <c r="AA151" s="949"/>
      <c r="AB151" s="949"/>
      <c r="AC151" s="949"/>
      <c r="AD151" s="949"/>
      <c r="AE151" s="949"/>
    </row>
    <row r="152" spans="1:31" ht="0.2" customHeight="1">
      <c r="A152" s="949">
        <v>4</v>
      </c>
      <c r="B152" s="949"/>
      <c r="C152" s="949"/>
      <c r="D152" s="949"/>
      <c r="E152" s="949"/>
      <c r="F152" s="949"/>
      <c r="G152" s="949" t="b">
        <v>0</v>
      </c>
      <c r="H152" s="949"/>
      <c r="I152" s="949"/>
      <c r="J152" s="949"/>
      <c r="K152" s="949"/>
      <c r="L152" s="1023" t="s">
        <v>499</v>
      </c>
      <c r="M152" s="1018" t="s">
        <v>486</v>
      </c>
      <c r="N152" s="1024">
        <v>0</v>
      </c>
      <c r="O152" s="1024">
        <v>0</v>
      </c>
      <c r="P152" s="1020">
        <v>0</v>
      </c>
      <c r="Q152" s="949"/>
      <c r="R152" s="949"/>
      <c r="S152" s="949"/>
      <c r="T152" s="949"/>
      <c r="U152" s="949"/>
      <c r="V152" s="949"/>
      <c r="W152" s="949"/>
      <c r="X152" s="949"/>
      <c r="Y152" s="949"/>
      <c r="Z152" s="949"/>
      <c r="AA152" s="949"/>
      <c r="AB152" s="949"/>
      <c r="AC152" s="949"/>
      <c r="AD152" s="949"/>
      <c r="AE152" s="949"/>
    </row>
    <row r="153" spans="1:31" ht="0.2" customHeight="1">
      <c r="A153" s="949">
        <v>4</v>
      </c>
      <c r="B153" s="949"/>
      <c r="C153" s="949"/>
      <c r="D153" s="949"/>
      <c r="E153" s="949"/>
      <c r="F153" s="949"/>
      <c r="G153" s="949" t="b">
        <v>0</v>
      </c>
      <c r="H153" s="949"/>
      <c r="I153" s="949"/>
      <c r="J153" s="949"/>
      <c r="K153" s="949"/>
      <c r="L153" s="1023" t="s">
        <v>500</v>
      </c>
      <c r="M153" s="1018" t="s">
        <v>486</v>
      </c>
      <c r="N153" s="1024"/>
      <c r="O153" s="1024"/>
      <c r="P153" s="1020">
        <v>0</v>
      </c>
      <c r="Q153" s="949"/>
      <c r="R153" s="949"/>
      <c r="S153" s="949"/>
      <c r="T153" s="949"/>
      <c r="U153" s="949"/>
      <c r="V153" s="949"/>
      <c r="W153" s="949"/>
      <c r="X153" s="949"/>
      <c r="Y153" s="949"/>
      <c r="Z153" s="949"/>
      <c r="AA153" s="949"/>
      <c r="AB153" s="949"/>
      <c r="AC153" s="949"/>
      <c r="AD153" s="949"/>
      <c r="AE153" s="949"/>
    </row>
    <row r="154" spans="1:31" ht="0.2" customHeight="1">
      <c r="A154" s="949">
        <v>4</v>
      </c>
      <c r="B154" s="979" t="s">
        <v>989</v>
      </c>
      <c r="C154" s="949"/>
      <c r="D154" s="949"/>
      <c r="E154" s="949"/>
      <c r="F154" s="949"/>
      <c r="G154" s="949" t="b">
        <v>0</v>
      </c>
      <c r="H154" s="949"/>
      <c r="I154" s="949"/>
      <c r="J154" s="949"/>
      <c r="K154" s="949"/>
      <c r="L154" s="1023" t="s">
        <v>501</v>
      </c>
      <c r="M154" s="1018" t="s">
        <v>314</v>
      </c>
      <c r="N154" s="1021">
        <v>11.45</v>
      </c>
      <c r="O154" s="1021">
        <v>11.45</v>
      </c>
      <c r="P154" s="1022">
        <v>0</v>
      </c>
      <c r="Q154" s="949"/>
      <c r="R154" s="949"/>
      <c r="S154" s="949"/>
      <c r="T154" s="949"/>
      <c r="U154" s="949"/>
      <c r="V154" s="949"/>
      <c r="W154" s="949"/>
      <c r="X154" s="949"/>
      <c r="Y154" s="949"/>
      <c r="Z154" s="949"/>
      <c r="AA154" s="949"/>
      <c r="AB154" s="949"/>
      <c r="AC154" s="949"/>
      <c r="AD154" s="949"/>
      <c r="AE154" s="949"/>
    </row>
    <row r="155" spans="1:31" ht="0.2" customHeight="1">
      <c r="A155" s="949">
        <v>4</v>
      </c>
      <c r="B155" s="949"/>
      <c r="C155" s="949"/>
      <c r="D155" s="949"/>
      <c r="E155" s="949"/>
      <c r="F155" s="949"/>
      <c r="G155" s="949" t="b">
        <v>0</v>
      </c>
      <c r="H155" s="949"/>
      <c r="I155" s="949"/>
      <c r="J155" s="949"/>
      <c r="K155" s="949"/>
      <c r="L155" s="1023" t="s">
        <v>502</v>
      </c>
      <c r="M155" s="1018" t="s">
        <v>503</v>
      </c>
      <c r="N155" s="1024"/>
      <c r="O155" s="1024"/>
      <c r="P155" s="1020">
        <v>0</v>
      </c>
      <c r="Q155" s="949"/>
      <c r="R155" s="949"/>
      <c r="S155" s="949"/>
      <c r="T155" s="949"/>
      <c r="U155" s="949"/>
      <c r="V155" s="949"/>
      <c r="W155" s="949"/>
      <c r="X155" s="949"/>
      <c r="Y155" s="949"/>
      <c r="Z155" s="949"/>
      <c r="AA155" s="949"/>
      <c r="AB155" s="949"/>
      <c r="AC155" s="949"/>
      <c r="AD155" s="949"/>
      <c r="AE155" s="949"/>
    </row>
    <row r="156" spans="1:31" ht="0.2" customHeight="1">
      <c r="A156" s="949">
        <v>4</v>
      </c>
      <c r="B156" s="949"/>
      <c r="C156" s="949"/>
      <c r="D156" s="949"/>
      <c r="E156" s="949"/>
      <c r="F156" s="949"/>
      <c r="G156" s="949" t="b">
        <v>0</v>
      </c>
      <c r="H156" s="949"/>
      <c r="I156" s="949"/>
      <c r="J156" s="949"/>
      <c r="K156" s="949"/>
      <c r="L156" s="1023" t="s">
        <v>504</v>
      </c>
      <c r="M156" s="1018" t="s">
        <v>505</v>
      </c>
      <c r="N156" s="1024"/>
      <c r="O156" s="1024"/>
      <c r="P156" s="1020">
        <v>0</v>
      </c>
      <c r="Q156" s="949"/>
      <c r="R156" s="949"/>
      <c r="S156" s="949"/>
      <c r="T156" s="949"/>
      <c r="U156" s="949"/>
      <c r="V156" s="949"/>
      <c r="W156" s="949"/>
      <c r="X156" s="949"/>
      <c r="Y156" s="949"/>
      <c r="Z156" s="949"/>
      <c r="AA156" s="949"/>
      <c r="AB156" s="949"/>
      <c r="AC156" s="949"/>
      <c r="AD156" s="949"/>
      <c r="AE156" s="949"/>
    </row>
    <row r="157" spans="1:31" ht="0.2" customHeight="1">
      <c r="A157" s="949">
        <v>4</v>
      </c>
      <c r="B157" s="949"/>
      <c r="C157" s="949"/>
      <c r="D157" s="949"/>
      <c r="E157" s="949"/>
      <c r="F157" s="949"/>
      <c r="G157" s="949" t="b">
        <v>0</v>
      </c>
      <c r="H157" s="949"/>
      <c r="I157" s="949"/>
      <c r="J157" s="949"/>
      <c r="K157" s="949"/>
      <c r="L157" s="1013" t="s">
        <v>996</v>
      </c>
      <c r="M157" s="1009"/>
      <c r="N157" s="1010"/>
      <c r="O157" s="1010"/>
      <c r="P157" s="1011"/>
      <c r="Q157" s="949"/>
      <c r="R157" s="949"/>
      <c r="S157" s="949"/>
      <c r="T157" s="949"/>
      <c r="U157" s="949"/>
      <c r="V157" s="949"/>
      <c r="W157" s="949"/>
      <c r="X157" s="949"/>
      <c r="Y157" s="949"/>
      <c r="Z157" s="949"/>
      <c r="AA157" s="949"/>
      <c r="AB157" s="949"/>
      <c r="AC157" s="949"/>
      <c r="AD157" s="949"/>
      <c r="AE157" s="949"/>
    </row>
    <row r="158" spans="1:31" ht="0.2" customHeight="1">
      <c r="A158" s="949">
        <v>4</v>
      </c>
      <c r="B158" s="949"/>
      <c r="C158" s="949"/>
      <c r="D158" s="949"/>
      <c r="E158" s="949"/>
      <c r="F158" s="949"/>
      <c r="G158" s="949" t="b">
        <v>0</v>
      </c>
      <c r="H158" s="949"/>
      <c r="I158" s="949"/>
      <c r="J158" s="949"/>
      <c r="K158" s="949"/>
      <c r="L158" s="1023" t="s">
        <v>499</v>
      </c>
      <c r="M158" s="1018" t="s">
        <v>486</v>
      </c>
      <c r="N158" s="1024">
        <v>0</v>
      </c>
      <c r="O158" s="1024">
        <v>0</v>
      </c>
      <c r="P158" s="1020">
        <v>0</v>
      </c>
      <c r="Q158" s="949"/>
      <c r="R158" s="949"/>
      <c r="S158" s="949"/>
      <c r="T158" s="949"/>
      <c r="U158" s="949"/>
      <c r="V158" s="949"/>
      <c r="W158" s="949"/>
      <c r="X158" s="949"/>
      <c r="Y158" s="949"/>
      <c r="Z158" s="949"/>
      <c r="AA158" s="949"/>
      <c r="AB158" s="949"/>
      <c r="AC158" s="949"/>
      <c r="AD158" s="949"/>
      <c r="AE158" s="949"/>
    </row>
    <row r="159" spans="1:31" ht="0.2" customHeight="1">
      <c r="A159" s="949">
        <v>4</v>
      </c>
      <c r="B159" s="949"/>
      <c r="C159" s="949"/>
      <c r="D159" s="949"/>
      <c r="E159" s="949"/>
      <c r="F159" s="949"/>
      <c r="G159" s="949" t="b">
        <v>0</v>
      </c>
      <c r="H159" s="949"/>
      <c r="I159" s="949"/>
      <c r="J159" s="949"/>
      <c r="K159" s="949"/>
      <c r="L159" s="1023" t="s">
        <v>500</v>
      </c>
      <c r="M159" s="1018" t="s">
        <v>486</v>
      </c>
      <c r="N159" s="1024"/>
      <c r="O159" s="1024"/>
      <c r="P159" s="1020">
        <v>0</v>
      </c>
      <c r="Q159" s="949"/>
      <c r="R159" s="949"/>
      <c r="S159" s="949"/>
      <c r="T159" s="949"/>
      <c r="U159" s="949"/>
      <c r="V159" s="949"/>
      <c r="W159" s="949"/>
      <c r="X159" s="949"/>
      <c r="Y159" s="949"/>
      <c r="Z159" s="949"/>
      <c r="AA159" s="949"/>
      <c r="AB159" s="949"/>
      <c r="AC159" s="949"/>
      <c r="AD159" s="949"/>
      <c r="AE159" s="949"/>
    </row>
    <row r="160" spans="1:31" ht="0.2" customHeight="1">
      <c r="A160" s="949">
        <v>4</v>
      </c>
      <c r="B160" s="979" t="s">
        <v>990</v>
      </c>
      <c r="C160" s="949"/>
      <c r="D160" s="949"/>
      <c r="E160" s="949"/>
      <c r="F160" s="949"/>
      <c r="G160" s="949" t="b">
        <v>0</v>
      </c>
      <c r="H160" s="949"/>
      <c r="I160" s="949"/>
      <c r="J160" s="949"/>
      <c r="K160" s="949"/>
      <c r="L160" s="1023" t="s">
        <v>501</v>
      </c>
      <c r="M160" s="1018" t="s">
        <v>314</v>
      </c>
      <c r="N160" s="1021">
        <v>10.549999999999999</v>
      </c>
      <c r="O160" s="1021">
        <v>10.549999999999999</v>
      </c>
      <c r="P160" s="1022">
        <v>0</v>
      </c>
      <c r="Q160" s="949"/>
      <c r="R160" s="949"/>
      <c r="S160" s="949"/>
      <c r="T160" s="949"/>
      <c r="U160" s="949"/>
      <c r="V160" s="949"/>
      <c r="W160" s="949"/>
      <c r="X160" s="949"/>
      <c r="Y160" s="949"/>
      <c r="Z160" s="949"/>
      <c r="AA160" s="949"/>
      <c r="AB160" s="949"/>
      <c r="AC160" s="949"/>
      <c r="AD160" s="949"/>
      <c r="AE160" s="949"/>
    </row>
    <row r="161" spans="1:31" ht="0.2" customHeight="1">
      <c r="A161" s="949">
        <v>4</v>
      </c>
      <c r="B161" s="949"/>
      <c r="C161" s="949"/>
      <c r="D161" s="949"/>
      <c r="E161" s="949"/>
      <c r="F161" s="949"/>
      <c r="G161" s="949" t="b">
        <v>0</v>
      </c>
      <c r="H161" s="949"/>
      <c r="I161" s="949"/>
      <c r="J161" s="949"/>
      <c r="K161" s="949"/>
      <c r="L161" s="1023" t="s">
        <v>502</v>
      </c>
      <c r="M161" s="1018" t="s">
        <v>503</v>
      </c>
      <c r="N161" s="1024"/>
      <c r="O161" s="1024"/>
      <c r="P161" s="1020">
        <v>0</v>
      </c>
      <c r="Q161" s="949"/>
      <c r="R161" s="949"/>
      <c r="S161" s="949"/>
      <c r="T161" s="949"/>
      <c r="U161" s="949"/>
      <c r="V161" s="949"/>
      <c r="W161" s="949"/>
      <c r="X161" s="949"/>
      <c r="Y161" s="949"/>
      <c r="Z161" s="949"/>
      <c r="AA161" s="949"/>
      <c r="AB161" s="949"/>
      <c r="AC161" s="949"/>
      <c r="AD161" s="949"/>
      <c r="AE161" s="949"/>
    </row>
    <row r="162" spans="1:31" ht="0.2" customHeight="1">
      <c r="A162" s="949">
        <v>4</v>
      </c>
      <c r="B162" s="949"/>
      <c r="C162" s="949"/>
      <c r="D162" s="949"/>
      <c r="E162" s="949"/>
      <c r="F162" s="949"/>
      <c r="G162" s="949" t="b">
        <v>0</v>
      </c>
      <c r="H162" s="949"/>
      <c r="I162" s="949"/>
      <c r="J162" s="949"/>
      <c r="K162" s="949"/>
      <c r="L162" s="1023" t="s">
        <v>504</v>
      </c>
      <c r="M162" s="1018" t="s">
        <v>505</v>
      </c>
      <c r="N162" s="1024"/>
      <c r="O162" s="1024"/>
      <c r="P162" s="1020">
        <v>0</v>
      </c>
      <c r="Q162" s="949"/>
      <c r="R162" s="949"/>
      <c r="S162" s="949"/>
      <c r="T162" s="949"/>
      <c r="U162" s="949"/>
      <c r="V162" s="949"/>
      <c r="W162" s="949"/>
      <c r="X162" s="949"/>
      <c r="Y162" s="949"/>
      <c r="Z162" s="949"/>
      <c r="AA162" s="949"/>
      <c r="AB162" s="949"/>
      <c r="AC162" s="949"/>
      <c r="AD162" s="949"/>
      <c r="AE162" s="949"/>
    </row>
    <row r="163" spans="1:31" ht="0.2" customHeight="1">
      <c r="A163" s="949">
        <v>4</v>
      </c>
      <c r="B163" s="949"/>
      <c r="C163" s="949"/>
      <c r="D163" s="949"/>
      <c r="E163" s="949"/>
      <c r="F163" s="949"/>
      <c r="G163" s="949" t="b">
        <v>0</v>
      </c>
      <c r="H163" s="949"/>
      <c r="I163" s="949"/>
      <c r="J163" s="949"/>
      <c r="K163" s="949"/>
      <c r="L163" s="1013" t="s">
        <v>996</v>
      </c>
      <c r="M163" s="1009"/>
      <c r="N163" s="1010"/>
      <c r="O163" s="1010"/>
      <c r="P163" s="1011"/>
      <c r="Q163" s="949"/>
      <c r="R163" s="949"/>
      <c r="S163" s="949"/>
      <c r="T163" s="949"/>
      <c r="U163" s="949"/>
      <c r="V163" s="949"/>
      <c r="W163" s="949"/>
      <c r="X163" s="949"/>
      <c r="Y163" s="949"/>
      <c r="Z163" s="949"/>
      <c r="AA163" s="949"/>
      <c r="AB163" s="949"/>
      <c r="AC163" s="949"/>
      <c r="AD163" s="949"/>
      <c r="AE163" s="949"/>
    </row>
    <row r="164" spans="1:31" ht="0.2" customHeight="1">
      <c r="A164" s="949">
        <v>4</v>
      </c>
      <c r="B164" s="949"/>
      <c r="C164" s="949"/>
      <c r="D164" s="949"/>
      <c r="E164" s="949"/>
      <c r="F164" s="949"/>
      <c r="G164" s="949" t="b">
        <v>0</v>
      </c>
      <c r="H164" s="949"/>
      <c r="I164" s="949"/>
      <c r="J164" s="949"/>
      <c r="K164" s="949"/>
      <c r="L164" s="1023" t="s">
        <v>499</v>
      </c>
      <c r="M164" s="1018" t="s">
        <v>486</v>
      </c>
      <c r="N164" s="1024">
        <v>0</v>
      </c>
      <c r="O164" s="1024">
        <v>0</v>
      </c>
      <c r="P164" s="1020">
        <v>0</v>
      </c>
      <c r="Q164" s="949"/>
      <c r="R164" s="949"/>
      <c r="S164" s="949"/>
      <c r="T164" s="949"/>
      <c r="U164" s="949"/>
      <c r="V164" s="949"/>
      <c r="W164" s="949"/>
      <c r="X164" s="949"/>
      <c r="Y164" s="949"/>
      <c r="Z164" s="949"/>
      <c r="AA164" s="949"/>
      <c r="AB164" s="949"/>
      <c r="AC164" s="949"/>
      <c r="AD164" s="949"/>
      <c r="AE164" s="949"/>
    </row>
    <row r="165" spans="1:31" ht="0.2" customHeight="1">
      <c r="A165" s="949">
        <v>4</v>
      </c>
      <c r="B165" s="949"/>
      <c r="C165" s="949"/>
      <c r="D165" s="949"/>
      <c r="E165" s="949"/>
      <c r="F165" s="949"/>
      <c r="G165" s="949" t="b">
        <v>0</v>
      </c>
      <c r="H165" s="949"/>
      <c r="I165" s="949"/>
      <c r="J165" s="949"/>
      <c r="K165" s="949"/>
      <c r="L165" s="1023" t="s">
        <v>500</v>
      </c>
      <c r="M165" s="1018" t="s">
        <v>486</v>
      </c>
      <c r="N165" s="1024"/>
      <c r="O165" s="1024"/>
      <c r="P165" s="1020">
        <v>0</v>
      </c>
      <c r="Q165" s="949"/>
      <c r="R165" s="949"/>
      <c r="S165" s="949"/>
      <c r="T165" s="949"/>
      <c r="U165" s="949"/>
      <c r="V165" s="949"/>
      <c r="W165" s="949"/>
      <c r="X165" s="949"/>
      <c r="Y165" s="949"/>
      <c r="Z165" s="949"/>
      <c r="AA165" s="949"/>
      <c r="AB165" s="949"/>
      <c r="AC165" s="949"/>
      <c r="AD165" s="949"/>
      <c r="AE165" s="949"/>
    </row>
    <row r="166" spans="1:31" ht="0.2" customHeight="1">
      <c r="A166" s="949">
        <v>4</v>
      </c>
      <c r="B166" s="979" t="s">
        <v>991</v>
      </c>
      <c r="C166" s="949"/>
      <c r="D166" s="949"/>
      <c r="E166" s="949"/>
      <c r="F166" s="949"/>
      <c r="G166" s="949" t="b">
        <v>0</v>
      </c>
      <c r="H166" s="949"/>
      <c r="I166" s="949"/>
      <c r="J166" s="949"/>
      <c r="K166" s="949"/>
      <c r="L166" s="1023" t="s">
        <v>501</v>
      </c>
      <c r="M166" s="1018" t="s">
        <v>314</v>
      </c>
      <c r="N166" s="1021">
        <v>10.549999999999999</v>
      </c>
      <c r="O166" s="1021">
        <v>10.549999999999999</v>
      </c>
      <c r="P166" s="1022">
        <v>0</v>
      </c>
      <c r="Q166" s="949"/>
      <c r="R166" s="949"/>
      <c r="S166" s="949"/>
      <c r="T166" s="949"/>
      <c r="U166" s="949"/>
      <c r="V166" s="949"/>
      <c r="W166" s="949"/>
      <c r="X166" s="949"/>
      <c r="Y166" s="949"/>
      <c r="Z166" s="949"/>
      <c r="AA166" s="949"/>
      <c r="AB166" s="949"/>
      <c r="AC166" s="949"/>
      <c r="AD166" s="949"/>
      <c r="AE166" s="949"/>
    </row>
    <row r="167" spans="1:31" ht="0.2" customHeight="1">
      <c r="A167" s="949">
        <v>4</v>
      </c>
      <c r="B167" s="949"/>
      <c r="C167" s="949"/>
      <c r="D167" s="949"/>
      <c r="E167" s="949"/>
      <c r="F167" s="949"/>
      <c r="G167" s="949" t="b">
        <v>0</v>
      </c>
      <c r="H167" s="949"/>
      <c r="I167" s="949"/>
      <c r="J167" s="949"/>
      <c r="K167" s="949"/>
      <c r="L167" s="1023" t="s">
        <v>502</v>
      </c>
      <c r="M167" s="1018" t="s">
        <v>503</v>
      </c>
      <c r="N167" s="1024"/>
      <c r="O167" s="1024"/>
      <c r="P167" s="1020">
        <v>0</v>
      </c>
      <c r="Q167" s="949"/>
      <c r="R167" s="949"/>
      <c r="S167" s="949"/>
      <c r="T167" s="949"/>
      <c r="U167" s="949"/>
      <c r="V167" s="949"/>
      <c r="W167" s="949"/>
      <c r="X167" s="949"/>
      <c r="Y167" s="949"/>
      <c r="Z167" s="949"/>
      <c r="AA167" s="949"/>
      <c r="AB167" s="949"/>
      <c r="AC167" s="949"/>
      <c r="AD167" s="949"/>
      <c r="AE167" s="949"/>
    </row>
    <row r="168" spans="1:31" ht="0.2" customHeight="1">
      <c r="A168" s="949">
        <v>4</v>
      </c>
      <c r="B168" s="949"/>
      <c r="C168" s="949"/>
      <c r="D168" s="949"/>
      <c r="E168" s="949"/>
      <c r="F168" s="949"/>
      <c r="G168" s="949" t="b">
        <v>0</v>
      </c>
      <c r="H168" s="949"/>
      <c r="I168" s="949"/>
      <c r="J168" s="949"/>
      <c r="K168" s="949"/>
      <c r="L168" s="1023" t="s">
        <v>504</v>
      </c>
      <c r="M168" s="1018" t="s">
        <v>505</v>
      </c>
      <c r="N168" s="1024"/>
      <c r="O168" s="1024"/>
      <c r="P168" s="1020">
        <v>0</v>
      </c>
      <c r="Q168" s="949"/>
      <c r="R168" s="949"/>
      <c r="S168" s="949"/>
      <c r="T168" s="949"/>
      <c r="U168" s="949"/>
      <c r="V168" s="949"/>
      <c r="W168" s="949"/>
      <c r="X168" s="949"/>
      <c r="Y168" s="949"/>
      <c r="Z168" s="949"/>
      <c r="AA168" s="949"/>
      <c r="AB168" s="949"/>
      <c r="AC168" s="949"/>
      <c r="AD168" s="949"/>
      <c r="AE168" s="949"/>
    </row>
    <row r="169" spans="1:31">
      <c r="A169" s="718" t="s">
        <v>119</v>
      </c>
      <c r="B169" s="949"/>
      <c r="C169" s="949"/>
      <c r="D169" s="949"/>
      <c r="E169" s="949"/>
      <c r="F169" s="949" t="s">
        <v>824</v>
      </c>
      <c r="G169" s="809"/>
      <c r="H169" s="949"/>
      <c r="I169" s="949"/>
      <c r="J169" s="949"/>
      <c r="K169" s="949"/>
      <c r="L169" s="1025" t="s">
        <v>15</v>
      </c>
      <c r="M169" s="1026"/>
      <c r="N169" s="1001" t="s">
        <v>2455</v>
      </c>
      <c r="O169" s="1002"/>
      <c r="P169" s="1003"/>
      <c r="Q169" s="949"/>
      <c r="R169" s="949"/>
      <c r="S169" s="949"/>
      <c r="T169" s="949"/>
      <c r="U169" s="949"/>
      <c r="V169" s="949"/>
      <c r="W169" s="949"/>
      <c r="X169" s="949"/>
      <c r="Y169" s="949"/>
      <c r="Z169" s="949"/>
      <c r="AA169" s="949"/>
      <c r="AB169" s="949"/>
      <c r="AC169" s="949"/>
      <c r="AD169" s="949"/>
      <c r="AE169" s="949"/>
    </row>
    <row r="170" spans="1:31">
      <c r="A170" s="949">
        <v>5</v>
      </c>
      <c r="B170" s="949"/>
      <c r="C170" s="949"/>
      <c r="D170" s="949"/>
      <c r="E170" s="949"/>
      <c r="F170" s="949"/>
      <c r="G170" s="949"/>
      <c r="H170" s="949"/>
      <c r="I170" s="949"/>
      <c r="J170" s="949"/>
      <c r="K170" s="949"/>
      <c r="L170" s="1004" t="s">
        <v>491</v>
      </c>
      <c r="M170" s="1005"/>
      <c r="N170" s="1001" t="s">
        <v>826</v>
      </c>
      <c r="O170" s="1006"/>
      <c r="P170" s="1007"/>
      <c r="Q170" s="949"/>
      <c r="R170" s="949"/>
      <c r="S170" s="949"/>
      <c r="T170" s="949"/>
      <c r="U170" s="949"/>
      <c r="V170" s="949"/>
      <c r="W170" s="949"/>
      <c r="X170" s="949"/>
      <c r="Y170" s="949"/>
      <c r="Z170" s="949"/>
      <c r="AA170" s="949"/>
      <c r="AB170" s="949"/>
      <c r="AC170" s="949"/>
      <c r="AD170" s="949"/>
      <c r="AE170" s="949"/>
    </row>
    <row r="171" spans="1:31">
      <c r="A171" s="949">
        <v>5</v>
      </c>
      <c r="B171" s="949"/>
      <c r="C171" s="949"/>
      <c r="D171" s="949"/>
      <c r="E171" s="949"/>
      <c r="F171" s="949"/>
      <c r="G171" s="949"/>
      <c r="H171" s="949"/>
      <c r="I171" s="949"/>
      <c r="J171" s="949"/>
      <c r="K171" s="949"/>
      <c r="L171" s="1004" t="s">
        <v>492</v>
      </c>
      <c r="M171" s="1005"/>
      <c r="N171" s="1001" t="s">
        <v>921</v>
      </c>
      <c r="O171" s="1006"/>
      <c r="P171" s="1007"/>
      <c r="Q171" s="949"/>
      <c r="R171" s="949"/>
      <c r="S171" s="949"/>
      <c r="T171" s="949"/>
      <c r="U171" s="949"/>
      <c r="V171" s="949"/>
      <c r="W171" s="949"/>
      <c r="X171" s="949"/>
      <c r="Y171" s="949"/>
      <c r="Z171" s="949"/>
      <c r="AA171" s="949"/>
      <c r="AB171" s="949"/>
      <c r="AC171" s="949"/>
      <c r="AD171" s="949"/>
      <c r="AE171" s="949"/>
    </row>
    <row r="172" spans="1:31">
      <c r="A172" s="949">
        <v>5</v>
      </c>
      <c r="B172" s="949"/>
      <c r="C172" s="949"/>
      <c r="D172" s="949"/>
      <c r="E172" s="949"/>
      <c r="F172" s="949"/>
      <c r="G172" s="949"/>
      <c r="H172" s="949"/>
      <c r="I172" s="949"/>
      <c r="J172" s="949"/>
      <c r="K172" s="949"/>
      <c r="L172" s="1004" t="s">
        <v>267</v>
      </c>
      <c r="M172" s="1005"/>
      <c r="N172" s="1001" t="s">
        <v>2401</v>
      </c>
      <c r="O172" s="1006"/>
      <c r="P172" s="1007"/>
      <c r="Q172" s="949"/>
      <c r="R172" s="949"/>
      <c r="S172" s="949"/>
      <c r="T172" s="949"/>
      <c r="U172" s="949"/>
      <c r="V172" s="949"/>
      <c r="W172" s="949"/>
      <c r="X172" s="949"/>
      <c r="Y172" s="949"/>
      <c r="Z172" s="949"/>
      <c r="AA172" s="949"/>
      <c r="AB172" s="949"/>
      <c r="AC172" s="949"/>
      <c r="AD172" s="949"/>
      <c r="AE172" s="949"/>
    </row>
    <row r="173" spans="1:31">
      <c r="A173" s="949">
        <v>5</v>
      </c>
      <c r="B173" s="949"/>
      <c r="C173" s="949"/>
      <c r="D173" s="949"/>
      <c r="E173" s="949"/>
      <c r="F173" s="949"/>
      <c r="G173" s="949" t="b">
        <v>1</v>
      </c>
      <c r="H173" s="949"/>
      <c r="I173" s="949"/>
      <c r="J173" s="949"/>
      <c r="K173" s="949"/>
      <c r="L173" s="1008" t="s">
        <v>493</v>
      </c>
      <c r="M173" s="1009"/>
      <c r="N173" s="1010"/>
      <c r="O173" s="1010"/>
      <c r="P173" s="1011"/>
      <c r="Q173" s="949"/>
      <c r="R173" s="949"/>
      <c r="S173" s="949"/>
      <c r="T173" s="949"/>
      <c r="U173" s="949"/>
      <c r="V173" s="949"/>
      <c r="W173" s="949"/>
      <c r="X173" s="949"/>
      <c r="Y173" s="949"/>
      <c r="Z173" s="949"/>
      <c r="AA173" s="949"/>
      <c r="AB173" s="949"/>
      <c r="AC173" s="949"/>
      <c r="AD173" s="949"/>
      <c r="AE173" s="949"/>
    </row>
    <row r="174" spans="1:31" s="295" customFormat="1">
      <c r="A174" s="949">
        <v>5</v>
      </c>
      <c r="B174" s="949" t="s">
        <v>983</v>
      </c>
      <c r="C174" s="1012"/>
      <c r="D174" s="1012"/>
      <c r="E174" s="1012"/>
      <c r="F174" s="1012"/>
      <c r="G174" s="949" t="b">
        <v>1</v>
      </c>
      <c r="H174" s="1012"/>
      <c r="I174" s="1012"/>
      <c r="J174" s="1012"/>
      <c r="K174" s="1012"/>
      <c r="L174" s="1013" t="s">
        <v>929</v>
      </c>
      <c r="M174" s="1014" t="s">
        <v>486</v>
      </c>
      <c r="N174" s="1015">
        <v>38.130000000000003</v>
      </c>
      <c r="O174" s="1015">
        <v>40.33</v>
      </c>
      <c r="P174" s="1016">
        <v>5.769735116705994</v>
      </c>
      <c r="Q174" s="1012"/>
      <c r="R174" s="1012"/>
      <c r="S174" s="1012"/>
      <c r="T174" s="1012"/>
      <c r="U174" s="1012"/>
      <c r="V174" s="1012"/>
      <c r="W174" s="1012"/>
      <c r="X174" s="1012"/>
      <c r="Y174" s="1012"/>
      <c r="Z174" s="1012"/>
      <c r="AA174" s="1012"/>
      <c r="AB174" s="1012"/>
      <c r="AC174" s="1012"/>
      <c r="AD174" s="1012"/>
      <c r="AE174" s="1012"/>
    </row>
    <row r="175" spans="1:31" s="295" customFormat="1">
      <c r="A175" s="949">
        <v>5</v>
      </c>
      <c r="B175" s="949" t="s">
        <v>984</v>
      </c>
      <c r="C175" s="1012"/>
      <c r="D175" s="1012"/>
      <c r="E175" s="1012"/>
      <c r="F175" s="1012"/>
      <c r="G175" s="949" t="b">
        <v>1</v>
      </c>
      <c r="H175" s="1012"/>
      <c r="I175" s="1012"/>
      <c r="J175" s="1012"/>
      <c r="K175" s="1012"/>
      <c r="L175" s="1013" t="s">
        <v>930</v>
      </c>
      <c r="M175" s="1014" t="s">
        <v>486</v>
      </c>
      <c r="N175" s="1015">
        <v>88.91</v>
      </c>
      <c r="O175" s="1015">
        <v>43.93</v>
      </c>
      <c r="P175" s="1016">
        <v>-50.590484759869526</v>
      </c>
      <c r="Q175" s="1012"/>
      <c r="R175" s="1012"/>
      <c r="S175" s="1012"/>
      <c r="T175" s="1012"/>
      <c r="U175" s="1012"/>
      <c r="V175" s="1012"/>
      <c r="W175" s="1012"/>
      <c r="X175" s="1012"/>
      <c r="Y175" s="1012"/>
      <c r="Z175" s="1012"/>
      <c r="AA175" s="1012"/>
      <c r="AB175" s="1012"/>
      <c r="AC175" s="1012"/>
      <c r="AD175" s="1012"/>
      <c r="AE175" s="1012"/>
    </row>
    <row r="176" spans="1:31">
      <c r="A176" s="949">
        <v>5</v>
      </c>
      <c r="B176" s="949"/>
      <c r="C176" s="949"/>
      <c r="D176" s="949"/>
      <c r="E176" s="949"/>
      <c r="F176" s="949"/>
      <c r="G176" s="949" t="b">
        <v>1</v>
      </c>
      <c r="H176" s="949"/>
      <c r="I176" s="949"/>
      <c r="J176" s="949"/>
      <c r="K176" s="949"/>
      <c r="L176" s="1017" t="s">
        <v>494</v>
      </c>
      <c r="M176" s="1018" t="s">
        <v>142</v>
      </c>
      <c r="N176" s="1019">
        <v>233.17597692105952</v>
      </c>
      <c r="O176" s="1019">
        <v>108.92635755021077</v>
      </c>
      <c r="P176" s="1020"/>
      <c r="Q176" s="949"/>
      <c r="R176" s="949"/>
      <c r="S176" s="949"/>
      <c r="T176" s="949"/>
      <c r="U176" s="949"/>
      <c r="V176" s="949"/>
      <c r="W176" s="949"/>
      <c r="X176" s="949"/>
      <c r="Y176" s="949"/>
      <c r="Z176" s="949"/>
      <c r="AA176" s="949"/>
      <c r="AB176" s="949"/>
      <c r="AC176" s="949"/>
      <c r="AD176" s="949"/>
      <c r="AE176" s="949"/>
    </row>
    <row r="177" spans="1:31">
      <c r="A177" s="949">
        <v>5</v>
      </c>
      <c r="B177" s="979" t="s">
        <v>992</v>
      </c>
      <c r="C177" s="949"/>
      <c r="D177" s="949"/>
      <c r="E177" s="949"/>
      <c r="F177" s="949"/>
      <c r="G177" s="949" t="b">
        <v>1</v>
      </c>
      <c r="H177" s="949"/>
      <c r="I177" s="949"/>
      <c r="J177" s="949"/>
      <c r="K177" s="949"/>
      <c r="L177" s="1017" t="s">
        <v>495</v>
      </c>
      <c r="M177" s="1018" t="s">
        <v>314</v>
      </c>
      <c r="N177" s="1021">
        <v>27.030000000000005</v>
      </c>
      <c r="O177" s="1021">
        <v>27.030000000000005</v>
      </c>
      <c r="P177" s="1022">
        <v>0</v>
      </c>
      <c r="Q177" s="949"/>
      <c r="R177" s="949"/>
      <c r="S177" s="949"/>
      <c r="T177" s="949"/>
      <c r="U177" s="949"/>
      <c r="V177" s="949"/>
      <c r="W177" s="949"/>
      <c r="X177" s="949"/>
      <c r="Y177" s="949"/>
      <c r="Z177" s="949"/>
      <c r="AA177" s="949"/>
      <c r="AB177" s="949"/>
      <c r="AC177" s="949"/>
      <c r="AD177" s="949"/>
      <c r="AE177" s="949"/>
    </row>
    <row r="178" spans="1:31" s="295" customFormat="1">
      <c r="A178" s="949">
        <v>5</v>
      </c>
      <c r="B178" s="979" t="s">
        <v>986</v>
      </c>
      <c r="C178" s="1012"/>
      <c r="D178" s="1012"/>
      <c r="E178" s="1012"/>
      <c r="F178" s="1012"/>
      <c r="G178" s="949" t="b">
        <v>1</v>
      </c>
      <c r="H178" s="1012"/>
      <c r="I178" s="1012"/>
      <c r="J178" s="1012"/>
      <c r="K178" s="1012"/>
      <c r="L178" s="1013" t="s">
        <v>496</v>
      </c>
      <c r="M178" s="1014" t="s">
        <v>486</v>
      </c>
      <c r="N178" s="1015">
        <v>38.130000000000003</v>
      </c>
      <c r="O178" s="1015">
        <v>40.33</v>
      </c>
      <c r="P178" s="1016">
        <v>5.769735116705994</v>
      </c>
      <c r="Q178" s="1012"/>
      <c r="R178" s="1012"/>
      <c r="S178" s="1012"/>
      <c r="T178" s="1012"/>
      <c r="U178" s="1012"/>
      <c r="V178" s="1012"/>
      <c r="W178" s="1012"/>
      <c r="X178" s="1012"/>
      <c r="Y178" s="1012"/>
      <c r="Z178" s="1012"/>
      <c r="AA178" s="1012"/>
      <c r="AB178" s="1012"/>
      <c r="AC178" s="1012"/>
      <c r="AD178" s="1012"/>
      <c r="AE178" s="1012"/>
    </row>
    <row r="179" spans="1:31" s="295" customFormat="1">
      <c r="A179" s="949">
        <v>5</v>
      </c>
      <c r="B179" s="979" t="s">
        <v>985</v>
      </c>
      <c r="C179" s="1012"/>
      <c r="D179" s="1012"/>
      <c r="E179" s="1012"/>
      <c r="F179" s="1012"/>
      <c r="G179" s="949" t="b">
        <v>1</v>
      </c>
      <c r="H179" s="1012"/>
      <c r="I179" s="1012"/>
      <c r="J179" s="1012"/>
      <c r="K179" s="1012"/>
      <c r="L179" s="1013" t="s">
        <v>497</v>
      </c>
      <c r="M179" s="1014" t="s">
        <v>486</v>
      </c>
      <c r="N179" s="1015">
        <v>88.91</v>
      </c>
      <c r="O179" s="1015">
        <v>43.93</v>
      </c>
      <c r="P179" s="1016">
        <v>-50.590484759869526</v>
      </c>
      <c r="Q179" s="1012"/>
      <c r="R179" s="1012"/>
      <c r="S179" s="1012"/>
      <c r="T179" s="1012"/>
      <c r="U179" s="1012"/>
      <c r="V179" s="1012"/>
      <c r="W179" s="1012"/>
      <c r="X179" s="1012"/>
      <c r="Y179" s="1012"/>
      <c r="Z179" s="1012"/>
      <c r="AA179" s="1012"/>
      <c r="AB179" s="1012"/>
      <c r="AC179" s="1012"/>
      <c r="AD179" s="1012"/>
      <c r="AE179" s="1012"/>
    </row>
    <row r="180" spans="1:31">
      <c r="A180" s="949">
        <v>5</v>
      </c>
      <c r="B180" s="979"/>
      <c r="C180" s="949"/>
      <c r="D180" s="949"/>
      <c r="E180" s="949"/>
      <c r="F180" s="949"/>
      <c r="G180" s="949" t="b">
        <v>1</v>
      </c>
      <c r="H180" s="949"/>
      <c r="I180" s="949"/>
      <c r="J180" s="949"/>
      <c r="K180" s="949"/>
      <c r="L180" s="1017" t="s">
        <v>494</v>
      </c>
      <c r="M180" s="1018" t="s">
        <v>142</v>
      </c>
      <c r="N180" s="1019">
        <v>233.17597692105952</v>
      </c>
      <c r="O180" s="1019">
        <v>108.92635755021077</v>
      </c>
      <c r="P180" s="1020"/>
      <c r="Q180" s="949"/>
      <c r="R180" s="949"/>
      <c r="S180" s="949"/>
      <c r="T180" s="949"/>
      <c r="U180" s="949"/>
      <c r="V180" s="949"/>
      <c r="W180" s="949"/>
      <c r="X180" s="949"/>
      <c r="Y180" s="949"/>
      <c r="Z180" s="949"/>
      <c r="AA180" s="949"/>
      <c r="AB180" s="949"/>
      <c r="AC180" s="949"/>
      <c r="AD180" s="949"/>
      <c r="AE180" s="949"/>
    </row>
    <row r="181" spans="1:31">
      <c r="A181" s="949">
        <v>5</v>
      </c>
      <c r="B181" s="979" t="s">
        <v>993</v>
      </c>
      <c r="C181" s="949"/>
      <c r="D181" s="949"/>
      <c r="E181" s="949"/>
      <c r="F181" s="949"/>
      <c r="G181" s="949" t="b">
        <v>1</v>
      </c>
      <c r="H181" s="949"/>
      <c r="I181" s="949"/>
      <c r="J181" s="949"/>
      <c r="K181" s="949"/>
      <c r="L181" s="1017" t="s">
        <v>987</v>
      </c>
      <c r="M181" s="969" t="s">
        <v>314</v>
      </c>
      <c r="N181" s="1021">
        <v>25.560000000000002</v>
      </c>
      <c r="O181" s="1021">
        <v>25.560000000000002</v>
      </c>
      <c r="P181" s="1022">
        <v>0</v>
      </c>
      <c r="Q181" s="949"/>
      <c r="R181" s="949"/>
      <c r="S181" s="949"/>
      <c r="T181" s="949"/>
      <c r="U181" s="949"/>
      <c r="V181" s="949"/>
      <c r="W181" s="949"/>
      <c r="X181" s="949"/>
      <c r="Y181" s="949"/>
      <c r="Z181" s="949"/>
      <c r="AA181" s="949"/>
      <c r="AB181" s="949"/>
      <c r="AC181" s="949"/>
      <c r="AD181" s="949"/>
      <c r="AE181" s="949"/>
    </row>
    <row r="182" spans="1:31" ht="0.2" customHeight="1">
      <c r="A182" s="949">
        <v>5</v>
      </c>
      <c r="B182" s="949"/>
      <c r="C182" s="949"/>
      <c r="D182" s="949"/>
      <c r="E182" s="949"/>
      <c r="F182" s="949"/>
      <c r="G182" s="949" t="b">
        <v>0</v>
      </c>
      <c r="H182" s="949"/>
      <c r="I182" s="949"/>
      <c r="J182" s="949"/>
      <c r="K182" s="949"/>
      <c r="L182" s="1008" t="s">
        <v>498</v>
      </c>
      <c r="M182" s="1009"/>
      <c r="N182" s="1010"/>
      <c r="O182" s="1010"/>
      <c r="P182" s="1011"/>
      <c r="Q182" s="949"/>
      <c r="R182" s="949"/>
      <c r="S182" s="949"/>
      <c r="T182" s="949"/>
      <c r="U182" s="949"/>
      <c r="V182" s="949"/>
      <c r="W182" s="949"/>
      <c r="X182" s="949"/>
      <c r="Y182" s="949"/>
      <c r="Z182" s="949"/>
      <c r="AA182" s="949"/>
      <c r="AB182" s="949"/>
      <c r="AC182" s="949"/>
      <c r="AD182" s="949"/>
      <c r="AE182" s="949"/>
    </row>
    <row r="183" spans="1:31" ht="0.2" customHeight="1">
      <c r="A183" s="949">
        <v>5</v>
      </c>
      <c r="B183" s="949"/>
      <c r="C183" s="949"/>
      <c r="D183" s="949"/>
      <c r="E183" s="949"/>
      <c r="F183" s="949"/>
      <c r="G183" s="949" t="b">
        <v>0</v>
      </c>
      <c r="H183" s="949"/>
      <c r="I183" s="949"/>
      <c r="J183" s="949"/>
      <c r="K183" s="949"/>
      <c r="L183" s="1013" t="s">
        <v>994</v>
      </c>
      <c r="M183" s="1009"/>
      <c r="N183" s="1010"/>
      <c r="O183" s="1010"/>
      <c r="P183" s="1011"/>
      <c r="Q183" s="949"/>
      <c r="R183" s="949"/>
      <c r="S183" s="949"/>
      <c r="T183" s="949"/>
      <c r="U183" s="949"/>
      <c r="V183" s="949"/>
      <c r="W183" s="949"/>
      <c r="X183" s="949"/>
      <c r="Y183" s="949"/>
      <c r="Z183" s="949"/>
      <c r="AA183" s="949"/>
      <c r="AB183" s="949"/>
      <c r="AC183" s="949"/>
      <c r="AD183" s="949"/>
      <c r="AE183" s="949"/>
    </row>
    <row r="184" spans="1:31" ht="0.2" customHeight="1">
      <c r="A184" s="949">
        <v>5</v>
      </c>
      <c r="B184" s="949"/>
      <c r="C184" s="949"/>
      <c r="D184" s="949"/>
      <c r="E184" s="949"/>
      <c r="F184" s="949"/>
      <c r="G184" s="949" t="b">
        <v>0</v>
      </c>
      <c r="H184" s="949"/>
      <c r="I184" s="949"/>
      <c r="J184" s="949"/>
      <c r="K184" s="949"/>
      <c r="L184" s="1023" t="s">
        <v>499</v>
      </c>
      <c r="M184" s="1018" t="s">
        <v>486</v>
      </c>
      <c r="N184" s="1024">
        <v>0</v>
      </c>
      <c r="O184" s="1024">
        <v>0</v>
      </c>
      <c r="P184" s="1020">
        <v>0</v>
      </c>
      <c r="Q184" s="949"/>
      <c r="R184" s="949"/>
      <c r="S184" s="949"/>
      <c r="T184" s="949"/>
      <c r="U184" s="949"/>
      <c r="V184" s="949"/>
      <c r="W184" s="949"/>
      <c r="X184" s="949"/>
      <c r="Y184" s="949"/>
      <c r="Z184" s="949"/>
      <c r="AA184" s="949"/>
      <c r="AB184" s="949"/>
      <c r="AC184" s="949"/>
      <c r="AD184" s="949"/>
      <c r="AE184" s="949"/>
    </row>
    <row r="185" spans="1:31" ht="0.2" customHeight="1">
      <c r="A185" s="949">
        <v>5</v>
      </c>
      <c r="B185" s="949"/>
      <c r="C185" s="949"/>
      <c r="D185" s="949"/>
      <c r="E185" s="949"/>
      <c r="F185" s="949"/>
      <c r="G185" s="949" t="b">
        <v>0</v>
      </c>
      <c r="H185" s="949"/>
      <c r="I185" s="949"/>
      <c r="J185" s="949"/>
      <c r="K185" s="949"/>
      <c r="L185" s="1023" t="s">
        <v>500</v>
      </c>
      <c r="M185" s="1018" t="s">
        <v>486</v>
      </c>
      <c r="N185" s="1024"/>
      <c r="O185" s="1024"/>
      <c r="P185" s="1020">
        <v>0</v>
      </c>
      <c r="Q185" s="949"/>
      <c r="R185" s="949"/>
      <c r="S185" s="949"/>
      <c r="T185" s="949"/>
      <c r="U185" s="949"/>
      <c r="V185" s="949"/>
      <c r="W185" s="949"/>
      <c r="X185" s="949"/>
      <c r="Y185" s="949"/>
      <c r="Z185" s="949"/>
      <c r="AA185" s="949"/>
      <c r="AB185" s="949"/>
      <c r="AC185" s="949"/>
      <c r="AD185" s="949"/>
      <c r="AE185" s="949"/>
    </row>
    <row r="186" spans="1:31" ht="0.2" customHeight="1">
      <c r="A186" s="949">
        <v>5</v>
      </c>
      <c r="B186" s="979" t="s">
        <v>988</v>
      </c>
      <c r="C186" s="949"/>
      <c r="D186" s="949"/>
      <c r="E186" s="949"/>
      <c r="F186" s="949"/>
      <c r="G186" s="949" t="b">
        <v>0</v>
      </c>
      <c r="H186" s="949"/>
      <c r="I186" s="949"/>
      <c r="J186" s="949"/>
      <c r="K186" s="949"/>
      <c r="L186" s="1023" t="s">
        <v>501</v>
      </c>
      <c r="M186" s="969" t="s">
        <v>314</v>
      </c>
      <c r="N186" s="1021">
        <v>13.515000000000002</v>
      </c>
      <c r="O186" s="1021">
        <v>13.515000000000002</v>
      </c>
      <c r="P186" s="1022">
        <v>0</v>
      </c>
      <c r="Q186" s="949"/>
      <c r="R186" s="949"/>
      <c r="S186" s="949"/>
      <c r="T186" s="949"/>
      <c r="U186" s="949"/>
      <c r="V186" s="949"/>
      <c r="W186" s="949"/>
      <c r="X186" s="949"/>
      <c r="Y186" s="949"/>
      <c r="Z186" s="949"/>
      <c r="AA186" s="949"/>
      <c r="AB186" s="949"/>
      <c r="AC186" s="949"/>
      <c r="AD186" s="949"/>
      <c r="AE186" s="949"/>
    </row>
    <row r="187" spans="1:31" ht="0.2" customHeight="1">
      <c r="A187" s="949">
        <v>5</v>
      </c>
      <c r="B187" s="949"/>
      <c r="C187" s="949"/>
      <c r="D187" s="949"/>
      <c r="E187" s="949"/>
      <c r="F187" s="949"/>
      <c r="G187" s="949" t="b">
        <v>0</v>
      </c>
      <c r="H187" s="949"/>
      <c r="I187" s="949"/>
      <c r="J187" s="949"/>
      <c r="K187" s="949"/>
      <c r="L187" s="1023" t="s">
        <v>502</v>
      </c>
      <c r="M187" s="1018" t="s">
        <v>503</v>
      </c>
      <c r="N187" s="1024"/>
      <c r="O187" s="1024"/>
      <c r="P187" s="1020">
        <v>0</v>
      </c>
      <c r="Q187" s="949"/>
      <c r="R187" s="949"/>
      <c r="S187" s="949"/>
      <c r="T187" s="949"/>
      <c r="U187" s="949"/>
      <c r="V187" s="949"/>
      <c r="W187" s="949"/>
      <c r="X187" s="949"/>
      <c r="Y187" s="949"/>
      <c r="Z187" s="949"/>
      <c r="AA187" s="949"/>
      <c r="AB187" s="949"/>
      <c r="AC187" s="949"/>
      <c r="AD187" s="949"/>
      <c r="AE187" s="949"/>
    </row>
    <row r="188" spans="1:31" ht="0.2" customHeight="1">
      <c r="A188" s="949">
        <v>5</v>
      </c>
      <c r="B188" s="949"/>
      <c r="C188" s="949"/>
      <c r="D188" s="949"/>
      <c r="E188" s="949"/>
      <c r="F188" s="949"/>
      <c r="G188" s="949" t="b">
        <v>0</v>
      </c>
      <c r="H188" s="949"/>
      <c r="I188" s="949"/>
      <c r="J188" s="949"/>
      <c r="K188" s="949"/>
      <c r="L188" s="1023" t="s">
        <v>504</v>
      </c>
      <c r="M188" s="1018" t="s">
        <v>505</v>
      </c>
      <c r="N188" s="1024"/>
      <c r="O188" s="1024"/>
      <c r="P188" s="1020">
        <v>0</v>
      </c>
      <c r="Q188" s="949"/>
      <c r="R188" s="949"/>
      <c r="S188" s="949"/>
      <c r="T188" s="949"/>
      <c r="U188" s="949"/>
      <c r="V188" s="949"/>
      <c r="W188" s="949"/>
      <c r="X188" s="949"/>
      <c r="Y188" s="949"/>
      <c r="Z188" s="949"/>
      <c r="AA188" s="949"/>
      <c r="AB188" s="949"/>
      <c r="AC188" s="949"/>
      <c r="AD188" s="949"/>
      <c r="AE188" s="949"/>
    </row>
    <row r="189" spans="1:31" ht="0.2" customHeight="1">
      <c r="A189" s="949">
        <v>5</v>
      </c>
      <c r="B189" s="949"/>
      <c r="C189" s="949"/>
      <c r="D189" s="949"/>
      <c r="E189" s="949"/>
      <c r="F189" s="949"/>
      <c r="G189" s="949" t="b">
        <v>0</v>
      </c>
      <c r="H189" s="949"/>
      <c r="I189" s="949"/>
      <c r="J189" s="949"/>
      <c r="K189" s="949"/>
      <c r="L189" s="1013" t="s">
        <v>995</v>
      </c>
      <c r="M189" s="1009"/>
      <c r="N189" s="1010"/>
      <c r="O189" s="1010"/>
      <c r="P189" s="1011"/>
      <c r="Q189" s="949"/>
      <c r="R189" s="949"/>
      <c r="S189" s="949"/>
      <c r="T189" s="949"/>
      <c r="U189" s="949"/>
      <c r="V189" s="949"/>
      <c r="W189" s="949"/>
      <c r="X189" s="949"/>
      <c r="Y189" s="949"/>
      <c r="Z189" s="949"/>
      <c r="AA189" s="949"/>
      <c r="AB189" s="949"/>
      <c r="AC189" s="949"/>
      <c r="AD189" s="949"/>
      <c r="AE189" s="949"/>
    </row>
    <row r="190" spans="1:31" ht="0.2" customHeight="1">
      <c r="A190" s="949">
        <v>5</v>
      </c>
      <c r="B190" s="949"/>
      <c r="C190" s="949"/>
      <c r="D190" s="949"/>
      <c r="E190" s="949"/>
      <c r="F190" s="949"/>
      <c r="G190" s="949" t="b">
        <v>0</v>
      </c>
      <c r="H190" s="949"/>
      <c r="I190" s="949"/>
      <c r="J190" s="949"/>
      <c r="K190" s="949"/>
      <c r="L190" s="1023" t="s">
        <v>499</v>
      </c>
      <c r="M190" s="1018" t="s">
        <v>486</v>
      </c>
      <c r="N190" s="1024">
        <v>0</v>
      </c>
      <c r="O190" s="1024">
        <v>0</v>
      </c>
      <c r="P190" s="1020">
        <v>0</v>
      </c>
      <c r="Q190" s="949"/>
      <c r="R190" s="949"/>
      <c r="S190" s="949"/>
      <c r="T190" s="949"/>
      <c r="U190" s="949"/>
      <c r="V190" s="949"/>
      <c r="W190" s="949"/>
      <c r="X190" s="949"/>
      <c r="Y190" s="949"/>
      <c r="Z190" s="949"/>
      <c r="AA190" s="949"/>
      <c r="AB190" s="949"/>
      <c r="AC190" s="949"/>
      <c r="AD190" s="949"/>
      <c r="AE190" s="949"/>
    </row>
    <row r="191" spans="1:31" ht="0.2" customHeight="1">
      <c r="A191" s="949">
        <v>5</v>
      </c>
      <c r="B191" s="949"/>
      <c r="C191" s="949"/>
      <c r="D191" s="949"/>
      <c r="E191" s="949"/>
      <c r="F191" s="949"/>
      <c r="G191" s="949" t="b">
        <v>0</v>
      </c>
      <c r="H191" s="949"/>
      <c r="I191" s="949"/>
      <c r="J191" s="949"/>
      <c r="K191" s="949"/>
      <c r="L191" s="1023" t="s">
        <v>500</v>
      </c>
      <c r="M191" s="1018" t="s">
        <v>486</v>
      </c>
      <c r="N191" s="1024"/>
      <c r="O191" s="1024"/>
      <c r="P191" s="1020">
        <v>0</v>
      </c>
      <c r="Q191" s="949"/>
      <c r="R191" s="949"/>
      <c r="S191" s="949"/>
      <c r="T191" s="949"/>
      <c r="U191" s="949"/>
      <c r="V191" s="949"/>
      <c r="W191" s="949"/>
      <c r="X191" s="949"/>
      <c r="Y191" s="949"/>
      <c r="Z191" s="949"/>
      <c r="AA191" s="949"/>
      <c r="AB191" s="949"/>
      <c r="AC191" s="949"/>
      <c r="AD191" s="949"/>
      <c r="AE191" s="949"/>
    </row>
    <row r="192" spans="1:31" ht="0.2" customHeight="1">
      <c r="A192" s="949">
        <v>5</v>
      </c>
      <c r="B192" s="979" t="s">
        <v>989</v>
      </c>
      <c r="C192" s="949"/>
      <c r="D192" s="949"/>
      <c r="E192" s="949"/>
      <c r="F192" s="949"/>
      <c r="G192" s="949" t="b">
        <v>0</v>
      </c>
      <c r="H192" s="949"/>
      <c r="I192" s="949"/>
      <c r="J192" s="949"/>
      <c r="K192" s="949"/>
      <c r="L192" s="1023" t="s">
        <v>501</v>
      </c>
      <c r="M192" s="1018" t="s">
        <v>314</v>
      </c>
      <c r="N192" s="1021">
        <v>13.515000000000002</v>
      </c>
      <c r="O192" s="1021">
        <v>13.515000000000002</v>
      </c>
      <c r="P192" s="1022">
        <v>0</v>
      </c>
      <c r="Q192" s="949"/>
      <c r="R192" s="949"/>
      <c r="S192" s="949"/>
      <c r="T192" s="949"/>
      <c r="U192" s="949"/>
      <c r="V192" s="949"/>
      <c r="W192" s="949"/>
      <c r="X192" s="949"/>
      <c r="Y192" s="949"/>
      <c r="Z192" s="949"/>
      <c r="AA192" s="949"/>
      <c r="AB192" s="949"/>
      <c r="AC192" s="949"/>
      <c r="AD192" s="949"/>
      <c r="AE192" s="949"/>
    </row>
    <row r="193" spans="1:31" ht="0.2" customHeight="1">
      <c r="A193" s="949">
        <v>5</v>
      </c>
      <c r="B193" s="949"/>
      <c r="C193" s="949"/>
      <c r="D193" s="949"/>
      <c r="E193" s="949"/>
      <c r="F193" s="949"/>
      <c r="G193" s="949" t="b">
        <v>0</v>
      </c>
      <c r="H193" s="949"/>
      <c r="I193" s="949"/>
      <c r="J193" s="949"/>
      <c r="K193" s="949"/>
      <c r="L193" s="1023" t="s">
        <v>502</v>
      </c>
      <c r="M193" s="1018" t="s">
        <v>503</v>
      </c>
      <c r="N193" s="1024"/>
      <c r="O193" s="1024"/>
      <c r="P193" s="1020">
        <v>0</v>
      </c>
      <c r="Q193" s="949"/>
      <c r="R193" s="949"/>
      <c r="S193" s="949"/>
      <c r="T193" s="949"/>
      <c r="U193" s="949"/>
      <c r="V193" s="949"/>
      <c r="W193" s="949"/>
      <c r="X193" s="949"/>
      <c r="Y193" s="949"/>
      <c r="Z193" s="949"/>
      <c r="AA193" s="949"/>
      <c r="AB193" s="949"/>
      <c r="AC193" s="949"/>
      <c r="AD193" s="949"/>
      <c r="AE193" s="949"/>
    </row>
    <row r="194" spans="1:31" ht="0.2" customHeight="1">
      <c r="A194" s="949">
        <v>5</v>
      </c>
      <c r="B194" s="949"/>
      <c r="C194" s="949"/>
      <c r="D194" s="949"/>
      <c r="E194" s="949"/>
      <c r="F194" s="949"/>
      <c r="G194" s="949" t="b">
        <v>0</v>
      </c>
      <c r="H194" s="949"/>
      <c r="I194" s="949"/>
      <c r="J194" s="949"/>
      <c r="K194" s="949"/>
      <c r="L194" s="1023" t="s">
        <v>504</v>
      </c>
      <c r="M194" s="1018" t="s">
        <v>505</v>
      </c>
      <c r="N194" s="1024"/>
      <c r="O194" s="1024"/>
      <c r="P194" s="1020">
        <v>0</v>
      </c>
      <c r="Q194" s="949"/>
      <c r="R194" s="949"/>
      <c r="S194" s="949"/>
      <c r="T194" s="949"/>
      <c r="U194" s="949"/>
      <c r="V194" s="949"/>
      <c r="W194" s="949"/>
      <c r="X194" s="949"/>
      <c r="Y194" s="949"/>
      <c r="Z194" s="949"/>
      <c r="AA194" s="949"/>
      <c r="AB194" s="949"/>
      <c r="AC194" s="949"/>
      <c r="AD194" s="949"/>
      <c r="AE194" s="949"/>
    </row>
    <row r="195" spans="1:31" ht="0.2" customHeight="1">
      <c r="A195" s="949">
        <v>5</v>
      </c>
      <c r="B195" s="949"/>
      <c r="C195" s="949"/>
      <c r="D195" s="949"/>
      <c r="E195" s="949"/>
      <c r="F195" s="949"/>
      <c r="G195" s="949" t="b">
        <v>0</v>
      </c>
      <c r="H195" s="949"/>
      <c r="I195" s="949"/>
      <c r="J195" s="949"/>
      <c r="K195" s="949"/>
      <c r="L195" s="1013" t="s">
        <v>996</v>
      </c>
      <c r="M195" s="1009"/>
      <c r="N195" s="1010"/>
      <c r="O195" s="1010"/>
      <c r="P195" s="1011"/>
      <c r="Q195" s="949"/>
      <c r="R195" s="949"/>
      <c r="S195" s="949"/>
      <c r="T195" s="949"/>
      <c r="U195" s="949"/>
      <c r="V195" s="949"/>
      <c r="W195" s="949"/>
      <c r="X195" s="949"/>
      <c r="Y195" s="949"/>
      <c r="Z195" s="949"/>
      <c r="AA195" s="949"/>
      <c r="AB195" s="949"/>
      <c r="AC195" s="949"/>
      <c r="AD195" s="949"/>
      <c r="AE195" s="949"/>
    </row>
    <row r="196" spans="1:31" ht="0.2" customHeight="1">
      <c r="A196" s="949">
        <v>5</v>
      </c>
      <c r="B196" s="949"/>
      <c r="C196" s="949"/>
      <c r="D196" s="949"/>
      <c r="E196" s="949"/>
      <c r="F196" s="949"/>
      <c r="G196" s="949" t="b">
        <v>0</v>
      </c>
      <c r="H196" s="949"/>
      <c r="I196" s="949"/>
      <c r="J196" s="949"/>
      <c r="K196" s="949"/>
      <c r="L196" s="1023" t="s">
        <v>499</v>
      </c>
      <c r="M196" s="1018" t="s">
        <v>486</v>
      </c>
      <c r="N196" s="1024">
        <v>0</v>
      </c>
      <c r="O196" s="1024">
        <v>0</v>
      </c>
      <c r="P196" s="1020">
        <v>0</v>
      </c>
      <c r="Q196" s="949"/>
      <c r="R196" s="949"/>
      <c r="S196" s="949"/>
      <c r="T196" s="949"/>
      <c r="U196" s="949"/>
      <c r="V196" s="949"/>
      <c r="W196" s="949"/>
      <c r="X196" s="949"/>
      <c r="Y196" s="949"/>
      <c r="Z196" s="949"/>
      <c r="AA196" s="949"/>
      <c r="AB196" s="949"/>
      <c r="AC196" s="949"/>
      <c r="AD196" s="949"/>
      <c r="AE196" s="949"/>
    </row>
    <row r="197" spans="1:31" ht="0.2" customHeight="1">
      <c r="A197" s="949">
        <v>5</v>
      </c>
      <c r="B197" s="949"/>
      <c r="C197" s="949"/>
      <c r="D197" s="949"/>
      <c r="E197" s="949"/>
      <c r="F197" s="949"/>
      <c r="G197" s="949" t="b">
        <v>0</v>
      </c>
      <c r="H197" s="949"/>
      <c r="I197" s="949"/>
      <c r="J197" s="949"/>
      <c r="K197" s="949"/>
      <c r="L197" s="1023" t="s">
        <v>500</v>
      </c>
      <c r="M197" s="1018" t="s">
        <v>486</v>
      </c>
      <c r="N197" s="1024"/>
      <c r="O197" s="1024"/>
      <c r="P197" s="1020">
        <v>0</v>
      </c>
      <c r="Q197" s="949"/>
      <c r="R197" s="949"/>
      <c r="S197" s="949"/>
      <c r="T197" s="949"/>
      <c r="U197" s="949"/>
      <c r="V197" s="949"/>
      <c r="W197" s="949"/>
      <c r="X197" s="949"/>
      <c r="Y197" s="949"/>
      <c r="Z197" s="949"/>
      <c r="AA197" s="949"/>
      <c r="AB197" s="949"/>
      <c r="AC197" s="949"/>
      <c r="AD197" s="949"/>
      <c r="AE197" s="949"/>
    </row>
    <row r="198" spans="1:31" ht="0.2" customHeight="1">
      <c r="A198" s="949">
        <v>5</v>
      </c>
      <c r="B198" s="979" t="s">
        <v>990</v>
      </c>
      <c r="C198" s="949"/>
      <c r="D198" s="949"/>
      <c r="E198" s="949"/>
      <c r="F198" s="949"/>
      <c r="G198" s="949" t="b">
        <v>0</v>
      </c>
      <c r="H198" s="949"/>
      <c r="I198" s="949"/>
      <c r="J198" s="949"/>
      <c r="K198" s="949"/>
      <c r="L198" s="1023" t="s">
        <v>501</v>
      </c>
      <c r="M198" s="1018" t="s">
        <v>314</v>
      </c>
      <c r="N198" s="1021">
        <v>12.780000000000001</v>
      </c>
      <c r="O198" s="1021">
        <v>12.780000000000001</v>
      </c>
      <c r="P198" s="1022">
        <v>0</v>
      </c>
      <c r="Q198" s="949"/>
      <c r="R198" s="949"/>
      <c r="S198" s="949"/>
      <c r="T198" s="949"/>
      <c r="U198" s="949"/>
      <c r="V198" s="949"/>
      <c r="W198" s="949"/>
      <c r="X198" s="949"/>
      <c r="Y198" s="949"/>
      <c r="Z198" s="949"/>
      <c r="AA198" s="949"/>
      <c r="AB198" s="949"/>
      <c r="AC198" s="949"/>
      <c r="AD198" s="949"/>
      <c r="AE198" s="949"/>
    </row>
    <row r="199" spans="1:31" ht="0.2" customHeight="1">
      <c r="A199" s="949">
        <v>5</v>
      </c>
      <c r="B199" s="949"/>
      <c r="C199" s="949"/>
      <c r="D199" s="949"/>
      <c r="E199" s="949"/>
      <c r="F199" s="949"/>
      <c r="G199" s="949" t="b">
        <v>0</v>
      </c>
      <c r="H199" s="949"/>
      <c r="I199" s="949"/>
      <c r="J199" s="949"/>
      <c r="K199" s="949"/>
      <c r="L199" s="1023" t="s">
        <v>502</v>
      </c>
      <c r="M199" s="1018" t="s">
        <v>503</v>
      </c>
      <c r="N199" s="1024"/>
      <c r="O199" s="1024"/>
      <c r="P199" s="1020">
        <v>0</v>
      </c>
      <c r="Q199" s="949"/>
      <c r="R199" s="949"/>
      <c r="S199" s="949"/>
      <c r="T199" s="949"/>
      <c r="U199" s="949"/>
      <c r="V199" s="949"/>
      <c r="W199" s="949"/>
      <c r="X199" s="949"/>
      <c r="Y199" s="949"/>
      <c r="Z199" s="949"/>
      <c r="AA199" s="949"/>
      <c r="AB199" s="949"/>
      <c r="AC199" s="949"/>
      <c r="AD199" s="949"/>
      <c r="AE199" s="949"/>
    </row>
    <row r="200" spans="1:31" ht="0.2" customHeight="1">
      <c r="A200" s="949">
        <v>5</v>
      </c>
      <c r="B200" s="949"/>
      <c r="C200" s="949"/>
      <c r="D200" s="949"/>
      <c r="E200" s="949"/>
      <c r="F200" s="949"/>
      <c r="G200" s="949" t="b">
        <v>0</v>
      </c>
      <c r="H200" s="949"/>
      <c r="I200" s="949"/>
      <c r="J200" s="949"/>
      <c r="K200" s="949"/>
      <c r="L200" s="1023" t="s">
        <v>504</v>
      </c>
      <c r="M200" s="1018" t="s">
        <v>505</v>
      </c>
      <c r="N200" s="1024"/>
      <c r="O200" s="1024"/>
      <c r="P200" s="1020">
        <v>0</v>
      </c>
      <c r="Q200" s="949"/>
      <c r="R200" s="949"/>
      <c r="S200" s="949"/>
      <c r="T200" s="949"/>
      <c r="U200" s="949"/>
      <c r="V200" s="949"/>
      <c r="W200" s="949"/>
      <c r="X200" s="949"/>
      <c r="Y200" s="949"/>
      <c r="Z200" s="949"/>
      <c r="AA200" s="949"/>
      <c r="AB200" s="949"/>
      <c r="AC200" s="949"/>
      <c r="AD200" s="949"/>
      <c r="AE200" s="949"/>
    </row>
    <row r="201" spans="1:31" ht="0.2" customHeight="1">
      <c r="A201" s="949">
        <v>5</v>
      </c>
      <c r="B201" s="949"/>
      <c r="C201" s="949"/>
      <c r="D201" s="949"/>
      <c r="E201" s="949"/>
      <c r="F201" s="949"/>
      <c r="G201" s="949" t="b">
        <v>0</v>
      </c>
      <c r="H201" s="949"/>
      <c r="I201" s="949"/>
      <c r="J201" s="949"/>
      <c r="K201" s="949"/>
      <c r="L201" s="1013" t="s">
        <v>996</v>
      </c>
      <c r="M201" s="1009"/>
      <c r="N201" s="1010"/>
      <c r="O201" s="1010"/>
      <c r="P201" s="1011"/>
      <c r="Q201" s="949"/>
      <c r="R201" s="949"/>
      <c r="S201" s="949"/>
      <c r="T201" s="949"/>
      <c r="U201" s="949"/>
      <c r="V201" s="949"/>
      <c r="W201" s="949"/>
      <c r="X201" s="949"/>
      <c r="Y201" s="949"/>
      <c r="Z201" s="949"/>
      <c r="AA201" s="949"/>
      <c r="AB201" s="949"/>
      <c r="AC201" s="949"/>
      <c r="AD201" s="949"/>
      <c r="AE201" s="949"/>
    </row>
    <row r="202" spans="1:31" ht="0.2" customHeight="1">
      <c r="A202" s="949">
        <v>5</v>
      </c>
      <c r="B202" s="949"/>
      <c r="C202" s="949"/>
      <c r="D202" s="949"/>
      <c r="E202" s="949"/>
      <c r="F202" s="949"/>
      <c r="G202" s="949" t="b">
        <v>0</v>
      </c>
      <c r="H202" s="949"/>
      <c r="I202" s="949"/>
      <c r="J202" s="949"/>
      <c r="K202" s="949"/>
      <c r="L202" s="1023" t="s">
        <v>499</v>
      </c>
      <c r="M202" s="1018" t="s">
        <v>486</v>
      </c>
      <c r="N202" s="1024">
        <v>0</v>
      </c>
      <c r="O202" s="1024">
        <v>0</v>
      </c>
      <c r="P202" s="1020">
        <v>0</v>
      </c>
      <c r="Q202" s="949"/>
      <c r="R202" s="949"/>
      <c r="S202" s="949"/>
      <c r="T202" s="949"/>
      <c r="U202" s="949"/>
      <c r="V202" s="949"/>
      <c r="W202" s="949"/>
      <c r="X202" s="949"/>
      <c r="Y202" s="949"/>
      <c r="Z202" s="949"/>
      <c r="AA202" s="949"/>
      <c r="AB202" s="949"/>
      <c r="AC202" s="949"/>
      <c r="AD202" s="949"/>
      <c r="AE202" s="949"/>
    </row>
    <row r="203" spans="1:31" ht="0.2" customHeight="1">
      <c r="A203" s="949">
        <v>5</v>
      </c>
      <c r="B203" s="949"/>
      <c r="C203" s="949"/>
      <c r="D203" s="949"/>
      <c r="E203" s="949"/>
      <c r="F203" s="949"/>
      <c r="G203" s="949" t="b">
        <v>0</v>
      </c>
      <c r="H203" s="949"/>
      <c r="I203" s="949"/>
      <c r="J203" s="949"/>
      <c r="K203" s="949"/>
      <c r="L203" s="1023" t="s">
        <v>500</v>
      </c>
      <c r="M203" s="1018" t="s">
        <v>486</v>
      </c>
      <c r="N203" s="1024"/>
      <c r="O203" s="1024"/>
      <c r="P203" s="1020">
        <v>0</v>
      </c>
      <c r="Q203" s="949"/>
      <c r="R203" s="949"/>
      <c r="S203" s="949"/>
      <c r="T203" s="949"/>
      <c r="U203" s="949"/>
      <c r="V203" s="949"/>
      <c r="W203" s="949"/>
      <c r="X203" s="949"/>
      <c r="Y203" s="949"/>
      <c r="Z203" s="949"/>
      <c r="AA203" s="949"/>
      <c r="AB203" s="949"/>
      <c r="AC203" s="949"/>
      <c r="AD203" s="949"/>
      <c r="AE203" s="949"/>
    </row>
    <row r="204" spans="1:31" ht="0.2" customHeight="1">
      <c r="A204" s="949">
        <v>5</v>
      </c>
      <c r="B204" s="979" t="s">
        <v>991</v>
      </c>
      <c r="C204" s="949"/>
      <c r="D204" s="949"/>
      <c r="E204" s="949"/>
      <c r="F204" s="949"/>
      <c r="G204" s="949" t="b">
        <v>0</v>
      </c>
      <c r="H204" s="949"/>
      <c r="I204" s="949"/>
      <c r="J204" s="949"/>
      <c r="K204" s="949"/>
      <c r="L204" s="1023" t="s">
        <v>501</v>
      </c>
      <c r="M204" s="1018" t="s">
        <v>314</v>
      </c>
      <c r="N204" s="1021">
        <v>12.780000000000001</v>
      </c>
      <c r="O204" s="1021">
        <v>12.780000000000001</v>
      </c>
      <c r="P204" s="1022">
        <v>0</v>
      </c>
      <c r="Q204" s="949"/>
      <c r="R204" s="949"/>
      <c r="S204" s="949"/>
      <c r="T204" s="949"/>
      <c r="U204" s="949"/>
      <c r="V204" s="949"/>
      <c r="W204" s="949"/>
      <c r="X204" s="949"/>
      <c r="Y204" s="949"/>
      <c r="Z204" s="949"/>
      <c r="AA204" s="949"/>
      <c r="AB204" s="949"/>
      <c r="AC204" s="949"/>
      <c r="AD204" s="949"/>
      <c r="AE204" s="949"/>
    </row>
    <row r="205" spans="1:31" ht="0.2" customHeight="1">
      <c r="A205" s="949">
        <v>5</v>
      </c>
      <c r="B205" s="949"/>
      <c r="C205" s="949"/>
      <c r="D205" s="949"/>
      <c r="E205" s="949"/>
      <c r="F205" s="949"/>
      <c r="G205" s="949" t="b">
        <v>0</v>
      </c>
      <c r="H205" s="949"/>
      <c r="I205" s="949"/>
      <c r="J205" s="949"/>
      <c r="K205" s="949"/>
      <c r="L205" s="1023" t="s">
        <v>502</v>
      </c>
      <c r="M205" s="1018" t="s">
        <v>503</v>
      </c>
      <c r="N205" s="1024"/>
      <c r="O205" s="1024"/>
      <c r="P205" s="1020">
        <v>0</v>
      </c>
      <c r="Q205" s="949"/>
      <c r="R205" s="949"/>
      <c r="S205" s="949"/>
      <c r="T205" s="949"/>
      <c r="U205" s="949"/>
      <c r="V205" s="949"/>
      <c r="W205" s="949"/>
      <c r="X205" s="949"/>
      <c r="Y205" s="949"/>
      <c r="Z205" s="949"/>
      <c r="AA205" s="949"/>
      <c r="AB205" s="949"/>
      <c r="AC205" s="949"/>
      <c r="AD205" s="949"/>
      <c r="AE205" s="949"/>
    </row>
    <row r="206" spans="1:31" ht="0.2" customHeight="1">
      <c r="A206" s="949">
        <v>5</v>
      </c>
      <c r="B206" s="949"/>
      <c r="C206" s="949"/>
      <c r="D206" s="949"/>
      <c r="E206" s="949"/>
      <c r="F206" s="949"/>
      <c r="G206" s="949" t="b">
        <v>0</v>
      </c>
      <c r="H206" s="949"/>
      <c r="I206" s="949"/>
      <c r="J206" s="949"/>
      <c r="K206" s="949"/>
      <c r="L206" s="1023" t="s">
        <v>504</v>
      </c>
      <c r="M206" s="1018" t="s">
        <v>505</v>
      </c>
      <c r="N206" s="1024"/>
      <c r="O206" s="1024"/>
      <c r="P206" s="1020">
        <v>0</v>
      </c>
      <c r="Q206" s="949"/>
      <c r="R206" s="949"/>
      <c r="S206" s="949"/>
      <c r="T206" s="949"/>
      <c r="U206" s="949"/>
      <c r="V206" s="949"/>
      <c r="W206" s="949"/>
      <c r="X206" s="949"/>
      <c r="Y206" s="949"/>
      <c r="Z206" s="949"/>
      <c r="AA206" s="949"/>
      <c r="AB206" s="949"/>
      <c r="AC206" s="949"/>
      <c r="AD206" s="949"/>
      <c r="AE206" s="949"/>
    </row>
    <row r="207" spans="1:31">
      <c r="A207" s="718" t="s">
        <v>123</v>
      </c>
      <c r="B207" s="949"/>
      <c r="C207" s="949"/>
      <c r="D207" s="949"/>
      <c r="E207" s="949"/>
      <c r="F207" s="949" t="s">
        <v>824</v>
      </c>
      <c r="G207" s="809"/>
      <c r="H207" s="949"/>
      <c r="I207" s="949"/>
      <c r="J207" s="949"/>
      <c r="K207" s="949"/>
      <c r="L207" s="1025" t="s">
        <v>15</v>
      </c>
      <c r="M207" s="1026"/>
      <c r="N207" s="1001" t="s">
        <v>2457</v>
      </c>
      <c r="O207" s="1002"/>
      <c r="P207" s="1003"/>
      <c r="Q207" s="949"/>
      <c r="R207" s="949"/>
      <c r="S207" s="949"/>
      <c r="T207" s="949"/>
      <c r="U207" s="949"/>
      <c r="V207" s="949"/>
      <c r="W207" s="949"/>
      <c r="X207" s="949"/>
      <c r="Y207" s="949"/>
      <c r="Z207" s="949"/>
      <c r="AA207" s="949"/>
      <c r="AB207" s="949"/>
      <c r="AC207" s="949"/>
      <c r="AD207" s="949"/>
      <c r="AE207" s="949"/>
    </row>
    <row r="208" spans="1:31">
      <c r="A208" s="949">
        <v>6</v>
      </c>
      <c r="B208" s="949"/>
      <c r="C208" s="949"/>
      <c r="D208" s="949"/>
      <c r="E208" s="949"/>
      <c r="F208" s="949"/>
      <c r="G208" s="949"/>
      <c r="H208" s="949"/>
      <c r="I208" s="949"/>
      <c r="J208" s="949"/>
      <c r="K208" s="949"/>
      <c r="L208" s="1004" t="s">
        <v>491</v>
      </c>
      <c r="M208" s="1005"/>
      <c r="N208" s="1001" t="s">
        <v>826</v>
      </c>
      <c r="O208" s="1006"/>
      <c r="P208" s="1007"/>
      <c r="Q208" s="949"/>
      <c r="R208" s="949"/>
      <c r="S208" s="949"/>
      <c r="T208" s="949"/>
      <c r="U208" s="949"/>
      <c r="V208" s="949"/>
      <c r="W208" s="949"/>
      <c r="X208" s="949"/>
      <c r="Y208" s="949"/>
      <c r="Z208" s="949"/>
      <c r="AA208" s="949"/>
      <c r="AB208" s="949"/>
      <c r="AC208" s="949"/>
      <c r="AD208" s="949"/>
      <c r="AE208" s="949"/>
    </row>
    <row r="209" spans="1:31">
      <c r="A209" s="949">
        <v>6</v>
      </c>
      <c r="B209" s="949"/>
      <c r="C209" s="949"/>
      <c r="D209" s="949"/>
      <c r="E209" s="949"/>
      <c r="F209" s="949"/>
      <c r="G209" s="949"/>
      <c r="H209" s="949"/>
      <c r="I209" s="949"/>
      <c r="J209" s="949"/>
      <c r="K209" s="949"/>
      <c r="L209" s="1004" t="s">
        <v>492</v>
      </c>
      <c r="M209" s="1005"/>
      <c r="N209" s="1001" t="s">
        <v>921</v>
      </c>
      <c r="O209" s="1006"/>
      <c r="P209" s="1007"/>
      <c r="Q209" s="949"/>
      <c r="R209" s="949"/>
      <c r="S209" s="949"/>
      <c r="T209" s="949"/>
      <c r="U209" s="949"/>
      <c r="V209" s="949"/>
      <c r="W209" s="949"/>
      <c r="X209" s="949"/>
      <c r="Y209" s="949"/>
      <c r="Z209" s="949"/>
      <c r="AA209" s="949"/>
      <c r="AB209" s="949"/>
      <c r="AC209" s="949"/>
      <c r="AD209" s="949"/>
      <c r="AE209" s="949"/>
    </row>
    <row r="210" spans="1:31">
      <c r="A210" s="949">
        <v>6</v>
      </c>
      <c r="B210" s="949"/>
      <c r="C210" s="949"/>
      <c r="D210" s="949"/>
      <c r="E210" s="949"/>
      <c r="F210" s="949"/>
      <c r="G210" s="949"/>
      <c r="H210" s="949"/>
      <c r="I210" s="949"/>
      <c r="J210" s="949"/>
      <c r="K210" s="949"/>
      <c r="L210" s="1004" t="s">
        <v>267</v>
      </c>
      <c r="M210" s="1005"/>
      <c r="N210" s="1001" t="s">
        <v>2402</v>
      </c>
      <c r="O210" s="1006"/>
      <c r="P210" s="1007"/>
      <c r="Q210" s="949"/>
      <c r="R210" s="949"/>
      <c r="S210" s="949"/>
      <c r="T210" s="949"/>
      <c r="U210" s="949"/>
      <c r="V210" s="949"/>
      <c r="W210" s="949"/>
      <c r="X210" s="949"/>
      <c r="Y210" s="949"/>
      <c r="Z210" s="949"/>
      <c r="AA210" s="949"/>
      <c r="AB210" s="949"/>
      <c r="AC210" s="949"/>
      <c r="AD210" s="949"/>
      <c r="AE210" s="949"/>
    </row>
    <row r="211" spans="1:31">
      <c r="A211" s="949">
        <v>6</v>
      </c>
      <c r="B211" s="949"/>
      <c r="C211" s="949"/>
      <c r="D211" s="949"/>
      <c r="E211" s="949"/>
      <c r="F211" s="949"/>
      <c r="G211" s="949" t="b">
        <v>1</v>
      </c>
      <c r="H211" s="949"/>
      <c r="I211" s="949"/>
      <c r="J211" s="949"/>
      <c r="K211" s="949"/>
      <c r="L211" s="1008" t="s">
        <v>493</v>
      </c>
      <c r="M211" s="1009"/>
      <c r="N211" s="1010"/>
      <c r="O211" s="1010"/>
      <c r="P211" s="1011"/>
      <c r="Q211" s="949"/>
      <c r="R211" s="949"/>
      <c r="S211" s="949"/>
      <c r="T211" s="949"/>
      <c r="U211" s="949"/>
      <c r="V211" s="949"/>
      <c r="W211" s="949"/>
      <c r="X211" s="949"/>
      <c r="Y211" s="949"/>
      <c r="Z211" s="949"/>
      <c r="AA211" s="949"/>
      <c r="AB211" s="949"/>
      <c r="AC211" s="949"/>
      <c r="AD211" s="949"/>
      <c r="AE211" s="949"/>
    </row>
    <row r="212" spans="1:31" s="295" customFormat="1">
      <c r="A212" s="949">
        <v>6</v>
      </c>
      <c r="B212" s="949" t="s">
        <v>983</v>
      </c>
      <c r="C212" s="1012"/>
      <c r="D212" s="1012"/>
      <c r="E212" s="1012"/>
      <c r="F212" s="1012"/>
      <c r="G212" s="949" t="b">
        <v>1</v>
      </c>
      <c r="H212" s="1012"/>
      <c r="I212" s="1012"/>
      <c r="J212" s="1012"/>
      <c r="K212" s="1012"/>
      <c r="L212" s="1013" t="s">
        <v>929</v>
      </c>
      <c r="M212" s="1014" t="s">
        <v>486</v>
      </c>
      <c r="N212" s="1015">
        <v>38.03</v>
      </c>
      <c r="O212" s="1015">
        <v>39.6</v>
      </c>
      <c r="P212" s="1016">
        <v>4.1283197475677103</v>
      </c>
      <c r="Q212" s="1012"/>
      <c r="R212" s="1012"/>
      <c r="S212" s="1012"/>
      <c r="T212" s="1012"/>
      <c r="U212" s="1012"/>
      <c r="V212" s="1012"/>
      <c r="W212" s="1012"/>
      <c r="X212" s="1012"/>
      <c r="Y212" s="1012"/>
      <c r="Z212" s="1012"/>
      <c r="AA212" s="1012"/>
      <c r="AB212" s="1012"/>
      <c r="AC212" s="1012"/>
      <c r="AD212" s="1012"/>
      <c r="AE212" s="1012"/>
    </row>
    <row r="213" spans="1:31" s="295" customFormat="1">
      <c r="A213" s="949">
        <v>6</v>
      </c>
      <c r="B213" s="949" t="s">
        <v>984</v>
      </c>
      <c r="C213" s="1012"/>
      <c r="D213" s="1012"/>
      <c r="E213" s="1012"/>
      <c r="F213" s="1012"/>
      <c r="G213" s="949" t="b">
        <v>1</v>
      </c>
      <c r="H213" s="1012"/>
      <c r="I213" s="1012"/>
      <c r="J213" s="1012"/>
      <c r="K213" s="1012"/>
      <c r="L213" s="1013" t="s">
        <v>930</v>
      </c>
      <c r="M213" s="1014" t="s">
        <v>486</v>
      </c>
      <c r="N213" s="1015">
        <v>153.31</v>
      </c>
      <c r="O213" s="1015">
        <v>43.12</v>
      </c>
      <c r="P213" s="1016">
        <v>-71.873980823168736</v>
      </c>
      <c r="Q213" s="1012"/>
      <c r="R213" s="1012"/>
      <c r="S213" s="1012"/>
      <c r="T213" s="1012"/>
      <c r="U213" s="1012"/>
      <c r="V213" s="1012"/>
      <c r="W213" s="1012"/>
      <c r="X213" s="1012"/>
      <c r="Y213" s="1012"/>
      <c r="Z213" s="1012"/>
      <c r="AA213" s="1012"/>
      <c r="AB213" s="1012"/>
      <c r="AC213" s="1012"/>
      <c r="AD213" s="1012"/>
      <c r="AE213" s="1012"/>
    </row>
    <row r="214" spans="1:31">
      <c r="A214" s="949">
        <v>6</v>
      </c>
      <c r="B214" s="949"/>
      <c r="C214" s="949"/>
      <c r="D214" s="949"/>
      <c r="E214" s="949"/>
      <c r="F214" s="949"/>
      <c r="G214" s="949" t="b">
        <v>1</v>
      </c>
      <c r="H214" s="949"/>
      <c r="I214" s="949"/>
      <c r="J214" s="949"/>
      <c r="K214" s="949"/>
      <c r="L214" s="1017" t="s">
        <v>494</v>
      </c>
      <c r="M214" s="1018" t="s">
        <v>142</v>
      </c>
      <c r="N214" s="1019">
        <v>403.12910859847489</v>
      </c>
      <c r="O214" s="1019">
        <v>108.88888888888889</v>
      </c>
      <c r="P214" s="1020"/>
      <c r="Q214" s="949"/>
      <c r="R214" s="949"/>
      <c r="S214" s="949"/>
      <c r="T214" s="949"/>
      <c r="U214" s="949"/>
      <c r="V214" s="949"/>
      <c r="W214" s="949"/>
      <c r="X214" s="949"/>
      <c r="Y214" s="949"/>
      <c r="Z214" s="949"/>
      <c r="AA214" s="949"/>
      <c r="AB214" s="949"/>
      <c r="AC214" s="949"/>
      <c r="AD214" s="949"/>
      <c r="AE214" s="949"/>
    </row>
    <row r="215" spans="1:31">
      <c r="A215" s="949">
        <v>6</v>
      </c>
      <c r="B215" s="979" t="s">
        <v>992</v>
      </c>
      <c r="C215" s="949"/>
      <c r="D215" s="949"/>
      <c r="E215" s="949"/>
      <c r="F215" s="949"/>
      <c r="G215" s="949" t="b">
        <v>1</v>
      </c>
      <c r="H215" s="949"/>
      <c r="I215" s="949"/>
      <c r="J215" s="949"/>
      <c r="K215" s="949"/>
      <c r="L215" s="1017" t="s">
        <v>495</v>
      </c>
      <c r="M215" s="1018" t="s">
        <v>314</v>
      </c>
      <c r="N215" s="1021">
        <v>18.3</v>
      </c>
      <c r="O215" s="1021">
        <v>18.299999999999997</v>
      </c>
      <c r="P215" s="1022">
        <v>-1.9413735949729513E-14</v>
      </c>
      <c r="Q215" s="949"/>
      <c r="R215" s="949"/>
      <c r="S215" s="949"/>
      <c r="T215" s="949"/>
      <c r="U215" s="949"/>
      <c r="V215" s="949"/>
      <c r="W215" s="949"/>
      <c r="X215" s="949"/>
      <c r="Y215" s="949"/>
      <c r="Z215" s="949"/>
      <c r="AA215" s="949"/>
      <c r="AB215" s="949"/>
      <c r="AC215" s="949"/>
      <c r="AD215" s="949"/>
      <c r="AE215" s="949"/>
    </row>
    <row r="216" spans="1:31" s="295" customFormat="1">
      <c r="A216" s="949">
        <v>6</v>
      </c>
      <c r="B216" s="979" t="s">
        <v>986</v>
      </c>
      <c r="C216" s="1012"/>
      <c r="D216" s="1012"/>
      <c r="E216" s="1012"/>
      <c r="F216" s="1012"/>
      <c r="G216" s="949" t="b">
        <v>1</v>
      </c>
      <c r="H216" s="1012"/>
      <c r="I216" s="1012"/>
      <c r="J216" s="1012"/>
      <c r="K216" s="1012"/>
      <c r="L216" s="1013" t="s">
        <v>496</v>
      </c>
      <c r="M216" s="1014" t="s">
        <v>486</v>
      </c>
      <c r="N216" s="1015">
        <v>38.03</v>
      </c>
      <c r="O216" s="1015">
        <v>39.6</v>
      </c>
      <c r="P216" s="1016">
        <v>4.1283197475677103</v>
      </c>
      <c r="Q216" s="1012"/>
      <c r="R216" s="1012"/>
      <c r="S216" s="1012"/>
      <c r="T216" s="1012"/>
      <c r="U216" s="1012"/>
      <c r="V216" s="1012"/>
      <c r="W216" s="1012"/>
      <c r="X216" s="1012"/>
      <c r="Y216" s="1012"/>
      <c r="Z216" s="1012"/>
      <c r="AA216" s="1012"/>
      <c r="AB216" s="1012"/>
      <c r="AC216" s="1012"/>
      <c r="AD216" s="1012"/>
      <c r="AE216" s="1012"/>
    </row>
    <row r="217" spans="1:31" s="295" customFormat="1">
      <c r="A217" s="949">
        <v>6</v>
      </c>
      <c r="B217" s="979" t="s">
        <v>985</v>
      </c>
      <c r="C217" s="1012"/>
      <c r="D217" s="1012"/>
      <c r="E217" s="1012"/>
      <c r="F217" s="1012"/>
      <c r="G217" s="949" t="b">
        <v>1</v>
      </c>
      <c r="H217" s="1012"/>
      <c r="I217" s="1012"/>
      <c r="J217" s="1012"/>
      <c r="K217" s="1012"/>
      <c r="L217" s="1013" t="s">
        <v>497</v>
      </c>
      <c r="M217" s="1014" t="s">
        <v>486</v>
      </c>
      <c r="N217" s="1015">
        <v>153.31</v>
      </c>
      <c r="O217" s="1015">
        <v>43.12</v>
      </c>
      <c r="P217" s="1016">
        <v>-71.873980823168736</v>
      </c>
      <c r="Q217" s="1012"/>
      <c r="R217" s="1012"/>
      <c r="S217" s="1012"/>
      <c r="T217" s="1012"/>
      <c r="U217" s="1012"/>
      <c r="V217" s="1012"/>
      <c r="W217" s="1012"/>
      <c r="X217" s="1012"/>
      <c r="Y217" s="1012"/>
      <c r="Z217" s="1012"/>
      <c r="AA217" s="1012"/>
      <c r="AB217" s="1012"/>
      <c r="AC217" s="1012"/>
      <c r="AD217" s="1012"/>
      <c r="AE217" s="1012"/>
    </row>
    <row r="218" spans="1:31">
      <c r="A218" s="949">
        <v>6</v>
      </c>
      <c r="B218" s="979"/>
      <c r="C218" s="949"/>
      <c r="D218" s="949"/>
      <c r="E218" s="949"/>
      <c r="F218" s="949"/>
      <c r="G218" s="949" t="b">
        <v>1</v>
      </c>
      <c r="H218" s="949"/>
      <c r="I218" s="949"/>
      <c r="J218" s="949"/>
      <c r="K218" s="949"/>
      <c r="L218" s="1017" t="s">
        <v>494</v>
      </c>
      <c r="M218" s="1018" t="s">
        <v>142</v>
      </c>
      <c r="N218" s="1019">
        <v>403.12910859847489</v>
      </c>
      <c r="O218" s="1019">
        <v>108.88888888888889</v>
      </c>
      <c r="P218" s="1020"/>
      <c r="Q218" s="949"/>
      <c r="R218" s="949"/>
      <c r="S218" s="949"/>
      <c r="T218" s="949"/>
      <c r="U218" s="949"/>
      <c r="V218" s="949"/>
      <c r="W218" s="949"/>
      <c r="X218" s="949"/>
      <c r="Y218" s="949"/>
      <c r="Z218" s="949"/>
      <c r="AA218" s="949"/>
      <c r="AB218" s="949"/>
      <c r="AC218" s="949"/>
      <c r="AD218" s="949"/>
      <c r="AE218" s="949"/>
    </row>
    <row r="219" spans="1:31">
      <c r="A219" s="949">
        <v>6</v>
      </c>
      <c r="B219" s="979" t="s">
        <v>993</v>
      </c>
      <c r="C219" s="949"/>
      <c r="D219" s="949"/>
      <c r="E219" s="949"/>
      <c r="F219" s="949"/>
      <c r="G219" s="949" t="b">
        <v>1</v>
      </c>
      <c r="H219" s="949"/>
      <c r="I219" s="949"/>
      <c r="J219" s="949"/>
      <c r="K219" s="949"/>
      <c r="L219" s="1017" t="s">
        <v>987</v>
      </c>
      <c r="M219" s="969" t="s">
        <v>314</v>
      </c>
      <c r="N219" s="1021">
        <v>16.8</v>
      </c>
      <c r="O219" s="1021">
        <v>9.6</v>
      </c>
      <c r="P219" s="1022">
        <v>-42.857142857142861</v>
      </c>
      <c r="Q219" s="949"/>
      <c r="R219" s="949"/>
      <c r="S219" s="949"/>
      <c r="T219" s="949"/>
      <c r="U219" s="949"/>
      <c r="V219" s="949"/>
      <c r="W219" s="949"/>
      <c r="X219" s="949"/>
      <c r="Y219" s="949"/>
      <c r="Z219" s="949"/>
      <c r="AA219" s="949"/>
      <c r="AB219" s="949"/>
      <c r="AC219" s="949"/>
      <c r="AD219" s="949"/>
      <c r="AE219" s="949"/>
    </row>
    <row r="220" spans="1:31" ht="0.2" customHeight="1">
      <c r="A220" s="949">
        <v>6</v>
      </c>
      <c r="B220" s="949"/>
      <c r="C220" s="949"/>
      <c r="D220" s="949"/>
      <c r="E220" s="949"/>
      <c r="F220" s="949"/>
      <c r="G220" s="949" t="b">
        <v>0</v>
      </c>
      <c r="H220" s="949"/>
      <c r="I220" s="949"/>
      <c r="J220" s="949"/>
      <c r="K220" s="949"/>
      <c r="L220" s="1008" t="s">
        <v>498</v>
      </c>
      <c r="M220" s="1009"/>
      <c r="N220" s="1010"/>
      <c r="O220" s="1010"/>
      <c r="P220" s="1011"/>
      <c r="Q220" s="949"/>
      <c r="R220" s="949"/>
      <c r="S220" s="949"/>
      <c r="T220" s="949"/>
      <c r="U220" s="949"/>
      <c r="V220" s="949"/>
      <c r="W220" s="949"/>
      <c r="X220" s="949"/>
      <c r="Y220" s="949"/>
      <c r="Z220" s="949"/>
      <c r="AA220" s="949"/>
      <c r="AB220" s="949"/>
      <c r="AC220" s="949"/>
      <c r="AD220" s="949"/>
      <c r="AE220" s="949"/>
    </row>
    <row r="221" spans="1:31" ht="0.2" customHeight="1">
      <c r="A221" s="949">
        <v>6</v>
      </c>
      <c r="B221" s="949"/>
      <c r="C221" s="949"/>
      <c r="D221" s="949"/>
      <c r="E221" s="949"/>
      <c r="F221" s="949"/>
      <c r="G221" s="949" t="b">
        <v>0</v>
      </c>
      <c r="H221" s="949"/>
      <c r="I221" s="949"/>
      <c r="J221" s="949"/>
      <c r="K221" s="949"/>
      <c r="L221" s="1013" t="s">
        <v>994</v>
      </c>
      <c r="M221" s="1009"/>
      <c r="N221" s="1010"/>
      <c r="O221" s="1010"/>
      <c r="P221" s="1011"/>
      <c r="Q221" s="949"/>
      <c r="R221" s="949"/>
      <c r="S221" s="949"/>
      <c r="T221" s="949"/>
      <c r="U221" s="949"/>
      <c r="V221" s="949"/>
      <c r="W221" s="949"/>
      <c r="X221" s="949"/>
      <c r="Y221" s="949"/>
      <c r="Z221" s="949"/>
      <c r="AA221" s="949"/>
      <c r="AB221" s="949"/>
      <c r="AC221" s="949"/>
      <c r="AD221" s="949"/>
      <c r="AE221" s="949"/>
    </row>
    <row r="222" spans="1:31" ht="0.2" customHeight="1">
      <c r="A222" s="949">
        <v>6</v>
      </c>
      <c r="B222" s="949"/>
      <c r="C222" s="949"/>
      <c r="D222" s="949"/>
      <c r="E222" s="949"/>
      <c r="F222" s="949"/>
      <c r="G222" s="949" t="b">
        <v>0</v>
      </c>
      <c r="H222" s="949"/>
      <c r="I222" s="949"/>
      <c r="J222" s="949"/>
      <c r="K222" s="949"/>
      <c r="L222" s="1023" t="s">
        <v>499</v>
      </c>
      <c r="M222" s="1018" t="s">
        <v>486</v>
      </c>
      <c r="N222" s="1024">
        <v>0</v>
      </c>
      <c r="O222" s="1024">
        <v>0</v>
      </c>
      <c r="P222" s="1020">
        <v>0</v>
      </c>
      <c r="Q222" s="949"/>
      <c r="R222" s="949"/>
      <c r="S222" s="949"/>
      <c r="T222" s="949"/>
      <c r="U222" s="949"/>
      <c r="V222" s="949"/>
      <c r="W222" s="949"/>
      <c r="X222" s="949"/>
      <c r="Y222" s="949"/>
      <c r="Z222" s="949"/>
      <c r="AA222" s="949"/>
      <c r="AB222" s="949"/>
      <c r="AC222" s="949"/>
      <c r="AD222" s="949"/>
      <c r="AE222" s="949"/>
    </row>
    <row r="223" spans="1:31" ht="0.2" customHeight="1">
      <c r="A223" s="949">
        <v>6</v>
      </c>
      <c r="B223" s="949"/>
      <c r="C223" s="949"/>
      <c r="D223" s="949"/>
      <c r="E223" s="949"/>
      <c r="F223" s="949"/>
      <c r="G223" s="949" t="b">
        <v>0</v>
      </c>
      <c r="H223" s="949"/>
      <c r="I223" s="949"/>
      <c r="J223" s="949"/>
      <c r="K223" s="949"/>
      <c r="L223" s="1023" t="s">
        <v>500</v>
      </c>
      <c r="M223" s="1018" t="s">
        <v>486</v>
      </c>
      <c r="N223" s="1024"/>
      <c r="O223" s="1024"/>
      <c r="P223" s="1020">
        <v>0</v>
      </c>
      <c r="Q223" s="949"/>
      <c r="R223" s="949"/>
      <c r="S223" s="949"/>
      <c r="T223" s="949"/>
      <c r="U223" s="949"/>
      <c r="V223" s="949"/>
      <c r="W223" s="949"/>
      <c r="X223" s="949"/>
      <c r="Y223" s="949"/>
      <c r="Z223" s="949"/>
      <c r="AA223" s="949"/>
      <c r="AB223" s="949"/>
      <c r="AC223" s="949"/>
      <c r="AD223" s="949"/>
      <c r="AE223" s="949"/>
    </row>
    <row r="224" spans="1:31" ht="0.2" customHeight="1">
      <c r="A224" s="949">
        <v>6</v>
      </c>
      <c r="B224" s="979" t="s">
        <v>988</v>
      </c>
      <c r="C224" s="949"/>
      <c r="D224" s="949"/>
      <c r="E224" s="949"/>
      <c r="F224" s="949"/>
      <c r="G224" s="949" t="b">
        <v>0</v>
      </c>
      <c r="H224" s="949"/>
      <c r="I224" s="949"/>
      <c r="J224" s="949"/>
      <c r="K224" s="949"/>
      <c r="L224" s="1023" t="s">
        <v>501</v>
      </c>
      <c r="M224" s="969" t="s">
        <v>314</v>
      </c>
      <c r="N224" s="1021">
        <v>9.15</v>
      </c>
      <c r="O224" s="1021">
        <v>9.1499999999999986</v>
      </c>
      <c r="P224" s="1022">
        <v>-1.9413735949729513E-14</v>
      </c>
      <c r="Q224" s="949"/>
      <c r="R224" s="949"/>
      <c r="S224" s="949"/>
      <c r="T224" s="949"/>
      <c r="U224" s="949"/>
      <c r="V224" s="949"/>
      <c r="W224" s="949"/>
      <c r="X224" s="949"/>
      <c r="Y224" s="949"/>
      <c r="Z224" s="949"/>
      <c r="AA224" s="949"/>
      <c r="AB224" s="949"/>
      <c r="AC224" s="949"/>
      <c r="AD224" s="949"/>
      <c r="AE224" s="949"/>
    </row>
    <row r="225" spans="1:31" ht="0.2" customHeight="1">
      <c r="A225" s="949">
        <v>6</v>
      </c>
      <c r="B225" s="949"/>
      <c r="C225" s="949"/>
      <c r="D225" s="949"/>
      <c r="E225" s="949"/>
      <c r="F225" s="949"/>
      <c r="G225" s="949" t="b">
        <v>0</v>
      </c>
      <c r="H225" s="949"/>
      <c r="I225" s="949"/>
      <c r="J225" s="949"/>
      <c r="K225" s="949"/>
      <c r="L225" s="1023" t="s">
        <v>502</v>
      </c>
      <c r="M225" s="1018" t="s">
        <v>503</v>
      </c>
      <c r="N225" s="1024"/>
      <c r="O225" s="1024"/>
      <c r="P225" s="1020">
        <v>0</v>
      </c>
      <c r="Q225" s="949"/>
      <c r="R225" s="949"/>
      <c r="S225" s="949"/>
      <c r="T225" s="949"/>
      <c r="U225" s="949"/>
      <c r="V225" s="949"/>
      <c r="W225" s="949"/>
      <c r="X225" s="949"/>
      <c r="Y225" s="949"/>
      <c r="Z225" s="949"/>
      <c r="AA225" s="949"/>
      <c r="AB225" s="949"/>
      <c r="AC225" s="949"/>
      <c r="AD225" s="949"/>
      <c r="AE225" s="949"/>
    </row>
    <row r="226" spans="1:31" ht="0.2" customHeight="1">
      <c r="A226" s="949">
        <v>6</v>
      </c>
      <c r="B226" s="949"/>
      <c r="C226" s="949"/>
      <c r="D226" s="949"/>
      <c r="E226" s="949"/>
      <c r="F226" s="949"/>
      <c r="G226" s="949" t="b">
        <v>0</v>
      </c>
      <c r="H226" s="949"/>
      <c r="I226" s="949"/>
      <c r="J226" s="949"/>
      <c r="K226" s="949"/>
      <c r="L226" s="1023" t="s">
        <v>504</v>
      </c>
      <c r="M226" s="1018" t="s">
        <v>505</v>
      </c>
      <c r="N226" s="1024"/>
      <c r="O226" s="1024"/>
      <c r="P226" s="1020">
        <v>0</v>
      </c>
      <c r="Q226" s="949"/>
      <c r="R226" s="949"/>
      <c r="S226" s="949"/>
      <c r="T226" s="949"/>
      <c r="U226" s="949"/>
      <c r="V226" s="949"/>
      <c r="W226" s="949"/>
      <c r="X226" s="949"/>
      <c r="Y226" s="949"/>
      <c r="Z226" s="949"/>
      <c r="AA226" s="949"/>
      <c r="AB226" s="949"/>
      <c r="AC226" s="949"/>
      <c r="AD226" s="949"/>
      <c r="AE226" s="949"/>
    </row>
    <row r="227" spans="1:31" ht="0.2" customHeight="1">
      <c r="A227" s="949">
        <v>6</v>
      </c>
      <c r="B227" s="949"/>
      <c r="C227" s="949"/>
      <c r="D227" s="949"/>
      <c r="E227" s="949"/>
      <c r="F227" s="949"/>
      <c r="G227" s="949" t="b">
        <v>0</v>
      </c>
      <c r="H227" s="949"/>
      <c r="I227" s="949"/>
      <c r="J227" s="949"/>
      <c r="K227" s="949"/>
      <c r="L227" s="1013" t="s">
        <v>995</v>
      </c>
      <c r="M227" s="1009"/>
      <c r="N227" s="1010"/>
      <c r="O227" s="1010"/>
      <c r="P227" s="1011"/>
      <c r="Q227" s="949"/>
      <c r="R227" s="949"/>
      <c r="S227" s="949"/>
      <c r="T227" s="949"/>
      <c r="U227" s="949"/>
      <c r="V227" s="949"/>
      <c r="W227" s="949"/>
      <c r="X227" s="949"/>
      <c r="Y227" s="949"/>
      <c r="Z227" s="949"/>
      <c r="AA227" s="949"/>
      <c r="AB227" s="949"/>
      <c r="AC227" s="949"/>
      <c r="AD227" s="949"/>
      <c r="AE227" s="949"/>
    </row>
    <row r="228" spans="1:31" ht="0.2" customHeight="1">
      <c r="A228" s="949">
        <v>6</v>
      </c>
      <c r="B228" s="949"/>
      <c r="C228" s="949"/>
      <c r="D228" s="949"/>
      <c r="E228" s="949"/>
      <c r="F228" s="949"/>
      <c r="G228" s="949" t="b">
        <v>0</v>
      </c>
      <c r="H228" s="949"/>
      <c r="I228" s="949"/>
      <c r="J228" s="949"/>
      <c r="K228" s="949"/>
      <c r="L228" s="1023" t="s">
        <v>499</v>
      </c>
      <c r="M228" s="1018" t="s">
        <v>486</v>
      </c>
      <c r="N228" s="1024">
        <v>0</v>
      </c>
      <c r="O228" s="1024">
        <v>0</v>
      </c>
      <c r="P228" s="1020">
        <v>0</v>
      </c>
      <c r="Q228" s="949"/>
      <c r="R228" s="949"/>
      <c r="S228" s="949"/>
      <c r="T228" s="949"/>
      <c r="U228" s="949"/>
      <c r="V228" s="949"/>
      <c r="W228" s="949"/>
      <c r="X228" s="949"/>
      <c r="Y228" s="949"/>
      <c r="Z228" s="949"/>
      <c r="AA228" s="949"/>
      <c r="AB228" s="949"/>
      <c r="AC228" s="949"/>
      <c r="AD228" s="949"/>
      <c r="AE228" s="949"/>
    </row>
    <row r="229" spans="1:31" ht="0.2" customHeight="1">
      <c r="A229" s="949">
        <v>6</v>
      </c>
      <c r="B229" s="949"/>
      <c r="C229" s="949"/>
      <c r="D229" s="949"/>
      <c r="E229" s="949"/>
      <c r="F229" s="949"/>
      <c r="G229" s="949" t="b">
        <v>0</v>
      </c>
      <c r="H229" s="949"/>
      <c r="I229" s="949"/>
      <c r="J229" s="949"/>
      <c r="K229" s="949"/>
      <c r="L229" s="1023" t="s">
        <v>500</v>
      </c>
      <c r="M229" s="1018" t="s">
        <v>486</v>
      </c>
      <c r="N229" s="1024"/>
      <c r="O229" s="1024"/>
      <c r="P229" s="1020">
        <v>0</v>
      </c>
      <c r="Q229" s="949"/>
      <c r="R229" s="949"/>
      <c r="S229" s="949"/>
      <c r="T229" s="949"/>
      <c r="U229" s="949"/>
      <c r="V229" s="949"/>
      <c r="W229" s="949"/>
      <c r="X229" s="949"/>
      <c r="Y229" s="949"/>
      <c r="Z229" s="949"/>
      <c r="AA229" s="949"/>
      <c r="AB229" s="949"/>
      <c r="AC229" s="949"/>
      <c r="AD229" s="949"/>
      <c r="AE229" s="949"/>
    </row>
    <row r="230" spans="1:31" ht="0.2" customHeight="1">
      <c r="A230" s="949">
        <v>6</v>
      </c>
      <c r="B230" s="979" t="s">
        <v>989</v>
      </c>
      <c r="C230" s="949"/>
      <c r="D230" s="949"/>
      <c r="E230" s="949"/>
      <c r="F230" s="949"/>
      <c r="G230" s="949" t="b">
        <v>0</v>
      </c>
      <c r="H230" s="949"/>
      <c r="I230" s="949"/>
      <c r="J230" s="949"/>
      <c r="K230" s="949"/>
      <c r="L230" s="1023" t="s">
        <v>501</v>
      </c>
      <c r="M230" s="1018" t="s">
        <v>314</v>
      </c>
      <c r="N230" s="1021">
        <v>9.15</v>
      </c>
      <c r="O230" s="1021">
        <v>9.1499999999999986</v>
      </c>
      <c r="P230" s="1022">
        <v>-1.9413735949729513E-14</v>
      </c>
      <c r="Q230" s="949"/>
      <c r="R230" s="949"/>
      <c r="S230" s="949"/>
      <c r="T230" s="949"/>
      <c r="U230" s="949"/>
      <c r="V230" s="949"/>
      <c r="W230" s="949"/>
      <c r="X230" s="949"/>
      <c r="Y230" s="949"/>
      <c r="Z230" s="949"/>
      <c r="AA230" s="949"/>
      <c r="AB230" s="949"/>
      <c r="AC230" s="949"/>
      <c r="AD230" s="949"/>
      <c r="AE230" s="949"/>
    </row>
    <row r="231" spans="1:31" ht="0.2" customHeight="1">
      <c r="A231" s="949">
        <v>6</v>
      </c>
      <c r="B231" s="949"/>
      <c r="C231" s="949"/>
      <c r="D231" s="949"/>
      <c r="E231" s="949"/>
      <c r="F231" s="949"/>
      <c r="G231" s="949" t="b">
        <v>0</v>
      </c>
      <c r="H231" s="949"/>
      <c r="I231" s="949"/>
      <c r="J231" s="949"/>
      <c r="K231" s="949"/>
      <c r="L231" s="1023" t="s">
        <v>502</v>
      </c>
      <c r="M231" s="1018" t="s">
        <v>503</v>
      </c>
      <c r="N231" s="1024"/>
      <c r="O231" s="1024"/>
      <c r="P231" s="1020">
        <v>0</v>
      </c>
      <c r="Q231" s="949"/>
      <c r="R231" s="949"/>
      <c r="S231" s="949"/>
      <c r="T231" s="949"/>
      <c r="U231" s="949"/>
      <c r="V231" s="949"/>
      <c r="W231" s="949"/>
      <c r="X231" s="949"/>
      <c r="Y231" s="949"/>
      <c r="Z231" s="949"/>
      <c r="AA231" s="949"/>
      <c r="AB231" s="949"/>
      <c r="AC231" s="949"/>
      <c r="AD231" s="949"/>
      <c r="AE231" s="949"/>
    </row>
    <row r="232" spans="1:31" ht="0.2" customHeight="1">
      <c r="A232" s="949">
        <v>6</v>
      </c>
      <c r="B232" s="949"/>
      <c r="C232" s="949"/>
      <c r="D232" s="949"/>
      <c r="E232" s="949"/>
      <c r="F232" s="949"/>
      <c r="G232" s="949" t="b">
        <v>0</v>
      </c>
      <c r="H232" s="949"/>
      <c r="I232" s="949"/>
      <c r="J232" s="949"/>
      <c r="K232" s="949"/>
      <c r="L232" s="1023" t="s">
        <v>504</v>
      </c>
      <c r="M232" s="1018" t="s">
        <v>505</v>
      </c>
      <c r="N232" s="1024"/>
      <c r="O232" s="1024"/>
      <c r="P232" s="1020">
        <v>0</v>
      </c>
      <c r="Q232" s="949"/>
      <c r="R232" s="949"/>
      <c r="S232" s="949"/>
      <c r="T232" s="949"/>
      <c r="U232" s="949"/>
      <c r="V232" s="949"/>
      <c r="W232" s="949"/>
      <c r="X232" s="949"/>
      <c r="Y232" s="949"/>
      <c r="Z232" s="949"/>
      <c r="AA232" s="949"/>
      <c r="AB232" s="949"/>
      <c r="AC232" s="949"/>
      <c r="AD232" s="949"/>
      <c r="AE232" s="949"/>
    </row>
    <row r="233" spans="1:31" ht="0.2" customHeight="1">
      <c r="A233" s="949">
        <v>6</v>
      </c>
      <c r="B233" s="949"/>
      <c r="C233" s="949"/>
      <c r="D233" s="949"/>
      <c r="E233" s="949"/>
      <c r="F233" s="949"/>
      <c r="G233" s="949" t="b">
        <v>0</v>
      </c>
      <c r="H233" s="949"/>
      <c r="I233" s="949"/>
      <c r="J233" s="949"/>
      <c r="K233" s="949"/>
      <c r="L233" s="1013" t="s">
        <v>996</v>
      </c>
      <c r="M233" s="1009"/>
      <c r="N233" s="1010"/>
      <c r="O233" s="1010"/>
      <c r="P233" s="1011"/>
      <c r="Q233" s="949"/>
      <c r="R233" s="949"/>
      <c r="S233" s="949"/>
      <c r="T233" s="949"/>
      <c r="U233" s="949"/>
      <c r="V233" s="949"/>
      <c r="W233" s="949"/>
      <c r="X233" s="949"/>
      <c r="Y233" s="949"/>
      <c r="Z233" s="949"/>
      <c r="AA233" s="949"/>
      <c r="AB233" s="949"/>
      <c r="AC233" s="949"/>
      <c r="AD233" s="949"/>
      <c r="AE233" s="949"/>
    </row>
    <row r="234" spans="1:31" ht="0.2" customHeight="1">
      <c r="A234" s="949">
        <v>6</v>
      </c>
      <c r="B234" s="949"/>
      <c r="C234" s="949"/>
      <c r="D234" s="949"/>
      <c r="E234" s="949"/>
      <c r="F234" s="949"/>
      <c r="G234" s="949" t="b">
        <v>0</v>
      </c>
      <c r="H234" s="949"/>
      <c r="I234" s="949"/>
      <c r="J234" s="949"/>
      <c r="K234" s="949"/>
      <c r="L234" s="1023" t="s">
        <v>499</v>
      </c>
      <c r="M234" s="1018" t="s">
        <v>486</v>
      </c>
      <c r="N234" s="1024">
        <v>0</v>
      </c>
      <c r="O234" s="1024">
        <v>0</v>
      </c>
      <c r="P234" s="1020">
        <v>0</v>
      </c>
      <c r="Q234" s="949"/>
      <c r="R234" s="949"/>
      <c r="S234" s="949"/>
      <c r="T234" s="949"/>
      <c r="U234" s="949"/>
      <c r="V234" s="949"/>
      <c r="W234" s="949"/>
      <c r="X234" s="949"/>
      <c r="Y234" s="949"/>
      <c r="Z234" s="949"/>
      <c r="AA234" s="949"/>
      <c r="AB234" s="949"/>
      <c r="AC234" s="949"/>
      <c r="AD234" s="949"/>
      <c r="AE234" s="949"/>
    </row>
    <row r="235" spans="1:31" ht="0.2" customHeight="1">
      <c r="A235" s="949">
        <v>6</v>
      </c>
      <c r="B235" s="949"/>
      <c r="C235" s="949"/>
      <c r="D235" s="949"/>
      <c r="E235" s="949"/>
      <c r="F235" s="949"/>
      <c r="G235" s="949" t="b">
        <v>0</v>
      </c>
      <c r="H235" s="949"/>
      <c r="I235" s="949"/>
      <c r="J235" s="949"/>
      <c r="K235" s="949"/>
      <c r="L235" s="1023" t="s">
        <v>500</v>
      </c>
      <c r="M235" s="1018" t="s">
        <v>486</v>
      </c>
      <c r="N235" s="1024"/>
      <c r="O235" s="1024"/>
      <c r="P235" s="1020">
        <v>0</v>
      </c>
      <c r="Q235" s="949"/>
      <c r="R235" s="949"/>
      <c r="S235" s="949"/>
      <c r="T235" s="949"/>
      <c r="U235" s="949"/>
      <c r="V235" s="949"/>
      <c r="W235" s="949"/>
      <c r="X235" s="949"/>
      <c r="Y235" s="949"/>
      <c r="Z235" s="949"/>
      <c r="AA235" s="949"/>
      <c r="AB235" s="949"/>
      <c r="AC235" s="949"/>
      <c r="AD235" s="949"/>
      <c r="AE235" s="949"/>
    </row>
    <row r="236" spans="1:31" ht="0.2" customHeight="1">
      <c r="A236" s="949">
        <v>6</v>
      </c>
      <c r="B236" s="979" t="s">
        <v>990</v>
      </c>
      <c r="C236" s="949"/>
      <c r="D236" s="949"/>
      <c r="E236" s="949"/>
      <c r="F236" s="949"/>
      <c r="G236" s="949" t="b">
        <v>0</v>
      </c>
      <c r="H236" s="949"/>
      <c r="I236" s="949"/>
      <c r="J236" s="949"/>
      <c r="K236" s="949"/>
      <c r="L236" s="1023" t="s">
        <v>501</v>
      </c>
      <c r="M236" s="1018" t="s">
        <v>314</v>
      </c>
      <c r="N236" s="1021">
        <v>8.4</v>
      </c>
      <c r="O236" s="1021">
        <v>4.8</v>
      </c>
      <c r="P236" s="1022">
        <v>-42.857142857142861</v>
      </c>
      <c r="Q236" s="949"/>
      <c r="R236" s="949"/>
      <c r="S236" s="949"/>
      <c r="T236" s="949"/>
      <c r="U236" s="949"/>
      <c r="V236" s="949"/>
      <c r="W236" s="949"/>
      <c r="X236" s="949"/>
      <c r="Y236" s="949"/>
      <c r="Z236" s="949"/>
      <c r="AA236" s="949"/>
      <c r="AB236" s="949"/>
      <c r="AC236" s="949"/>
      <c r="AD236" s="949"/>
      <c r="AE236" s="949"/>
    </row>
    <row r="237" spans="1:31" ht="0.2" customHeight="1">
      <c r="A237" s="949">
        <v>6</v>
      </c>
      <c r="B237" s="949"/>
      <c r="C237" s="949"/>
      <c r="D237" s="949"/>
      <c r="E237" s="949"/>
      <c r="F237" s="949"/>
      <c r="G237" s="949" t="b">
        <v>0</v>
      </c>
      <c r="H237" s="949"/>
      <c r="I237" s="949"/>
      <c r="J237" s="949"/>
      <c r="K237" s="949"/>
      <c r="L237" s="1023" t="s">
        <v>502</v>
      </c>
      <c r="M237" s="1018" t="s">
        <v>503</v>
      </c>
      <c r="N237" s="1024"/>
      <c r="O237" s="1024"/>
      <c r="P237" s="1020">
        <v>0</v>
      </c>
      <c r="Q237" s="949"/>
      <c r="R237" s="949"/>
      <c r="S237" s="949"/>
      <c r="T237" s="949"/>
      <c r="U237" s="949"/>
      <c r="V237" s="949"/>
      <c r="W237" s="949"/>
      <c r="X237" s="949"/>
      <c r="Y237" s="949"/>
      <c r="Z237" s="949"/>
      <c r="AA237" s="949"/>
      <c r="AB237" s="949"/>
      <c r="AC237" s="949"/>
      <c r="AD237" s="949"/>
      <c r="AE237" s="949"/>
    </row>
    <row r="238" spans="1:31" ht="0.2" customHeight="1">
      <c r="A238" s="949">
        <v>6</v>
      </c>
      <c r="B238" s="949"/>
      <c r="C238" s="949"/>
      <c r="D238" s="949"/>
      <c r="E238" s="949"/>
      <c r="F238" s="949"/>
      <c r="G238" s="949" t="b">
        <v>0</v>
      </c>
      <c r="H238" s="949"/>
      <c r="I238" s="949"/>
      <c r="J238" s="949"/>
      <c r="K238" s="949"/>
      <c r="L238" s="1023" t="s">
        <v>504</v>
      </c>
      <c r="M238" s="1018" t="s">
        <v>505</v>
      </c>
      <c r="N238" s="1024"/>
      <c r="O238" s="1024"/>
      <c r="P238" s="1020">
        <v>0</v>
      </c>
      <c r="Q238" s="949"/>
      <c r="R238" s="949"/>
      <c r="S238" s="949"/>
      <c r="T238" s="949"/>
      <c r="U238" s="949"/>
      <c r="V238" s="949"/>
      <c r="W238" s="949"/>
      <c r="X238" s="949"/>
      <c r="Y238" s="949"/>
      <c r="Z238" s="949"/>
      <c r="AA238" s="949"/>
      <c r="AB238" s="949"/>
      <c r="AC238" s="949"/>
      <c r="AD238" s="949"/>
      <c r="AE238" s="949"/>
    </row>
    <row r="239" spans="1:31" ht="0.2" customHeight="1">
      <c r="A239" s="949">
        <v>6</v>
      </c>
      <c r="B239" s="949"/>
      <c r="C239" s="949"/>
      <c r="D239" s="949"/>
      <c r="E239" s="949"/>
      <c r="F239" s="949"/>
      <c r="G239" s="949" t="b">
        <v>0</v>
      </c>
      <c r="H239" s="949"/>
      <c r="I239" s="949"/>
      <c r="J239" s="949"/>
      <c r="K239" s="949"/>
      <c r="L239" s="1013" t="s">
        <v>996</v>
      </c>
      <c r="M239" s="1009"/>
      <c r="N239" s="1010"/>
      <c r="O239" s="1010"/>
      <c r="P239" s="1011"/>
      <c r="Q239" s="949"/>
      <c r="R239" s="949"/>
      <c r="S239" s="949"/>
      <c r="T239" s="949"/>
      <c r="U239" s="949"/>
      <c r="V239" s="949"/>
      <c r="W239" s="949"/>
      <c r="X239" s="949"/>
      <c r="Y239" s="949"/>
      <c r="Z239" s="949"/>
      <c r="AA239" s="949"/>
      <c r="AB239" s="949"/>
      <c r="AC239" s="949"/>
      <c r="AD239" s="949"/>
      <c r="AE239" s="949"/>
    </row>
    <row r="240" spans="1:31" ht="0.2" customHeight="1">
      <c r="A240" s="949">
        <v>6</v>
      </c>
      <c r="B240" s="949"/>
      <c r="C240" s="949"/>
      <c r="D240" s="949"/>
      <c r="E240" s="949"/>
      <c r="F240" s="949"/>
      <c r="G240" s="949" t="b">
        <v>0</v>
      </c>
      <c r="H240" s="949"/>
      <c r="I240" s="949"/>
      <c r="J240" s="949"/>
      <c r="K240" s="949"/>
      <c r="L240" s="1023" t="s">
        <v>499</v>
      </c>
      <c r="M240" s="1018" t="s">
        <v>486</v>
      </c>
      <c r="N240" s="1024">
        <v>0</v>
      </c>
      <c r="O240" s="1024">
        <v>0</v>
      </c>
      <c r="P240" s="1020">
        <v>0</v>
      </c>
      <c r="Q240" s="949"/>
      <c r="R240" s="949"/>
      <c r="S240" s="949"/>
      <c r="T240" s="949"/>
      <c r="U240" s="949"/>
      <c r="V240" s="949"/>
      <c r="W240" s="949"/>
      <c r="X240" s="949"/>
      <c r="Y240" s="949"/>
      <c r="Z240" s="949"/>
      <c r="AA240" s="949"/>
      <c r="AB240" s="949"/>
      <c r="AC240" s="949"/>
      <c r="AD240" s="949"/>
      <c r="AE240" s="949"/>
    </row>
    <row r="241" spans="1:31" ht="0.2" customHeight="1">
      <c r="A241" s="949">
        <v>6</v>
      </c>
      <c r="B241" s="949"/>
      <c r="C241" s="949"/>
      <c r="D241" s="949"/>
      <c r="E241" s="949"/>
      <c r="F241" s="949"/>
      <c r="G241" s="949" t="b">
        <v>0</v>
      </c>
      <c r="H241" s="949"/>
      <c r="I241" s="949"/>
      <c r="J241" s="949"/>
      <c r="K241" s="949"/>
      <c r="L241" s="1023" t="s">
        <v>500</v>
      </c>
      <c r="M241" s="1018" t="s">
        <v>486</v>
      </c>
      <c r="N241" s="1024"/>
      <c r="O241" s="1024"/>
      <c r="P241" s="1020">
        <v>0</v>
      </c>
      <c r="Q241" s="949"/>
      <c r="R241" s="949"/>
      <c r="S241" s="949"/>
      <c r="T241" s="949"/>
      <c r="U241" s="949"/>
      <c r="V241" s="949"/>
      <c r="W241" s="949"/>
      <c r="X241" s="949"/>
      <c r="Y241" s="949"/>
      <c r="Z241" s="949"/>
      <c r="AA241" s="949"/>
      <c r="AB241" s="949"/>
      <c r="AC241" s="949"/>
      <c r="AD241" s="949"/>
      <c r="AE241" s="949"/>
    </row>
    <row r="242" spans="1:31" ht="0.2" customHeight="1">
      <c r="A242" s="949">
        <v>6</v>
      </c>
      <c r="B242" s="979" t="s">
        <v>991</v>
      </c>
      <c r="C242" s="949"/>
      <c r="D242" s="949"/>
      <c r="E242" s="949"/>
      <c r="F242" s="949"/>
      <c r="G242" s="949" t="b">
        <v>0</v>
      </c>
      <c r="H242" s="949"/>
      <c r="I242" s="949"/>
      <c r="J242" s="949"/>
      <c r="K242" s="949"/>
      <c r="L242" s="1023" t="s">
        <v>501</v>
      </c>
      <c r="M242" s="1018" t="s">
        <v>314</v>
      </c>
      <c r="N242" s="1021">
        <v>8.4</v>
      </c>
      <c r="O242" s="1021">
        <v>4.8</v>
      </c>
      <c r="P242" s="1022">
        <v>-42.857142857142861</v>
      </c>
      <c r="Q242" s="949"/>
      <c r="R242" s="949"/>
      <c r="S242" s="949"/>
      <c r="T242" s="949"/>
      <c r="U242" s="949"/>
      <c r="V242" s="949"/>
      <c r="W242" s="949"/>
      <c r="X242" s="949"/>
      <c r="Y242" s="949"/>
      <c r="Z242" s="949"/>
      <c r="AA242" s="949"/>
      <c r="AB242" s="949"/>
      <c r="AC242" s="949"/>
      <c r="AD242" s="949"/>
      <c r="AE242" s="949"/>
    </row>
    <row r="243" spans="1:31" ht="0.2" customHeight="1">
      <c r="A243" s="949">
        <v>6</v>
      </c>
      <c r="B243" s="949"/>
      <c r="C243" s="949"/>
      <c r="D243" s="949"/>
      <c r="E243" s="949"/>
      <c r="F243" s="949"/>
      <c r="G243" s="949" t="b">
        <v>0</v>
      </c>
      <c r="H243" s="949"/>
      <c r="I243" s="949"/>
      <c r="J243" s="949"/>
      <c r="K243" s="949"/>
      <c r="L243" s="1023" t="s">
        <v>502</v>
      </c>
      <c r="M243" s="1018" t="s">
        <v>503</v>
      </c>
      <c r="N243" s="1024"/>
      <c r="O243" s="1024"/>
      <c r="P243" s="1020">
        <v>0</v>
      </c>
      <c r="Q243" s="949"/>
      <c r="R243" s="949"/>
      <c r="S243" s="949"/>
      <c r="T243" s="949"/>
      <c r="U243" s="949"/>
      <c r="V243" s="949"/>
      <c r="W243" s="949"/>
      <c r="X243" s="949"/>
      <c r="Y243" s="949"/>
      <c r="Z243" s="949"/>
      <c r="AA243" s="949"/>
      <c r="AB243" s="949"/>
      <c r="AC243" s="949"/>
      <c r="AD243" s="949"/>
      <c r="AE243" s="949"/>
    </row>
    <row r="244" spans="1:31" ht="0.2" customHeight="1">
      <c r="A244" s="949">
        <v>6</v>
      </c>
      <c r="B244" s="949"/>
      <c r="C244" s="949"/>
      <c r="D244" s="949"/>
      <c r="E244" s="949"/>
      <c r="F244" s="949"/>
      <c r="G244" s="949" t="b">
        <v>0</v>
      </c>
      <c r="H244" s="949"/>
      <c r="I244" s="949"/>
      <c r="J244" s="949"/>
      <c r="K244" s="949"/>
      <c r="L244" s="1023" t="s">
        <v>504</v>
      </c>
      <c r="M244" s="1018" t="s">
        <v>505</v>
      </c>
      <c r="N244" s="1024"/>
      <c r="O244" s="1024"/>
      <c r="P244" s="1020">
        <v>0</v>
      </c>
      <c r="Q244" s="949"/>
      <c r="R244" s="949"/>
      <c r="S244" s="949"/>
      <c r="T244" s="949"/>
      <c r="U244" s="949"/>
      <c r="V244" s="949"/>
      <c r="W244" s="949"/>
      <c r="X244" s="949"/>
      <c r="Y244" s="949"/>
      <c r="Z244" s="949"/>
      <c r="AA244" s="949"/>
      <c r="AB244" s="949"/>
      <c r="AC244" s="949"/>
      <c r="AD244" s="949"/>
      <c r="AE244" s="949"/>
    </row>
    <row r="245" spans="1:31">
      <c r="A245" s="718" t="s">
        <v>124</v>
      </c>
      <c r="B245" s="949"/>
      <c r="C245" s="949"/>
      <c r="D245" s="949"/>
      <c r="E245" s="949"/>
      <c r="F245" s="949" t="s">
        <v>824</v>
      </c>
      <c r="G245" s="809"/>
      <c r="H245" s="949"/>
      <c r="I245" s="949"/>
      <c r="J245" s="949"/>
      <c r="K245" s="949"/>
      <c r="L245" s="1025" t="s">
        <v>15</v>
      </c>
      <c r="M245" s="1026"/>
      <c r="N245" s="1001" t="s">
        <v>2459</v>
      </c>
      <c r="O245" s="1002"/>
      <c r="P245" s="1003"/>
      <c r="Q245" s="949"/>
      <c r="R245" s="949"/>
      <c r="S245" s="949"/>
      <c r="T245" s="949"/>
      <c r="U245" s="949"/>
      <c r="V245" s="949"/>
      <c r="W245" s="949"/>
      <c r="X245" s="949"/>
      <c r="Y245" s="949"/>
      <c r="Z245" s="949"/>
      <c r="AA245" s="949"/>
      <c r="AB245" s="949"/>
      <c r="AC245" s="949"/>
      <c r="AD245" s="949"/>
      <c r="AE245" s="949"/>
    </row>
    <row r="246" spans="1:31">
      <c r="A246" s="949">
        <v>7</v>
      </c>
      <c r="B246" s="949"/>
      <c r="C246" s="949"/>
      <c r="D246" s="949"/>
      <c r="E246" s="949"/>
      <c r="F246" s="949"/>
      <c r="G246" s="949"/>
      <c r="H246" s="949"/>
      <c r="I246" s="949"/>
      <c r="J246" s="949"/>
      <c r="K246" s="949"/>
      <c r="L246" s="1004" t="s">
        <v>491</v>
      </c>
      <c r="M246" s="1005"/>
      <c r="N246" s="1001" t="s">
        <v>826</v>
      </c>
      <c r="O246" s="1006"/>
      <c r="P246" s="1007"/>
      <c r="Q246" s="949"/>
      <c r="R246" s="949"/>
      <c r="S246" s="949"/>
      <c r="T246" s="949"/>
      <c r="U246" s="949"/>
      <c r="V246" s="949"/>
      <c r="W246" s="949"/>
      <c r="X246" s="949"/>
      <c r="Y246" s="949"/>
      <c r="Z246" s="949"/>
      <c r="AA246" s="949"/>
      <c r="AB246" s="949"/>
      <c r="AC246" s="949"/>
      <c r="AD246" s="949"/>
      <c r="AE246" s="949"/>
    </row>
    <row r="247" spans="1:31">
      <c r="A247" s="949">
        <v>7</v>
      </c>
      <c r="B247" s="949"/>
      <c r="C247" s="949"/>
      <c r="D247" s="949"/>
      <c r="E247" s="949"/>
      <c r="F247" s="949"/>
      <c r="G247" s="949"/>
      <c r="H247" s="949"/>
      <c r="I247" s="949"/>
      <c r="J247" s="949"/>
      <c r="K247" s="949"/>
      <c r="L247" s="1004" t="s">
        <v>492</v>
      </c>
      <c r="M247" s="1005"/>
      <c r="N247" s="1001" t="s">
        <v>921</v>
      </c>
      <c r="O247" s="1006"/>
      <c r="P247" s="1007"/>
      <c r="Q247" s="949"/>
      <c r="R247" s="949"/>
      <c r="S247" s="949"/>
      <c r="T247" s="949"/>
      <c r="U247" s="949"/>
      <c r="V247" s="949"/>
      <c r="W247" s="949"/>
      <c r="X247" s="949"/>
      <c r="Y247" s="949"/>
      <c r="Z247" s="949"/>
      <c r="AA247" s="949"/>
      <c r="AB247" s="949"/>
      <c r="AC247" s="949"/>
      <c r="AD247" s="949"/>
      <c r="AE247" s="949"/>
    </row>
    <row r="248" spans="1:31">
      <c r="A248" s="949">
        <v>7</v>
      </c>
      <c r="B248" s="949"/>
      <c r="C248" s="949"/>
      <c r="D248" s="949"/>
      <c r="E248" s="949"/>
      <c r="F248" s="949"/>
      <c r="G248" s="949"/>
      <c r="H248" s="949"/>
      <c r="I248" s="949"/>
      <c r="J248" s="949"/>
      <c r="K248" s="949"/>
      <c r="L248" s="1004" t="s">
        <v>267</v>
      </c>
      <c r="M248" s="1005"/>
      <c r="N248" s="1001" t="s">
        <v>2403</v>
      </c>
      <c r="O248" s="1006"/>
      <c r="P248" s="1007"/>
      <c r="Q248" s="949"/>
      <c r="R248" s="949"/>
      <c r="S248" s="949"/>
      <c r="T248" s="949"/>
      <c r="U248" s="949"/>
      <c r="V248" s="949"/>
      <c r="W248" s="949"/>
      <c r="X248" s="949"/>
      <c r="Y248" s="949"/>
      <c r="Z248" s="949"/>
      <c r="AA248" s="949"/>
      <c r="AB248" s="949"/>
      <c r="AC248" s="949"/>
      <c r="AD248" s="949"/>
      <c r="AE248" s="949"/>
    </row>
    <row r="249" spans="1:31">
      <c r="A249" s="949">
        <v>7</v>
      </c>
      <c r="B249" s="949"/>
      <c r="C249" s="949"/>
      <c r="D249" s="949"/>
      <c r="E249" s="949"/>
      <c r="F249" s="949"/>
      <c r="G249" s="949" t="b">
        <v>1</v>
      </c>
      <c r="H249" s="949"/>
      <c r="I249" s="949"/>
      <c r="J249" s="949"/>
      <c r="K249" s="949"/>
      <c r="L249" s="1008" t="s">
        <v>493</v>
      </c>
      <c r="M249" s="1009"/>
      <c r="N249" s="1010"/>
      <c r="O249" s="1010"/>
      <c r="P249" s="1011"/>
      <c r="Q249" s="949"/>
      <c r="R249" s="949"/>
      <c r="S249" s="949"/>
      <c r="T249" s="949"/>
      <c r="U249" s="949"/>
      <c r="V249" s="949"/>
      <c r="W249" s="949"/>
      <c r="X249" s="949"/>
      <c r="Y249" s="949"/>
      <c r="Z249" s="949"/>
      <c r="AA249" s="949"/>
      <c r="AB249" s="949"/>
      <c r="AC249" s="949"/>
      <c r="AD249" s="949"/>
      <c r="AE249" s="949"/>
    </row>
    <row r="250" spans="1:31" s="295" customFormat="1">
      <c r="A250" s="949">
        <v>7</v>
      </c>
      <c r="B250" s="949" t="s">
        <v>983</v>
      </c>
      <c r="C250" s="1012"/>
      <c r="D250" s="1012"/>
      <c r="E250" s="1012"/>
      <c r="F250" s="1012"/>
      <c r="G250" s="949" t="b">
        <v>1</v>
      </c>
      <c r="H250" s="1012"/>
      <c r="I250" s="1012"/>
      <c r="J250" s="1012"/>
      <c r="K250" s="1012"/>
      <c r="L250" s="1013" t="s">
        <v>929</v>
      </c>
      <c r="M250" s="1014" t="s">
        <v>486</v>
      </c>
      <c r="N250" s="1015">
        <v>71.099999999999994</v>
      </c>
      <c r="O250" s="1015">
        <v>41</v>
      </c>
      <c r="P250" s="1016">
        <v>-42.33473980309423</v>
      </c>
      <c r="Q250" s="1012"/>
      <c r="R250" s="1012"/>
      <c r="S250" s="1012"/>
      <c r="T250" s="1012"/>
      <c r="U250" s="1012"/>
      <c r="V250" s="1012"/>
      <c r="W250" s="1012"/>
      <c r="X250" s="1012"/>
      <c r="Y250" s="1012"/>
      <c r="Z250" s="1012"/>
      <c r="AA250" s="1012"/>
      <c r="AB250" s="1012"/>
      <c r="AC250" s="1012"/>
      <c r="AD250" s="1012"/>
      <c r="AE250" s="1012"/>
    </row>
    <row r="251" spans="1:31" s="295" customFormat="1">
      <c r="A251" s="949">
        <v>7</v>
      </c>
      <c r="B251" s="949" t="s">
        <v>984</v>
      </c>
      <c r="C251" s="1012"/>
      <c r="D251" s="1012"/>
      <c r="E251" s="1012"/>
      <c r="F251" s="1012"/>
      <c r="G251" s="949" t="b">
        <v>1</v>
      </c>
      <c r="H251" s="1012"/>
      <c r="I251" s="1012"/>
      <c r="J251" s="1012"/>
      <c r="K251" s="1012"/>
      <c r="L251" s="1013" t="s">
        <v>930</v>
      </c>
      <c r="M251" s="1014" t="s">
        <v>486</v>
      </c>
      <c r="N251" s="1015">
        <v>74.833955607940425</v>
      </c>
      <c r="O251" s="1015">
        <v>44.66</v>
      </c>
      <c r="P251" s="1016">
        <v>-40.321208952288437</v>
      </c>
      <c r="Q251" s="1012"/>
      <c r="R251" s="1012"/>
      <c r="S251" s="1012"/>
      <c r="T251" s="1012"/>
      <c r="U251" s="1012"/>
      <c r="V251" s="1012"/>
      <c r="W251" s="1012"/>
      <c r="X251" s="1012"/>
      <c r="Y251" s="1012"/>
      <c r="Z251" s="1012"/>
      <c r="AA251" s="1012"/>
      <c r="AB251" s="1012"/>
      <c r="AC251" s="1012"/>
      <c r="AD251" s="1012"/>
      <c r="AE251" s="1012"/>
    </row>
    <row r="252" spans="1:31">
      <c r="A252" s="949">
        <v>7</v>
      </c>
      <c r="B252" s="949"/>
      <c r="C252" s="949"/>
      <c r="D252" s="949"/>
      <c r="E252" s="949"/>
      <c r="F252" s="949"/>
      <c r="G252" s="949" t="b">
        <v>1</v>
      </c>
      <c r="H252" s="949"/>
      <c r="I252" s="949"/>
      <c r="J252" s="949"/>
      <c r="K252" s="949"/>
      <c r="L252" s="1017" t="s">
        <v>494</v>
      </c>
      <c r="M252" s="1018" t="s">
        <v>142</v>
      </c>
      <c r="N252" s="1019">
        <v>105.25169565111172</v>
      </c>
      <c r="O252" s="1019">
        <v>108.92682926829266</v>
      </c>
      <c r="P252" s="1020"/>
      <c r="Q252" s="949"/>
      <c r="R252" s="949"/>
      <c r="S252" s="949"/>
      <c r="T252" s="949"/>
      <c r="U252" s="949"/>
      <c r="V252" s="949"/>
      <c r="W252" s="949"/>
      <c r="X252" s="949"/>
      <c r="Y252" s="949"/>
      <c r="Z252" s="949"/>
      <c r="AA252" s="949"/>
      <c r="AB252" s="949"/>
      <c r="AC252" s="949"/>
      <c r="AD252" s="949"/>
      <c r="AE252" s="949"/>
    </row>
    <row r="253" spans="1:31">
      <c r="A253" s="949">
        <v>7</v>
      </c>
      <c r="B253" s="979" t="s">
        <v>992</v>
      </c>
      <c r="C253" s="949"/>
      <c r="D253" s="949"/>
      <c r="E253" s="949"/>
      <c r="F253" s="949"/>
      <c r="G253" s="949" t="b">
        <v>1</v>
      </c>
      <c r="H253" s="949"/>
      <c r="I253" s="949"/>
      <c r="J253" s="949"/>
      <c r="K253" s="949"/>
      <c r="L253" s="1017" t="s">
        <v>495</v>
      </c>
      <c r="M253" s="1018" t="s">
        <v>314</v>
      </c>
      <c r="N253" s="1021">
        <v>32.24</v>
      </c>
      <c r="O253" s="1021">
        <v>31.05</v>
      </c>
      <c r="P253" s="1022">
        <v>-3.6910669975186141</v>
      </c>
      <c r="Q253" s="949"/>
      <c r="R253" s="949"/>
      <c r="S253" s="949"/>
      <c r="T253" s="949"/>
      <c r="U253" s="949"/>
      <c r="V253" s="949"/>
      <c r="W253" s="949"/>
      <c r="X253" s="949"/>
      <c r="Y253" s="949"/>
      <c r="Z253" s="949"/>
      <c r="AA253" s="949"/>
      <c r="AB253" s="949"/>
      <c r="AC253" s="949"/>
      <c r="AD253" s="949"/>
      <c r="AE253" s="949"/>
    </row>
    <row r="254" spans="1:31" s="295" customFormat="1">
      <c r="A254" s="949">
        <v>7</v>
      </c>
      <c r="B254" s="979" t="s">
        <v>986</v>
      </c>
      <c r="C254" s="1012"/>
      <c r="D254" s="1012"/>
      <c r="E254" s="1012"/>
      <c r="F254" s="1012"/>
      <c r="G254" s="949" t="b">
        <v>1</v>
      </c>
      <c r="H254" s="1012"/>
      <c r="I254" s="1012"/>
      <c r="J254" s="1012"/>
      <c r="K254" s="1012"/>
      <c r="L254" s="1013" t="s">
        <v>496</v>
      </c>
      <c r="M254" s="1014" t="s">
        <v>486</v>
      </c>
      <c r="N254" s="1015">
        <v>71.099999999999994</v>
      </c>
      <c r="O254" s="1015">
        <v>41</v>
      </c>
      <c r="P254" s="1016">
        <v>-42.33473980309423</v>
      </c>
      <c r="Q254" s="1012"/>
      <c r="R254" s="1012"/>
      <c r="S254" s="1012"/>
      <c r="T254" s="1012"/>
      <c r="U254" s="1012"/>
      <c r="V254" s="1012"/>
      <c r="W254" s="1012"/>
      <c r="X254" s="1012"/>
      <c r="Y254" s="1012"/>
      <c r="Z254" s="1012"/>
      <c r="AA254" s="1012"/>
      <c r="AB254" s="1012"/>
      <c r="AC254" s="1012"/>
      <c r="AD254" s="1012"/>
      <c r="AE254" s="1012"/>
    </row>
    <row r="255" spans="1:31" s="295" customFormat="1">
      <c r="A255" s="949">
        <v>7</v>
      </c>
      <c r="B255" s="979" t="s">
        <v>985</v>
      </c>
      <c r="C255" s="1012"/>
      <c r="D255" s="1012"/>
      <c r="E255" s="1012"/>
      <c r="F255" s="1012"/>
      <c r="G255" s="949" t="b">
        <v>1</v>
      </c>
      <c r="H255" s="1012"/>
      <c r="I255" s="1012"/>
      <c r="J255" s="1012"/>
      <c r="K255" s="1012"/>
      <c r="L255" s="1013" t="s">
        <v>497</v>
      </c>
      <c r="M255" s="1014" t="s">
        <v>486</v>
      </c>
      <c r="N255" s="1015">
        <v>74.833955607940425</v>
      </c>
      <c r="O255" s="1015">
        <v>44.66</v>
      </c>
      <c r="P255" s="1016">
        <v>-40.321208952288437</v>
      </c>
      <c r="Q255" s="1012"/>
      <c r="R255" s="1012"/>
      <c r="S255" s="1012"/>
      <c r="T255" s="1012"/>
      <c r="U255" s="1012"/>
      <c r="V255" s="1012"/>
      <c r="W255" s="1012"/>
      <c r="X255" s="1012"/>
      <c r="Y255" s="1012"/>
      <c r="Z255" s="1012"/>
      <c r="AA255" s="1012"/>
      <c r="AB255" s="1012"/>
      <c r="AC255" s="1012"/>
      <c r="AD255" s="1012"/>
      <c r="AE255" s="1012"/>
    </row>
    <row r="256" spans="1:31">
      <c r="A256" s="949">
        <v>7</v>
      </c>
      <c r="B256" s="979"/>
      <c r="C256" s="949"/>
      <c r="D256" s="949"/>
      <c r="E256" s="949"/>
      <c r="F256" s="949"/>
      <c r="G256" s="949" t="b">
        <v>1</v>
      </c>
      <c r="H256" s="949"/>
      <c r="I256" s="949"/>
      <c r="J256" s="949"/>
      <c r="K256" s="949"/>
      <c r="L256" s="1017" t="s">
        <v>494</v>
      </c>
      <c r="M256" s="1018" t="s">
        <v>142</v>
      </c>
      <c r="N256" s="1019">
        <v>105.25169565111172</v>
      </c>
      <c r="O256" s="1019">
        <v>108.92682926829266</v>
      </c>
      <c r="P256" s="1020"/>
      <c r="Q256" s="949"/>
      <c r="R256" s="949"/>
      <c r="S256" s="949"/>
      <c r="T256" s="949"/>
      <c r="U256" s="949"/>
      <c r="V256" s="949"/>
      <c r="W256" s="949"/>
      <c r="X256" s="949"/>
      <c r="Y256" s="949"/>
      <c r="Z256" s="949"/>
      <c r="AA256" s="949"/>
      <c r="AB256" s="949"/>
      <c r="AC256" s="949"/>
      <c r="AD256" s="949"/>
      <c r="AE256" s="949"/>
    </row>
    <row r="257" spans="1:31">
      <c r="A257" s="949">
        <v>7</v>
      </c>
      <c r="B257" s="979" t="s">
        <v>993</v>
      </c>
      <c r="C257" s="949"/>
      <c r="D257" s="949"/>
      <c r="E257" s="949"/>
      <c r="F257" s="949"/>
      <c r="G257" s="949" t="b">
        <v>1</v>
      </c>
      <c r="H257" s="949"/>
      <c r="I257" s="949"/>
      <c r="J257" s="949"/>
      <c r="K257" s="949"/>
      <c r="L257" s="1017" t="s">
        <v>987</v>
      </c>
      <c r="M257" s="969" t="s">
        <v>314</v>
      </c>
      <c r="N257" s="1021">
        <v>30.98</v>
      </c>
      <c r="O257" s="1021">
        <v>29.25</v>
      </c>
      <c r="P257" s="1022">
        <v>-5.5842479018721765</v>
      </c>
      <c r="Q257" s="949"/>
      <c r="R257" s="949"/>
      <c r="S257" s="949"/>
      <c r="T257" s="949"/>
      <c r="U257" s="949"/>
      <c r="V257" s="949"/>
      <c r="W257" s="949"/>
      <c r="X257" s="949"/>
      <c r="Y257" s="949"/>
      <c r="Z257" s="949"/>
      <c r="AA257" s="949"/>
      <c r="AB257" s="949"/>
      <c r="AC257" s="949"/>
      <c r="AD257" s="949"/>
      <c r="AE257" s="949"/>
    </row>
    <row r="258" spans="1:31" ht="0.2" customHeight="1">
      <c r="A258" s="949">
        <v>7</v>
      </c>
      <c r="B258" s="949"/>
      <c r="C258" s="949"/>
      <c r="D258" s="949"/>
      <c r="E258" s="949"/>
      <c r="F258" s="949"/>
      <c r="G258" s="949" t="b">
        <v>0</v>
      </c>
      <c r="H258" s="949"/>
      <c r="I258" s="949"/>
      <c r="J258" s="949"/>
      <c r="K258" s="949"/>
      <c r="L258" s="1008" t="s">
        <v>498</v>
      </c>
      <c r="M258" s="1009"/>
      <c r="N258" s="1010"/>
      <c r="O258" s="1010"/>
      <c r="P258" s="1011"/>
      <c r="Q258" s="949"/>
      <c r="R258" s="949"/>
      <c r="S258" s="949"/>
      <c r="T258" s="949"/>
      <c r="U258" s="949"/>
      <c r="V258" s="949"/>
      <c r="W258" s="949"/>
      <c r="X258" s="949"/>
      <c r="Y258" s="949"/>
      <c r="Z258" s="949"/>
      <c r="AA258" s="949"/>
      <c r="AB258" s="949"/>
      <c r="AC258" s="949"/>
      <c r="AD258" s="949"/>
      <c r="AE258" s="949"/>
    </row>
    <row r="259" spans="1:31" ht="0.2" customHeight="1">
      <c r="A259" s="949">
        <v>7</v>
      </c>
      <c r="B259" s="949"/>
      <c r="C259" s="949"/>
      <c r="D259" s="949"/>
      <c r="E259" s="949"/>
      <c r="F259" s="949"/>
      <c r="G259" s="949" t="b">
        <v>0</v>
      </c>
      <c r="H259" s="949"/>
      <c r="I259" s="949"/>
      <c r="J259" s="949"/>
      <c r="K259" s="949"/>
      <c r="L259" s="1013" t="s">
        <v>994</v>
      </c>
      <c r="M259" s="1009"/>
      <c r="N259" s="1010"/>
      <c r="O259" s="1010"/>
      <c r="P259" s="1011"/>
      <c r="Q259" s="949"/>
      <c r="R259" s="949"/>
      <c r="S259" s="949"/>
      <c r="T259" s="949"/>
      <c r="U259" s="949"/>
      <c r="V259" s="949"/>
      <c r="W259" s="949"/>
      <c r="X259" s="949"/>
      <c r="Y259" s="949"/>
      <c r="Z259" s="949"/>
      <c r="AA259" s="949"/>
      <c r="AB259" s="949"/>
      <c r="AC259" s="949"/>
      <c r="AD259" s="949"/>
      <c r="AE259" s="949"/>
    </row>
    <row r="260" spans="1:31" ht="0.2" customHeight="1">
      <c r="A260" s="949">
        <v>7</v>
      </c>
      <c r="B260" s="949"/>
      <c r="C260" s="949"/>
      <c r="D260" s="949"/>
      <c r="E260" s="949"/>
      <c r="F260" s="949"/>
      <c r="G260" s="949" t="b">
        <v>0</v>
      </c>
      <c r="H260" s="949"/>
      <c r="I260" s="949"/>
      <c r="J260" s="949"/>
      <c r="K260" s="949"/>
      <c r="L260" s="1023" t="s">
        <v>499</v>
      </c>
      <c r="M260" s="1018" t="s">
        <v>486</v>
      </c>
      <c r="N260" s="1024">
        <v>0</v>
      </c>
      <c r="O260" s="1024">
        <v>0</v>
      </c>
      <c r="P260" s="1020">
        <v>0</v>
      </c>
      <c r="Q260" s="949"/>
      <c r="R260" s="949"/>
      <c r="S260" s="949"/>
      <c r="T260" s="949"/>
      <c r="U260" s="949"/>
      <c r="V260" s="949"/>
      <c r="W260" s="949"/>
      <c r="X260" s="949"/>
      <c r="Y260" s="949"/>
      <c r="Z260" s="949"/>
      <c r="AA260" s="949"/>
      <c r="AB260" s="949"/>
      <c r="AC260" s="949"/>
      <c r="AD260" s="949"/>
      <c r="AE260" s="949"/>
    </row>
    <row r="261" spans="1:31" ht="0.2" customHeight="1">
      <c r="A261" s="949">
        <v>7</v>
      </c>
      <c r="B261" s="949"/>
      <c r="C261" s="949"/>
      <c r="D261" s="949"/>
      <c r="E261" s="949"/>
      <c r="F261" s="949"/>
      <c r="G261" s="949" t="b">
        <v>0</v>
      </c>
      <c r="H261" s="949"/>
      <c r="I261" s="949"/>
      <c r="J261" s="949"/>
      <c r="K261" s="949"/>
      <c r="L261" s="1023" t="s">
        <v>500</v>
      </c>
      <c r="M261" s="1018" t="s">
        <v>486</v>
      </c>
      <c r="N261" s="1024"/>
      <c r="O261" s="1024"/>
      <c r="P261" s="1020">
        <v>0</v>
      </c>
      <c r="Q261" s="949"/>
      <c r="R261" s="949"/>
      <c r="S261" s="949"/>
      <c r="T261" s="949"/>
      <c r="U261" s="949"/>
      <c r="V261" s="949"/>
      <c r="W261" s="949"/>
      <c r="X261" s="949"/>
      <c r="Y261" s="949"/>
      <c r="Z261" s="949"/>
      <c r="AA261" s="949"/>
      <c r="AB261" s="949"/>
      <c r="AC261" s="949"/>
      <c r="AD261" s="949"/>
      <c r="AE261" s="949"/>
    </row>
    <row r="262" spans="1:31" ht="0.2" customHeight="1">
      <c r="A262" s="949">
        <v>7</v>
      </c>
      <c r="B262" s="979" t="s">
        <v>988</v>
      </c>
      <c r="C262" s="949"/>
      <c r="D262" s="949"/>
      <c r="E262" s="949"/>
      <c r="F262" s="949"/>
      <c r="G262" s="949" t="b">
        <v>0</v>
      </c>
      <c r="H262" s="949"/>
      <c r="I262" s="949"/>
      <c r="J262" s="949"/>
      <c r="K262" s="949"/>
      <c r="L262" s="1023" t="s">
        <v>501</v>
      </c>
      <c r="M262" s="969" t="s">
        <v>314</v>
      </c>
      <c r="N262" s="1021">
        <v>16.12</v>
      </c>
      <c r="O262" s="1021">
        <v>15.525</v>
      </c>
      <c r="P262" s="1022">
        <v>-3.6910669975186141</v>
      </c>
      <c r="Q262" s="949"/>
      <c r="R262" s="949"/>
      <c r="S262" s="949"/>
      <c r="T262" s="949"/>
      <c r="U262" s="949"/>
      <c r="V262" s="949"/>
      <c r="W262" s="949"/>
      <c r="X262" s="949"/>
      <c r="Y262" s="949"/>
      <c r="Z262" s="949"/>
      <c r="AA262" s="949"/>
      <c r="AB262" s="949"/>
      <c r="AC262" s="949"/>
      <c r="AD262" s="949"/>
      <c r="AE262" s="949"/>
    </row>
    <row r="263" spans="1:31" ht="0.2" customHeight="1">
      <c r="A263" s="949">
        <v>7</v>
      </c>
      <c r="B263" s="949"/>
      <c r="C263" s="949"/>
      <c r="D263" s="949"/>
      <c r="E263" s="949"/>
      <c r="F263" s="949"/>
      <c r="G263" s="949" t="b">
        <v>0</v>
      </c>
      <c r="H263" s="949"/>
      <c r="I263" s="949"/>
      <c r="J263" s="949"/>
      <c r="K263" s="949"/>
      <c r="L263" s="1023" t="s">
        <v>502</v>
      </c>
      <c r="M263" s="1018" t="s">
        <v>503</v>
      </c>
      <c r="N263" s="1024"/>
      <c r="O263" s="1024"/>
      <c r="P263" s="1020">
        <v>0</v>
      </c>
      <c r="Q263" s="949"/>
      <c r="R263" s="949"/>
      <c r="S263" s="949"/>
      <c r="T263" s="949"/>
      <c r="U263" s="949"/>
      <c r="V263" s="949"/>
      <c r="W263" s="949"/>
      <c r="X263" s="949"/>
      <c r="Y263" s="949"/>
      <c r="Z263" s="949"/>
      <c r="AA263" s="949"/>
      <c r="AB263" s="949"/>
      <c r="AC263" s="949"/>
      <c r="AD263" s="949"/>
      <c r="AE263" s="949"/>
    </row>
    <row r="264" spans="1:31" ht="0.2" customHeight="1">
      <c r="A264" s="949">
        <v>7</v>
      </c>
      <c r="B264" s="949"/>
      <c r="C264" s="949"/>
      <c r="D264" s="949"/>
      <c r="E264" s="949"/>
      <c r="F264" s="949"/>
      <c r="G264" s="949" t="b">
        <v>0</v>
      </c>
      <c r="H264" s="949"/>
      <c r="I264" s="949"/>
      <c r="J264" s="949"/>
      <c r="K264" s="949"/>
      <c r="L264" s="1023" t="s">
        <v>504</v>
      </c>
      <c r="M264" s="1018" t="s">
        <v>505</v>
      </c>
      <c r="N264" s="1024"/>
      <c r="O264" s="1024"/>
      <c r="P264" s="1020">
        <v>0</v>
      </c>
      <c r="Q264" s="949"/>
      <c r="R264" s="949"/>
      <c r="S264" s="949"/>
      <c r="T264" s="949"/>
      <c r="U264" s="949"/>
      <c r="V264" s="949"/>
      <c r="W264" s="949"/>
      <c r="X264" s="949"/>
      <c r="Y264" s="949"/>
      <c r="Z264" s="949"/>
      <c r="AA264" s="949"/>
      <c r="AB264" s="949"/>
      <c r="AC264" s="949"/>
      <c r="AD264" s="949"/>
      <c r="AE264" s="949"/>
    </row>
    <row r="265" spans="1:31" ht="0.2" customHeight="1">
      <c r="A265" s="949">
        <v>7</v>
      </c>
      <c r="B265" s="949"/>
      <c r="C265" s="949"/>
      <c r="D265" s="949"/>
      <c r="E265" s="949"/>
      <c r="F265" s="949"/>
      <c r="G265" s="949" t="b">
        <v>0</v>
      </c>
      <c r="H265" s="949"/>
      <c r="I265" s="949"/>
      <c r="J265" s="949"/>
      <c r="K265" s="949"/>
      <c r="L265" s="1013" t="s">
        <v>995</v>
      </c>
      <c r="M265" s="1009"/>
      <c r="N265" s="1010"/>
      <c r="O265" s="1010"/>
      <c r="P265" s="1011"/>
      <c r="Q265" s="949"/>
      <c r="R265" s="949"/>
      <c r="S265" s="949"/>
      <c r="T265" s="949"/>
      <c r="U265" s="949"/>
      <c r="V265" s="949"/>
      <c r="W265" s="949"/>
      <c r="X265" s="949"/>
      <c r="Y265" s="949"/>
      <c r="Z265" s="949"/>
      <c r="AA265" s="949"/>
      <c r="AB265" s="949"/>
      <c r="AC265" s="949"/>
      <c r="AD265" s="949"/>
      <c r="AE265" s="949"/>
    </row>
    <row r="266" spans="1:31" ht="0.2" customHeight="1">
      <c r="A266" s="949">
        <v>7</v>
      </c>
      <c r="B266" s="949"/>
      <c r="C266" s="949"/>
      <c r="D266" s="949"/>
      <c r="E266" s="949"/>
      <c r="F266" s="949"/>
      <c r="G266" s="949" t="b">
        <v>0</v>
      </c>
      <c r="H266" s="949"/>
      <c r="I266" s="949"/>
      <c r="J266" s="949"/>
      <c r="K266" s="949"/>
      <c r="L266" s="1023" t="s">
        <v>499</v>
      </c>
      <c r="M266" s="1018" t="s">
        <v>486</v>
      </c>
      <c r="N266" s="1024">
        <v>0</v>
      </c>
      <c r="O266" s="1024">
        <v>0</v>
      </c>
      <c r="P266" s="1020">
        <v>0</v>
      </c>
      <c r="Q266" s="949"/>
      <c r="R266" s="949"/>
      <c r="S266" s="949"/>
      <c r="T266" s="949"/>
      <c r="U266" s="949"/>
      <c r="V266" s="949"/>
      <c r="W266" s="949"/>
      <c r="X266" s="949"/>
      <c r="Y266" s="949"/>
      <c r="Z266" s="949"/>
      <c r="AA266" s="949"/>
      <c r="AB266" s="949"/>
      <c r="AC266" s="949"/>
      <c r="AD266" s="949"/>
      <c r="AE266" s="949"/>
    </row>
    <row r="267" spans="1:31" ht="0.2" customHeight="1">
      <c r="A267" s="949">
        <v>7</v>
      </c>
      <c r="B267" s="949"/>
      <c r="C267" s="949"/>
      <c r="D267" s="949"/>
      <c r="E267" s="949"/>
      <c r="F267" s="949"/>
      <c r="G267" s="949" t="b">
        <v>0</v>
      </c>
      <c r="H267" s="949"/>
      <c r="I267" s="949"/>
      <c r="J267" s="949"/>
      <c r="K267" s="949"/>
      <c r="L267" s="1023" t="s">
        <v>500</v>
      </c>
      <c r="M267" s="1018" t="s">
        <v>486</v>
      </c>
      <c r="N267" s="1024"/>
      <c r="O267" s="1024"/>
      <c r="P267" s="1020">
        <v>0</v>
      </c>
      <c r="Q267" s="949"/>
      <c r="R267" s="949"/>
      <c r="S267" s="949"/>
      <c r="T267" s="949"/>
      <c r="U267" s="949"/>
      <c r="V267" s="949"/>
      <c r="W267" s="949"/>
      <c r="X267" s="949"/>
      <c r="Y267" s="949"/>
      <c r="Z267" s="949"/>
      <c r="AA267" s="949"/>
      <c r="AB267" s="949"/>
      <c r="AC267" s="949"/>
      <c r="AD267" s="949"/>
      <c r="AE267" s="949"/>
    </row>
    <row r="268" spans="1:31" ht="0.2" customHeight="1">
      <c r="A268" s="949">
        <v>7</v>
      </c>
      <c r="B268" s="979" t="s">
        <v>989</v>
      </c>
      <c r="C268" s="949"/>
      <c r="D268" s="949"/>
      <c r="E268" s="949"/>
      <c r="F268" s="949"/>
      <c r="G268" s="949" t="b">
        <v>0</v>
      </c>
      <c r="H268" s="949"/>
      <c r="I268" s="949"/>
      <c r="J268" s="949"/>
      <c r="K268" s="949"/>
      <c r="L268" s="1023" t="s">
        <v>501</v>
      </c>
      <c r="M268" s="1018" t="s">
        <v>314</v>
      </c>
      <c r="N268" s="1021">
        <v>16.12</v>
      </c>
      <c r="O268" s="1021">
        <v>15.525</v>
      </c>
      <c r="P268" s="1022">
        <v>-3.6910669975186141</v>
      </c>
      <c r="Q268" s="949"/>
      <c r="R268" s="949"/>
      <c r="S268" s="949"/>
      <c r="T268" s="949"/>
      <c r="U268" s="949"/>
      <c r="V268" s="949"/>
      <c r="W268" s="949"/>
      <c r="X268" s="949"/>
      <c r="Y268" s="949"/>
      <c r="Z268" s="949"/>
      <c r="AA268" s="949"/>
      <c r="AB268" s="949"/>
      <c r="AC268" s="949"/>
      <c r="AD268" s="949"/>
      <c r="AE268" s="949"/>
    </row>
    <row r="269" spans="1:31" ht="0.2" customHeight="1">
      <c r="A269" s="949">
        <v>7</v>
      </c>
      <c r="B269" s="949"/>
      <c r="C269" s="949"/>
      <c r="D269" s="949"/>
      <c r="E269" s="949"/>
      <c r="F269" s="949"/>
      <c r="G269" s="949" t="b">
        <v>0</v>
      </c>
      <c r="H269" s="949"/>
      <c r="I269" s="949"/>
      <c r="J269" s="949"/>
      <c r="K269" s="949"/>
      <c r="L269" s="1023" t="s">
        <v>502</v>
      </c>
      <c r="M269" s="1018" t="s">
        <v>503</v>
      </c>
      <c r="N269" s="1024"/>
      <c r="O269" s="1024"/>
      <c r="P269" s="1020">
        <v>0</v>
      </c>
      <c r="Q269" s="949"/>
      <c r="R269" s="949"/>
      <c r="S269" s="949"/>
      <c r="T269" s="949"/>
      <c r="U269" s="949"/>
      <c r="V269" s="949"/>
      <c r="W269" s="949"/>
      <c r="X269" s="949"/>
      <c r="Y269" s="949"/>
      <c r="Z269" s="949"/>
      <c r="AA269" s="949"/>
      <c r="AB269" s="949"/>
      <c r="AC269" s="949"/>
      <c r="AD269" s="949"/>
      <c r="AE269" s="949"/>
    </row>
    <row r="270" spans="1:31" ht="0.2" customHeight="1">
      <c r="A270" s="949">
        <v>7</v>
      </c>
      <c r="B270" s="949"/>
      <c r="C270" s="949"/>
      <c r="D270" s="949"/>
      <c r="E270" s="949"/>
      <c r="F270" s="949"/>
      <c r="G270" s="949" t="b">
        <v>0</v>
      </c>
      <c r="H270" s="949"/>
      <c r="I270" s="949"/>
      <c r="J270" s="949"/>
      <c r="K270" s="949"/>
      <c r="L270" s="1023" t="s">
        <v>504</v>
      </c>
      <c r="M270" s="1018" t="s">
        <v>505</v>
      </c>
      <c r="N270" s="1024"/>
      <c r="O270" s="1024"/>
      <c r="P270" s="1020">
        <v>0</v>
      </c>
      <c r="Q270" s="949"/>
      <c r="R270" s="949"/>
      <c r="S270" s="949"/>
      <c r="T270" s="949"/>
      <c r="U270" s="949"/>
      <c r="V270" s="949"/>
      <c r="W270" s="949"/>
      <c r="X270" s="949"/>
      <c r="Y270" s="949"/>
      <c r="Z270" s="949"/>
      <c r="AA270" s="949"/>
      <c r="AB270" s="949"/>
      <c r="AC270" s="949"/>
      <c r="AD270" s="949"/>
      <c r="AE270" s="949"/>
    </row>
    <row r="271" spans="1:31" ht="0.2" customHeight="1">
      <c r="A271" s="949">
        <v>7</v>
      </c>
      <c r="B271" s="949"/>
      <c r="C271" s="949"/>
      <c r="D271" s="949"/>
      <c r="E271" s="949"/>
      <c r="F271" s="949"/>
      <c r="G271" s="949" t="b">
        <v>0</v>
      </c>
      <c r="H271" s="949"/>
      <c r="I271" s="949"/>
      <c r="J271" s="949"/>
      <c r="K271" s="949"/>
      <c r="L271" s="1013" t="s">
        <v>996</v>
      </c>
      <c r="M271" s="1009"/>
      <c r="N271" s="1010"/>
      <c r="O271" s="1010"/>
      <c r="P271" s="1011"/>
      <c r="Q271" s="949"/>
      <c r="R271" s="949"/>
      <c r="S271" s="949"/>
      <c r="T271" s="949"/>
      <c r="U271" s="949"/>
      <c r="V271" s="949"/>
      <c r="W271" s="949"/>
      <c r="X271" s="949"/>
      <c r="Y271" s="949"/>
      <c r="Z271" s="949"/>
      <c r="AA271" s="949"/>
      <c r="AB271" s="949"/>
      <c r="AC271" s="949"/>
      <c r="AD271" s="949"/>
      <c r="AE271" s="949"/>
    </row>
    <row r="272" spans="1:31" ht="0.2" customHeight="1">
      <c r="A272" s="949">
        <v>7</v>
      </c>
      <c r="B272" s="949"/>
      <c r="C272" s="949"/>
      <c r="D272" s="949"/>
      <c r="E272" s="949"/>
      <c r="F272" s="949"/>
      <c r="G272" s="949" t="b">
        <v>0</v>
      </c>
      <c r="H272" s="949"/>
      <c r="I272" s="949"/>
      <c r="J272" s="949"/>
      <c r="K272" s="949"/>
      <c r="L272" s="1023" t="s">
        <v>499</v>
      </c>
      <c r="M272" s="1018" t="s">
        <v>486</v>
      </c>
      <c r="N272" s="1024">
        <v>0</v>
      </c>
      <c r="O272" s="1024">
        <v>0</v>
      </c>
      <c r="P272" s="1020">
        <v>0</v>
      </c>
      <c r="Q272" s="949"/>
      <c r="R272" s="949"/>
      <c r="S272" s="949"/>
      <c r="T272" s="949"/>
      <c r="U272" s="949"/>
      <c r="V272" s="949"/>
      <c r="W272" s="949"/>
      <c r="X272" s="949"/>
      <c r="Y272" s="949"/>
      <c r="Z272" s="949"/>
      <c r="AA272" s="949"/>
      <c r="AB272" s="949"/>
      <c r="AC272" s="949"/>
      <c r="AD272" s="949"/>
      <c r="AE272" s="949"/>
    </row>
    <row r="273" spans="1:31" ht="0.2" customHeight="1">
      <c r="A273" s="949">
        <v>7</v>
      </c>
      <c r="B273" s="949"/>
      <c r="C273" s="949"/>
      <c r="D273" s="949"/>
      <c r="E273" s="949"/>
      <c r="F273" s="949"/>
      <c r="G273" s="949" t="b">
        <v>0</v>
      </c>
      <c r="H273" s="949"/>
      <c r="I273" s="949"/>
      <c r="J273" s="949"/>
      <c r="K273" s="949"/>
      <c r="L273" s="1023" t="s">
        <v>500</v>
      </c>
      <c r="M273" s="1018" t="s">
        <v>486</v>
      </c>
      <c r="N273" s="1024"/>
      <c r="O273" s="1024"/>
      <c r="P273" s="1020">
        <v>0</v>
      </c>
      <c r="Q273" s="949"/>
      <c r="R273" s="949"/>
      <c r="S273" s="949"/>
      <c r="T273" s="949"/>
      <c r="U273" s="949"/>
      <c r="V273" s="949"/>
      <c r="W273" s="949"/>
      <c r="X273" s="949"/>
      <c r="Y273" s="949"/>
      <c r="Z273" s="949"/>
      <c r="AA273" s="949"/>
      <c r="AB273" s="949"/>
      <c r="AC273" s="949"/>
      <c r="AD273" s="949"/>
      <c r="AE273" s="949"/>
    </row>
    <row r="274" spans="1:31" ht="0.2" customHeight="1">
      <c r="A274" s="949">
        <v>7</v>
      </c>
      <c r="B274" s="979" t="s">
        <v>990</v>
      </c>
      <c r="C274" s="949"/>
      <c r="D274" s="949"/>
      <c r="E274" s="949"/>
      <c r="F274" s="949"/>
      <c r="G274" s="949" t="b">
        <v>0</v>
      </c>
      <c r="H274" s="949"/>
      <c r="I274" s="949"/>
      <c r="J274" s="949"/>
      <c r="K274" s="949"/>
      <c r="L274" s="1023" t="s">
        <v>501</v>
      </c>
      <c r="M274" s="1018" t="s">
        <v>314</v>
      </c>
      <c r="N274" s="1021">
        <v>15.49</v>
      </c>
      <c r="O274" s="1021">
        <v>14.625</v>
      </c>
      <c r="P274" s="1022">
        <v>-5.5842479018721765</v>
      </c>
      <c r="Q274" s="949"/>
      <c r="R274" s="949"/>
      <c r="S274" s="949"/>
      <c r="T274" s="949"/>
      <c r="U274" s="949"/>
      <c r="V274" s="949"/>
      <c r="W274" s="949"/>
      <c r="X274" s="949"/>
      <c r="Y274" s="949"/>
      <c r="Z274" s="949"/>
      <c r="AA274" s="949"/>
      <c r="AB274" s="949"/>
      <c r="AC274" s="949"/>
      <c r="AD274" s="949"/>
      <c r="AE274" s="949"/>
    </row>
    <row r="275" spans="1:31" ht="0.2" customHeight="1">
      <c r="A275" s="949">
        <v>7</v>
      </c>
      <c r="B275" s="949"/>
      <c r="C275" s="949"/>
      <c r="D275" s="949"/>
      <c r="E275" s="949"/>
      <c r="F275" s="949"/>
      <c r="G275" s="949" t="b">
        <v>0</v>
      </c>
      <c r="H275" s="949"/>
      <c r="I275" s="949"/>
      <c r="J275" s="949"/>
      <c r="K275" s="949"/>
      <c r="L275" s="1023" t="s">
        <v>502</v>
      </c>
      <c r="M275" s="1018" t="s">
        <v>503</v>
      </c>
      <c r="N275" s="1024"/>
      <c r="O275" s="1024"/>
      <c r="P275" s="1020">
        <v>0</v>
      </c>
      <c r="Q275" s="949"/>
      <c r="R275" s="949"/>
      <c r="S275" s="949"/>
      <c r="T275" s="949"/>
      <c r="U275" s="949"/>
      <c r="V275" s="949"/>
      <c r="W275" s="949"/>
      <c r="X275" s="949"/>
      <c r="Y275" s="949"/>
      <c r="Z275" s="949"/>
      <c r="AA275" s="949"/>
      <c r="AB275" s="949"/>
      <c r="AC275" s="949"/>
      <c r="AD275" s="949"/>
      <c r="AE275" s="949"/>
    </row>
    <row r="276" spans="1:31" ht="0.2" customHeight="1">
      <c r="A276" s="949">
        <v>7</v>
      </c>
      <c r="B276" s="949"/>
      <c r="C276" s="949"/>
      <c r="D276" s="949"/>
      <c r="E276" s="949"/>
      <c r="F276" s="949"/>
      <c r="G276" s="949" t="b">
        <v>0</v>
      </c>
      <c r="H276" s="949"/>
      <c r="I276" s="949"/>
      <c r="J276" s="949"/>
      <c r="K276" s="949"/>
      <c r="L276" s="1023" t="s">
        <v>504</v>
      </c>
      <c r="M276" s="1018" t="s">
        <v>505</v>
      </c>
      <c r="N276" s="1024"/>
      <c r="O276" s="1024"/>
      <c r="P276" s="1020">
        <v>0</v>
      </c>
      <c r="Q276" s="949"/>
      <c r="R276" s="949"/>
      <c r="S276" s="949"/>
      <c r="T276" s="949"/>
      <c r="U276" s="949"/>
      <c r="V276" s="949"/>
      <c r="W276" s="949"/>
      <c r="X276" s="949"/>
      <c r="Y276" s="949"/>
      <c r="Z276" s="949"/>
      <c r="AA276" s="949"/>
      <c r="AB276" s="949"/>
      <c r="AC276" s="949"/>
      <c r="AD276" s="949"/>
      <c r="AE276" s="949"/>
    </row>
    <row r="277" spans="1:31" ht="0.2" customHeight="1">
      <c r="A277" s="949">
        <v>7</v>
      </c>
      <c r="B277" s="949"/>
      <c r="C277" s="949"/>
      <c r="D277" s="949"/>
      <c r="E277" s="949"/>
      <c r="F277" s="949"/>
      <c r="G277" s="949" t="b">
        <v>0</v>
      </c>
      <c r="H277" s="949"/>
      <c r="I277" s="949"/>
      <c r="J277" s="949"/>
      <c r="K277" s="949"/>
      <c r="L277" s="1013" t="s">
        <v>996</v>
      </c>
      <c r="M277" s="1009"/>
      <c r="N277" s="1010"/>
      <c r="O277" s="1010"/>
      <c r="P277" s="1011"/>
      <c r="Q277" s="949"/>
      <c r="R277" s="949"/>
      <c r="S277" s="949"/>
      <c r="T277" s="949"/>
      <c r="U277" s="949"/>
      <c r="V277" s="949"/>
      <c r="W277" s="949"/>
      <c r="X277" s="949"/>
      <c r="Y277" s="949"/>
      <c r="Z277" s="949"/>
      <c r="AA277" s="949"/>
      <c r="AB277" s="949"/>
      <c r="AC277" s="949"/>
      <c r="AD277" s="949"/>
      <c r="AE277" s="949"/>
    </row>
    <row r="278" spans="1:31" ht="0.2" customHeight="1">
      <c r="A278" s="949">
        <v>7</v>
      </c>
      <c r="B278" s="949"/>
      <c r="C278" s="949"/>
      <c r="D278" s="949"/>
      <c r="E278" s="949"/>
      <c r="F278" s="949"/>
      <c r="G278" s="949" t="b">
        <v>0</v>
      </c>
      <c r="H278" s="949"/>
      <c r="I278" s="949"/>
      <c r="J278" s="949"/>
      <c r="K278" s="949"/>
      <c r="L278" s="1023" t="s">
        <v>499</v>
      </c>
      <c r="M278" s="1018" t="s">
        <v>486</v>
      </c>
      <c r="N278" s="1024">
        <v>0</v>
      </c>
      <c r="O278" s="1024">
        <v>0</v>
      </c>
      <c r="P278" s="1020">
        <v>0</v>
      </c>
      <c r="Q278" s="949"/>
      <c r="R278" s="949"/>
      <c r="S278" s="949"/>
      <c r="T278" s="949"/>
      <c r="U278" s="949"/>
      <c r="V278" s="949"/>
      <c r="W278" s="949"/>
      <c r="X278" s="949"/>
      <c r="Y278" s="949"/>
      <c r="Z278" s="949"/>
      <c r="AA278" s="949"/>
      <c r="AB278" s="949"/>
      <c r="AC278" s="949"/>
      <c r="AD278" s="949"/>
      <c r="AE278" s="949"/>
    </row>
    <row r="279" spans="1:31" ht="0.2" customHeight="1">
      <c r="A279" s="949">
        <v>7</v>
      </c>
      <c r="B279" s="949"/>
      <c r="C279" s="949"/>
      <c r="D279" s="949"/>
      <c r="E279" s="949"/>
      <c r="F279" s="949"/>
      <c r="G279" s="949" t="b">
        <v>0</v>
      </c>
      <c r="H279" s="949"/>
      <c r="I279" s="949"/>
      <c r="J279" s="949"/>
      <c r="K279" s="949"/>
      <c r="L279" s="1023" t="s">
        <v>500</v>
      </c>
      <c r="M279" s="1018" t="s">
        <v>486</v>
      </c>
      <c r="N279" s="1024"/>
      <c r="O279" s="1024"/>
      <c r="P279" s="1020">
        <v>0</v>
      </c>
      <c r="Q279" s="949"/>
      <c r="R279" s="949"/>
      <c r="S279" s="949"/>
      <c r="T279" s="949"/>
      <c r="U279" s="949"/>
      <c r="V279" s="949"/>
      <c r="W279" s="949"/>
      <c r="X279" s="949"/>
      <c r="Y279" s="949"/>
      <c r="Z279" s="949"/>
      <c r="AA279" s="949"/>
      <c r="AB279" s="949"/>
      <c r="AC279" s="949"/>
      <c r="AD279" s="949"/>
      <c r="AE279" s="949"/>
    </row>
    <row r="280" spans="1:31" ht="0.2" customHeight="1">
      <c r="A280" s="949">
        <v>7</v>
      </c>
      <c r="B280" s="979" t="s">
        <v>991</v>
      </c>
      <c r="C280" s="949"/>
      <c r="D280" s="949"/>
      <c r="E280" s="949"/>
      <c r="F280" s="949"/>
      <c r="G280" s="949" t="b">
        <v>0</v>
      </c>
      <c r="H280" s="949"/>
      <c r="I280" s="949"/>
      <c r="J280" s="949"/>
      <c r="K280" s="949"/>
      <c r="L280" s="1023" t="s">
        <v>501</v>
      </c>
      <c r="M280" s="1018" t="s">
        <v>314</v>
      </c>
      <c r="N280" s="1021">
        <v>15.49</v>
      </c>
      <c r="O280" s="1021">
        <v>14.625</v>
      </c>
      <c r="P280" s="1022">
        <v>-5.5842479018721765</v>
      </c>
      <c r="Q280" s="949"/>
      <c r="R280" s="949"/>
      <c r="S280" s="949"/>
      <c r="T280" s="949"/>
      <c r="U280" s="949"/>
      <c r="V280" s="949"/>
      <c r="W280" s="949"/>
      <c r="X280" s="949"/>
      <c r="Y280" s="949"/>
      <c r="Z280" s="949"/>
      <c r="AA280" s="949"/>
      <c r="AB280" s="949"/>
      <c r="AC280" s="949"/>
      <c r="AD280" s="949"/>
      <c r="AE280" s="949"/>
    </row>
    <row r="281" spans="1:31" ht="0.2" customHeight="1">
      <c r="A281" s="949">
        <v>7</v>
      </c>
      <c r="B281" s="949"/>
      <c r="C281" s="949"/>
      <c r="D281" s="949"/>
      <c r="E281" s="949"/>
      <c r="F281" s="949"/>
      <c r="G281" s="949" t="b">
        <v>0</v>
      </c>
      <c r="H281" s="949"/>
      <c r="I281" s="949"/>
      <c r="J281" s="949"/>
      <c r="K281" s="949"/>
      <c r="L281" s="1023" t="s">
        <v>502</v>
      </c>
      <c r="M281" s="1018" t="s">
        <v>503</v>
      </c>
      <c r="N281" s="1024"/>
      <c r="O281" s="1024"/>
      <c r="P281" s="1020">
        <v>0</v>
      </c>
      <c r="Q281" s="949"/>
      <c r="R281" s="949"/>
      <c r="S281" s="949"/>
      <c r="T281" s="949"/>
      <c r="U281" s="949"/>
      <c r="V281" s="949"/>
      <c r="W281" s="949"/>
      <c r="X281" s="949"/>
      <c r="Y281" s="949"/>
      <c r="Z281" s="949"/>
      <c r="AA281" s="949"/>
      <c r="AB281" s="949"/>
      <c r="AC281" s="949"/>
      <c r="AD281" s="949"/>
      <c r="AE281" s="949"/>
    </row>
    <row r="282" spans="1:31" ht="0.2" customHeight="1">
      <c r="A282" s="949">
        <v>7</v>
      </c>
      <c r="B282" s="949"/>
      <c r="C282" s="949"/>
      <c r="D282" s="949"/>
      <c r="E282" s="949"/>
      <c r="F282" s="949"/>
      <c r="G282" s="949" t="b">
        <v>0</v>
      </c>
      <c r="H282" s="949"/>
      <c r="I282" s="949"/>
      <c r="J282" s="949"/>
      <c r="K282" s="949"/>
      <c r="L282" s="1023" t="s">
        <v>504</v>
      </c>
      <c r="M282" s="1018" t="s">
        <v>505</v>
      </c>
      <c r="N282" s="1024"/>
      <c r="O282" s="1024"/>
      <c r="P282" s="1020">
        <v>0</v>
      </c>
      <c r="Q282" s="949"/>
      <c r="R282" s="949"/>
      <c r="S282" s="949"/>
      <c r="T282" s="949"/>
      <c r="U282" s="949"/>
      <c r="V282" s="949"/>
      <c r="W282" s="949"/>
      <c r="X282" s="949"/>
      <c r="Y282" s="949"/>
      <c r="Z282" s="949"/>
      <c r="AA282" s="949"/>
      <c r="AB282" s="949"/>
      <c r="AC282" s="949"/>
      <c r="AD282" s="949"/>
      <c r="AE282" s="949"/>
    </row>
    <row r="283" spans="1:31">
      <c r="A283" s="949"/>
      <c r="B283" s="949"/>
      <c r="C283" s="949"/>
      <c r="D283" s="949"/>
      <c r="E283" s="949"/>
      <c r="F283" s="949"/>
      <c r="G283" s="809" t="b">
        <v>1</v>
      </c>
      <c r="H283" s="949"/>
      <c r="I283" s="949"/>
      <c r="J283" s="949"/>
      <c r="K283" s="949"/>
      <c r="L283" s="1027"/>
      <c r="M283" s="1028"/>
      <c r="N283" s="1029"/>
      <c r="O283" s="1029"/>
      <c r="P283" s="1029"/>
      <c r="Q283" s="1029"/>
      <c r="R283" s="949"/>
      <c r="S283" s="949"/>
      <c r="T283" s="949"/>
      <c r="U283" s="949"/>
      <c r="V283" s="949"/>
      <c r="W283" s="949"/>
      <c r="X283" s="949"/>
      <c r="Y283" s="949"/>
      <c r="Z283" s="949"/>
      <c r="AA283" s="949"/>
      <c r="AB283" s="949"/>
      <c r="AC283" s="949"/>
      <c r="AD283" s="949"/>
      <c r="AE283" s="949"/>
    </row>
    <row r="284" spans="1:31" s="243" customFormat="1" ht="0.2" customHeight="1">
      <c r="A284" s="809"/>
      <c r="B284" s="809"/>
      <c r="C284" s="809"/>
      <c r="D284" s="809"/>
      <c r="E284" s="809"/>
      <c r="F284" s="809"/>
      <c r="G284" s="809" t="b">
        <v>0</v>
      </c>
      <c r="H284" s="809"/>
      <c r="I284" s="809"/>
      <c r="J284" s="809"/>
      <c r="K284" s="809"/>
      <c r="L284" s="992" t="s">
        <v>1197</v>
      </c>
      <c r="M284" s="993"/>
      <c r="N284" s="993"/>
      <c r="O284" s="993"/>
      <c r="P284" s="993"/>
      <c r="Q284" s="809"/>
      <c r="R284" s="809"/>
      <c r="S284" s="809"/>
      <c r="T284" s="809"/>
      <c r="U284" s="809"/>
      <c r="V284" s="809"/>
      <c r="W284" s="809"/>
      <c r="X284" s="809"/>
      <c r="Y284" s="809"/>
      <c r="Z284" s="809"/>
      <c r="AA284" s="809"/>
      <c r="AB284" s="809"/>
      <c r="AC284" s="809"/>
      <c r="AD284" s="809"/>
      <c r="AE284" s="809"/>
    </row>
    <row r="285" spans="1:31" ht="0.2" customHeight="1">
      <c r="A285" s="949"/>
      <c r="B285" s="949"/>
      <c r="C285" s="949"/>
      <c r="D285" s="949"/>
      <c r="E285" s="949"/>
      <c r="F285" s="949"/>
      <c r="G285" s="809" t="b">
        <v>0</v>
      </c>
      <c r="H285" s="949"/>
      <c r="I285" s="949"/>
      <c r="J285" s="949"/>
      <c r="K285" s="949"/>
      <c r="L285" s="927" t="s">
        <v>120</v>
      </c>
      <c r="M285" s="927" t="s">
        <v>141</v>
      </c>
      <c r="N285" s="995" t="s">
        <v>2463</v>
      </c>
      <c r="O285" s="996"/>
      <c r="P285" s="997"/>
      <c r="Q285" s="949"/>
      <c r="R285" s="949"/>
      <c r="S285" s="949"/>
      <c r="T285" s="949"/>
      <c r="U285" s="949"/>
      <c r="V285" s="949"/>
      <c r="W285" s="949"/>
      <c r="X285" s="949"/>
      <c r="Y285" s="949"/>
      <c r="Z285" s="949"/>
      <c r="AA285" s="949"/>
      <c r="AB285" s="949"/>
      <c r="AC285" s="949"/>
      <c r="AD285" s="949"/>
      <c r="AE285" s="949"/>
    </row>
    <row r="286" spans="1:31" ht="0.2" customHeight="1">
      <c r="A286" s="949"/>
      <c r="B286" s="949"/>
      <c r="C286" s="949"/>
      <c r="D286" s="949"/>
      <c r="E286" s="949"/>
      <c r="F286" s="949"/>
      <c r="G286" s="809" t="b">
        <v>0</v>
      </c>
      <c r="H286" s="949"/>
      <c r="I286" s="949"/>
      <c r="J286" s="949"/>
      <c r="K286" s="949"/>
      <c r="L286" s="927"/>
      <c r="M286" s="927"/>
      <c r="N286" s="1030" t="s">
        <v>272</v>
      </c>
      <c r="O286" s="1030" t="s">
        <v>271</v>
      </c>
      <c r="P286" s="1030" t="s">
        <v>490</v>
      </c>
      <c r="Q286" s="949"/>
      <c r="R286" s="949"/>
      <c r="S286" s="949"/>
      <c r="T286" s="949"/>
      <c r="U286" s="949"/>
      <c r="V286" s="949"/>
      <c r="W286" s="949"/>
      <c r="X286" s="949"/>
      <c r="Y286" s="949"/>
      <c r="Z286" s="949"/>
      <c r="AA286" s="949"/>
      <c r="AB286" s="949"/>
      <c r="AC286" s="949"/>
      <c r="AD286" s="949"/>
      <c r="AE286" s="949"/>
    </row>
    <row r="287" spans="1:31" ht="0.2" customHeight="1">
      <c r="A287" s="949"/>
      <c r="B287" s="949"/>
      <c r="C287" s="949"/>
      <c r="D287" s="949"/>
      <c r="E287" s="949"/>
      <c r="F287" s="949"/>
      <c r="G287" s="809" t="b">
        <v>0</v>
      </c>
      <c r="H287" s="949"/>
      <c r="I287" s="949"/>
      <c r="J287" s="949"/>
      <c r="K287" s="949"/>
      <c r="L287" s="988"/>
      <c r="M287" s="989"/>
      <c r="N287" s="949"/>
      <c r="O287" s="949"/>
      <c r="P287" s="949"/>
      <c r="Q287" s="949"/>
      <c r="R287" s="949"/>
      <c r="S287" s="949"/>
      <c r="T287" s="949"/>
      <c r="U287" s="949"/>
      <c r="V287" s="949"/>
      <c r="W287" s="949"/>
      <c r="X287" s="949"/>
      <c r="Y287" s="949"/>
      <c r="Z287" s="949"/>
      <c r="AA287" s="949"/>
      <c r="AB287" s="949"/>
      <c r="AC287" s="949"/>
      <c r="AD287" s="949"/>
      <c r="AE287" s="949"/>
    </row>
    <row r="288" spans="1:31">
      <c r="A288" s="949"/>
      <c r="B288" s="949"/>
      <c r="C288" s="949"/>
      <c r="D288" s="949"/>
      <c r="E288" s="949"/>
      <c r="F288" s="949"/>
      <c r="G288" s="949"/>
      <c r="H288" s="949"/>
      <c r="I288" s="949"/>
      <c r="J288" s="949"/>
      <c r="K288" s="949"/>
      <c r="L288" s="927" t="s">
        <v>1274</v>
      </c>
      <c r="M288" s="927"/>
      <c r="N288" s="927"/>
      <c r="O288" s="927"/>
      <c r="P288" s="927"/>
      <c r="Q288" s="949"/>
      <c r="R288" s="949"/>
      <c r="S288" s="949"/>
      <c r="T288" s="949"/>
      <c r="U288" s="949"/>
      <c r="V288" s="949"/>
      <c r="W288" s="949"/>
      <c r="X288" s="949"/>
      <c r="Y288" s="949"/>
      <c r="Z288" s="949"/>
      <c r="AA288" s="949"/>
      <c r="AB288" s="949"/>
      <c r="AC288" s="949"/>
      <c r="AD288" s="949"/>
      <c r="AE288" s="949"/>
    </row>
    <row r="289" spans="1:31" ht="42.75" customHeight="1">
      <c r="A289" s="949"/>
      <c r="B289" s="949"/>
      <c r="C289" s="949"/>
      <c r="D289" s="949"/>
      <c r="E289" s="949"/>
      <c r="F289" s="949"/>
      <c r="G289" s="949"/>
      <c r="H289" s="949"/>
      <c r="I289" s="949"/>
      <c r="J289" s="949"/>
      <c r="K289" s="579"/>
      <c r="L289" s="1031" t="s">
        <v>2432</v>
      </c>
      <c r="M289" s="1032"/>
      <c r="N289" s="1032"/>
      <c r="O289" s="1032"/>
      <c r="P289" s="1032"/>
      <c r="Q289" s="949"/>
      <c r="R289" s="949"/>
      <c r="S289" s="949"/>
      <c r="T289" s="949"/>
      <c r="U289" s="949"/>
      <c r="V289" s="949"/>
      <c r="W289" s="949"/>
      <c r="X289" s="949"/>
      <c r="Y289" s="949"/>
      <c r="Z289" s="949"/>
      <c r="AA289" s="949"/>
      <c r="AB289" s="949"/>
      <c r="AC289" s="949"/>
      <c r="AD289" s="949"/>
      <c r="AE289" s="949"/>
    </row>
    <row r="290" spans="1:31" ht="42.75" customHeight="1">
      <c r="A290" s="949"/>
      <c r="B290" s="949"/>
      <c r="C290" s="949"/>
      <c r="D290" s="949"/>
      <c r="E290" s="949"/>
      <c r="F290" s="949"/>
      <c r="G290" s="949"/>
      <c r="H290" s="949"/>
      <c r="I290" s="949"/>
      <c r="J290" s="949"/>
      <c r="K290" s="949"/>
      <c r="L290" s="988"/>
      <c r="M290" s="989"/>
      <c r="N290" s="949"/>
      <c r="O290" s="949"/>
      <c r="P290" s="949"/>
      <c r="Q290" s="949"/>
      <c r="R290" s="949"/>
      <c r="S290" s="949"/>
      <c r="T290" s="949"/>
      <c r="U290" s="949"/>
      <c r="V290" s="949"/>
      <c r="W290" s="949"/>
      <c r="X290" s="949"/>
      <c r="Y290" s="949"/>
      <c r="Z290" s="949"/>
      <c r="AA290" s="949"/>
      <c r="AB290" s="949"/>
      <c r="AC290" s="949"/>
      <c r="AD290" s="949"/>
      <c r="AE290" s="949"/>
    </row>
  </sheetData>
  <sheetProtection formatColumns="0" formatRows="0" autoFilter="0"/>
  <mergeCells count="38">
    <mergeCell ref="L246:M246"/>
    <mergeCell ref="L247:M247"/>
    <mergeCell ref="L248:M248"/>
    <mergeCell ref="L207:M207"/>
    <mergeCell ref="L208:M208"/>
    <mergeCell ref="L209:M209"/>
    <mergeCell ref="L210:M210"/>
    <mergeCell ref="L245:M245"/>
    <mergeCell ref="L134:M134"/>
    <mergeCell ref="L169:M169"/>
    <mergeCell ref="L170:M170"/>
    <mergeCell ref="L171:M171"/>
    <mergeCell ref="L172:M172"/>
    <mergeCell ref="L95:M95"/>
    <mergeCell ref="L96:M96"/>
    <mergeCell ref="L131:M131"/>
    <mergeCell ref="L132:M132"/>
    <mergeCell ref="L133:M133"/>
    <mergeCell ref="L56:M56"/>
    <mergeCell ref="L57:M57"/>
    <mergeCell ref="L58:M58"/>
    <mergeCell ref="L93:M93"/>
    <mergeCell ref="L94:M94"/>
    <mergeCell ref="L14:P14"/>
    <mergeCell ref="L15:L16"/>
    <mergeCell ref="M15:M16"/>
    <mergeCell ref="N15:P15"/>
    <mergeCell ref="L289:P289"/>
    <mergeCell ref="L284:P284"/>
    <mergeCell ref="L285:L286"/>
    <mergeCell ref="M285:M286"/>
    <mergeCell ref="N285:P285"/>
    <mergeCell ref="L288:P288"/>
    <mergeCell ref="L17:M17"/>
    <mergeCell ref="L18:M18"/>
    <mergeCell ref="L19:M19"/>
    <mergeCell ref="L20:M20"/>
    <mergeCell ref="L55:M55"/>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N126:O127 N120:O121 N111:O112 N117:O118 N114:O115 N108:O109 N123:O124 N129:O130 N164:O165 N158:O159 N149:O150 N155:O156 N152:O153 N146:O147 N161:O162 N167:O168 N202:O203 N196:O197 N187:O188 N193:O194 N190:O191 N184:O185 N199:O200 N205:O206 N240:O241 N234:O235 N225:O226 N231:O232 N228:O229 N222:O223 N237:O238 N243:O244 N278:O279 N272:O273 N263:O264 N269:O270 N266:O267 N260:O261 N275:O276 N281:O28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6" customWidth="1"/>
    <col min="2" max="2" width="6.7109375" style="106" customWidth="1"/>
    <col min="3" max="3" width="40.7109375" style="106" customWidth="1"/>
    <col min="4" max="6" width="3.7109375" style="106" customWidth="1"/>
    <col min="7" max="7" width="23.7109375" style="106" customWidth="1"/>
    <col min="8" max="9" width="3.7109375" style="106" customWidth="1"/>
    <col min="10" max="10" width="4.7109375" style="106" customWidth="1"/>
    <col min="11" max="11" width="40.7109375" style="106" customWidth="1"/>
    <col min="12" max="12" width="4.7109375" style="106" customWidth="1"/>
    <col min="13" max="13" width="18.5703125" style="106" bestFit="1" customWidth="1"/>
    <col min="14" max="15" width="4.7109375" style="106" customWidth="1"/>
    <col min="16" max="16" width="5.7109375" style="106" customWidth="1"/>
    <col min="17" max="18" width="12.5703125" style="106" customWidth="1"/>
    <col min="19" max="19" width="14.5703125" style="106" customWidth="1"/>
    <col min="20" max="20" width="18.85546875" style="106" customWidth="1"/>
    <col min="21" max="21" width="19.28515625" style="106" customWidth="1"/>
    <col min="22" max="22" width="39.140625" style="106" customWidth="1"/>
    <col min="23" max="23" width="41.7109375" style="106" customWidth="1"/>
    <col min="24" max="24" width="54.85546875" style="106" customWidth="1"/>
    <col min="25" max="26" width="22.85546875" style="106" customWidth="1"/>
    <col min="27" max="16384" width="9.140625" style="106"/>
  </cols>
  <sheetData>
    <row r="1" spans="1:26" ht="12" customHeight="1">
      <c r="A1" s="102" t="s">
        <v>27</v>
      </c>
      <c r="B1" s="103" t="s">
        <v>512</v>
      </c>
      <c r="C1" s="102" t="s">
        <v>27</v>
      </c>
      <c r="D1" s="102"/>
      <c r="E1" s="102"/>
      <c r="F1" s="102"/>
      <c r="G1" s="104" t="s">
        <v>513</v>
      </c>
      <c r="H1" s="102"/>
      <c r="I1" s="102"/>
      <c r="J1" s="102"/>
      <c r="K1" s="102"/>
      <c r="L1" s="105"/>
      <c r="M1" s="104" t="s">
        <v>514</v>
      </c>
      <c r="N1" s="102"/>
      <c r="O1" s="105"/>
      <c r="P1" s="102"/>
      <c r="Q1" s="104" t="s">
        <v>515</v>
      </c>
      <c r="R1" s="104" t="s">
        <v>516</v>
      </c>
      <c r="S1" s="104" t="s">
        <v>724</v>
      </c>
      <c r="T1" s="104" t="s">
        <v>820</v>
      </c>
      <c r="U1" s="104" t="s">
        <v>823</v>
      </c>
      <c r="V1" s="125" t="s">
        <v>1241</v>
      </c>
      <c r="W1" s="125" t="s">
        <v>920</v>
      </c>
      <c r="X1" s="125" t="s">
        <v>841</v>
      </c>
      <c r="Y1" s="125" t="s">
        <v>864</v>
      </c>
      <c r="Z1" s="125" t="s">
        <v>1013</v>
      </c>
    </row>
    <row r="2" spans="1:26" ht="12" customHeight="1">
      <c r="A2" s="102" t="s">
        <v>28</v>
      </c>
      <c r="B2" s="103" t="s">
        <v>517</v>
      </c>
      <c r="C2" s="102" t="s">
        <v>28</v>
      </c>
      <c r="D2" s="102"/>
      <c r="E2" s="102"/>
      <c r="F2" s="102"/>
      <c r="G2" s="107" t="s">
        <v>19</v>
      </c>
      <c r="H2" s="102"/>
      <c r="I2" s="102"/>
      <c r="J2" s="102"/>
      <c r="K2" s="102"/>
      <c r="L2" s="102"/>
      <c r="M2" s="108" t="s">
        <v>518</v>
      </c>
      <c r="N2" s="102"/>
      <c r="O2" s="102"/>
      <c r="P2" s="102"/>
      <c r="Q2" s="107">
        <v>2012</v>
      </c>
      <c r="R2" s="107" t="s">
        <v>0</v>
      </c>
      <c r="S2" s="107">
        <v>3</v>
      </c>
      <c r="T2" s="123" t="s">
        <v>821</v>
      </c>
      <c r="U2" s="123" t="s">
        <v>824</v>
      </c>
      <c r="V2" s="144" t="s">
        <v>826</v>
      </c>
      <c r="W2" s="144" t="s">
        <v>921</v>
      </c>
      <c r="X2" s="144" t="s">
        <v>1275</v>
      </c>
      <c r="Y2" s="144" t="s">
        <v>997</v>
      </c>
      <c r="Z2" s="144" t="s">
        <v>997</v>
      </c>
    </row>
    <row r="3" spans="1:26" ht="12" customHeight="1">
      <c r="A3" s="102" t="s">
        <v>29</v>
      </c>
      <c r="B3" s="103" t="s">
        <v>519</v>
      </c>
      <c r="C3" s="102" t="s">
        <v>29</v>
      </c>
      <c r="D3" s="102"/>
      <c r="E3" s="102"/>
      <c r="F3" s="102"/>
      <c r="G3" s="107" t="s">
        <v>20</v>
      </c>
      <c r="H3" s="102"/>
      <c r="I3" s="102"/>
      <c r="J3" s="102"/>
      <c r="K3" s="102"/>
      <c r="L3" s="102"/>
      <c r="M3" s="102"/>
      <c r="N3" s="102"/>
      <c r="O3" s="102"/>
      <c r="P3" s="102"/>
      <c r="Q3" s="107">
        <v>2013</v>
      </c>
      <c r="R3" s="107" t="s">
        <v>1</v>
      </c>
      <c r="S3" s="107">
        <v>4</v>
      </c>
      <c r="T3" s="123" t="s">
        <v>822</v>
      </c>
      <c r="U3" s="123" t="s">
        <v>825</v>
      </c>
      <c r="V3" s="144" t="s">
        <v>827</v>
      </c>
      <c r="W3" s="144" t="s">
        <v>922</v>
      </c>
      <c r="X3" s="144" t="s">
        <v>1276</v>
      </c>
      <c r="Y3" s="144" t="s">
        <v>859</v>
      </c>
      <c r="Z3" s="144" t="s">
        <v>859</v>
      </c>
    </row>
    <row r="4" spans="1:26" ht="12" customHeight="1">
      <c r="A4" s="102" t="s">
        <v>30</v>
      </c>
      <c r="B4" s="103" t="s">
        <v>520</v>
      </c>
      <c r="C4" s="102" t="s">
        <v>30</v>
      </c>
      <c r="D4" s="102"/>
      <c r="E4" s="102"/>
      <c r="F4" s="102"/>
      <c r="G4" s="102"/>
      <c r="H4" s="102"/>
      <c r="I4" s="102"/>
      <c r="J4" s="102"/>
      <c r="K4" s="102"/>
      <c r="L4" s="102"/>
      <c r="M4" s="104" t="s">
        <v>521</v>
      </c>
      <c r="N4" s="102"/>
      <c r="O4" s="102"/>
      <c r="P4" s="102"/>
      <c r="Q4" s="107">
        <v>2014</v>
      </c>
      <c r="R4" s="107" t="s">
        <v>2</v>
      </c>
      <c r="S4" s="107">
        <v>5</v>
      </c>
      <c r="V4" s="144" t="s">
        <v>1240</v>
      </c>
      <c r="X4" s="144" t="s">
        <v>1277</v>
      </c>
      <c r="Y4" s="144" t="s">
        <v>860</v>
      </c>
      <c r="Z4" s="144" t="s">
        <v>860</v>
      </c>
    </row>
    <row r="5" spans="1:26" ht="12" customHeight="1">
      <c r="A5" s="102" t="s">
        <v>31</v>
      </c>
      <c r="B5" s="103" t="s">
        <v>522</v>
      </c>
      <c r="C5" s="102" t="s">
        <v>31</v>
      </c>
      <c r="D5" s="102"/>
      <c r="E5" s="102"/>
      <c r="F5" s="102"/>
      <c r="G5" s="109" t="s">
        <v>523</v>
      </c>
      <c r="H5" s="102"/>
      <c r="I5" s="102"/>
      <c r="J5" s="102"/>
      <c r="K5" s="102"/>
      <c r="L5" s="102"/>
      <c r="M5" s="108">
        <v>1.2</v>
      </c>
      <c r="N5" s="102"/>
      <c r="O5" s="102"/>
      <c r="P5" s="102"/>
      <c r="Q5" s="107">
        <v>2015</v>
      </c>
      <c r="R5" s="107" t="s">
        <v>3</v>
      </c>
      <c r="S5" s="107">
        <v>6</v>
      </c>
      <c r="V5" s="125" t="s">
        <v>828</v>
      </c>
      <c r="W5" s="125" t="s">
        <v>923</v>
      </c>
      <c r="X5" s="144" t="s">
        <v>1278</v>
      </c>
      <c r="Y5" s="144" t="s">
        <v>861</v>
      </c>
      <c r="Z5" s="144" t="s">
        <v>861</v>
      </c>
    </row>
    <row r="6" spans="1:26" ht="12" customHeight="1">
      <c r="A6" s="102" t="s">
        <v>32</v>
      </c>
      <c r="B6" s="103" t="s">
        <v>524</v>
      </c>
      <c r="C6" s="102" t="s">
        <v>32</v>
      </c>
      <c r="D6" s="102"/>
      <c r="E6" s="102"/>
      <c r="F6" s="102"/>
      <c r="G6" s="109" t="s">
        <v>525</v>
      </c>
      <c r="H6" s="102"/>
      <c r="I6" s="102"/>
      <c r="J6" s="102"/>
      <c r="K6" s="102"/>
      <c r="L6" s="102"/>
      <c r="M6" s="102"/>
      <c r="N6" s="102"/>
      <c r="O6" s="102"/>
      <c r="P6" s="102"/>
      <c r="Q6" s="107">
        <v>2016</v>
      </c>
      <c r="R6" s="107" t="s">
        <v>4</v>
      </c>
      <c r="S6" s="107">
        <v>7</v>
      </c>
      <c r="V6" s="144" t="s">
        <v>1231</v>
      </c>
      <c r="W6" s="253" t="s">
        <v>924</v>
      </c>
      <c r="X6" s="144" t="s">
        <v>1279</v>
      </c>
      <c r="Y6" s="144" t="s">
        <v>862</v>
      </c>
      <c r="Z6" s="144" t="s">
        <v>862</v>
      </c>
    </row>
    <row r="7" spans="1:26" ht="12" customHeight="1">
      <c r="A7" s="102" t="s">
        <v>33</v>
      </c>
      <c r="B7" s="103" t="s">
        <v>526</v>
      </c>
      <c r="C7" s="102" t="s">
        <v>33</v>
      </c>
      <c r="D7" s="102"/>
      <c r="E7" s="102"/>
      <c r="F7" s="102"/>
      <c r="G7" s="110" t="s">
        <v>529</v>
      </c>
      <c r="H7" s="102"/>
      <c r="I7" s="102"/>
      <c r="J7" s="102"/>
      <c r="K7" s="102"/>
      <c r="L7" s="102"/>
      <c r="M7" s="104" t="s">
        <v>527</v>
      </c>
      <c r="N7" s="102"/>
      <c r="O7" s="102"/>
      <c r="P7" s="102"/>
      <c r="Q7" s="107">
        <v>2017</v>
      </c>
      <c r="R7" s="107" t="s">
        <v>5</v>
      </c>
      <c r="S7" s="107">
        <v>8</v>
      </c>
      <c r="V7" s="144" t="s">
        <v>1230</v>
      </c>
      <c r="X7" s="144" t="s">
        <v>1280</v>
      </c>
      <c r="Y7" s="144" t="s">
        <v>863</v>
      </c>
      <c r="Z7" s="144" t="s">
        <v>863</v>
      </c>
    </row>
    <row r="8" spans="1:26" ht="12" customHeight="1">
      <c r="A8" s="102" t="s">
        <v>34</v>
      </c>
      <c r="B8" s="103" t="s">
        <v>528</v>
      </c>
      <c r="C8" s="102" t="s">
        <v>34</v>
      </c>
      <c r="D8" s="102"/>
      <c r="E8" s="102"/>
      <c r="F8" s="102"/>
      <c r="G8" s="110" t="s">
        <v>531</v>
      </c>
      <c r="H8" s="102"/>
      <c r="I8" s="102"/>
      <c r="J8" s="102"/>
      <c r="K8" s="102"/>
      <c r="L8" s="102"/>
      <c r="M8" s="108">
        <v>2021</v>
      </c>
      <c r="N8" s="102"/>
      <c r="O8" s="102"/>
      <c r="P8" s="102"/>
      <c r="Q8" s="107">
        <v>2018</v>
      </c>
      <c r="R8" s="107" t="s">
        <v>6</v>
      </c>
      <c r="S8" s="107">
        <v>9</v>
      </c>
      <c r="V8" s="144" t="s">
        <v>1232</v>
      </c>
      <c r="X8" s="144" t="s">
        <v>1281</v>
      </c>
      <c r="Z8" s="144" t="s">
        <v>1014</v>
      </c>
    </row>
    <row r="9" spans="1:26" ht="12" customHeight="1">
      <c r="A9" s="102" t="s">
        <v>35</v>
      </c>
      <c r="B9" s="103" t="s">
        <v>530</v>
      </c>
      <c r="C9" s="102" t="s">
        <v>35</v>
      </c>
      <c r="D9" s="102"/>
      <c r="E9" s="102"/>
      <c r="F9" s="102"/>
      <c r="G9" s="110" t="s">
        <v>533</v>
      </c>
      <c r="H9" s="102"/>
      <c r="I9" s="102"/>
      <c r="J9" s="102"/>
      <c r="K9" s="102"/>
      <c r="L9" s="102"/>
      <c r="M9" s="102"/>
      <c r="N9" s="102"/>
      <c r="O9" s="102"/>
      <c r="P9" s="102"/>
      <c r="Q9" s="107">
        <v>2019</v>
      </c>
      <c r="R9" s="107" t="s">
        <v>7</v>
      </c>
      <c r="S9" s="107">
        <v>10</v>
      </c>
      <c r="V9" s="144" t="s">
        <v>1233</v>
      </c>
      <c r="X9" s="144" t="s">
        <v>1282</v>
      </c>
    </row>
    <row r="10" spans="1:26" ht="12" customHeight="1">
      <c r="A10" s="102" t="s">
        <v>36</v>
      </c>
      <c r="B10" s="103" t="s">
        <v>532</v>
      </c>
      <c r="C10" s="102" t="s">
        <v>36</v>
      </c>
      <c r="D10" s="102"/>
      <c r="E10" s="102"/>
      <c r="F10" s="102"/>
      <c r="G10" s="112"/>
      <c r="H10" s="102"/>
      <c r="I10" s="102"/>
      <c r="J10" s="102"/>
      <c r="K10" s="102"/>
      <c r="L10" s="102"/>
      <c r="M10" s="104" t="s">
        <v>534</v>
      </c>
      <c r="N10" s="102"/>
      <c r="O10" s="102"/>
      <c r="P10" s="102"/>
      <c r="Q10" s="107">
        <v>2020</v>
      </c>
      <c r="R10" s="107" t="s">
        <v>8</v>
      </c>
      <c r="S10" s="107"/>
      <c r="V10" s="144" t="s">
        <v>1234</v>
      </c>
      <c r="X10" s="144" t="s">
        <v>1283</v>
      </c>
    </row>
    <row r="11" spans="1:26" ht="12" customHeight="1">
      <c r="A11" s="250" t="s">
        <v>37</v>
      </c>
      <c r="B11" s="103" t="s">
        <v>535</v>
      </c>
      <c r="C11" s="111" t="s">
        <v>536</v>
      </c>
      <c r="D11" s="102"/>
      <c r="E11" s="102"/>
      <c r="F11" s="102"/>
      <c r="G11" s="109" t="s">
        <v>539</v>
      </c>
      <c r="H11" s="102"/>
      <c r="I11" s="102"/>
      <c r="J11" s="102"/>
      <c r="K11" s="102"/>
      <c r="L11" s="102"/>
      <c r="M11" s="108" t="str">
        <f>"01.01." &amp; PERIOD</f>
        <v>01.01.2021</v>
      </c>
      <c r="N11" s="102"/>
      <c r="O11" s="102"/>
      <c r="P11" s="102"/>
      <c r="Q11" s="107">
        <v>2021</v>
      </c>
      <c r="R11" s="107" t="s">
        <v>9</v>
      </c>
      <c r="V11" s="144" t="s">
        <v>1235</v>
      </c>
      <c r="X11" s="144" t="s">
        <v>1284</v>
      </c>
    </row>
    <row r="12" spans="1:26" ht="12" customHeight="1">
      <c r="A12" s="250" t="s">
        <v>537</v>
      </c>
      <c r="B12" s="103" t="s">
        <v>538</v>
      </c>
      <c r="C12" s="111"/>
      <c r="D12" s="102"/>
      <c r="E12" s="102"/>
      <c r="F12" s="102"/>
      <c r="G12" s="109" t="s">
        <v>543</v>
      </c>
      <c r="H12" s="102"/>
      <c r="I12" s="102"/>
      <c r="J12" s="102"/>
      <c r="K12" s="102"/>
      <c r="L12" s="102"/>
      <c r="M12" s="108" t="str">
        <f>"31.12." &amp; PERIOD</f>
        <v>31.12.2021</v>
      </c>
      <c r="N12" s="102"/>
      <c r="O12" s="102"/>
      <c r="P12" s="102"/>
      <c r="Q12" s="107">
        <v>2022</v>
      </c>
      <c r="R12" s="107" t="s">
        <v>10</v>
      </c>
      <c r="X12" s="144" t="s">
        <v>1285</v>
      </c>
    </row>
    <row r="13" spans="1:26" ht="12" customHeight="1">
      <c r="A13" s="250" t="s">
        <v>540</v>
      </c>
      <c r="B13" s="103" t="s">
        <v>541</v>
      </c>
      <c r="C13" s="111" t="s">
        <v>542</v>
      </c>
      <c r="D13" s="102"/>
      <c r="E13" s="102"/>
      <c r="F13" s="102"/>
      <c r="G13" s="110" t="s">
        <v>547</v>
      </c>
      <c r="H13" s="102"/>
      <c r="I13" s="102"/>
      <c r="J13" s="102"/>
      <c r="K13" s="102"/>
      <c r="L13" s="102"/>
      <c r="M13" s="102"/>
      <c r="N13" s="102"/>
      <c r="O13" s="102"/>
      <c r="P13" s="102"/>
      <c r="Q13" s="107">
        <v>2023</v>
      </c>
      <c r="R13" s="107" t="s">
        <v>11</v>
      </c>
      <c r="X13" s="144" t="s">
        <v>1286</v>
      </c>
    </row>
    <row r="14" spans="1:26" ht="12" customHeight="1">
      <c r="A14" s="250" t="s">
        <v>544</v>
      </c>
      <c r="B14" s="113" t="s">
        <v>545</v>
      </c>
      <c r="C14" s="114" t="s">
        <v>546</v>
      </c>
      <c r="D14" s="102"/>
      <c r="E14" s="102"/>
      <c r="F14" s="102"/>
      <c r="G14" s="110" t="s">
        <v>550</v>
      </c>
      <c r="H14" s="102"/>
      <c r="I14" s="102"/>
      <c r="J14" s="102"/>
      <c r="K14" s="102"/>
      <c r="L14" s="102"/>
      <c r="M14" s="104" t="s">
        <v>548</v>
      </c>
      <c r="N14" s="102"/>
      <c r="O14" s="102"/>
      <c r="P14" s="102"/>
      <c r="Q14" s="107">
        <v>2024</v>
      </c>
      <c r="R14" s="102"/>
      <c r="X14" s="144" t="s">
        <v>1287</v>
      </c>
    </row>
    <row r="15" spans="1:26" ht="12" customHeight="1">
      <c r="A15" s="102" t="s">
        <v>38</v>
      </c>
      <c r="B15" s="103" t="s">
        <v>549</v>
      </c>
      <c r="C15" s="102" t="s">
        <v>38</v>
      </c>
      <c r="D15" s="102"/>
      <c r="E15" s="102"/>
      <c r="F15" s="102"/>
      <c r="G15" s="110" t="s">
        <v>552</v>
      </c>
      <c r="H15" s="102"/>
      <c r="I15" s="102"/>
      <c r="J15" s="102"/>
      <c r="K15" s="102"/>
      <c r="L15" s="102"/>
      <c r="M15" s="108" t="str">
        <f>"01.01." &amp; PERIOD</f>
        <v>01.01.2021</v>
      </c>
      <c r="N15" s="102"/>
      <c r="O15" s="102"/>
      <c r="P15" s="102"/>
      <c r="Q15" s="107">
        <v>2025</v>
      </c>
      <c r="R15" s="102"/>
    </row>
    <row r="16" spans="1:26" ht="12" customHeight="1">
      <c r="A16" s="102" t="s">
        <v>39</v>
      </c>
      <c r="B16" s="103" t="s">
        <v>551</v>
      </c>
      <c r="C16" s="102" t="s">
        <v>39</v>
      </c>
      <c r="D16" s="102"/>
      <c r="E16" s="102"/>
      <c r="F16" s="102"/>
      <c r="G16" s="110" t="s">
        <v>554</v>
      </c>
      <c r="H16" s="102"/>
      <c r="I16" s="102"/>
      <c r="J16" s="102"/>
      <c r="K16" s="102"/>
      <c r="L16" s="102"/>
      <c r="M16" s="108" t="str">
        <f>"31.12." &amp; PERIOD</f>
        <v>31.12.2021</v>
      </c>
      <c r="N16" s="102"/>
      <c r="O16" s="102"/>
      <c r="P16" s="102"/>
      <c r="Q16" s="107">
        <v>2026</v>
      </c>
      <c r="R16" s="102"/>
      <c r="X16" s="125" t="s">
        <v>1288</v>
      </c>
    </row>
    <row r="17" spans="1:24" ht="12" customHeight="1">
      <c r="A17" s="102" t="s">
        <v>40</v>
      </c>
      <c r="B17" s="103" t="s">
        <v>553</v>
      </c>
      <c r="C17" s="102" t="s">
        <v>40</v>
      </c>
      <c r="D17" s="102"/>
      <c r="E17" s="102"/>
      <c r="F17" s="102"/>
      <c r="G17" s="102"/>
      <c r="H17" s="102"/>
      <c r="I17" s="102"/>
      <c r="J17" s="102"/>
      <c r="K17" s="102"/>
      <c r="L17" s="102"/>
      <c r="M17" s="115"/>
      <c r="N17" s="102"/>
      <c r="O17" s="102"/>
      <c r="P17" s="102"/>
      <c r="Q17" s="107">
        <v>2027</v>
      </c>
      <c r="R17" s="102"/>
      <c r="X17" s="144" t="s">
        <v>1289</v>
      </c>
    </row>
    <row r="18" spans="1:24" ht="12" customHeight="1">
      <c r="A18" s="102" t="s">
        <v>41</v>
      </c>
      <c r="B18" s="103" t="s">
        <v>555</v>
      </c>
      <c r="C18" s="102" t="s">
        <v>41</v>
      </c>
      <c r="D18" s="102"/>
      <c r="E18" s="102"/>
      <c r="F18" s="102"/>
      <c r="G18" s="102"/>
      <c r="H18" s="102"/>
      <c r="I18" s="102"/>
      <c r="J18" s="102"/>
      <c r="K18" s="102"/>
      <c r="L18" s="102"/>
      <c r="M18" s="104" t="s">
        <v>556</v>
      </c>
      <c r="N18" s="102"/>
      <c r="O18" s="102"/>
      <c r="P18" s="102"/>
      <c r="Q18" s="107">
        <v>2028</v>
      </c>
      <c r="R18" s="102"/>
      <c r="X18" s="144" t="s">
        <v>1290</v>
      </c>
    </row>
    <row r="19" spans="1:24" ht="12" customHeight="1">
      <c r="A19" s="102" t="s">
        <v>42</v>
      </c>
      <c r="B19" s="103" t="s">
        <v>557</v>
      </c>
      <c r="C19" s="111" t="s">
        <v>558</v>
      </c>
      <c r="D19" s="102"/>
      <c r="E19" s="102"/>
      <c r="F19" s="102"/>
      <c r="G19" s="102"/>
      <c r="H19" s="102"/>
      <c r="I19" s="102"/>
      <c r="J19" s="102"/>
      <c r="K19" s="102"/>
      <c r="L19" s="102"/>
      <c r="M19" s="108" t="str">
        <f>"01.01." &amp; PERIOD</f>
        <v>01.01.2021</v>
      </c>
      <c r="N19" s="102"/>
      <c r="O19" s="102"/>
      <c r="P19" s="102"/>
      <c r="Q19" s="107">
        <v>2029</v>
      </c>
      <c r="R19" s="102"/>
      <c r="X19" s="144" t="s">
        <v>602</v>
      </c>
    </row>
    <row r="20" spans="1:24" ht="12" customHeight="1">
      <c r="A20" s="102" t="s">
        <v>43</v>
      </c>
      <c r="B20" s="103" t="s">
        <v>559</v>
      </c>
      <c r="C20" s="102" t="s">
        <v>43</v>
      </c>
      <c r="D20" s="102"/>
      <c r="E20" s="102"/>
      <c r="F20" s="102"/>
      <c r="G20" s="102"/>
      <c r="H20" s="102"/>
      <c r="I20" s="102"/>
      <c r="J20" s="102"/>
      <c r="K20" s="102"/>
      <c r="L20" s="102"/>
      <c r="M20" s="108" t="str">
        <f>"31.12." &amp; PERIOD</f>
        <v>31.12.2021</v>
      </c>
      <c r="N20" s="102"/>
      <c r="O20" s="102"/>
      <c r="P20" s="102"/>
      <c r="Q20" s="107">
        <v>2030</v>
      </c>
      <c r="R20" s="102"/>
      <c r="X20" s="144" t="s">
        <v>592</v>
      </c>
    </row>
    <row r="21" spans="1:24" ht="12" customHeight="1">
      <c r="A21" s="102" t="s">
        <v>44</v>
      </c>
      <c r="B21" s="103" t="s">
        <v>560</v>
      </c>
      <c r="C21" s="102" t="s">
        <v>44</v>
      </c>
      <c r="D21" s="102"/>
      <c r="E21" s="102"/>
      <c r="F21" s="102"/>
      <c r="G21" s="102"/>
      <c r="H21" s="102"/>
      <c r="I21" s="102"/>
      <c r="J21" s="102"/>
      <c r="K21" s="102"/>
      <c r="L21" s="102"/>
      <c r="M21" s="102"/>
      <c r="N21" s="102"/>
      <c r="O21" s="102"/>
      <c r="P21" s="102"/>
      <c r="Q21" s="102"/>
      <c r="R21" s="102"/>
      <c r="X21" s="144" t="s">
        <v>594</v>
      </c>
    </row>
    <row r="22" spans="1:24" ht="12" customHeight="1">
      <c r="A22" s="102" t="s">
        <v>45</v>
      </c>
      <c r="B22" s="103" t="s">
        <v>561</v>
      </c>
      <c r="C22" s="102" t="s">
        <v>45</v>
      </c>
      <c r="D22" s="102"/>
      <c r="E22" s="102"/>
      <c r="F22" s="102"/>
      <c r="G22" s="102"/>
      <c r="H22" s="102"/>
      <c r="I22" s="102"/>
      <c r="J22" s="102"/>
      <c r="K22" s="102"/>
      <c r="L22" s="102"/>
      <c r="M22" s="102"/>
      <c r="N22" s="102"/>
      <c r="O22" s="102"/>
      <c r="P22" s="102"/>
      <c r="Q22" s="102"/>
      <c r="R22" s="102"/>
      <c r="X22" s="144" t="s">
        <v>596</v>
      </c>
    </row>
    <row r="23" spans="1:24" ht="12" customHeight="1">
      <c r="A23" s="102" t="s">
        <v>46</v>
      </c>
      <c r="B23" s="103" t="s">
        <v>562</v>
      </c>
      <c r="C23" s="111" t="s">
        <v>563</v>
      </c>
      <c r="D23" s="102"/>
      <c r="E23" s="102"/>
      <c r="F23" s="102"/>
      <c r="G23" s="102"/>
      <c r="H23" s="102"/>
      <c r="I23" s="102"/>
      <c r="J23" s="102"/>
      <c r="K23" s="102"/>
      <c r="L23" s="102"/>
      <c r="M23" s="102"/>
      <c r="N23" s="102"/>
      <c r="O23" s="102"/>
      <c r="P23" s="102"/>
      <c r="Q23" s="102"/>
      <c r="R23" s="102"/>
      <c r="X23" s="144" t="s">
        <v>598</v>
      </c>
    </row>
    <row r="24" spans="1:24" ht="12" customHeight="1">
      <c r="A24" s="102" t="s">
        <v>47</v>
      </c>
      <c r="B24" s="103" t="s">
        <v>564</v>
      </c>
      <c r="C24" s="102" t="s">
        <v>47</v>
      </c>
      <c r="D24" s="102"/>
      <c r="E24" s="102"/>
      <c r="F24" s="102"/>
      <c r="G24" s="102"/>
      <c r="H24" s="102"/>
      <c r="I24" s="102"/>
      <c r="J24" s="102"/>
      <c r="K24" s="102"/>
      <c r="L24" s="102"/>
      <c r="M24" s="102"/>
      <c r="N24" s="102"/>
      <c r="O24" s="102"/>
      <c r="P24" s="102"/>
      <c r="Q24" s="102"/>
      <c r="R24" s="102"/>
      <c r="X24" s="144" t="s">
        <v>1291</v>
      </c>
    </row>
    <row r="25" spans="1:24" ht="12" customHeight="1">
      <c r="A25" s="102" t="s">
        <v>48</v>
      </c>
      <c r="B25" s="103" t="s">
        <v>565</v>
      </c>
      <c r="C25" s="102" t="s">
        <v>48</v>
      </c>
      <c r="D25" s="102"/>
      <c r="E25" s="102"/>
      <c r="F25" s="102"/>
      <c r="G25" s="102"/>
      <c r="H25" s="102"/>
      <c r="I25" s="102"/>
      <c r="J25" s="102"/>
      <c r="K25" s="102"/>
      <c r="L25" s="102"/>
      <c r="M25" s="102"/>
      <c r="N25" s="102"/>
      <c r="O25" s="102"/>
      <c r="P25" s="102"/>
      <c r="Q25" s="102"/>
      <c r="R25" s="102"/>
      <c r="X25" s="144" t="s">
        <v>1292</v>
      </c>
    </row>
    <row r="26" spans="1:24" ht="12" customHeight="1">
      <c r="A26" s="102" t="s">
        <v>49</v>
      </c>
      <c r="B26" s="103" t="s">
        <v>566</v>
      </c>
      <c r="C26" s="102" t="s">
        <v>49</v>
      </c>
      <c r="D26" s="102"/>
      <c r="E26" s="102"/>
      <c r="F26" s="102"/>
      <c r="G26" s="102"/>
      <c r="H26" s="102"/>
      <c r="I26" s="102"/>
      <c r="J26" s="102"/>
      <c r="K26" s="102"/>
      <c r="L26" s="102"/>
      <c r="M26" s="102"/>
      <c r="N26" s="102"/>
      <c r="O26" s="102"/>
      <c r="P26" s="102"/>
      <c r="Q26" s="102"/>
      <c r="R26" s="102"/>
      <c r="X26" s="144" t="s">
        <v>1293</v>
      </c>
    </row>
    <row r="27" spans="1:24" ht="12" customHeight="1">
      <c r="A27" s="102" t="s">
        <v>50</v>
      </c>
      <c r="B27" s="103" t="s">
        <v>567</v>
      </c>
      <c r="C27" s="102" t="s">
        <v>50</v>
      </c>
      <c r="D27" s="102"/>
      <c r="E27" s="102"/>
      <c r="F27" s="102"/>
      <c r="G27" s="102"/>
      <c r="H27" s="102"/>
      <c r="I27" s="102"/>
      <c r="J27" s="102"/>
      <c r="K27" s="102"/>
      <c r="L27" s="102"/>
      <c r="M27" s="102"/>
      <c r="N27" s="102"/>
      <c r="O27" s="102"/>
      <c r="P27" s="102"/>
      <c r="Q27" s="102"/>
      <c r="R27" s="102"/>
      <c r="X27" s="144" t="s">
        <v>1294</v>
      </c>
    </row>
    <row r="28" spans="1:24" ht="12" customHeight="1">
      <c r="A28" s="102" t="s">
        <v>51</v>
      </c>
      <c r="B28" s="103" t="s">
        <v>568</v>
      </c>
      <c r="C28" s="102" t="s">
        <v>51</v>
      </c>
      <c r="D28" s="102"/>
      <c r="E28" s="102"/>
      <c r="F28" s="102"/>
      <c r="G28" s="102"/>
      <c r="H28" s="102"/>
      <c r="I28" s="102"/>
      <c r="J28" s="102"/>
      <c r="K28" s="102"/>
      <c r="L28" s="102"/>
      <c r="M28" s="102"/>
      <c r="N28" s="102"/>
      <c r="O28" s="102"/>
      <c r="P28" s="102"/>
      <c r="Q28" s="102"/>
      <c r="R28" s="102"/>
      <c r="X28" s="144" t="s">
        <v>1295</v>
      </c>
    </row>
    <row r="29" spans="1:24" ht="12" customHeight="1">
      <c r="A29" s="102" t="s">
        <v>52</v>
      </c>
      <c r="B29" s="103" t="s">
        <v>569</v>
      </c>
      <c r="C29" s="102" t="s">
        <v>52</v>
      </c>
      <c r="D29" s="102"/>
      <c r="E29" s="102"/>
      <c r="F29" s="102"/>
      <c r="G29" s="102"/>
      <c r="H29" s="102"/>
      <c r="I29" s="102"/>
      <c r="J29" s="102"/>
      <c r="K29" s="102"/>
      <c r="L29" s="102"/>
      <c r="M29" s="102"/>
      <c r="N29" s="102"/>
      <c r="O29" s="102"/>
      <c r="P29" s="102"/>
      <c r="Q29" s="102"/>
      <c r="R29" s="102"/>
      <c r="X29" s="144" t="s">
        <v>1296</v>
      </c>
    </row>
    <row r="30" spans="1:24" ht="12" customHeight="1">
      <c r="A30" s="102" t="s">
        <v>53</v>
      </c>
      <c r="B30" s="103" t="s">
        <v>570</v>
      </c>
      <c r="C30" s="102" t="s">
        <v>53</v>
      </c>
      <c r="D30" s="102"/>
      <c r="E30" s="102"/>
      <c r="F30" s="102"/>
      <c r="G30" s="102"/>
      <c r="H30" s="102"/>
      <c r="I30" s="102"/>
      <c r="J30" s="102"/>
      <c r="K30" s="102"/>
      <c r="L30" s="102"/>
      <c r="M30" s="102"/>
      <c r="N30" s="102"/>
      <c r="O30" s="102"/>
      <c r="P30" s="102"/>
      <c r="Q30" s="102"/>
      <c r="R30" s="102"/>
      <c r="X30" s="144" t="s">
        <v>1297</v>
      </c>
    </row>
    <row r="31" spans="1:24" ht="12" customHeight="1">
      <c r="A31" s="102" t="s">
        <v>54</v>
      </c>
      <c r="B31" s="103" t="s">
        <v>571</v>
      </c>
      <c r="C31" s="102" t="s">
        <v>54</v>
      </c>
      <c r="D31" s="102"/>
      <c r="E31" s="102"/>
      <c r="F31" s="102"/>
      <c r="G31" s="102"/>
      <c r="H31" s="102"/>
      <c r="I31" s="102"/>
      <c r="J31" s="102"/>
      <c r="K31" s="102"/>
      <c r="L31" s="102"/>
      <c r="M31" s="102"/>
      <c r="N31" s="102"/>
      <c r="O31" s="102"/>
      <c r="P31" s="102"/>
      <c r="Q31" s="102"/>
      <c r="R31" s="102"/>
      <c r="X31" s="144" t="s">
        <v>1298</v>
      </c>
    </row>
    <row r="32" spans="1:24" ht="12" customHeight="1">
      <c r="A32" s="102" t="s">
        <v>55</v>
      </c>
      <c r="B32" s="103" t="s">
        <v>572</v>
      </c>
      <c r="C32" s="102" t="s">
        <v>55</v>
      </c>
      <c r="D32" s="102"/>
      <c r="E32" s="102"/>
      <c r="F32" s="102"/>
      <c r="G32" s="102"/>
      <c r="H32" s="102"/>
      <c r="I32" s="102"/>
      <c r="J32" s="102"/>
      <c r="K32" s="102"/>
      <c r="L32" s="102"/>
      <c r="M32" s="102"/>
      <c r="N32" s="102"/>
      <c r="O32" s="102"/>
      <c r="P32" s="102"/>
      <c r="Q32" s="102"/>
      <c r="R32" s="102"/>
      <c r="X32" s="144" t="s">
        <v>1299</v>
      </c>
    </row>
    <row r="33" spans="1:24" ht="12" customHeight="1">
      <c r="A33" s="102" t="s">
        <v>56</v>
      </c>
      <c r="B33" s="103" t="s">
        <v>573</v>
      </c>
      <c r="C33" s="102" t="s">
        <v>56</v>
      </c>
      <c r="D33" s="102"/>
      <c r="E33" s="102"/>
      <c r="F33" s="102"/>
      <c r="G33" s="102"/>
      <c r="H33" s="102"/>
      <c r="I33" s="102"/>
      <c r="J33" s="102"/>
      <c r="K33" s="102"/>
      <c r="L33" s="102"/>
      <c r="M33" s="102"/>
      <c r="N33" s="102"/>
      <c r="O33" s="102"/>
      <c r="P33" s="102"/>
      <c r="Q33" s="102"/>
      <c r="R33" s="102"/>
      <c r="X33" s="144" t="s">
        <v>1300</v>
      </c>
    </row>
    <row r="34" spans="1:24" ht="12" customHeight="1">
      <c r="A34" s="102" t="s">
        <v>57</v>
      </c>
      <c r="B34" s="103" t="s">
        <v>574</v>
      </c>
      <c r="C34" s="102" t="s">
        <v>57</v>
      </c>
      <c r="D34" s="102"/>
      <c r="E34" s="102"/>
      <c r="F34" s="102"/>
      <c r="G34" s="102"/>
      <c r="H34" s="102"/>
      <c r="I34" s="102"/>
      <c r="J34" s="102"/>
      <c r="K34" s="102"/>
      <c r="L34" s="102"/>
      <c r="M34" s="102"/>
      <c r="N34" s="102"/>
      <c r="O34" s="102"/>
      <c r="P34" s="102"/>
      <c r="Q34" s="102"/>
      <c r="R34" s="102"/>
      <c r="X34" s="144" t="s">
        <v>1301</v>
      </c>
    </row>
    <row r="35" spans="1:24" ht="12" customHeight="1">
      <c r="A35" s="102" t="s">
        <v>21</v>
      </c>
      <c r="B35" s="103" t="s">
        <v>575</v>
      </c>
      <c r="C35" s="102" t="s">
        <v>21</v>
      </c>
      <c r="D35" s="102"/>
      <c r="E35" s="102"/>
      <c r="F35" s="102"/>
      <c r="G35" s="102"/>
      <c r="H35" s="102"/>
      <c r="I35" s="102"/>
      <c r="J35" s="102"/>
      <c r="K35" s="102"/>
      <c r="L35" s="102"/>
      <c r="M35" s="102"/>
      <c r="N35" s="102"/>
      <c r="O35" s="102"/>
      <c r="P35" s="102"/>
      <c r="Q35" s="102"/>
      <c r="R35" s="102"/>
      <c r="X35" s="144" t="s">
        <v>1302</v>
      </c>
    </row>
    <row r="36" spans="1:24" ht="12" customHeight="1">
      <c r="A36" s="102" t="s">
        <v>22</v>
      </c>
      <c r="B36" s="103" t="s">
        <v>576</v>
      </c>
      <c r="C36" s="102" t="s">
        <v>22</v>
      </c>
      <c r="D36" s="102"/>
      <c r="E36" s="102"/>
      <c r="F36" s="102"/>
      <c r="G36" s="102"/>
      <c r="H36" s="102"/>
      <c r="I36" s="102"/>
      <c r="J36" s="102"/>
      <c r="K36" s="102"/>
      <c r="L36" s="102"/>
      <c r="M36" s="102"/>
      <c r="N36" s="102"/>
      <c r="O36" s="102"/>
      <c r="P36" s="102"/>
      <c r="Q36" s="102"/>
      <c r="R36" s="102"/>
      <c r="X36" s="144" t="s">
        <v>1303</v>
      </c>
    </row>
    <row r="37" spans="1:24" ht="12" customHeight="1">
      <c r="A37" s="102" t="s">
        <v>23</v>
      </c>
      <c r="B37" s="103" t="s">
        <v>577</v>
      </c>
      <c r="C37" s="102" t="s">
        <v>23</v>
      </c>
      <c r="D37" s="102"/>
      <c r="E37" s="102"/>
      <c r="F37" s="102"/>
      <c r="G37" s="102"/>
      <c r="H37" s="102"/>
      <c r="I37" s="102"/>
      <c r="J37" s="102"/>
      <c r="K37" s="102"/>
      <c r="L37" s="102"/>
      <c r="M37" s="102"/>
      <c r="N37" s="102"/>
      <c r="O37" s="102"/>
      <c r="P37" s="102"/>
      <c r="Q37" s="102"/>
      <c r="R37" s="102"/>
    </row>
    <row r="38" spans="1:24" ht="12" customHeight="1">
      <c r="A38" s="102" t="s">
        <v>24</v>
      </c>
      <c r="B38" s="103" t="s">
        <v>578</v>
      </c>
      <c r="C38" s="102" t="s">
        <v>24</v>
      </c>
      <c r="D38" s="102"/>
      <c r="E38" s="102"/>
      <c r="F38" s="102"/>
      <c r="G38" s="102"/>
      <c r="H38" s="102"/>
      <c r="I38" s="102"/>
      <c r="J38" s="102"/>
      <c r="K38" s="109" t="s">
        <v>579</v>
      </c>
      <c r="L38" s="102"/>
      <c r="M38" s="102"/>
      <c r="N38" s="102"/>
      <c r="O38" s="102"/>
      <c r="P38" s="102"/>
      <c r="Q38" s="102"/>
      <c r="R38" s="102"/>
    </row>
    <row r="39" spans="1:24" ht="12" customHeight="1">
      <c r="A39" s="102" t="s">
        <v>25</v>
      </c>
      <c r="B39" s="103" t="s">
        <v>580</v>
      </c>
      <c r="C39" s="102" t="s">
        <v>25</v>
      </c>
      <c r="D39" s="102"/>
      <c r="E39" s="102"/>
      <c r="F39" s="102"/>
      <c r="G39" s="102"/>
      <c r="H39" s="102"/>
      <c r="I39" s="102"/>
      <c r="J39" s="102"/>
      <c r="K39" s="110" t="s">
        <v>581</v>
      </c>
      <c r="L39" s="102"/>
      <c r="M39" s="102"/>
      <c r="N39" s="102"/>
      <c r="O39" s="102"/>
      <c r="P39" s="102"/>
      <c r="Q39" s="102"/>
      <c r="R39" s="102"/>
    </row>
    <row r="40" spans="1:24" ht="12" customHeight="1">
      <c r="A40" s="102" t="s">
        <v>26</v>
      </c>
      <c r="B40" s="103" t="s">
        <v>582</v>
      </c>
      <c r="C40" s="102" t="s">
        <v>26</v>
      </c>
      <c r="D40" s="102"/>
      <c r="E40" s="102"/>
      <c r="F40" s="102"/>
      <c r="G40" s="102"/>
      <c r="H40" s="102"/>
      <c r="I40" s="102"/>
      <c r="J40" s="102"/>
      <c r="K40" s="110" t="s">
        <v>583</v>
      </c>
      <c r="L40" s="102"/>
      <c r="M40" s="102"/>
      <c r="N40" s="102"/>
      <c r="O40" s="102"/>
      <c r="P40" s="102"/>
      <c r="Q40" s="102"/>
      <c r="R40" s="102"/>
    </row>
    <row r="41" spans="1:24" ht="12" customHeight="1">
      <c r="A41" s="102" t="s">
        <v>58</v>
      </c>
      <c r="B41" s="103" t="s">
        <v>584</v>
      </c>
      <c r="C41" s="102" t="s">
        <v>58</v>
      </c>
      <c r="D41" s="102"/>
      <c r="E41" s="102"/>
      <c r="F41" s="102"/>
      <c r="G41" s="102"/>
      <c r="H41" s="102"/>
      <c r="I41" s="102"/>
      <c r="J41" s="102"/>
      <c r="K41" s="110" t="s">
        <v>254</v>
      </c>
      <c r="L41" s="102"/>
      <c r="M41" s="102"/>
      <c r="N41" s="102"/>
      <c r="O41" s="102"/>
      <c r="P41" s="102"/>
      <c r="Q41" s="102"/>
      <c r="R41" s="102"/>
    </row>
    <row r="42" spans="1:24" ht="12" customHeight="1">
      <c r="A42" s="102" t="s">
        <v>59</v>
      </c>
      <c r="B42" s="103" t="s">
        <v>585</v>
      </c>
      <c r="C42" s="102" t="s">
        <v>59</v>
      </c>
      <c r="D42" s="102"/>
      <c r="E42" s="102"/>
      <c r="F42" s="102"/>
      <c r="G42" s="102"/>
      <c r="H42" s="102"/>
      <c r="I42" s="102"/>
      <c r="J42" s="102"/>
      <c r="K42" s="110" t="s">
        <v>586</v>
      </c>
      <c r="L42" s="102"/>
      <c r="M42" s="102"/>
      <c r="N42" s="102"/>
      <c r="O42" s="102"/>
      <c r="P42" s="102"/>
      <c r="Q42" s="102"/>
      <c r="R42" s="102"/>
    </row>
    <row r="43" spans="1:24" ht="12" customHeight="1">
      <c r="A43" s="102" t="s">
        <v>60</v>
      </c>
      <c r="B43" s="103" t="s">
        <v>587</v>
      </c>
      <c r="C43" s="102" t="s">
        <v>60</v>
      </c>
      <c r="D43" s="102"/>
      <c r="E43" s="102"/>
      <c r="F43" s="102"/>
      <c r="G43" s="102"/>
      <c r="H43" s="102"/>
      <c r="I43" s="102"/>
      <c r="J43" s="102"/>
      <c r="K43" s="102"/>
      <c r="L43" s="102"/>
      <c r="M43" s="102"/>
      <c r="N43" s="102"/>
      <c r="O43" s="102"/>
      <c r="P43" s="102"/>
      <c r="Q43" s="102"/>
      <c r="R43" s="102"/>
    </row>
    <row r="44" spans="1:24" ht="12" customHeight="1">
      <c r="A44" s="102" t="s">
        <v>61</v>
      </c>
      <c r="B44" s="103" t="s">
        <v>588</v>
      </c>
      <c r="C44" s="102" t="s">
        <v>61</v>
      </c>
      <c r="D44" s="102"/>
      <c r="E44" s="102"/>
      <c r="F44" s="102"/>
      <c r="G44" s="102"/>
      <c r="H44" s="102"/>
      <c r="I44" s="102"/>
      <c r="J44" s="102"/>
      <c r="K44" s="102"/>
      <c r="L44" s="102"/>
      <c r="M44" s="102"/>
      <c r="N44" s="102"/>
      <c r="O44" s="102"/>
      <c r="P44" s="102"/>
      <c r="Q44" s="102"/>
      <c r="R44" s="102"/>
    </row>
    <row r="45" spans="1:24" ht="12" customHeight="1">
      <c r="A45" s="102" t="s">
        <v>62</v>
      </c>
      <c r="B45" s="103" t="s">
        <v>589</v>
      </c>
      <c r="C45" s="102" t="s">
        <v>62</v>
      </c>
      <c r="D45" s="102"/>
      <c r="E45" s="102"/>
      <c r="F45" s="102"/>
      <c r="G45" s="102"/>
      <c r="H45" s="102"/>
      <c r="I45" s="102"/>
      <c r="J45" s="102"/>
      <c r="K45" s="109" t="s">
        <v>590</v>
      </c>
      <c r="L45" s="102"/>
      <c r="M45" s="102"/>
      <c r="N45" s="102"/>
      <c r="O45" s="102"/>
      <c r="P45" s="102"/>
      <c r="Q45" s="102"/>
      <c r="R45" s="102"/>
    </row>
    <row r="46" spans="1:24" ht="12" customHeight="1">
      <c r="A46" s="102" t="s">
        <v>83</v>
      </c>
      <c r="B46" s="103" t="s">
        <v>591</v>
      </c>
      <c r="C46" s="102" t="s">
        <v>83</v>
      </c>
      <c r="D46" s="102"/>
      <c r="E46" s="102"/>
      <c r="F46" s="102"/>
      <c r="G46" s="102"/>
      <c r="H46" s="102"/>
      <c r="I46" s="102"/>
      <c r="J46" s="102"/>
      <c r="K46" s="110" t="s">
        <v>592</v>
      </c>
      <c r="L46" s="102"/>
      <c r="M46" s="102"/>
      <c r="N46" s="102"/>
      <c r="O46" s="102"/>
      <c r="P46" s="102"/>
      <c r="Q46" s="102"/>
      <c r="R46" s="102"/>
    </row>
    <row r="47" spans="1:24" ht="12" customHeight="1">
      <c r="A47" s="102" t="s">
        <v>84</v>
      </c>
      <c r="B47" s="103" t="s">
        <v>593</v>
      </c>
      <c r="C47" s="102" t="s">
        <v>84</v>
      </c>
      <c r="D47" s="102"/>
      <c r="E47" s="102"/>
      <c r="F47" s="102"/>
      <c r="G47" s="102"/>
      <c r="H47" s="102"/>
      <c r="I47" s="102"/>
      <c r="J47" s="102"/>
      <c r="K47" s="110" t="s">
        <v>594</v>
      </c>
      <c r="L47" s="102"/>
      <c r="M47" s="102"/>
      <c r="N47" s="102"/>
      <c r="O47" s="102"/>
      <c r="P47" s="102"/>
      <c r="Q47" s="102"/>
      <c r="R47" s="102"/>
    </row>
    <row r="48" spans="1:24" ht="12" customHeight="1">
      <c r="A48" s="102" t="s">
        <v>85</v>
      </c>
      <c r="B48" s="103" t="s">
        <v>595</v>
      </c>
      <c r="C48" s="102" t="s">
        <v>85</v>
      </c>
      <c r="D48" s="102"/>
      <c r="E48" s="102"/>
      <c r="F48" s="102"/>
      <c r="G48" s="102"/>
      <c r="H48" s="102"/>
      <c r="I48" s="102"/>
      <c r="J48" s="102"/>
      <c r="K48" s="110" t="s">
        <v>596</v>
      </c>
      <c r="L48" s="102"/>
      <c r="M48" s="102"/>
      <c r="N48" s="102"/>
      <c r="O48" s="102"/>
      <c r="P48" s="102"/>
      <c r="Q48" s="102"/>
      <c r="R48" s="102"/>
    </row>
    <row r="49" spans="1:18" ht="12" customHeight="1">
      <c r="A49" s="102" t="s">
        <v>63</v>
      </c>
      <c r="B49" s="103" t="s">
        <v>597</v>
      </c>
      <c r="C49" s="102" t="s">
        <v>63</v>
      </c>
      <c r="D49" s="102"/>
      <c r="E49" s="102"/>
      <c r="F49" s="102"/>
      <c r="G49" s="102"/>
      <c r="H49" s="102"/>
      <c r="I49" s="102"/>
      <c r="J49" s="102"/>
      <c r="K49" s="110" t="s">
        <v>598</v>
      </c>
      <c r="L49" s="102"/>
      <c r="M49" s="102"/>
      <c r="N49" s="102"/>
      <c r="O49" s="102"/>
      <c r="P49" s="102"/>
      <c r="Q49" s="102"/>
      <c r="R49" s="102"/>
    </row>
    <row r="50" spans="1:18" ht="12" customHeight="1">
      <c r="A50" s="102" t="s">
        <v>64</v>
      </c>
      <c r="B50" s="103" t="s">
        <v>599</v>
      </c>
      <c r="C50" s="102" t="s">
        <v>64</v>
      </c>
      <c r="D50" s="102"/>
      <c r="E50" s="102"/>
      <c r="F50" s="102"/>
      <c r="G50" s="102"/>
      <c r="H50" s="102"/>
      <c r="I50" s="102"/>
      <c r="J50" s="102"/>
      <c r="K50" s="110" t="s">
        <v>600</v>
      </c>
      <c r="L50" s="102"/>
      <c r="M50" s="102"/>
      <c r="N50" s="102"/>
      <c r="O50" s="102"/>
      <c r="P50" s="102"/>
      <c r="Q50" s="102"/>
      <c r="R50" s="102"/>
    </row>
    <row r="51" spans="1:18" ht="12" customHeight="1">
      <c r="A51" s="102" t="s">
        <v>65</v>
      </c>
      <c r="B51" s="103" t="s">
        <v>601</v>
      </c>
      <c r="C51" s="102" t="s">
        <v>65</v>
      </c>
      <c r="D51" s="102"/>
      <c r="E51" s="102"/>
      <c r="F51" s="102"/>
      <c r="G51" s="102"/>
      <c r="H51" s="102"/>
      <c r="I51" s="102"/>
      <c r="J51" s="102"/>
      <c r="K51" s="110" t="s">
        <v>602</v>
      </c>
      <c r="L51" s="102"/>
      <c r="M51" s="102"/>
      <c r="N51" s="102"/>
      <c r="O51" s="102"/>
      <c r="P51" s="102"/>
      <c r="Q51" s="102"/>
      <c r="R51" s="102"/>
    </row>
    <row r="52" spans="1:18" ht="12" customHeight="1">
      <c r="A52" s="102" t="s">
        <v>66</v>
      </c>
      <c r="B52" s="103" t="s">
        <v>603</v>
      </c>
      <c r="C52" s="102" t="s">
        <v>66</v>
      </c>
      <c r="D52" s="102"/>
      <c r="E52" s="102"/>
      <c r="F52" s="102"/>
      <c r="G52" s="102"/>
      <c r="H52" s="102"/>
      <c r="I52" s="102"/>
      <c r="J52" s="102"/>
      <c r="K52" s="110" t="s">
        <v>604</v>
      </c>
      <c r="L52" s="102"/>
      <c r="M52" s="102"/>
      <c r="N52" s="102"/>
      <c r="O52" s="102"/>
      <c r="P52" s="102"/>
      <c r="Q52" s="102"/>
      <c r="R52" s="102"/>
    </row>
    <row r="53" spans="1:18" ht="12" customHeight="1">
      <c r="A53" s="102" t="s">
        <v>67</v>
      </c>
      <c r="B53" s="103" t="s">
        <v>605</v>
      </c>
      <c r="C53" s="102" t="s">
        <v>67</v>
      </c>
      <c r="D53" s="102"/>
      <c r="E53" s="102"/>
      <c r="F53" s="102"/>
      <c r="G53" s="102"/>
      <c r="H53" s="102"/>
      <c r="I53" s="102"/>
      <c r="J53" s="102"/>
      <c r="K53" s="102"/>
      <c r="L53" s="102"/>
      <c r="M53" s="102"/>
      <c r="N53" s="102"/>
      <c r="O53" s="102"/>
      <c r="P53" s="102"/>
      <c r="Q53" s="102"/>
      <c r="R53" s="102"/>
    </row>
    <row r="54" spans="1:18" ht="12" customHeight="1">
      <c r="A54" s="102" t="s">
        <v>68</v>
      </c>
      <c r="B54" s="103" t="s">
        <v>606</v>
      </c>
      <c r="C54" s="102" t="s">
        <v>68</v>
      </c>
      <c r="D54" s="102"/>
      <c r="E54" s="102"/>
      <c r="F54" s="102"/>
      <c r="G54" s="102"/>
      <c r="H54" s="102"/>
      <c r="I54" s="102"/>
      <c r="J54" s="102"/>
      <c r="K54" s="102"/>
      <c r="L54" s="102"/>
      <c r="M54" s="102"/>
      <c r="N54" s="102"/>
      <c r="O54" s="102"/>
      <c r="P54" s="102"/>
      <c r="Q54" s="102"/>
      <c r="R54" s="102"/>
    </row>
    <row r="55" spans="1:18" ht="12" customHeight="1">
      <c r="A55" s="102" t="s">
        <v>69</v>
      </c>
      <c r="B55" s="103" t="s">
        <v>607</v>
      </c>
      <c r="C55" s="102" t="s">
        <v>69</v>
      </c>
      <c r="D55" s="102"/>
      <c r="E55" s="102"/>
      <c r="F55" s="102"/>
      <c r="G55" s="102"/>
      <c r="H55" s="102"/>
      <c r="I55" s="102"/>
      <c r="J55" s="102"/>
      <c r="K55" s="102"/>
      <c r="L55" s="102"/>
      <c r="M55" s="102"/>
      <c r="N55" s="102"/>
      <c r="O55" s="102"/>
      <c r="P55" s="102"/>
      <c r="Q55" s="102"/>
      <c r="R55" s="102"/>
    </row>
    <row r="56" spans="1:18" ht="12" customHeight="1">
      <c r="A56" s="102" t="s">
        <v>163</v>
      </c>
      <c r="B56" s="113" t="s">
        <v>608</v>
      </c>
      <c r="C56" s="116" t="s">
        <v>609</v>
      </c>
      <c r="D56" s="102"/>
      <c r="E56" s="102"/>
      <c r="F56" s="102"/>
      <c r="G56" s="102"/>
      <c r="H56" s="102"/>
      <c r="I56" s="102"/>
      <c r="J56" s="102"/>
      <c r="K56" s="102"/>
      <c r="L56" s="102"/>
      <c r="M56" s="102"/>
      <c r="N56" s="102"/>
      <c r="O56" s="102"/>
      <c r="P56" s="102"/>
      <c r="Q56" s="102"/>
      <c r="R56" s="102"/>
    </row>
    <row r="57" spans="1:18" ht="12" customHeight="1">
      <c r="A57" s="102" t="s">
        <v>70</v>
      </c>
      <c r="B57" s="103" t="s">
        <v>610</v>
      </c>
      <c r="C57" s="102" t="s">
        <v>70</v>
      </c>
      <c r="D57" s="102"/>
      <c r="E57" s="102"/>
      <c r="F57" s="102"/>
      <c r="G57" s="102"/>
      <c r="H57" s="102"/>
      <c r="I57" s="102"/>
      <c r="J57" s="102"/>
      <c r="K57" s="102"/>
      <c r="L57" s="102"/>
      <c r="M57" s="102"/>
      <c r="N57" s="102"/>
      <c r="O57" s="102"/>
      <c r="P57" s="102"/>
      <c r="Q57" s="102"/>
      <c r="R57" s="102"/>
    </row>
    <row r="58" spans="1:18" ht="12" customHeight="1">
      <c r="A58" s="102" t="s">
        <v>71</v>
      </c>
      <c r="B58" s="103" t="s">
        <v>611</v>
      </c>
      <c r="C58" s="102" t="s">
        <v>71</v>
      </c>
      <c r="D58" s="102"/>
      <c r="E58" s="102"/>
      <c r="F58" s="102"/>
      <c r="G58" s="102"/>
      <c r="H58" s="102"/>
      <c r="I58" s="102"/>
      <c r="J58" s="102"/>
      <c r="K58" s="102"/>
      <c r="L58" s="102"/>
      <c r="M58" s="102"/>
      <c r="N58" s="102"/>
      <c r="O58" s="102"/>
      <c r="P58" s="102"/>
      <c r="Q58" s="102"/>
      <c r="R58" s="102"/>
    </row>
    <row r="59" spans="1:18" ht="12" customHeight="1">
      <c r="A59" s="102" t="s">
        <v>72</v>
      </c>
      <c r="B59" s="103" t="s">
        <v>612</v>
      </c>
      <c r="C59" s="102" t="s">
        <v>72</v>
      </c>
      <c r="D59" s="102"/>
      <c r="E59" s="102"/>
      <c r="F59" s="102"/>
      <c r="G59" s="102"/>
      <c r="H59" s="102"/>
      <c r="I59" s="102"/>
      <c r="J59" s="102"/>
      <c r="K59" s="102"/>
      <c r="L59" s="102"/>
      <c r="M59" s="102"/>
      <c r="N59" s="102"/>
      <c r="O59" s="102"/>
      <c r="P59" s="102"/>
      <c r="Q59" s="102"/>
      <c r="R59" s="102"/>
    </row>
    <row r="60" spans="1:18" ht="12" customHeight="1">
      <c r="A60" s="102" t="s">
        <v>73</v>
      </c>
      <c r="B60" s="103" t="s">
        <v>613</v>
      </c>
      <c r="C60" s="111" t="s">
        <v>614</v>
      </c>
      <c r="D60" s="102"/>
      <c r="E60" s="102"/>
      <c r="F60" s="102"/>
      <c r="G60" s="102"/>
      <c r="H60" s="102"/>
      <c r="I60" s="102"/>
      <c r="J60" s="102"/>
      <c r="K60" s="102"/>
      <c r="L60" s="102"/>
      <c r="M60" s="102"/>
      <c r="N60" s="102"/>
      <c r="O60" s="102"/>
      <c r="P60" s="102"/>
      <c r="Q60" s="102"/>
      <c r="R60" s="102"/>
    </row>
    <row r="61" spans="1:18" ht="12" customHeight="1">
      <c r="A61" s="102" t="s">
        <v>13</v>
      </c>
      <c r="B61" s="103" t="s">
        <v>615</v>
      </c>
      <c r="C61" s="102" t="s">
        <v>13</v>
      </c>
      <c r="D61" s="102"/>
      <c r="E61" s="102"/>
      <c r="F61" s="102"/>
      <c r="G61" s="102"/>
      <c r="H61" s="102"/>
      <c r="I61" s="102"/>
      <c r="J61" s="102"/>
      <c r="K61" s="102"/>
      <c r="L61" s="102"/>
      <c r="M61" s="102"/>
      <c r="N61" s="102"/>
      <c r="O61" s="102"/>
      <c r="P61" s="102"/>
      <c r="Q61" s="102"/>
      <c r="R61" s="102"/>
    </row>
    <row r="62" spans="1:18" ht="12" customHeight="1">
      <c r="A62" s="102" t="s">
        <v>74</v>
      </c>
      <c r="B62" s="103" t="s">
        <v>616</v>
      </c>
      <c r="C62" s="111" t="s">
        <v>617</v>
      </c>
      <c r="D62" s="102"/>
      <c r="E62" s="102"/>
      <c r="F62" s="102"/>
      <c r="G62" s="102"/>
      <c r="H62" s="102"/>
      <c r="I62" s="102"/>
      <c r="J62" s="102"/>
      <c r="K62" s="102"/>
      <c r="L62" s="102"/>
      <c r="M62" s="102"/>
      <c r="N62" s="102"/>
      <c r="O62" s="102"/>
      <c r="P62" s="102"/>
      <c r="Q62" s="102"/>
      <c r="R62" s="102"/>
    </row>
    <row r="63" spans="1:18" ht="12" customHeight="1">
      <c r="A63" s="102" t="s">
        <v>75</v>
      </c>
      <c r="B63" s="103" t="s">
        <v>618</v>
      </c>
      <c r="C63" s="102" t="s">
        <v>75</v>
      </c>
      <c r="D63" s="102"/>
      <c r="E63" s="102"/>
      <c r="F63" s="102"/>
      <c r="G63" s="102"/>
      <c r="H63" s="102"/>
      <c r="I63" s="102"/>
      <c r="J63" s="102"/>
      <c r="K63" s="102"/>
      <c r="L63" s="102"/>
      <c r="M63" s="102"/>
      <c r="N63" s="102"/>
      <c r="O63" s="102"/>
      <c r="P63" s="102"/>
      <c r="Q63" s="102"/>
      <c r="R63" s="102"/>
    </row>
    <row r="64" spans="1:18" ht="12" customHeight="1">
      <c r="A64" s="102" t="s">
        <v>76</v>
      </c>
      <c r="B64" s="103" t="s">
        <v>619</v>
      </c>
      <c r="C64" s="102" t="s">
        <v>76</v>
      </c>
      <c r="D64" s="102"/>
      <c r="E64" s="102"/>
      <c r="F64" s="102"/>
      <c r="G64" s="102"/>
      <c r="H64" s="102"/>
      <c r="I64" s="102"/>
      <c r="J64" s="102"/>
      <c r="K64" s="102"/>
      <c r="L64" s="102"/>
      <c r="M64" s="102"/>
      <c r="N64" s="102"/>
      <c r="O64" s="102"/>
      <c r="P64" s="102"/>
      <c r="Q64" s="102"/>
      <c r="R64" s="102"/>
    </row>
    <row r="65" spans="1:18" ht="12" customHeight="1">
      <c r="A65" s="102" t="s">
        <v>77</v>
      </c>
      <c r="B65" s="103" t="s">
        <v>620</v>
      </c>
      <c r="C65" s="102" t="s">
        <v>77</v>
      </c>
      <c r="D65" s="102"/>
      <c r="E65" s="102"/>
      <c r="F65" s="102"/>
      <c r="G65" s="102"/>
      <c r="H65" s="102"/>
      <c r="I65" s="102"/>
      <c r="J65" s="102"/>
      <c r="K65" s="102"/>
      <c r="L65" s="102"/>
      <c r="M65" s="102"/>
      <c r="N65" s="102"/>
      <c r="O65" s="102"/>
      <c r="P65" s="102"/>
      <c r="Q65" s="102"/>
      <c r="R65" s="102"/>
    </row>
    <row r="66" spans="1:18" ht="12" customHeight="1">
      <c r="A66" s="102" t="s">
        <v>78</v>
      </c>
      <c r="B66" s="103" t="s">
        <v>621</v>
      </c>
      <c r="C66" s="102" t="s">
        <v>78</v>
      </c>
      <c r="D66" s="102"/>
      <c r="E66" s="102"/>
      <c r="F66" s="102"/>
      <c r="G66" s="102"/>
      <c r="H66" s="102"/>
      <c r="I66" s="102"/>
      <c r="J66" s="102"/>
      <c r="K66" s="102"/>
      <c r="L66" s="102"/>
      <c r="M66" s="102"/>
      <c r="N66" s="102"/>
      <c r="O66" s="102"/>
      <c r="P66" s="102"/>
      <c r="Q66" s="102"/>
      <c r="R66" s="102"/>
    </row>
    <row r="67" spans="1:18" ht="12" customHeight="1">
      <c r="A67" s="102" t="s">
        <v>79</v>
      </c>
      <c r="B67" s="103" t="s">
        <v>622</v>
      </c>
      <c r="C67" s="102" t="s">
        <v>79</v>
      </c>
      <c r="D67" s="102"/>
      <c r="E67" s="102"/>
      <c r="F67" s="102"/>
      <c r="G67" s="102"/>
      <c r="H67" s="102"/>
      <c r="I67" s="102"/>
      <c r="J67" s="102"/>
      <c r="K67" s="102"/>
      <c r="L67" s="102"/>
      <c r="M67" s="102"/>
      <c r="N67" s="102"/>
      <c r="O67" s="102"/>
      <c r="P67" s="102"/>
      <c r="Q67" s="102"/>
      <c r="R67" s="102"/>
    </row>
    <row r="68" spans="1:18" ht="12" customHeight="1">
      <c r="A68" s="102" t="s">
        <v>80</v>
      </c>
      <c r="B68" s="103" t="s">
        <v>623</v>
      </c>
      <c r="C68" s="102" t="s">
        <v>80</v>
      </c>
      <c r="D68" s="102"/>
      <c r="E68" s="102"/>
      <c r="F68" s="102"/>
      <c r="G68" s="102"/>
      <c r="H68" s="102"/>
      <c r="I68" s="102"/>
      <c r="J68" s="102"/>
      <c r="K68" s="102"/>
      <c r="L68" s="102"/>
      <c r="M68" s="102"/>
      <c r="N68" s="102"/>
      <c r="O68" s="102"/>
      <c r="P68" s="102"/>
      <c r="Q68" s="102"/>
      <c r="R68" s="102"/>
    </row>
    <row r="69" spans="1:18" ht="12" customHeight="1">
      <c r="A69" s="102" t="s">
        <v>81</v>
      </c>
      <c r="B69" s="103" t="s">
        <v>624</v>
      </c>
      <c r="C69" s="102" t="s">
        <v>81</v>
      </c>
      <c r="D69" s="102"/>
      <c r="E69" s="102"/>
      <c r="F69" s="102"/>
      <c r="G69" s="102"/>
      <c r="H69" s="102"/>
      <c r="I69" s="102"/>
      <c r="J69" s="102"/>
      <c r="K69" s="102"/>
      <c r="L69" s="102"/>
      <c r="M69" s="102"/>
      <c r="N69" s="102"/>
      <c r="O69" s="102"/>
      <c r="P69" s="102"/>
      <c r="Q69" s="102"/>
      <c r="R69" s="102"/>
    </row>
    <row r="70" spans="1:18" ht="12" customHeight="1">
      <c r="A70" s="102" t="s">
        <v>82</v>
      </c>
      <c r="B70" s="103" t="s">
        <v>625</v>
      </c>
      <c r="C70" s="102" t="s">
        <v>82</v>
      </c>
      <c r="D70" s="102"/>
      <c r="E70" s="102"/>
      <c r="F70" s="102"/>
      <c r="G70" s="102"/>
      <c r="H70" s="102"/>
      <c r="I70" s="102"/>
      <c r="J70" s="102"/>
      <c r="K70" s="102"/>
      <c r="L70" s="102"/>
      <c r="M70" s="102"/>
      <c r="N70" s="102"/>
      <c r="O70" s="102"/>
      <c r="P70" s="102"/>
      <c r="Q70" s="102"/>
      <c r="R70" s="102"/>
    </row>
    <row r="71" spans="1:18" ht="12" customHeight="1">
      <c r="A71" s="102" t="s">
        <v>86</v>
      </c>
      <c r="B71" s="103" t="s">
        <v>626</v>
      </c>
      <c r="C71" s="102" t="s">
        <v>86</v>
      </c>
      <c r="D71" s="102"/>
      <c r="E71" s="102"/>
      <c r="F71" s="102"/>
      <c r="G71" s="102"/>
      <c r="H71" s="102"/>
      <c r="I71" s="102"/>
      <c r="J71" s="102"/>
      <c r="K71" s="102"/>
      <c r="L71" s="102"/>
      <c r="M71" s="102"/>
      <c r="N71" s="102"/>
      <c r="O71" s="102"/>
      <c r="P71" s="102"/>
      <c r="Q71" s="102"/>
      <c r="R71" s="102"/>
    </row>
    <row r="72" spans="1:18" ht="12" customHeight="1">
      <c r="A72" s="102" t="s">
        <v>87</v>
      </c>
      <c r="B72" s="103" t="s">
        <v>627</v>
      </c>
      <c r="C72" s="102" t="s">
        <v>87</v>
      </c>
      <c r="D72" s="102"/>
      <c r="E72" s="102"/>
      <c r="F72" s="102"/>
      <c r="G72" s="102"/>
      <c r="H72" s="102"/>
      <c r="I72" s="102"/>
      <c r="J72" s="102"/>
      <c r="K72" s="102"/>
      <c r="L72" s="102"/>
      <c r="M72" s="102"/>
      <c r="N72" s="102"/>
      <c r="O72" s="102"/>
      <c r="P72" s="102"/>
      <c r="Q72" s="102"/>
      <c r="R72" s="102"/>
    </row>
    <row r="73" spans="1:18" ht="12" customHeight="1">
      <c r="A73" s="102" t="s">
        <v>88</v>
      </c>
      <c r="B73" s="103" t="s">
        <v>628</v>
      </c>
      <c r="C73" s="102" t="s">
        <v>88</v>
      </c>
      <c r="D73" s="102"/>
      <c r="E73" s="102"/>
      <c r="F73" s="102"/>
      <c r="G73" s="102"/>
      <c r="H73" s="102"/>
      <c r="I73" s="102"/>
      <c r="J73" s="102"/>
      <c r="K73" s="102"/>
      <c r="L73" s="102"/>
      <c r="M73" s="102"/>
      <c r="N73" s="102"/>
      <c r="O73" s="102"/>
      <c r="P73" s="102"/>
      <c r="Q73" s="102"/>
      <c r="R73" s="102"/>
    </row>
    <row r="74" spans="1:18" ht="12" customHeight="1">
      <c r="A74" s="102" t="s">
        <v>89</v>
      </c>
      <c r="B74" s="103" t="s">
        <v>629</v>
      </c>
      <c r="C74" s="102" t="s">
        <v>89</v>
      </c>
      <c r="D74" s="102"/>
      <c r="E74" s="102"/>
      <c r="F74" s="102"/>
      <c r="G74" s="102"/>
      <c r="H74" s="102"/>
      <c r="I74" s="102"/>
      <c r="J74" s="102"/>
      <c r="K74" s="102"/>
      <c r="L74" s="102"/>
      <c r="M74" s="102"/>
      <c r="N74" s="102"/>
      <c r="O74" s="102"/>
      <c r="P74" s="102"/>
      <c r="Q74" s="102"/>
      <c r="R74" s="102"/>
    </row>
    <row r="75" spans="1:18" ht="12" customHeight="1">
      <c r="A75" s="102" t="s">
        <v>90</v>
      </c>
      <c r="B75" s="103" t="s">
        <v>630</v>
      </c>
      <c r="C75" s="102" t="s">
        <v>90</v>
      </c>
      <c r="D75" s="102"/>
      <c r="E75" s="102"/>
      <c r="F75" s="102"/>
      <c r="G75" s="102"/>
      <c r="H75" s="102"/>
      <c r="I75" s="102"/>
      <c r="J75" s="102"/>
      <c r="K75" s="102"/>
      <c r="L75" s="102"/>
      <c r="M75" s="102"/>
      <c r="N75" s="102"/>
      <c r="O75" s="102"/>
      <c r="P75" s="102"/>
      <c r="Q75" s="102"/>
      <c r="R75" s="102"/>
    </row>
    <row r="76" spans="1:18" ht="12" customHeight="1">
      <c r="A76" s="102" t="s">
        <v>91</v>
      </c>
      <c r="B76" s="103" t="s">
        <v>631</v>
      </c>
      <c r="C76" s="102" t="s">
        <v>91</v>
      </c>
      <c r="D76" s="102"/>
      <c r="E76" s="102"/>
      <c r="F76" s="102"/>
      <c r="G76" s="102"/>
      <c r="H76" s="102"/>
      <c r="I76" s="102"/>
      <c r="J76" s="102"/>
      <c r="K76" s="102"/>
      <c r="L76" s="102"/>
      <c r="M76" s="102"/>
      <c r="N76" s="102"/>
      <c r="O76" s="102"/>
      <c r="P76" s="102"/>
      <c r="Q76" s="102"/>
      <c r="R76" s="102"/>
    </row>
    <row r="77" spans="1:18" ht="12" customHeight="1">
      <c r="A77" s="102" t="s">
        <v>92</v>
      </c>
      <c r="B77" s="103" t="s">
        <v>632</v>
      </c>
      <c r="C77" s="111" t="s">
        <v>633</v>
      </c>
      <c r="D77" s="102"/>
      <c r="E77" s="102"/>
      <c r="F77" s="102"/>
      <c r="G77" s="102"/>
      <c r="H77" s="102"/>
      <c r="I77" s="102"/>
      <c r="J77" s="102"/>
      <c r="K77" s="102"/>
      <c r="L77" s="102"/>
      <c r="M77" s="102"/>
      <c r="N77" s="102"/>
      <c r="O77" s="102"/>
      <c r="P77" s="102"/>
      <c r="Q77" s="102"/>
      <c r="R77" s="102"/>
    </row>
    <row r="78" spans="1:18" ht="12" customHeight="1">
      <c r="A78" s="102" t="s">
        <v>18</v>
      </c>
      <c r="B78" s="103" t="s">
        <v>634</v>
      </c>
      <c r="C78" s="102" t="s">
        <v>18</v>
      </c>
      <c r="D78" s="102"/>
      <c r="E78" s="102"/>
      <c r="F78" s="102"/>
      <c r="G78" s="102"/>
      <c r="H78" s="102"/>
      <c r="I78" s="102"/>
      <c r="J78" s="102"/>
      <c r="K78" s="102"/>
      <c r="L78" s="102"/>
      <c r="M78" s="102"/>
      <c r="N78" s="102"/>
      <c r="O78" s="102"/>
      <c r="P78" s="102"/>
      <c r="Q78" s="102"/>
      <c r="R78" s="102"/>
    </row>
    <row r="79" spans="1:18" ht="12" customHeight="1">
      <c r="A79" s="102" t="s">
        <v>93</v>
      </c>
      <c r="B79" s="103" t="s">
        <v>635</v>
      </c>
      <c r="C79" s="102" t="s">
        <v>93</v>
      </c>
      <c r="D79" s="102"/>
      <c r="E79" s="102"/>
      <c r="F79" s="102"/>
      <c r="G79" s="102"/>
      <c r="H79" s="102"/>
      <c r="I79" s="102"/>
      <c r="J79" s="102"/>
      <c r="K79" s="102"/>
      <c r="L79" s="102"/>
      <c r="M79" s="102"/>
      <c r="N79" s="102"/>
      <c r="O79" s="102"/>
      <c r="P79" s="102"/>
      <c r="Q79" s="102"/>
      <c r="R79" s="102"/>
    </row>
    <row r="80" spans="1:18" ht="12" customHeight="1">
      <c r="A80" s="102" t="s">
        <v>94</v>
      </c>
      <c r="B80" s="103" t="s">
        <v>636</v>
      </c>
      <c r="C80" s="102" t="s">
        <v>94</v>
      </c>
      <c r="D80" s="102"/>
      <c r="E80" s="102"/>
      <c r="F80" s="102"/>
      <c r="G80" s="102"/>
      <c r="H80" s="102"/>
      <c r="I80" s="102"/>
      <c r="J80" s="102"/>
      <c r="K80" s="102"/>
      <c r="L80" s="102"/>
      <c r="M80" s="102"/>
      <c r="N80" s="102"/>
      <c r="O80" s="102"/>
      <c r="P80" s="102"/>
      <c r="Q80" s="102"/>
      <c r="R80" s="102"/>
    </row>
    <row r="81" spans="1:18" ht="12" customHeight="1">
      <c r="A81" s="102" t="s">
        <v>95</v>
      </c>
      <c r="B81" s="103" t="s">
        <v>637</v>
      </c>
      <c r="C81" s="102" t="s">
        <v>95</v>
      </c>
      <c r="D81" s="102"/>
      <c r="E81" s="102"/>
      <c r="F81" s="102"/>
      <c r="G81" s="102"/>
      <c r="H81" s="102"/>
      <c r="I81" s="102"/>
      <c r="J81" s="102"/>
      <c r="K81" s="102"/>
      <c r="L81" s="102"/>
      <c r="M81" s="102"/>
      <c r="N81" s="102"/>
      <c r="O81" s="102"/>
      <c r="P81" s="102"/>
      <c r="Q81" s="102"/>
      <c r="R81" s="102"/>
    </row>
    <row r="82" spans="1:18" ht="12" customHeight="1">
      <c r="A82" s="102" t="s">
        <v>96</v>
      </c>
      <c r="B82" s="103" t="s">
        <v>638</v>
      </c>
      <c r="C82" s="111" t="s">
        <v>639</v>
      </c>
      <c r="D82" s="102"/>
      <c r="E82" s="102"/>
      <c r="F82" s="102"/>
      <c r="G82" s="102"/>
      <c r="H82" s="102"/>
      <c r="I82" s="102"/>
      <c r="J82" s="102"/>
      <c r="K82" s="102"/>
      <c r="L82" s="102"/>
      <c r="M82" s="102"/>
      <c r="N82" s="102"/>
      <c r="O82" s="102"/>
      <c r="P82" s="102"/>
      <c r="Q82" s="102"/>
      <c r="R82" s="102"/>
    </row>
    <row r="83" spans="1:18" ht="12" customHeight="1">
      <c r="A83" s="102" t="s">
        <v>97</v>
      </c>
      <c r="B83" s="103" t="s">
        <v>640</v>
      </c>
      <c r="C83" s="111" t="s">
        <v>641</v>
      </c>
      <c r="D83" s="102"/>
      <c r="E83" s="102"/>
      <c r="F83" s="102"/>
      <c r="G83" s="102"/>
      <c r="H83" s="102"/>
      <c r="I83" s="102"/>
      <c r="J83" s="102"/>
      <c r="K83" s="102"/>
      <c r="L83" s="102"/>
      <c r="M83" s="102"/>
      <c r="N83" s="102"/>
      <c r="O83" s="102"/>
      <c r="P83" s="102"/>
      <c r="Q83" s="102"/>
      <c r="R83" s="102"/>
    </row>
    <row r="84" spans="1:18" ht="12" customHeight="1">
      <c r="A84" s="102" t="s">
        <v>98</v>
      </c>
      <c r="B84" s="103" t="s">
        <v>642</v>
      </c>
      <c r="C84" s="102" t="s">
        <v>98</v>
      </c>
      <c r="D84" s="102"/>
      <c r="E84" s="102"/>
      <c r="F84" s="102"/>
      <c r="G84" s="102"/>
      <c r="H84" s="102"/>
      <c r="I84" s="102"/>
      <c r="J84" s="102"/>
      <c r="K84" s="102"/>
      <c r="L84" s="102"/>
      <c r="M84" s="102"/>
      <c r="N84" s="102"/>
      <c r="O84" s="102"/>
      <c r="P84" s="102"/>
      <c r="Q84" s="102"/>
      <c r="R84" s="102"/>
    </row>
    <row r="85" spans="1:18" ht="12" customHeight="1">
      <c r="A85" s="102" t="s">
        <v>99</v>
      </c>
      <c r="B85" s="103" t="s">
        <v>643</v>
      </c>
      <c r="C85" s="102" t="s">
        <v>99</v>
      </c>
      <c r="D85" s="102"/>
      <c r="E85" s="102"/>
      <c r="F85" s="102"/>
      <c r="G85" s="102"/>
      <c r="H85" s="102"/>
      <c r="I85" s="102"/>
      <c r="J85" s="102"/>
      <c r="K85" s="102"/>
      <c r="L85" s="102"/>
      <c r="M85" s="102"/>
      <c r="N85" s="102"/>
      <c r="O85" s="102"/>
      <c r="P85" s="102"/>
      <c r="Q85" s="102"/>
      <c r="R85" s="102"/>
    </row>
    <row r="86" spans="1:18" ht="12" customHeight="1">
      <c r="A86" s="102" t="s">
        <v>100</v>
      </c>
      <c r="B86" s="103" t="s">
        <v>644</v>
      </c>
      <c r="C86" s="102" t="s">
        <v>100</v>
      </c>
      <c r="D86" s="102"/>
      <c r="E86" s="102"/>
      <c r="F86" s="102"/>
      <c r="G86" s="102"/>
      <c r="H86" s="102"/>
      <c r="I86" s="102"/>
      <c r="J86" s="102"/>
      <c r="K86" s="102"/>
      <c r="L86" s="102"/>
      <c r="M86" s="102"/>
      <c r="N86" s="102"/>
      <c r="O86" s="102"/>
      <c r="P86" s="102"/>
      <c r="Q86" s="102"/>
      <c r="R86" s="102"/>
    </row>
    <row r="87" spans="1:18" ht="12" customHeight="1">
      <c r="A87" s="103"/>
      <c r="B87" s="117"/>
      <c r="C87" s="118" t="s">
        <v>23</v>
      </c>
      <c r="D87" s="102"/>
      <c r="E87" s="102"/>
      <c r="F87" s="102"/>
      <c r="G87" s="102"/>
      <c r="H87" s="102"/>
      <c r="I87" s="102"/>
      <c r="J87" s="102"/>
      <c r="K87" s="102"/>
      <c r="L87" s="102"/>
      <c r="M87" s="102"/>
      <c r="N87" s="102"/>
      <c r="O87" s="102"/>
      <c r="P87" s="102"/>
      <c r="Q87" s="102"/>
      <c r="R87" s="102"/>
    </row>
    <row r="88" spans="1:18" ht="12" customHeight="1">
      <c r="A88" s="102"/>
      <c r="B88" s="102"/>
      <c r="C88" s="102"/>
      <c r="D88" s="102"/>
      <c r="E88" s="102"/>
      <c r="F88" s="102"/>
      <c r="G88" s="102"/>
      <c r="H88" s="102"/>
      <c r="I88" s="102"/>
      <c r="J88" s="102"/>
      <c r="K88" s="102"/>
      <c r="L88" s="102"/>
      <c r="M88" s="102"/>
      <c r="N88" s="102"/>
      <c r="O88" s="102"/>
      <c r="P88" s="102"/>
      <c r="Q88" s="102"/>
      <c r="R88" s="102"/>
    </row>
    <row r="89" spans="1:18" ht="12" customHeight="1">
      <c r="A89" s="102"/>
      <c r="B89" s="102"/>
      <c r="C89" s="102"/>
      <c r="D89" s="102"/>
      <c r="E89" s="102"/>
      <c r="F89" s="102"/>
      <c r="G89" s="102"/>
      <c r="H89" s="102"/>
      <c r="I89" s="102"/>
      <c r="J89" s="102"/>
      <c r="K89" s="102"/>
      <c r="L89" s="102"/>
      <c r="M89" s="102"/>
      <c r="N89" s="102"/>
      <c r="O89" s="102"/>
      <c r="P89" s="102"/>
      <c r="Q89" s="102"/>
      <c r="R89" s="102"/>
    </row>
    <row r="90" spans="1:18" ht="12" customHeight="1">
      <c r="A90" s="102" t="s">
        <v>27</v>
      </c>
      <c r="B90" s="103" t="s">
        <v>645</v>
      </c>
      <c r="C90" s="102"/>
      <c r="D90" s="102"/>
      <c r="E90" s="102"/>
      <c r="F90" s="102"/>
      <c r="G90" s="102"/>
      <c r="H90" s="102"/>
      <c r="I90" s="102"/>
      <c r="J90" s="102"/>
      <c r="K90" s="102"/>
      <c r="L90" s="102"/>
      <c r="M90" s="102"/>
      <c r="N90" s="102"/>
      <c r="O90" s="102"/>
      <c r="P90" s="102"/>
      <c r="Q90" s="102"/>
      <c r="R90" s="102"/>
    </row>
    <row r="91" spans="1:18" ht="12" customHeight="1">
      <c r="A91" s="102" t="s">
        <v>28</v>
      </c>
      <c r="B91" s="103" t="s">
        <v>646</v>
      </c>
      <c r="C91" s="102"/>
      <c r="D91" s="102"/>
      <c r="E91" s="102"/>
      <c r="F91" s="102"/>
      <c r="G91" s="102"/>
      <c r="H91" s="102"/>
      <c r="I91" s="102"/>
      <c r="J91" s="102"/>
      <c r="K91" s="102"/>
      <c r="L91" s="102"/>
      <c r="M91" s="102"/>
      <c r="N91" s="102"/>
      <c r="O91" s="102"/>
      <c r="P91" s="102"/>
      <c r="Q91" s="102"/>
      <c r="R91" s="102"/>
    </row>
    <row r="92" spans="1:18" ht="12" customHeight="1">
      <c r="A92" s="102" t="s">
        <v>29</v>
      </c>
      <c r="B92" s="103" t="s">
        <v>647</v>
      </c>
      <c r="C92" s="102"/>
      <c r="D92" s="102"/>
      <c r="E92" s="102"/>
      <c r="F92" s="102"/>
      <c r="G92" s="102"/>
      <c r="H92" s="102"/>
      <c r="I92" s="102"/>
      <c r="J92" s="102"/>
      <c r="K92" s="102"/>
      <c r="L92" s="102"/>
      <c r="M92" s="102"/>
      <c r="N92" s="102"/>
      <c r="O92" s="102"/>
      <c r="P92" s="102"/>
      <c r="Q92" s="102"/>
      <c r="R92" s="102"/>
    </row>
    <row r="93" spans="1:18" ht="12" customHeight="1">
      <c r="A93" s="102" t="s">
        <v>30</v>
      </c>
      <c r="B93" s="103" t="s">
        <v>1254</v>
      </c>
      <c r="C93" s="102"/>
      <c r="D93" s="102"/>
      <c r="E93" s="102"/>
      <c r="F93" s="102"/>
      <c r="G93" s="102"/>
      <c r="H93" s="102"/>
      <c r="I93" s="102"/>
      <c r="J93" s="102"/>
      <c r="K93" s="102"/>
      <c r="L93" s="102"/>
      <c r="M93" s="102"/>
      <c r="N93" s="102"/>
      <c r="O93" s="102"/>
      <c r="P93" s="102"/>
      <c r="Q93" s="102"/>
      <c r="R93" s="102"/>
    </row>
    <row r="94" spans="1:18" ht="12" customHeight="1">
      <c r="A94" s="102" t="s">
        <v>31</v>
      </c>
      <c r="B94" s="103" t="s">
        <v>648</v>
      </c>
      <c r="C94" s="102"/>
      <c r="D94" s="102"/>
      <c r="E94" s="102"/>
      <c r="F94" s="102"/>
      <c r="G94" s="102"/>
      <c r="H94" s="102"/>
      <c r="I94" s="102"/>
      <c r="J94" s="102"/>
      <c r="K94" s="102"/>
      <c r="L94" s="102"/>
      <c r="M94" s="102"/>
      <c r="N94" s="102"/>
      <c r="O94" s="102"/>
      <c r="P94" s="102"/>
      <c r="Q94" s="102"/>
      <c r="R94" s="102"/>
    </row>
    <row r="95" spans="1:18" ht="12" customHeight="1">
      <c r="A95" s="102" t="s">
        <v>32</v>
      </c>
      <c r="B95" s="103" t="s">
        <v>649</v>
      </c>
      <c r="C95" s="102"/>
      <c r="D95" s="102"/>
      <c r="E95" s="102"/>
      <c r="F95" s="102"/>
      <c r="G95" s="102"/>
      <c r="H95" s="102"/>
      <c r="I95" s="102"/>
      <c r="J95" s="102"/>
      <c r="K95" s="102"/>
      <c r="L95" s="102"/>
      <c r="M95" s="102"/>
      <c r="N95" s="102"/>
      <c r="O95" s="102"/>
      <c r="P95" s="102"/>
      <c r="Q95" s="102"/>
      <c r="R95" s="102"/>
    </row>
    <row r="96" spans="1:18" ht="12" customHeight="1">
      <c r="A96" s="102" t="s">
        <v>33</v>
      </c>
      <c r="B96" s="103" t="s">
        <v>650</v>
      </c>
      <c r="C96" s="102"/>
      <c r="D96" s="102"/>
      <c r="E96" s="102"/>
      <c r="F96" s="102"/>
      <c r="G96" s="102"/>
      <c r="H96" s="102"/>
      <c r="I96" s="102"/>
      <c r="J96" s="102"/>
      <c r="K96" s="102"/>
      <c r="L96" s="102"/>
      <c r="M96" s="102"/>
      <c r="N96" s="102"/>
      <c r="O96" s="102"/>
      <c r="P96" s="102"/>
      <c r="Q96" s="102"/>
      <c r="R96" s="102"/>
    </row>
    <row r="97" spans="1:18" ht="12" customHeight="1">
      <c r="A97" s="102" t="s">
        <v>34</v>
      </c>
      <c r="B97" s="103" t="s">
        <v>651</v>
      </c>
      <c r="C97" s="102"/>
      <c r="D97" s="102"/>
      <c r="E97" s="102"/>
      <c r="F97" s="102"/>
      <c r="G97" s="102"/>
      <c r="H97" s="102"/>
      <c r="I97" s="102"/>
      <c r="J97" s="102"/>
      <c r="K97" s="102"/>
      <c r="L97" s="102"/>
      <c r="M97" s="102"/>
      <c r="N97" s="102"/>
      <c r="O97" s="102"/>
      <c r="P97" s="102"/>
      <c r="Q97" s="102"/>
      <c r="R97" s="102"/>
    </row>
    <row r="98" spans="1:18" ht="12" customHeight="1">
      <c r="A98" s="102" t="s">
        <v>35</v>
      </c>
      <c r="B98" s="103" t="s">
        <v>652</v>
      </c>
      <c r="C98" s="102"/>
      <c r="D98" s="102"/>
      <c r="E98" s="102"/>
      <c r="F98" s="102"/>
      <c r="G98" s="102"/>
      <c r="H98" s="102"/>
      <c r="I98" s="102"/>
      <c r="J98" s="102"/>
      <c r="K98" s="102"/>
      <c r="L98" s="102"/>
      <c r="M98" s="102"/>
      <c r="N98" s="102"/>
      <c r="O98" s="102"/>
      <c r="P98" s="102"/>
      <c r="Q98" s="102"/>
      <c r="R98" s="102"/>
    </row>
    <row r="99" spans="1:18" ht="12" customHeight="1">
      <c r="A99" s="102" t="s">
        <v>36</v>
      </c>
      <c r="B99" s="103" t="s">
        <v>918</v>
      </c>
      <c r="C99" s="102"/>
      <c r="D99" s="102"/>
      <c r="E99" s="102"/>
      <c r="F99" s="102"/>
      <c r="G99" s="102"/>
      <c r="H99" s="102"/>
      <c r="I99" s="102"/>
      <c r="J99" s="102"/>
      <c r="K99" s="102"/>
      <c r="L99" s="102"/>
      <c r="M99" s="102"/>
      <c r="N99" s="102"/>
      <c r="O99" s="102"/>
      <c r="P99" s="102"/>
      <c r="Q99" s="102"/>
      <c r="R99" s="102"/>
    </row>
    <row r="100" spans="1:18" ht="12" customHeight="1">
      <c r="A100" s="250" t="s">
        <v>37</v>
      </c>
      <c r="B100" s="103" t="s">
        <v>653</v>
      </c>
      <c r="C100" s="102"/>
      <c r="D100" s="102"/>
      <c r="E100" s="102"/>
      <c r="F100" s="102"/>
      <c r="G100" s="102"/>
      <c r="H100" s="102"/>
      <c r="I100" s="102"/>
      <c r="J100" s="102"/>
      <c r="K100" s="102"/>
      <c r="L100" s="102"/>
      <c r="M100" s="102"/>
      <c r="N100" s="102"/>
      <c r="O100" s="119"/>
      <c r="P100" s="102"/>
      <c r="Q100" s="102"/>
      <c r="R100" s="102"/>
    </row>
    <row r="101" spans="1:18" ht="12" customHeight="1">
      <c r="A101" s="250" t="s">
        <v>537</v>
      </c>
      <c r="B101" s="103" t="s">
        <v>654</v>
      </c>
      <c r="C101" s="102"/>
      <c r="D101" s="102"/>
      <c r="E101" s="102"/>
      <c r="F101" s="102"/>
      <c r="G101" s="102"/>
      <c r="H101" s="102"/>
      <c r="I101" s="102"/>
      <c r="J101" s="102"/>
      <c r="K101" s="102"/>
      <c r="L101" s="102"/>
      <c r="M101" s="102"/>
      <c r="N101" s="102"/>
      <c r="O101" s="119"/>
      <c r="P101" s="102"/>
      <c r="Q101" s="102"/>
      <c r="R101" s="102"/>
    </row>
    <row r="102" spans="1:18" ht="12" customHeight="1">
      <c r="A102" s="250" t="s">
        <v>540</v>
      </c>
      <c r="B102" s="103" t="s">
        <v>655</v>
      </c>
      <c r="C102" s="102"/>
      <c r="D102" s="102"/>
      <c r="E102" s="102"/>
      <c r="F102" s="102"/>
      <c r="G102" s="102"/>
      <c r="H102" s="102"/>
      <c r="I102" s="102"/>
      <c r="J102" s="102"/>
      <c r="K102" s="102"/>
      <c r="L102" s="102"/>
      <c r="M102" s="102"/>
      <c r="N102" s="102"/>
      <c r="O102" s="119"/>
      <c r="P102" s="102"/>
      <c r="Q102" s="102"/>
      <c r="R102" s="102"/>
    </row>
    <row r="103" spans="1:18" ht="12" customHeight="1">
      <c r="A103" s="250" t="s">
        <v>544</v>
      </c>
      <c r="B103" s="103" t="s">
        <v>1253</v>
      </c>
      <c r="C103" s="102"/>
      <c r="D103" s="102"/>
      <c r="E103" s="102"/>
      <c r="F103" s="102"/>
      <c r="G103" s="102"/>
      <c r="H103" s="102"/>
      <c r="I103" s="102"/>
      <c r="J103" s="102"/>
      <c r="K103" s="102"/>
      <c r="L103" s="102"/>
      <c r="M103" s="102"/>
      <c r="N103" s="102"/>
      <c r="O103" s="119"/>
      <c r="P103" s="102"/>
      <c r="Q103" s="102"/>
      <c r="R103" s="102"/>
    </row>
    <row r="104" spans="1:18" ht="12" customHeight="1">
      <c r="A104" s="102" t="s">
        <v>38</v>
      </c>
      <c r="B104" s="103" t="s">
        <v>656</v>
      </c>
      <c r="C104" s="102"/>
      <c r="D104" s="102"/>
      <c r="E104" s="102"/>
      <c r="F104" s="102"/>
      <c r="G104" s="102"/>
      <c r="H104" s="102"/>
      <c r="I104" s="102"/>
      <c r="J104" s="102"/>
      <c r="K104" s="102"/>
      <c r="L104" s="102"/>
      <c r="M104" s="102"/>
      <c r="N104" s="102"/>
      <c r="O104" s="119"/>
      <c r="P104" s="102"/>
      <c r="Q104" s="102"/>
      <c r="R104" s="102"/>
    </row>
    <row r="105" spans="1:18" ht="12" customHeight="1">
      <c r="A105" s="102" t="s">
        <v>39</v>
      </c>
      <c r="B105" s="103" t="s">
        <v>657</v>
      </c>
      <c r="C105" s="102"/>
      <c r="D105" s="102"/>
      <c r="E105" s="102"/>
      <c r="F105" s="102"/>
      <c r="G105" s="102"/>
      <c r="H105" s="102"/>
      <c r="I105" s="102"/>
      <c r="J105" s="102"/>
      <c r="K105" s="102"/>
      <c r="L105" s="102"/>
      <c r="M105" s="102"/>
      <c r="N105" s="102"/>
      <c r="O105" s="119"/>
      <c r="P105" s="102"/>
      <c r="Q105" s="102"/>
      <c r="R105" s="102"/>
    </row>
    <row r="106" spans="1:18" ht="12" customHeight="1">
      <c r="A106" s="102" t="s">
        <v>40</v>
      </c>
      <c r="B106" s="103" t="s">
        <v>658</v>
      </c>
      <c r="C106" s="102"/>
      <c r="D106" s="102"/>
      <c r="E106" s="102"/>
      <c r="F106" s="102"/>
      <c r="G106" s="102"/>
      <c r="H106" s="102"/>
      <c r="I106" s="102"/>
      <c r="J106" s="102"/>
      <c r="K106" s="102"/>
      <c r="L106" s="102"/>
      <c r="M106" s="102"/>
      <c r="N106" s="102"/>
      <c r="O106" s="119"/>
      <c r="P106" s="102"/>
      <c r="Q106" s="102"/>
      <c r="R106" s="102"/>
    </row>
    <row r="107" spans="1:18" ht="12" customHeight="1">
      <c r="A107" s="102" t="s">
        <v>41</v>
      </c>
      <c r="B107" s="103" t="s">
        <v>659</v>
      </c>
      <c r="C107" s="102"/>
      <c r="D107" s="102"/>
      <c r="E107" s="102"/>
      <c r="F107" s="102"/>
      <c r="G107" s="102"/>
      <c r="H107" s="102"/>
      <c r="I107" s="102"/>
      <c r="J107" s="102"/>
      <c r="K107" s="102"/>
      <c r="L107" s="102"/>
      <c r="M107" s="102"/>
      <c r="N107" s="102"/>
      <c r="O107" s="119"/>
      <c r="P107" s="102"/>
      <c r="Q107" s="102"/>
      <c r="R107" s="102"/>
    </row>
    <row r="108" spans="1:18" ht="12" customHeight="1">
      <c r="A108" s="102" t="s">
        <v>42</v>
      </c>
      <c r="B108" s="103" t="s">
        <v>660</v>
      </c>
      <c r="C108" s="102"/>
      <c r="D108" s="102"/>
      <c r="E108" s="102"/>
      <c r="F108" s="102"/>
      <c r="G108" s="102"/>
      <c r="H108" s="102"/>
      <c r="I108" s="102"/>
      <c r="J108" s="102"/>
      <c r="K108" s="102"/>
      <c r="L108" s="102"/>
      <c r="M108" s="119"/>
      <c r="N108" s="102"/>
      <c r="O108" s="119"/>
      <c r="P108" s="102"/>
      <c r="Q108" s="102"/>
      <c r="R108" s="102"/>
    </row>
    <row r="109" spans="1:18" ht="12" customHeight="1">
      <c r="A109" s="102" t="s">
        <v>43</v>
      </c>
      <c r="B109" s="103" t="s">
        <v>661</v>
      </c>
      <c r="C109" s="102"/>
      <c r="D109" s="102"/>
      <c r="E109" s="102"/>
      <c r="F109" s="102"/>
      <c r="G109" s="102"/>
      <c r="H109" s="102"/>
      <c r="I109" s="102"/>
      <c r="J109" s="102"/>
      <c r="K109" s="102"/>
      <c r="L109" s="102"/>
      <c r="M109" s="119"/>
      <c r="N109" s="102"/>
      <c r="O109" s="119"/>
      <c r="P109" s="102"/>
      <c r="Q109" s="102"/>
      <c r="R109" s="102"/>
    </row>
    <row r="110" spans="1:18" ht="12" customHeight="1">
      <c r="A110" s="102" t="s">
        <v>44</v>
      </c>
      <c r="B110" s="103" t="s">
        <v>662</v>
      </c>
      <c r="C110" s="102"/>
      <c r="D110" s="102"/>
      <c r="E110" s="102"/>
      <c r="F110" s="102"/>
      <c r="G110" s="102"/>
      <c r="H110" s="102"/>
      <c r="I110" s="102"/>
      <c r="J110" s="102"/>
      <c r="K110" s="102"/>
      <c r="L110" s="102"/>
      <c r="M110" s="119"/>
      <c r="N110" s="102"/>
      <c r="O110" s="119"/>
      <c r="P110" s="102"/>
      <c r="Q110" s="102"/>
      <c r="R110" s="102"/>
    </row>
    <row r="111" spans="1:18" ht="12" customHeight="1">
      <c r="A111" s="102" t="s">
        <v>45</v>
      </c>
      <c r="B111" s="103" t="s">
        <v>663</v>
      </c>
      <c r="C111" s="102"/>
      <c r="D111" s="102"/>
      <c r="E111" s="102"/>
      <c r="F111" s="102"/>
      <c r="G111" s="102"/>
      <c r="H111" s="102"/>
      <c r="I111" s="102"/>
      <c r="J111" s="102"/>
      <c r="K111" s="102"/>
      <c r="L111" s="102"/>
      <c r="M111" s="119"/>
      <c r="N111" s="102"/>
      <c r="O111" s="119"/>
      <c r="P111" s="102"/>
      <c r="Q111" s="102"/>
      <c r="R111" s="102"/>
    </row>
    <row r="112" spans="1:18" ht="12" customHeight="1">
      <c r="A112" s="102" t="s">
        <v>46</v>
      </c>
      <c r="B112" s="103" t="s">
        <v>664</v>
      </c>
      <c r="C112" s="102"/>
      <c r="D112" s="102"/>
      <c r="E112" s="102"/>
      <c r="F112" s="102"/>
      <c r="G112" s="102"/>
      <c r="H112" s="102"/>
      <c r="I112" s="102"/>
      <c r="J112" s="102"/>
      <c r="K112" s="102"/>
      <c r="L112" s="102"/>
      <c r="M112" s="119"/>
      <c r="N112" s="102"/>
      <c r="O112" s="119"/>
      <c r="P112" s="102"/>
      <c r="Q112" s="102"/>
      <c r="R112" s="102"/>
    </row>
    <row r="113" spans="1:18" ht="12" customHeight="1">
      <c r="A113" s="102" t="s">
        <v>47</v>
      </c>
      <c r="B113" s="103" t="s">
        <v>665</v>
      </c>
      <c r="C113" s="102"/>
      <c r="D113" s="102"/>
      <c r="E113" s="102"/>
      <c r="F113" s="102"/>
      <c r="G113" s="102"/>
      <c r="H113" s="102"/>
      <c r="I113" s="102"/>
      <c r="J113" s="102"/>
      <c r="K113" s="102"/>
      <c r="L113" s="102"/>
      <c r="M113" s="119"/>
      <c r="N113" s="102"/>
      <c r="O113" s="119"/>
      <c r="P113" s="102"/>
      <c r="Q113" s="102"/>
      <c r="R113" s="102"/>
    </row>
    <row r="114" spans="1:18" ht="12" customHeight="1">
      <c r="A114" s="102" t="s">
        <v>48</v>
      </c>
      <c r="B114" s="103" t="s">
        <v>666</v>
      </c>
      <c r="C114" s="102"/>
      <c r="D114" s="102"/>
      <c r="E114" s="102"/>
      <c r="F114" s="102"/>
      <c r="G114" s="102"/>
      <c r="H114" s="102"/>
      <c r="I114" s="102"/>
      <c r="J114" s="102"/>
      <c r="K114" s="102"/>
      <c r="L114" s="102"/>
      <c r="M114" s="119"/>
      <c r="N114" s="102"/>
      <c r="O114" s="119"/>
      <c r="P114" s="102"/>
      <c r="Q114" s="102"/>
      <c r="R114" s="102"/>
    </row>
    <row r="115" spans="1:18" ht="12" customHeight="1">
      <c r="A115" s="102" t="s">
        <v>49</v>
      </c>
      <c r="B115" s="103" t="s">
        <v>667</v>
      </c>
      <c r="C115" s="102"/>
      <c r="D115" s="102"/>
      <c r="E115" s="102"/>
      <c r="F115" s="102"/>
      <c r="G115" s="102"/>
      <c r="H115" s="102"/>
      <c r="I115" s="102"/>
      <c r="J115" s="102"/>
      <c r="K115" s="102"/>
      <c r="L115" s="102"/>
      <c r="M115" s="119"/>
      <c r="N115" s="102"/>
      <c r="O115" s="119"/>
      <c r="P115" s="102"/>
      <c r="Q115" s="102"/>
      <c r="R115" s="102"/>
    </row>
    <row r="116" spans="1:18" ht="12" customHeight="1">
      <c r="A116" s="102" t="s">
        <v>50</v>
      </c>
      <c r="B116" s="103" t="s">
        <v>1252</v>
      </c>
      <c r="C116" s="102"/>
      <c r="D116" s="102"/>
      <c r="E116" s="102"/>
      <c r="F116" s="102"/>
      <c r="G116" s="102"/>
      <c r="H116" s="102"/>
      <c r="I116" s="102"/>
      <c r="J116" s="102"/>
      <c r="K116" s="102"/>
      <c r="L116" s="102"/>
      <c r="M116" s="119"/>
      <c r="N116" s="102"/>
      <c r="O116" s="119"/>
      <c r="P116" s="102"/>
      <c r="Q116" s="102"/>
      <c r="R116" s="102"/>
    </row>
    <row r="117" spans="1:18" ht="12" customHeight="1">
      <c r="A117" s="102" t="s">
        <v>51</v>
      </c>
      <c r="B117" s="103" t="s">
        <v>668</v>
      </c>
      <c r="C117" s="102"/>
      <c r="D117" s="102"/>
      <c r="E117" s="102"/>
      <c r="F117" s="102"/>
      <c r="G117" s="102"/>
      <c r="H117" s="102"/>
      <c r="I117" s="102"/>
      <c r="J117" s="102"/>
      <c r="K117" s="102"/>
      <c r="L117" s="102"/>
      <c r="M117" s="119"/>
      <c r="N117" s="102"/>
      <c r="O117" s="119"/>
      <c r="P117" s="102"/>
      <c r="Q117" s="102"/>
      <c r="R117" s="102"/>
    </row>
    <row r="118" spans="1:18" ht="12" customHeight="1">
      <c r="A118" s="102" t="s">
        <v>52</v>
      </c>
      <c r="B118" s="103" t="s">
        <v>669</v>
      </c>
      <c r="C118" s="102"/>
      <c r="D118" s="102"/>
      <c r="E118" s="102"/>
      <c r="F118" s="102"/>
      <c r="G118" s="102"/>
      <c r="H118" s="102"/>
      <c r="I118" s="102"/>
      <c r="J118" s="102"/>
      <c r="K118" s="102"/>
      <c r="L118" s="102"/>
      <c r="M118" s="119"/>
      <c r="N118" s="102"/>
      <c r="O118" s="119"/>
      <c r="P118" s="102"/>
      <c r="Q118" s="102"/>
      <c r="R118" s="102"/>
    </row>
    <row r="119" spans="1:18" ht="12" customHeight="1">
      <c r="A119" s="102" t="s">
        <v>53</v>
      </c>
      <c r="B119" s="103" t="s">
        <v>670</v>
      </c>
      <c r="C119" s="102"/>
      <c r="D119" s="102"/>
      <c r="E119" s="102"/>
      <c r="F119" s="102"/>
      <c r="G119" s="102"/>
      <c r="H119" s="102"/>
      <c r="I119" s="102"/>
      <c r="J119" s="102"/>
      <c r="K119" s="102"/>
      <c r="L119" s="102"/>
      <c r="M119" s="119"/>
      <c r="N119" s="102"/>
      <c r="O119" s="119"/>
      <c r="P119" s="102"/>
      <c r="Q119" s="102"/>
      <c r="R119" s="102"/>
    </row>
    <row r="120" spans="1:18" ht="12" customHeight="1">
      <c r="A120" s="102" t="s">
        <v>54</v>
      </c>
      <c r="B120" s="103" t="s">
        <v>671</v>
      </c>
      <c r="C120" s="102"/>
      <c r="D120" s="102"/>
      <c r="E120" s="102"/>
      <c r="F120" s="102"/>
      <c r="G120" s="102"/>
      <c r="H120" s="102"/>
      <c r="I120" s="102"/>
      <c r="J120" s="102"/>
      <c r="K120" s="102"/>
      <c r="L120" s="102"/>
      <c r="M120" s="119"/>
      <c r="N120" s="102"/>
      <c r="O120" s="119"/>
      <c r="P120" s="102"/>
      <c r="Q120" s="102"/>
      <c r="R120" s="102"/>
    </row>
    <row r="121" spans="1:18" ht="12" customHeight="1">
      <c r="A121" s="102" t="s">
        <v>55</v>
      </c>
      <c r="B121" s="103" t="s">
        <v>672</v>
      </c>
      <c r="C121" s="102"/>
      <c r="D121" s="102"/>
      <c r="E121" s="102"/>
      <c r="F121" s="102"/>
      <c r="G121" s="102"/>
      <c r="H121" s="102"/>
      <c r="I121" s="102"/>
      <c r="J121" s="102"/>
      <c r="K121" s="102"/>
      <c r="L121" s="102"/>
      <c r="M121" s="119"/>
      <c r="N121" s="102"/>
      <c r="O121" s="119"/>
      <c r="P121" s="102"/>
      <c r="Q121" s="102"/>
      <c r="R121" s="102"/>
    </row>
    <row r="122" spans="1:18" ht="12" customHeight="1">
      <c r="A122" s="102" t="s">
        <v>56</v>
      </c>
      <c r="B122" s="103" t="s">
        <v>673</v>
      </c>
      <c r="C122" s="102"/>
      <c r="D122" s="102"/>
      <c r="E122" s="102"/>
      <c r="F122" s="102"/>
      <c r="G122" s="102"/>
      <c r="H122" s="102"/>
      <c r="I122" s="102"/>
      <c r="J122" s="102"/>
      <c r="K122" s="102"/>
      <c r="L122" s="102"/>
      <c r="M122" s="119"/>
      <c r="N122" s="102"/>
      <c r="O122" s="119"/>
      <c r="P122" s="102"/>
      <c r="Q122" s="102"/>
      <c r="R122" s="102"/>
    </row>
    <row r="123" spans="1:18" ht="12" customHeight="1">
      <c r="A123" s="102" t="s">
        <v>57</v>
      </c>
      <c r="B123" s="103" t="s">
        <v>674</v>
      </c>
      <c r="C123" s="102"/>
      <c r="D123" s="102"/>
      <c r="E123" s="102"/>
      <c r="F123" s="102"/>
      <c r="G123" s="102"/>
      <c r="H123" s="102"/>
      <c r="I123" s="102"/>
      <c r="J123" s="102"/>
      <c r="K123" s="102"/>
      <c r="L123" s="102"/>
      <c r="M123" s="119"/>
      <c r="N123" s="102"/>
      <c r="O123" s="119"/>
      <c r="P123" s="102"/>
      <c r="Q123" s="102"/>
      <c r="R123" s="102"/>
    </row>
    <row r="124" spans="1:18" ht="12" customHeight="1">
      <c r="A124" s="102" t="s">
        <v>21</v>
      </c>
      <c r="B124" s="103" t="s">
        <v>675</v>
      </c>
      <c r="C124" s="102"/>
      <c r="D124" s="102"/>
      <c r="E124" s="102"/>
      <c r="F124" s="102"/>
      <c r="G124" s="102"/>
      <c r="H124" s="102"/>
      <c r="I124" s="102"/>
      <c r="J124" s="102"/>
      <c r="K124" s="102"/>
      <c r="L124" s="102"/>
      <c r="M124" s="119"/>
      <c r="N124" s="102"/>
      <c r="O124" s="119"/>
      <c r="P124" s="102"/>
      <c r="Q124" s="102"/>
      <c r="R124" s="102"/>
    </row>
    <row r="125" spans="1:18" ht="12" customHeight="1">
      <c r="A125" s="102" t="s">
        <v>22</v>
      </c>
      <c r="B125" s="103" t="s">
        <v>676</v>
      </c>
      <c r="C125" s="102"/>
      <c r="D125" s="102"/>
      <c r="E125" s="102"/>
      <c r="F125" s="102"/>
      <c r="G125" s="102"/>
      <c r="H125" s="102"/>
      <c r="I125" s="102"/>
      <c r="J125" s="102"/>
      <c r="K125" s="102"/>
      <c r="L125" s="102"/>
      <c r="M125" s="119"/>
      <c r="N125" s="102"/>
      <c r="O125" s="119"/>
      <c r="P125" s="102"/>
      <c r="Q125" s="102"/>
      <c r="R125" s="102"/>
    </row>
    <row r="126" spans="1:18" ht="12" customHeight="1">
      <c r="A126" s="102" t="s">
        <v>23</v>
      </c>
      <c r="B126" s="103" t="s">
        <v>677</v>
      </c>
      <c r="C126" s="102"/>
      <c r="D126" s="102"/>
      <c r="E126" s="102"/>
      <c r="F126" s="102"/>
      <c r="G126" s="102"/>
      <c r="H126" s="102"/>
      <c r="I126" s="102"/>
      <c r="J126" s="102"/>
      <c r="K126" s="102"/>
      <c r="L126" s="102"/>
      <c r="M126" s="119"/>
      <c r="N126" s="102"/>
      <c r="O126" s="119"/>
      <c r="P126" s="102"/>
      <c r="Q126" s="102"/>
      <c r="R126" s="102"/>
    </row>
    <row r="127" spans="1:18" ht="12" customHeight="1">
      <c r="A127" s="102" t="s">
        <v>24</v>
      </c>
      <c r="B127" s="103" t="s">
        <v>678</v>
      </c>
      <c r="C127" s="102"/>
      <c r="D127" s="102"/>
      <c r="E127" s="102"/>
      <c r="F127" s="102"/>
      <c r="G127" s="102"/>
      <c r="H127" s="102"/>
      <c r="I127" s="102"/>
      <c r="J127" s="102"/>
      <c r="K127" s="102"/>
      <c r="L127" s="102"/>
      <c r="M127" s="119"/>
      <c r="N127" s="102"/>
      <c r="O127" s="119"/>
      <c r="P127" s="102"/>
      <c r="Q127" s="102"/>
      <c r="R127" s="102"/>
    </row>
    <row r="128" spans="1:18" ht="12" customHeight="1">
      <c r="A128" s="102" t="s">
        <v>25</v>
      </c>
      <c r="B128" s="103" t="s">
        <v>679</v>
      </c>
      <c r="C128" s="102"/>
      <c r="D128" s="102"/>
      <c r="E128" s="102"/>
      <c r="F128" s="102"/>
      <c r="G128" s="102"/>
      <c r="H128" s="102"/>
      <c r="I128" s="102"/>
      <c r="J128" s="102"/>
      <c r="K128" s="102"/>
      <c r="L128" s="102"/>
      <c r="M128" s="119"/>
      <c r="N128" s="102"/>
      <c r="O128" s="119"/>
      <c r="P128" s="102"/>
      <c r="Q128" s="102"/>
      <c r="R128" s="102"/>
    </row>
    <row r="129" spans="1:18" ht="12" customHeight="1">
      <c r="A129" s="102" t="s">
        <v>26</v>
      </c>
      <c r="B129" s="103" t="s">
        <v>680</v>
      </c>
      <c r="C129" s="102"/>
      <c r="D129" s="102"/>
      <c r="E129" s="102"/>
      <c r="F129" s="102"/>
      <c r="G129" s="102"/>
      <c r="H129" s="102"/>
      <c r="I129" s="102"/>
      <c r="J129" s="102"/>
      <c r="K129" s="102"/>
      <c r="L129" s="102"/>
      <c r="M129" s="119"/>
      <c r="N129" s="102"/>
      <c r="O129" s="119"/>
      <c r="P129" s="102"/>
      <c r="Q129" s="102"/>
      <c r="R129" s="102"/>
    </row>
    <row r="130" spans="1:18" ht="12" customHeight="1">
      <c r="A130" s="102" t="s">
        <v>58</v>
      </c>
      <c r="B130" s="103" t="s">
        <v>681</v>
      </c>
      <c r="C130" s="102"/>
      <c r="D130" s="102"/>
      <c r="E130" s="102"/>
      <c r="F130" s="102"/>
      <c r="G130" s="102"/>
      <c r="H130" s="102"/>
      <c r="I130" s="102"/>
      <c r="J130" s="102"/>
      <c r="K130" s="102"/>
      <c r="L130" s="119"/>
      <c r="M130" s="119"/>
      <c r="N130" s="102"/>
      <c r="O130" s="102"/>
      <c r="P130" s="102"/>
      <c r="Q130" s="102"/>
      <c r="R130" s="102"/>
    </row>
    <row r="131" spans="1:18" ht="12" customHeight="1">
      <c r="A131" s="102" t="s">
        <v>59</v>
      </c>
      <c r="B131" s="103" t="s">
        <v>682</v>
      </c>
      <c r="C131" s="102"/>
      <c r="D131" s="102"/>
      <c r="E131" s="102"/>
      <c r="F131" s="102"/>
      <c r="G131" s="102"/>
      <c r="H131" s="102"/>
      <c r="I131" s="102"/>
      <c r="J131" s="102"/>
      <c r="K131" s="102"/>
      <c r="L131" s="119"/>
      <c r="M131" s="119"/>
      <c r="N131" s="102"/>
      <c r="O131" s="102"/>
      <c r="P131" s="102"/>
      <c r="Q131" s="102"/>
      <c r="R131" s="102"/>
    </row>
    <row r="132" spans="1:18" ht="12" customHeight="1">
      <c r="A132" s="102" t="s">
        <v>60</v>
      </c>
      <c r="B132" s="103" t="s">
        <v>1251</v>
      </c>
      <c r="C132" s="102"/>
      <c r="D132" s="102"/>
      <c r="E132" s="102"/>
      <c r="F132" s="102"/>
      <c r="G132" s="102"/>
      <c r="H132" s="102"/>
      <c r="I132" s="102"/>
      <c r="J132" s="102"/>
      <c r="K132" s="102"/>
      <c r="L132" s="119"/>
      <c r="M132" s="119"/>
      <c r="N132" s="102"/>
      <c r="O132" s="102"/>
      <c r="P132" s="102"/>
      <c r="Q132" s="102"/>
      <c r="R132" s="102"/>
    </row>
    <row r="133" spans="1:18" ht="12" customHeight="1">
      <c r="A133" s="102" t="s">
        <v>61</v>
      </c>
      <c r="B133" s="103" t="s">
        <v>683</v>
      </c>
      <c r="C133" s="102"/>
      <c r="D133" s="102"/>
      <c r="E133" s="102"/>
      <c r="F133" s="102"/>
      <c r="G133" s="102"/>
      <c r="H133" s="102"/>
      <c r="I133" s="102"/>
      <c r="J133" s="102"/>
      <c r="K133" s="102"/>
      <c r="L133" s="119"/>
      <c r="M133" s="119"/>
      <c r="N133" s="102"/>
      <c r="O133" s="102"/>
      <c r="P133" s="102"/>
      <c r="Q133" s="102"/>
      <c r="R133" s="102"/>
    </row>
    <row r="134" spans="1:18" ht="12" customHeight="1">
      <c r="A134" s="102" t="s">
        <v>62</v>
      </c>
      <c r="B134" s="103" t="s">
        <v>684</v>
      </c>
      <c r="C134" s="102"/>
      <c r="D134" s="102"/>
      <c r="E134" s="102"/>
      <c r="F134" s="102"/>
      <c r="G134" s="102"/>
      <c r="H134" s="102"/>
      <c r="I134" s="102"/>
      <c r="J134" s="102"/>
      <c r="K134" s="102"/>
      <c r="L134" s="119"/>
      <c r="M134" s="119"/>
      <c r="N134" s="102"/>
      <c r="O134" s="102"/>
      <c r="P134" s="102"/>
      <c r="Q134" s="102"/>
      <c r="R134" s="102"/>
    </row>
    <row r="135" spans="1:18" ht="12" customHeight="1">
      <c r="A135" s="102" t="s">
        <v>83</v>
      </c>
      <c r="B135" s="103" t="s">
        <v>685</v>
      </c>
      <c r="C135" s="102"/>
      <c r="D135" s="102"/>
      <c r="E135" s="102"/>
      <c r="F135" s="102"/>
      <c r="G135" s="102"/>
      <c r="H135" s="102"/>
      <c r="I135" s="102"/>
      <c r="J135" s="102"/>
      <c r="K135" s="119"/>
      <c r="L135" s="119"/>
      <c r="M135" s="119"/>
      <c r="N135" s="102"/>
      <c r="O135" s="102"/>
      <c r="P135" s="102"/>
      <c r="Q135" s="102"/>
      <c r="R135" s="102"/>
    </row>
    <row r="136" spans="1:18" ht="12" customHeight="1">
      <c r="A136" s="102" t="s">
        <v>84</v>
      </c>
      <c r="B136" s="103" t="s">
        <v>686</v>
      </c>
      <c r="C136" s="102"/>
      <c r="D136" s="102"/>
      <c r="E136" s="102"/>
      <c r="F136" s="102"/>
      <c r="G136" s="102"/>
      <c r="H136" s="102"/>
      <c r="I136" s="102"/>
      <c r="J136" s="102"/>
      <c r="K136" s="119"/>
      <c r="L136" s="119"/>
      <c r="M136" s="119"/>
      <c r="N136" s="102"/>
      <c r="O136" s="102"/>
      <c r="P136" s="102"/>
      <c r="Q136" s="102"/>
      <c r="R136" s="102"/>
    </row>
    <row r="137" spans="1:18" ht="12" customHeight="1">
      <c r="A137" s="102" t="s">
        <v>85</v>
      </c>
      <c r="B137" s="103" t="s">
        <v>687</v>
      </c>
      <c r="C137" s="102"/>
      <c r="D137" s="102"/>
      <c r="E137" s="102"/>
      <c r="F137" s="102"/>
      <c r="G137" s="102"/>
      <c r="H137" s="102"/>
      <c r="I137" s="102"/>
      <c r="J137" s="102"/>
      <c r="K137" s="119"/>
      <c r="L137" s="119"/>
      <c r="M137" s="119"/>
      <c r="N137" s="102"/>
      <c r="O137" s="102"/>
      <c r="P137" s="102"/>
      <c r="Q137" s="102"/>
      <c r="R137" s="102"/>
    </row>
    <row r="138" spans="1:18" ht="12" customHeight="1">
      <c r="A138" s="102" t="s">
        <v>63</v>
      </c>
      <c r="B138" s="103" t="s">
        <v>688</v>
      </c>
      <c r="C138" s="102"/>
      <c r="D138" s="102"/>
      <c r="E138" s="102"/>
      <c r="F138" s="102"/>
      <c r="G138" s="102"/>
      <c r="H138" s="102"/>
      <c r="I138" s="102"/>
      <c r="J138" s="102"/>
      <c r="K138" s="119"/>
      <c r="L138" s="119"/>
      <c r="M138" s="119"/>
      <c r="N138" s="102"/>
      <c r="O138" s="102"/>
      <c r="P138" s="102"/>
      <c r="Q138" s="102"/>
      <c r="R138" s="102"/>
    </row>
    <row r="139" spans="1:18" ht="12" customHeight="1">
      <c r="A139" s="102" t="s">
        <v>64</v>
      </c>
      <c r="B139" s="103" t="s">
        <v>689</v>
      </c>
      <c r="C139" s="102"/>
      <c r="D139" s="102"/>
      <c r="E139" s="102"/>
      <c r="F139" s="102"/>
      <c r="G139" s="102"/>
      <c r="H139" s="102"/>
      <c r="I139" s="102"/>
      <c r="J139" s="102"/>
      <c r="K139" s="119"/>
      <c r="L139" s="119"/>
      <c r="M139" s="119"/>
      <c r="N139" s="102"/>
      <c r="O139" s="102"/>
      <c r="P139" s="102"/>
      <c r="Q139" s="102"/>
      <c r="R139" s="102"/>
    </row>
    <row r="140" spans="1:18" ht="12" customHeight="1">
      <c r="A140" s="102" t="s">
        <v>65</v>
      </c>
      <c r="B140" s="103" t="s">
        <v>690</v>
      </c>
      <c r="C140" s="102"/>
      <c r="D140" s="102"/>
      <c r="E140" s="102"/>
      <c r="F140" s="102"/>
      <c r="G140" s="102"/>
      <c r="H140" s="102"/>
      <c r="I140" s="102"/>
      <c r="J140" s="102"/>
      <c r="K140" s="119"/>
      <c r="L140" s="119"/>
      <c r="M140" s="119"/>
      <c r="N140" s="102"/>
      <c r="O140" s="102"/>
      <c r="P140" s="102"/>
      <c r="Q140" s="102"/>
      <c r="R140" s="102"/>
    </row>
    <row r="141" spans="1:18" ht="12" customHeight="1">
      <c r="A141" s="102" t="s">
        <v>66</v>
      </c>
      <c r="B141" s="103" t="s">
        <v>1255</v>
      </c>
      <c r="C141" s="102"/>
      <c r="D141" s="102"/>
      <c r="E141" s="102"/>
      <c r="F141" s="102"/>
      <c r="G141" s="102"/>
      <c r="H141" s="102"/>
      <c r="I141" s="102"/>
      <c r="J141" s="102"/>
      <c r="K141" s="119"/>
      <c r="L141" s="119"/>
      <c r="M141" s="119"/>
      <c r="N141" s="102"/>
      <c r="O141" s="102"/>
      <c r="P141" s="102"/>
      <c r="Q141" s="102"/>
      <c r="R141" s="102"/>
    </row>
    <row r="142" spans="1:18" ht="12" customHeight="1">
      <c r="A142" s="102" t="s">
        <v>67</v>
      </c>
      <c r="B142" s="103" t="s">
        <v>691</v>
      </c>
      <c r="C142" s="102"/>
      <c r="D142" s="102"/>
      <c r="E142" s="102"/>
      <c r="F142" s="102"/>
      <c r="G142" s="102"/>
      <c r="H142" s="102"/>
      <c r="I142" s="102"/>
      <c r="J142" s="102"/>
      <c r="K142" s="119"/>
      <c r="L142" s="119"/>
      <c r="M142" s="119"/>
      <c r="N142" s="102"/>
      <c r="O142" s="102"/>
      <c r="P142" s="102"/>
      <c r="Q142" s="102"/>
      <c r="R142" s="102"/>
    </row>
    <row r="143" spans="1:18" ht="12" customHeight="1">
      <c r="A143" s="102" t="s">
        <v>68</v>
      </c>
      <c r="B143" s="103" t="s">
        <v>692</v>
      </c>
      <c r="C143" s="102"/>
      <c r="D143" s="102"/>
      <c r="E143" s="102"/>
      <c r="F143" s="102"/>
      <c r="G143" s="102"/>
      <c r="H143" s="102"/>
      <c r="I143" s="102"/>
      <c r="J143" s="102"/>
      <c r="K143" s="119"/>
      <c r="L143" s="119"/>
      <c r="M143" s="119"/>
      <c r="N143" s="102"/>
      <c r="O143" s="102"/>
      <c r="P143" s="102"/>
      <c r="Q143" s="102"/>
      <c r="R143" s="102"/>
    </row>
    <row r="144" spans="1:18" ht="12" customHeight="1">
      <c r="A144" s="102" t="s">
        <v>69</v>
      </c>
      <c r="B144" s="103" t="s">
        <v>1271</v>
      </c>
      <c r="C144" s="102"/>
      <c r="D144" s="102"/>
      <c r="E144" s="102"/>
      <c r="F144" s="102"/>
      <c r="G144" s="102"/>
      <c r="H144" s="102"/>
      <c r="I144" s="102"/>
      <c r="J144" s="102"/>
      <c r="K144" s="119"/>
      <c r="L144" s="119"/>
      <c r="M144" s="119"/>
      <c r="N144" s="102"/>
      <c r="O144" s="102"/>
      <c r="P144" s="102"/>
      <c r="Q144" s="102"/>
      <c r="R144" s="102"/>
    </row>
    <row r="145" spans="1:18" ht="12" customHeight="1">
      <c r="A145" s="102" t="s">
        <v>163</v>
      </c>
      <c r="B145" s="103" t="s">
        <v>693</v>
      </c>
      <c r="C145" s="102"/>
      <c r="D145" s="102"/>
      <c r="E145" s="102"/>
      <c r="F145" s="102"/>
      <c r="G145" s="102"/>
      <c r="H145" s="102"/>
      <c r="I145" s="102"/>
      <c r="J145" s="102"/>
      <c r="K145" s="119"/>
      <c r="L145" s="119"/>
      <c r="M145" s="119"/>
      <c r="N145" s="102"/>
      <c r="O145" s="102"/>
      <c r="P145" s="102"/>
      <c r="R145" s="102"/>
    </row>
    <row r="146" spans="1:18" ht="12" customHeight="1">
      <c r="A146" s="102" t="s">
        <v>70</v>
      </c>
      <c r="B146" s="103" t="s">
        <v>694</v>
      </c>
      <c r="C146" s="102"/>
      <c r="D146" s="102"/>
      <c r="E146" s="102"/>
      <c r="F146" s="102"/>
      <c r="G146" s="102"/>
      <c r="H146" s="102"/>
      <c r="I146" s="102"/>
      <c r="J146" s="102"/>
      <c r="K146" s="119"/>
      <c r="L146" s="119"/>
      <c r="M146" s="119"/>
      <c r="N146" s="102"/>
      <c r="O146" s="102"/>
      <c r="P146" s="102"/>
      <c r="R146" s="102"/>
    </row>
    <row r="147" spans="1:18" ht="12" customHeight="1">
      <c r="A147" s="102" t="s">
        <v>71</v>
      </c>
      <c r="B147" s="103" t="s">
        <v>695</v>
      </c>
      <c r="C147" s="102"/>
      <c r="D147" s="102"/>
      <c r="E147" s="102"/>
      <c r="F147" s="102"/>
      <c r="G147" s="102"/>
      <c r="H147" s="102"/>
      <c r="I147" s="102"/>
      <c r="J147" s="102"/>
      <c r="K147" s="119"/>
      <c r="L147" s="119"/>
      <c r="M147" s="119"/>
      <c r="N147" s="102"/>
      <c r="O147" s="102"/>
      <c r="P147" s="102"/>
      <c r="R147" s="102"/>
    </row>
    <row r="148" spans="1:18" ht="12" customHeight="1">
      <c r="A148" s="102" t="s">
        <v>72</v>
      </c>
      <c r="B148" s="103" t="s">
        <v>696</v>
      </c>
      <c r="C148" s="102"/>
      <c r="D148" s="102"/>
      <c r="E148" s="102"/>
      <c r="F148" s="102"/>
      <c r="G148" s="102"/>
      <c r="H148" s="102"/>
      <c r="I148" s="102"/>
      <c r="J148" s="102"/>
      <c r="K148" s="119"/>
      <c r="L148" s="119"/>
      <c r="M148" s="119"/>
      <c r="N148" s="102"/>
      <c r="O148" s="102"/>
      <c r="P148" s="102"/>
      <c r="R148" s="102"/>
    </row>
    <row r="149" spans="1:18" ht="12" customHeight="1">
      <c r="A149" s="102" t="s">
        <v>73</v>
      </c>
      <c r="B149" s="103" t="s">
        <v>697</v>
      </c>
      <c r="C149" s="102"/>
      <c r="D149" s="102"/>
      <c r="E149" s="102"/>
      <c r="F149" s="102"/>
      <c r="G149" s="102"/>
      <c r="H149" s="102"/>
      <c r="I149" s="102"/>
      <c r="J149" s="102"/>
      <c r="K149" s="119"/>
      <c r="L149" s="119"/>
      <c r="M149" s="119"/>
      <c r="N149" s="102"/>
      <c r="O149" s="102"/>
      <c r="P149" s="102"/>
      <c r="R149" s="102"/>
    </row>
    <row r="150" spans="1:18" ht="12" customHeight="1">
      <c r="A150" s="102" t="s">
        <v>13</v>
      </c>
      <c r="B150" s="103" t="s">
        <v>698</v>
      </c>
      <c r="C150" s="102"/>
      <c r="D150" s="102"/>
      <c r="E150" s="102"/>
      <c r="F150" s="102"/>
      <c r="G150" s="102"/>
      <c r="H150" s="102"/>
      <c r="I150" s="102"/>
      <c r="J150" s="102"/>
      <c r="K150" s="119"/>
      <c r="L150" s="119"/>
      <c r="M150" s="119"/>
      <c r="N150" s="102"/>
      <c r="O150" s="102"/>
      <c r="P150" s="102"/>
      <c r="R150" s="102"/>
    </row>
    <row r="151" spans="1:18" ht="12" customHeight="1">
      <c r="A151" s="102" t="s">
        <v>74</v>
      </c>
      <c r="B151" s="103" t="s">
        <v>699</v>
      </c>
      <c r="C151" s="102"/>
      <c r="D151" s="102"/>
      <c r="E151" s="102"/>
      <c r="F151" s="102"/>
      <c r="G151" s="102"/>
      <c r="H151" s="102"/>
      <c r="I151" s="102"/>
      <c r="J151" s="102"/>
      <c r="K151" s="119"/>
      <c r="L151" s="119"/>
      <c r="M151" s="119"/>
      <c r="N151" s="102"/>
      <c r="O151" s="102"/>
      <c r="P151" s="102"/>
      <c r="R151" s="102"/>
    </row>
    <row r="152" spans="1:18" ht="12" customHeight="1">
      <c r="A152" s="102" t="s">
        <v>75</v>
      </c>
      <c r="B152" s="103" t="s">
        <v>700</v>
      </c>
      <c r="C152" s="102"/>
      <c r="D152" s="102"/>
      <c r="E152" s="102"/>
      <c r="F152" s="102"/>
      <c r="G152" s="102"/>
      <c r="H152" s="102"/>
      <c r="I152" s="102"/>
      <c r="J152" s="102"/>
      <c r="K152" s="119"/>
      <c r="L152" s="119"/>
      <c r="M152" s="119"/>
      <c r="N152" s="102"/>
      <c r="O152" s="102"/>
      <c r="P152" s="102"/>
      <c r="R152" s="102"/>
    </row>
    <row r="153" spans="1:18" ht="12" customHeight="1">
      <c r="A153" s="102" t="s">
        <v>76</v>
      </c>
      <c r="B153" s="103" t="s">
        <v>701</v>
      </c>
      <c r="C153" s="102"/>
      <c r="D153" s="102"/>
      <c r="E153" s="102"/>
      <c r="F153" s="102"/>
      <c r="G153" s="102"/>
      <c r="H153" s="102"/>
      <c r="I153" s="102"/>
      <c r="J153" s="102"/>
      <c r="K153" s="119"/>
      <c r="L153" s="119"/>
      <c r="M153" s="119"/>
      <c r="N153" s="102"/>
      <c r="O153" s="102"/>
      <c r="P153" s="102"/>
      <c r="R153" s="102"/>
    </row>
    <row r="154" spans="1:18" ht="12" customHeight="1">
      <c r="A154" s="102" t="s">
        <v>77</v>
      </c>
      <c r="B154" s="103" t="s">
        <v>702</v>
      </c>
      <c r="C154" s="102"/>
      <c r="D154" s="102"/>
      <c r="E154" s="102"/>
      <c r="F154" s="102"/>
      <c r="G154" s="102"/>
      <c r="H154" s="102"/>
      <c r="I154" s="102"/>
      <c r="J154" s="102"/>
      <c r="K154" s="119"/>
      <c r="L154" s="119"/>
      <c r="M154" s="119"/>
      <c r="N154" s="102"/>
      <c r="O154" s="102"/>
      <c r="P154" s="102"/>
      <c r="R154" s="102"/>
    </row>
    <row r="155" spans="1:18" ht="12" customHeight="1">
      <c r="A155" s="102" t="s">
        <v>78</v>
      </c>
      <c r="B155" s="103" t="s">
        <v>703</v>
      </c>
      <c r="C155" s="102"/>
      <c r="D155" s="102"/>
      <c r="E155" s="102"/>
      <c r="F155" s="102"/>
      <c r="G155" s="102"/>
      <c r="H155" s="102"/>
      <c r="I155" s="102"/>
      <c r="J155" s="102"/>
      <c r="K155" s="119"/>
      <c r="L155" s="119"/>
      <c r="M155" s="119"/>
      <c r="N155" s="102"/>
      <c r="O155" s="102"/>
      <c r="P155" s="102"/>
      <c r="R155" s="102"/>
    </row>
    <row r="156" spans="1:18" ht="12" customHeight="1">
      <c r="A156" s="102" t="s">
        <v>79</v>
      </c>
      <c r="B156" s="103" t="s">
        <v>704</v>
      </c>
      <c r="C156" s="102"/>
      <c r="D156" s="102"/>
      <c r="E156" s="102"/>
      <c r="F156" s="102"/>
      <c r="G156" s="102"/>
      <c r="H156" s="102"/>
      <c r="I156" s="102"/>
      <c r="J156" s="102"/>
      <c r="K156" s="119"/>
      <c r="L156" s="119"/>
      <c r="M156" s="119"/>
      <c r="N156" s="102"/>
      <c r="O156" s="102"/>
      <c r="P156" s="102"/>
      <c r="R156" s="102"/>
    </row>
    <row r="157" spans="1:18" ht="12" customHeight="1">
      <c r="A157" s="102" t="s">
        <v>80</v>
      </c>
      <c r="B157" s="103" t="s">
        <v>705</v>
      </c>
      <c r="C157" s="102"/>
      <c r="D157" s="102"/>
      <c r="E157" s="102"/>
      <c r="F157" s="102"/>
      <c r="G157" s="102"/>
      <c r="H157" s="102"/>
      <c r="I157" s="102"/>
      <c r="J157" s="102"/>
      <c r="K157" s="119"/>
      <c r="L157" s="119"/>
      <c r="M157" s="119"/>
      <c r="N157" s="102"/>
      <c r="O157" s="102"/>
      <c r="P157" s="102"/>
      <c r="R157" s="102"/>
    </row>
    <row r="158" spans="1:18" ht="12" customHeight="1">
      <c r="A158" s="102" t="s">
        <v>81</v>
      </c>
      <c r="B158" s="103" t="s">
        <v>706</v>
      </c>
      <c r="C158" s="102"/>
      <c r="D158" s="102"/>
      <c r="E158" s="102"/>
      <c r="F158" s="102"/>
      <c r="G158" s="102"/>
      <c r="H158" s="102"/>
      <c r="I158" s="102"/>
      <c r="J158" s="102"/>
      <c r="K158" s="119"/>
      <c r="L158" s="119"/>
      <c r="M158" s="119"/>
      <c r="N158" s="102"/>
      <c r="O158" s="102"/>
      <c r="P158" s="102"/>
      <c r="R158" s="102"/>
    </row>
    <row r="159" spans="1:18" ht="12" customHeight="1">
      <c r="A159" s="102" t="s">
        <v>82</v>
      </c>
      <c r="B159" s="103" t="s">
        <v>707</v>
      </c>
      <c r="C159" s="102"/>
      <c r="D159" s="102"/>
      <c r="E159" s="102"/>
      <c r="F159" s="102"/>
      <c r="G159" s="102"/>
      <c r="H159" s="102"/>
      <c r="I159" s="102"/>
      <c r="J159" s="102"/>
      <c r="K159" s="119"/>
      <c r="L159" s="119"/>
      <c r="M159" s="119"/>
      <c r="N159" s="102"/>
      <c r="O159" s="102"/>
      <c r="P159" s="102"/>
      <c r="R159" s="102"/>
    </row>
    <row r="160" spans="1:18" ht="12" customHeight="1">
      <c r="A160" s="102" t="s">
        <v>86</v>
      </c>
      <c r="B160" s="103" t="s">
        <v>708</v>
      </c>
      <c r="C160" s="102"/>
      <c r="D160" s="102"/>
      <c r="E160" s="102"/>
      <c r="F160" s="102"/>
      <c r="G160" s="102"/>
      <c r="H160" s="102"/>
      <c r="I160" s="102"/>
      <c r="J160" s="102"/>
      <c r="K160" s="119"/>
      <c r="L160" s="119"/>
      <c r="M160" s="119"/>
      <c r="N160" s="102"/>
      <c r="O160" s="102"/>
      <c r="P160" s="102"/>
      <c r="R160" s="102"/>
    </row>
    <row r="161" spans="1:18" ht="12" customHeight="1">
      <c r="A161" s="102" t="s">
        <v>87</v>
      </c>
      <c r="B161" s="103" t="s">
        <v>709</v>
      </c>
      <c r="C161" s="102"/>
      <c r="D161" s="102"/>
      <c r="E161" s="102"/>
      <c r="F161" s="102"/>
      <c r="G161" s="102"/>
      <c r="H161" s="102"/>
      <c r="I161" s="102"/>
      <c r="J161" s="102"/>
      <c r="K161" s="119"/>
      <c r="L161" s="119"/>
      <c r="M161" s="119"/>
      <c r="N161" s="102"/>
      <c r="O161" s="102"/>
      <c r="P161" s="102"/>
      <c r="R161" s="102"/>
    </row>
    <row r="162" spans="1:18" ht="12" customHeight="1">
      <c r="A162" s="102" t="s">
        <v>88</v>
      </c>
      <c r="B162" s="103" t="s">
        <v>710</v>
      </c>
      <c r="C162" s="102"/>
      <c r="D162" s="102"/>
      <c r="E162" s="102"/>
      <c r="F162" s="102"/>
      <c r="G162" s="102"/>
      <c r="H162" s="102"/>
      <c r="I162" s="102"/>
      <c r="J162" s="102"/>
      <c r="K162" s="119"/>
      <c r="L162" s="119"/>
      <c r="M162" s="119"/>
      <c r="N162" s="102"/>
      <c r="O162" s="102"/>
      <c r="P162" s="102"/>
      <c r="R162" s="102"/>
    </row>
    <row r="163" spans="1:18" ht="12" customHeight="1">
      <c r="A163" s="102" t="s">
        <v>89</v>
      </c>
      <c r="B163" s="103" t="s">
        <v>711</v>
      </c>
      <c r="C163" s="102"/>
      <c r="D163" s="102"/>
      <c r="E163" s="102"/>
      <c r="F163" s="102"/>
      <c r="G163" s="102"/>
      <c r="H163" s="102"/>
      <c r="I163" s="102"/>
      <c r="J163" s="102"/>
      <c r="K163" s="119"/>
      <c r="L163" s="119"/>
      <c r="M163" s="119"/>
      <c r="N163" s="102"/>
      <c r="O163" s="102"/>
      <c r="P163" s="102"/>
      <c r="R163" s="102"/>
    </row>
    <row r="164" spans="1:18" ht="12" customHeight="1">
      <c r="A164" s="102" t="s">
        <v>90</v>
      </c>
      <c r="B164" s="103" t="s">
        <v>712</v>
      </c>
      <c r="C164" s="102"/>
      <c r="D164" s="102"/>
      <c r="E164" s="102"/>
      <c r="F164" s="102"/>
      <c r="G164" s="102"/>
      <c r="H164" s="102"/>
      <c r="I164" s="102"/>
      <c r="J164" s="102"/>
      <c r="L164" s="119"/>
      <c r="M164" s="119"/>
      <c r="N164" s="102"/>
      <c r="O164" s="102"/>
      <c r="P164" s="102"/>
      <c r="R164" s="102"/>
    </row>
    <row r="165" spans="1:18" ht="12" customHeight="1">
      <c r="A165" s="102" t="s">
        <v>91</v>
      </c>
      <c r="B165" s="103" t="s">
        <v>713</v>
      </c>
      <c r="C165" s="102"/>
      <c r="D165" s="102"/>
      <c r="E165" s="102"/>
      <c r="F165" s="102"/>
      <c r="G165" s="102"/>
      <c r="H165" s="102"/>
      <c r="I165" s="102"/>
      <c r="J165" s="102"/>
      <c r="L165" s="119"/>
      <c r="M165" s="119"/>
      <c r="N165" s="102"/>
      <c r="O165" s="102"/>
      <c r="P165" s="102"/>
      <c r="R165" s="102"/>
    </row>
    <row r="166" spans="1:18" ht="12" customHeight="1">
      <c r="A166" s="102" t="s">
        <v>92</v>
      </c>
      <c r="B166" s="103" t="s">
        <v>714</v>
      </c>
      <c r="C166" s="102"/>
      <c r="D166" s="102"/>
      <c r="E166" s="102"/>
      <c r="F166" s="102"/>
      <c r="G166" s="102"/>
      <c r="H166" s="102"/>
      <c r="I166" s="102"/>
      <c r="J166" s="102"/>
      <c r="L166" s="119"/>
      <c r="M166" s="119"/>
      <c r="N166" s="102"/>
      <c r="O166" s="102"/>
      <c r="P166" s="102"/>
      <c r="R166" s="102"/>
    </row>
    <row r="167" spans="1:18" ht="12" customHeight="1">
      <c r="A167" s="102" t="s">
        <v>18</v>
      </c>
      <c r="B167" s="103" t="s">
        <v>715</v>
      </c>
      <c r="C167" s="102"/>
      <c r="D167" s="102"/>
      <c r="E167" s="102"/>
      <c r="F167" s="102"/>
      <c r="G167" s="102"/>
      <c r="H167" s="102"/>
      <c r="I167" s="102"/>
      <c r="J167" s="102"/>
      <c r="L167" s="119"/>
      <c r="M167" s="119"/>
      <c r="N167" s="102"/>
      <c r="O167" s="102"/>
      <c r="P167" s="102"/>
      <c r="R167" s="102"/>
    </row>
    <row r="168" spans="1:18" ht="12" customHeight="1">
      <c r="A168" s="102" t="s">
        <v>93</v>
      </c>
      <c r="B168" s="103" t="s">
        <v>716</v>
      </c>
      <c r="C168" s="102"/>
      <c r="D168" s="102"/>
      <c r="E168" s="102"/>
      <c r="F168" s="102"/>
      <c r="G168" s="102"/>
      <c r="H168" s="102"/>
      <c r="I168" s="102"/>
      <c r="J168" s="102"/>
      <c r="L168" s="119"/>
      <c r="M168" s="119"/>
      <c r="N168" s="102"/>
      <c r="O168" s="102"/>
      <c r="P168" s="102"/>
      <c r="R168" s="102"/>
    </row>
    <row r="169" spans="1:18" ht="12" customHeight="1">
      <c r="A169" s="102" t="s">
        <v>94</v>
      </c>
      <c r="B169" s="103" t="s">
        <v>717</v>
      </c>
      <c r="C169" s="102"/>
      <c r="D169" s="102"/>
      <c r="E169" s="102"/>
      <c r="F169" s="102"/>
      <c r="H169" s="102"/>
      <c r="I169" s="102"/>
      <c r="J169" s="102"/>
      <c r="L169" s="119"/>
      <c r="M169" s="119"/>
      <c r="N169" s="102"/>
      <c r="O169" s="102"/>
      <c r="P169" s="102"/>
      <c r="R169" s="102"/>
    </row>
    <row r="170" spans="1:18" ht="12" customHeight="1">
      <c r="A170" s="102" t="s">
        <v>95</v>
      </c>
      <c r="B170" s="103" t="s">
        <v>718</v>
      </c>
      <c r="C170" s="102"/>
      <c r="D170" s="102"/>
      <c r="E170" s="102"/>
      <c r="F170" s="102"/>
      <c r="H170" s="102"/>
      <c r="I170" s="102"/>
      <c r="J170" s="102"/>
      <c r="L170" s="119"/>
      <c r="M170" s="119"/>
      <c r="N170" s="102"/>
      <c r="O170" s="102"/>
      <c r="P170" s="102"/>
      <c r="R170" s="102"/>
    </row>
    <row r="171" spans="1:18" ht="12" customHeight="1">
      <c r="A171" s="102" t="s">
        <v>96</v>
      </c>
      <c r="B171" s="103" t="s">
        <v>719</v>
      </c>
      <c r="C171" s="102"/>
      <c r="D171" s="102"/>
      <c r="E171" s="102"/>
      <c r="F171" s="102"/>
      <c r="H171" s="102"/>
      <c r="I171" s="102"/>
      <c r="J171" s="102"/>
      <c r="L171" s="119"/>
      <c r="M171" s="119"/>
      <c r="N171" s="102"/>
      <c r="O171" s="102"/>
      <c r="P171" s="102"/>
      <c r="R171" s="102"/>
    </row>
    <row r="172" spans="1:18" ht="12" customHeight="1">
      <c r="A172" s="102" t="s">
        <v>97</v>
      </c>
      <c r="B172" s="103" t="s">
        <v>720</v>
      </c>
      <c r="C172" s="102"/>
      <c r="D172" s="102"/>
      <c r="E172" s="102"/>
      <c r="F172" s="102"/>
      <c r="H172" s="102"/>
      <c r="I172" s="102"/>
      <c r="J172" s="102"/>
      <c r="L172" s="119"/>
      <c r="M172" s="119"/>
      <c r="N172" s="102"/>
      <c r="O172" s="102"/>
      <c r="P172" s="102"/>
      <c r="R172" s="102"/>
    </row>
    <row r="173" spans="1:18" ht="12" customHeight="1">
      <c r="A173" s="102" t="s">
        <v>98</v>
      </c>
      <c r="B173" s="103" t="s">
        <v>721</v>
      </c>
      <c r="C173" s="102"/>
      <c r="D173" s="102"/>
      <c r="E173" s="102"/>
      <c r="F173" s="102"/>
      <c r="H173" s="102"/>
      <c r="I173" s="102"/>
      <c r="J173" s="102"/>
      <c r="L173" s="119"/>
      <c r="M173" s="119"/>
      <c r="N173" s="102"/>
      <c r="O173" s="102"/>
      <c r="P173" s="102"/>
      <c r="R173" s="102"/>
    </row>
    <row r="174" spans="1:18" ht="12" customHeight="1">
      <c r="A174" s="102" t="s">
        <v>99</v>
      </c>
      <c r="B174" s="103" t="s">
        <v>722</v>
      </c>
      <c r="C174" s="102"/>
      <c r="D174" s="102"/>
      <c r="E174" s="102"/>
      <c r="F174" s="102"/>
      <c r="H174" s="102"/>
      <c r="I174" s="102"/>
      <c r="J174" s="102"/>
      <c r="L174" s="119"/>
      <c r="M174" s="119"/>
      <c r="N174" s="102"/>
      <c r="O174" s="102"/>
      <c r="P174" s="102"/>
      <c r="R174" s="102"/>
    </row>
    <row r="175" spans="1:18" ht="12" customHeight="1">
      <c r="A175" s="102" t="s">
        <v>100</v>
      </c>
      <c r="B175" s="103" t="s">
        <v>723</v>
      </c>
      <c r="C175" s="102"/>
      <c r="D175" s="102"/>
      <c r="E175" s="102"/>
      <c r="F175" s="102"/>
      <c r="H175" s="102"/>
      <c r="I175" s="102"/>
      <c r="J175" s="102"/>
      <c r="L175" s="119"/>
      <c r="M175" s="119"/>
      <c r="N175" s="102"/>
      <c r="O175" s="102"/>
      <c r="P175" s="102"/>
      <c r="R175" s="10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H12" sqref="H12"/>
    </sheetView>
  </sheetViews>
  <sheetFormatPr defaultRowHeight="11.25"/>
  <cols>
    <col min="1" max="2" width="9.140625" style="8" hidden="1" customWidth="1"/>
    <col min="3" max="3" width="3.7109375" style="8" hidden="1" customWidth="1"/>
    <col min="4" max="4" width="94.85546875" style="8" customWidth="1"/>
    <col min="5" max="16384" width="9.140625" style="8"/>
  </cols>
  <sheetData>
    <row r="1" spans="1:4" hidden="1">
      <c r="A1" s="1033"/>
      <c r="B1" s="1033"/>
      <c r="C1" s="1033"/>
      <c r="D1" s="1033"/>
    </row>
    <row r="2" spans="1:4" hidden="1">
      <c r="A2" s="1033"/>
      <c r="B2" s="1033"/>
      <c r="C2" s="1033"/>
      <c r="D2" s="1033"/>
    </row>
    <row r="3" spans="1:4" hidden="1">
      <c r="A3" s="1033"/>
      <c r="B3" s="1033"/>
      <c r="C3" s="1033"/>
      <c r="D3" s="1033"/>
    </row>
    <row r="4" spans="1:4" hidden="1">
      <c r="A4" s="1033"/>
      <c r="B4" s="1033"/>
      <c r="C4" s="1033"/>
      <c r="D4" s="1033"/>
    </row>
    <row r="5" spans="1:4" hidden="1">
      <c r="A5" s="1033"/>
      <c r="B5" s="1033"/>
      <c r="C5" s="1033"/>
      <c r="D5" s="1033"/>
    </row>
    <row r="6" spans="1:4">
      <c r="A6" s="1033"/>
      <c r="B6" s="1033"/>
      <c r="C6" s="1033"/>
      <c r="D6" s="1033"/>
    </row>
    <row r="7" spans="1:4" ht="20.100000000000001" customHeight="1">
      <c r="A7" s="1033"/>
      <c r="B7" s="1033"/>
      <c r="C7" s="1033"/>
      <c r="D7" s="1034" t="s">
        <v>108</v>
      </c>
    </row>
    <row r="8" spans="1:4">
      <c r="A8" s="1033"/>
      <c r="B8" s="1033"/>
      <c r="C8" s="1033"/>
      <c r="D8" s="1033"/>
    </row>
    <row r="9" spans="1:4" ht="20.100000000000001" customHeight="1">
      <c r="A9" s="1033"/>
      <c r="B9" s="1033"/>
      <c r="C9" s="1033"/>
      <c r="D9" s="1035" t="s">
        <v>2433</v>
      </c>
    </row>
    <row r="10" spans="1:4" ht="36" customHeight="1">
      <c r="A10" s="1033"/>
      <c r="B10" s="1033"/>
      <c r="C10" s="1033"/>
      <c r="D10" s="1035" t="s">
        <v>2434</v>
      </c>
    </row>
    <row r="11" spans="1:4" ht="159" customHeight="1">
      <c r="A11" s="1033"/>
      <c r="B11" s="1033"/>
      <c r="C11" s="1033"/>
      <c r="D11" s="1035" t="s">
        <v>2435</v>
      </c>
    </row>
    <row r="12" spans="1:4" ht="153.75" customHeight="1">
      <c r="A12" s="1033"/>
      <c r="B12" s="1033"/>
      <c r="C12" s="1033"/>
      <c r="D12" s="1035" t="s">
        <v>2436</v>
      </c>
    </row>
    <row r="13" spans="1:4" ht="48" customHeight="1">
      <c r="A13" s="1033"/>
      <c r="B13" s="1033"/>
      <c r="C13" s="1033"/>
      <c r="D13" s="1035" t="s">
        <v>2437</v>
      </c>
    </row>
    <row r="14" spans="1:4" ht="156.75" customHeight="1">
      <c r="A14" s="1033"/>
      <c r="B14" s="1033"/>
      <c r="C14" s="1033"/>
      <c r="D14" s="1035" t="s">
        <v>2438</v>
      </c>
    </row>
    <row r="15" spans="1:4" ht="20.100000000000001" customHeight="1">
      <c r="A15" s="1033"/>
      <c r="B15" s="1033"/>
      <c r="C15" s="1033"/>
      <c r="D15" s="1036"/>
    </row>
    <row r="16" spans="1:4" ht="20.100000000000001" customHeight="1">
      <c r="A16" s="1033"/>
      <c r="B16" s="1033"/>
      <c r="C16" s="1033"/>
      <c r="D16" s="1036"/>
    </row>
    <row r="17" spans="1:4" ht="20.100000000000001" customHeight="1">
      <c r="A17" s="1033"/>
      <c r="B17" s="1033"/>
      <c r="C17" s="1033"/>
      <c r="D17" s="1036"/>
    </row>
    <row r="18" spans="1:4" ht="20.100000000000001" customHeight="1">
      <c r="A18" s="1033"/>
      <c r="B18" s="1033"/>
      <c r="C18" s="1033"/>
      <c r="D18" s="1036"/>
    </row>
    <row r="19" spans="1:4">
      <c r="A19" s="1033"/>
      <c r="B19" s="1033"/>
      <c r="C19" s="1033"/>
      <c r="D19" s="1033"/>
    </row>
  </sheetData>
  <sheetProtection formatColumns="0" formatRows="0" autoFilter="0"/>
  <phoneticPr fontId="19"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8" customWidth="1"/>
    <col min="2" max="3" width="35" style="8" customWidth="1"/>
    <col min="4" max="4" width="103.28515625" style="8" customWidth="1"/>
    <col min="5" max="5" width="17.7109375" style="8" customWidth="1"/>
    <col min="6" max="16384" width="9.140625" style="8"/>
  </cols>
  <sheetData>
    <row r="2" spans="2:5" ht="20.100000000000001" customHeight="1">
      <c r="B2" s="1037" t="s">
        <v>109</v>
      </c>
      <c r="C2" s="1037"/>
      <c r="D2" s="1037"/>
      <c r="E2" s="1037"/>
    </row>
    <row r="3" spans="2:5">
      <c r="B3" s="1033"/>
      <c r="C3" s="1033"/>
      <c r="D3" s="1033"/>
      <c r="E3" s="1033"/>
    </row>
    <row r="4" spans="2:5" ht="21.75" customHeight="1" thickBot="1">
      <c r="B4" s="1038" t="s">
        <v>940</v>
      </c>
      <c r="C4" s="1038" t="s">
        <v>941</v>
      </c>
      <c r="D4" s="1038" t="s">
        <v>14</v>
      </c>
      <c r="E4" s="1039" t="s">
        <v>152</v>
      </c>
    </row>
    <row r="5" spans="2:5" ht="12" thickTop="1">
      <c r="B5" s="1033"/>
      <c r="C5" s="1033"/>
      <c r="D5" s="1033"/>
      <c r="E5" s="1033"/>
    </row>
  </sheetData>
  <sheetProtection formatColumns="0" formatRows="0" autoFilter="0"/>
  <autoFilter ref="B4:E4"/>
  <mergeCells count="1">
    <mergeCell ref="B2:E2"/>
  </mergeCells>
  <phoneticPr fontId="19"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t="s">
        <v>835</v>
      </c>
      <c r="B1" t="s">
        <v>836</v>
      </c>
      <c r="C1" t="s">
        <v>2005</v>
      </c>
      <c r="D1" t="s">
        <v>2339</v>
      </c>
    </row>
    <row r="2" spans="1:5">
      <c r="A2" t="s">
        <v>2006</v>
      </c>
      <c r="B2" t="s">
        <v>2006</v>
      </c>
      <c r="C2" t="s">
        <v>2007</v>
      </c>
      <c r="D2" t="s">
        <v>2006</v>
      </c>
      <c r="E2" t="s">
        <v>2340</v>
      </c>
    </row>
    <row r="3" spans="1:5">
      <c r="A3" t="s">
        <v>2006</v>
      </c>
      <c r="B3" t="s">
        <v>2008</v>
      </c>
      <c r="C3" t="s">
        <v>2009</v>
      </c>
      <c r="D3" t="s">
        <v>2018</v>
      </c>
      <c r="E3" t="s">
        <v>2341</v>
      </c>
    </row>
    <row r="4" spans="1:5">
      <c r="A4" t="s">
        <v>2006</v>
      </c>
      <c r="B4" t="s">
        <v>2010</v>
      </c>
      <c r="C4" t="s">
        <v>2011</v>
      </c>
      <c r="D4" t="s">
        <v>2038</v>
      </c>
      <c r="E4" t="s">
        <v>2342</v>
      </c>
    </row>
    <row r="5" spans="1:5">
      <c r="A5" t="s">
        <v>2006</v>
      </c>
      <c r="B5" t="s">
        <v>2012</v>
      </c>
      <c r="C5" t="s">
        <v>2013</v>
      </c>
      <c r="D5" t="s">
        <v>2052</v>
      </c>
      <c r="E5" t="s">
        <v>2343</v>
      </c>
    </row>
    <row r="6" spans="1:5">
      <c r="A6" t="s">
        <v>2006</v>
      </c>
      <c r="B6" t="s">
        <v>2014</v>
      </c>
      <c r="C6" t="s">
        <v>2015</v>
      </c>
      <c r="D6" t="s">
        <v>2070</v>
      </c>
      <c r="E6" t="s">
        <v>2344</v>
      </c>
    </row>
    <row r="7" spans="1:5">
      <c r="A7" t="s">
        <v>2006</v>
      </c>
      <c r="B7" t="s">
        <v>2016</v>
      </c>
      <c r="C7" t="s">
        <v>2017</v>
      </c>
      <c r="D7" t="s">
        <v>2088</v>
      </c>
      <c r="E7" t="s">
        <v>2345</v>
      </c>
    </row>
    <row r="8" spans="1:5">
      <c r="A8" t="s">
        <v>2018</v>
      </c>
      <c r="B8" t="s">
        <v>2018</v>
      </c>
      <c r="C8" t="s">
        <v>2019</v>
      </c>
      <c r="D8" t="s">
        <v>2102</v>
      </c>
      <c r="E8" t="s">
        <v>2346</v>
      </c>
    </row>
    <row r="9" spans="1:5">
      <c r="A9" t="s">
        <v>2018</v>
      </c>
      <c r="B9" t="s">
        <v>2020</v>
      </c>
      <c r="C9" t="s">
        <v>2021</v>
      </c>
      <c r="D9" t="s">
        <v>2118</v>
      </c>
      <c r="E9" t="s">
        <v>2347</v>
      </c>
    </row>
    <row r="10" spans="1:5">
      <c r="A10" t="s">
        <v>2018</v>
      </c>
      <c r="B10" t="s">
        <v>2022</v>
      </c>
      <c r="C10" t="s">
        <v>2023</v>
      </c>
      <c r="D10" t="s">
        <v>2136</v>
      </c>
      <c r="E10" t="s">
        <v>2348</v>
      </c>
    </row>
    <row r="11" spans="1:5">
      <c r="A11" t="s">
        <v>2018</v>
      </c>
      <c r="B11" t="s">
        <v>2024</v>
      </c>
      <c r="C11" t="s">
        <v>2025</v>
      </c>
      <c r="D11" t="s">
        <v>2156</v>
      </c>
      <c r="E11" t="s">
        <v>2349</v>
      </c>
    </row>
    <row r="12" spans="1:5">
      <c r="A12" t="s">
        <v>2018</v>
      </c>
      <c r="B12" t="s">
        <v>2026</v>
      </c>
      <c r="C12" t="s">
        <v>2027</v>
      </c>
      <c r="D12" t="s">
        <v>2168</v>
      </c>
      <c r="E12" t="s">
        <v>2350</v>
      </c>
    </row>
    <row r="13" spans="1:5">
      <c r="A13" t="s">
        <v>2018</v>
      </c>
      <c r="B13" t="s">
        <v>2028</v>
      </c>
      <c r="C13" t="s">
        <v>2029</v>
      </c>
      <c r="D13" t="s">
        <v>2182</v>
      </c>
      <c r="E13" t="s">
        <v>2351</v>
      </c>
    </row>
    <row r="14" spans="1:5">
      <c r="A14" t="s">
        <v>2018</v>
      </c>
      <c r="B14" t="s">
        <v>2030</v>
      </c>
      <c r="C14" t="s">
        <v>2031</v>
      </c>
      <c r="D14" t="s">
        <v>2196</v>
      </c>
      <c r="E14" t="s">
        <v>2352</v>
      </c>
    </row>
    <row r="15" spans="1:5">
      <c r="A15" t="s">
        <v>2018</v>
      </c>
      <c r="B15" t="s">
        <v>2032</v>
      </c>
      <c r="C15" t="s">
        <v>2033</v>
      </c>
      <c r="D15" t="s">
        <v>2208</v>
      </c>
      <c r="E15" t="s">
        <v>2353</v>
      </c>
    </row>
    <row r="16" spans="1:5">
      <c r="A16" t="s">
        <v>2018</v>
      </c>
      <c r="B16" t="s">
        <v>2034</v>
      </c>
      <c r="C16" t="s">
        <v>2035</v>
      </c>
      <c r="D16" t="s">
        <v>2222</v>
      </c>
      <c r="E16" t="s">
        <v>2354</v>
      </c>
    </row>
    <row r="17" spans="1:5">
      <c r="A17" t="s">
        <v>2018</v>
      </c>
      <c r="B17" t="s">
        <v>2036</v>
      </c>
      <c r="C17" t="s">
        <v>2037</v>
      </c>
      <c r="D17" t="s">
        <v>2234</v>
      </c>
      <c r="E17" t="s">
        <v>2355</v>
      </c>
    </row>
    <row r="18" spans="1:5">
      <c r="A18" t="s">
        <v>2038</v>
      </c>
      <c r="B18" t="s">
        <v>2039</v>
      </c>
      <c r="C18" t="s">
        <v>2040</v>
      </c>
      <c r="D18" t="s">
        <v>2250</v>
      </c>
      <c r="E18" t="s">
        <v>2356</v>
      </c>
    </row>
    <row r="19" spans="1:5">
      <c r="A19" t="s">
        <v>2038</v>
      </c>
      <c r="B19" t="s">
        <v>2038</v>
      </c>
      <c r="C19" t="s">
        <v>2041</v>
      </c>
      <c r="D19" t="s">
        <v>2266</v>
      </c>
      <c r="E19" t="s">
        <v>2357</v>
      </c>
    </row>
    <row r="20" spans="1:5">
      <c r="A20" t="s">
        <v>2038</v>
      </c>
      <c r="B20" t="s">
        <v>2042</v>
      </c>
      <c r="C20" t="s">
        <v>2043</v>
      </c>
      <c r="D20" t="s">
        <v>2280</v>
      </c>
      <c r="E20" t="s">
        <v>2358</v>
      </c>
    </row>
    <row r="21" spans="1:5">
      <c r="A21" t="s">
        <v>2038</v>
      </c>
      <c r="B21" t="s">
        <v>2044</v>
      </c>
      <c r="C21" t="s">
        <v>2045</v>
      </c>
      <c r="D21" t="s">
        <v>2294</v>
      </c>
      <c r="E21" t="s">
        <v>2359</v>
      </c>
    </row>
    <row r="22" spans="1:5">
      <c r="A22" t="s">
        <v>2038</v>
      </c>
      <c r="B22" t="s">
        <v>2046</v>
      </c>
      <c r="C22" t="s">
        <v>2047</v>
      </c>
      <c r="D22" t="s">
        <v>2311</v>
      </c>
      <c r="E22" t="s">
        <v>2360</v>
      </c>
    </row>
    <row r="23" spans="1:5">
      <c r="A23" t="s">
        <v>2038</v>
      </c>
      <c r="B23" t="s">
        <v>2048</v>
      </c>
      <c r="C23" t="s">
        <v>2049</v>
      </c>
      <c r="D23" t="s">
        <v>2333</v>
      </c>
      <c r="E23" t="s">
        <v>2361</v>
      </c>
    </row>
    <row r="24" spans="1:5">
      <c r="A24" t="s">
        <v>2038</v>
      </c>
      <c r="B24" t="s">
        <v>2050</v>
      </c>
      <c r="C24" t="s">
        <v>2051</v>
      </c>
      <c r="D24" t="s">
        <v>2335</v>
      </c>
      <c r="E24" t="s">
        <v>2362</v>
      </c>
    </row>
    <row r="25" spans="1:5">
      <c r="A25" t="s">
        <v>2052</v>
      </c>
      <c r="B25" t="s">
        <v>2053</v>
      </c>
      <c r="C25" t="s">
        <v>2054</v>
      </c>
      <c r="D25" t="s">
        <v>2337</v>
      </c>
      <c r="E25" t="s">
        <v>2363</v>
      </c>
    </row>
    <row r="26" spans="1:5">
      <c r="A26" t="s">
        <v>2052</v>
      </c>
      <c r="B26" t="s">
        <v>2055</v>
      </c>
      <c r="C26" t="s">
        <v>2056</v>
      </c>
    </row>
    <row r="27" spans="1:5">
      <c r="A27" t="s">
        <v>2052</v>
      </c>
      <c r="B27" t="s">
        <v>2052</v>
      </c>
      <c r="C27" t="s">
        <v>2057</v>
      </c>
    </row>
    <row r="28" spans="1:5">
      <c r="A28" t="s">
        <v>2052</v>
      </c>
      <c r="B28" t="s">
        <v>2058</v>
      </c>
      <c r="C28" t="s">
        <v>2059</v>
      </c>
    </row>
    <row r="29" spans="1:5">
      <c r="A29" t="s">
        <v>2052</v>
      </c>
      <c r="B29" t="s">
        <v>2060</v>
      </c>
      <c r="C29" t="s">
        <v>2061</v>
      </c>
    </row>
    <row r="30" spans="1:5">
      <c r="A30" t="s">
        <v>2052</v>
      </c>
      <c r="B30" t="s">
        <v>2062</v>
      </c>
      <c r="C30" t="s">
        <v>2063</v>
      </c>
    </row>
    <row r="31" spans="1:5">
      <c r="A31" t="s">
        <v>2052</v>
      </c>
      <c r="B31" t="s">
        <v>2064</v>
      </c>
      <c r="C31" t="s">
        <v>2065</v>
      </c>
    </row>
    <row r="32" spans="1:5">
      <c r="A32" t="s">
        <v>2052</v>
      </c>
      <c r="B32" t="s">
        <v>2066</v>
      </c>
      <c r="C32" t="s">
        <v>2067</v>
      </c>
    </row>
    <row r="33" spans="1:3">
      <c r="A33" t="s">
        <v>2052</v>
      </c>
      <c r="B33" t="s">
        <v>2068</v>
      </c>
      <c r="C33" t="s">
        <v>2069</v>
      </c>
    </row>
    <row r="34" spans="1:3">
      <c r="A34" t="s">
        <v>2070</v>
      </c>
      <c r="B34" t="s">
        <v>2071</v>
      </c>
      <c r="C34" t="s">
        <v>2072</v>
      </c>
    </row>
    <row r="35" spans="1:3">
      <c r="A35" t="s">
        <v>2070</v>
      </c>
      <c r="B35" t="s">
        <v>2073</v>
      </c>
      <c r="C35" t="s">
        <v>2074</v>
      </c>
    </row>
    <row r="36" spans="1:3">
      <c r="A36" t="s">
        <v>2070</v>
      </c>
      <c r="B36" t="s">
        <v>2075</v>
      </c>
      <c r="C36" t="s">
        <v>2076</v>
      </c>
    </row>
    <row r="37" spans="1:3">
      <c r="A37" t="s">
        <v>2070</v>
      </c>
      <c r="B37" t="s">
        <v>2070</v>
      </c>
      <c r="C37" t="s">
        <v>2077</v>
      </c>
    </row>
    <row r="38" spans="1:3">
      <c r="A38" t="s">
        <v>2070</v>
      </c>
      <c r="B38" t="s">
        <v>2078</v>
      </c>
      <c r="C38" t="s">
        <v>2079</v>
      </c>
    </row>
    <row r="39" spans="1:3">
      <c r="A39" t="s">
        <v>2070</v>
      </c>
      <c r="B39" t="s">
        <v>2080</v>
      </c>
      <c r="C39" t="s">
        <v>2081</v>
      </c>
    </row>
    <row r="40" spans="1:3">
      <c r="A40" t="s">
        <v>2070</v>
      </c>
      <c r="B40" t="s">
        <v>2082</v>
      </c>
      <c r="C40" t="s">
        <v>2083</v>
      </c>
    </row>
    <row r="41" spans="1:3">
      <c r="A41" t="s">
        <v>2070</v>
      </c>
      <c r="B41" t="s">
        <v>2084</v>
      </c>
      <c r="C41" t="s">
        <v>2085</v>
      </c>
    </row>
    <row r="42" spans="1:3">
      <c r="A42" t="s">
        <v>2070</v>
      </c>
      <c r="B42" t="s">
        <v>2086</v>
      </c>
      <c r="C42" t="s">
        <v>2087</v>
      </c>
    </row>
    <row r="43" spans="1:3">
      <c r="A43" t="s">
        <v>2088</v>
      </c>
      <c r="B43" t="s">
        <v>2089</v>
      </c>
      <c r="C43" t="s">
        <v>2090</v>
      </c>
    </row>
    <row r="44" spans="1:3">
      <c r="A44" t="s">
        <v>2088</v>
      </c>
      <c r="B44" t="s">
        <v>2091</v>
      </c>
      <c r="C44" t="s">
        <v>2092</v>
      </c>
    </row>
    <row r="45" spans="1:3">
      <c r="A45" t="s">
        <v>2088</v>
      </c>
      <c r="B45" t="s">
        <v>2093</v>
      </c>
      <c r="C45" t="s">
        <v>2094</v>
      </c>
    </row>
    <row r="46" spans="1:3">
      <c r="A46" t="s">
        <v>2088</v>
      </c>
      <c r="B46" t="s">
        <v>2088</v>
      </c>
      <c r="C46" t="s">
        <v>2095</v>
      </c>
    </row>
    <row r="47" spans="1:3">
      <c r="A47" t="s">
        <v>2088</v>
      </c>
      <c r="B47" t="s">
        <v>2096</v>
      </c>
      <c r="C47" t="s">
        <v>2097</v>
      </c>
    </row>
    <row r="48" spans="1:3">
      <c r="A48" t="s">
        <v>2088</v>
      </c>
      <c r="B48" t="s">
        <v>2098</v>
      </c>
      <c r="C48" t="s">
        <v>2099</v>
      </c>
    </row>
    <row r="49" spans="1:3">
      <c r="A49" t="s">
        <v>2088</v>
      </c>
      <c r="B49" t="s">
        <v>2100</v>
      </c>
      <c r="C49" t="s">
        <v>2101</v>
      </c>
    </row>
    <row r="50" spans="1:3">
      <c r="A50" t="s">
        <v>2102</v>
      </c>
      <c r="B50" t="s">
        <v>2103</v>
      </c>
      <c r="C50" t="s">
        <v>2104</v>
      </c>
    </row>
    <row r="51" spans="1:3">
      <c r="A51" t="s">
        <v>2102</v>
      </c>
      <c r="B51" t="s">
        <v>2105</v>
      </c>
      <c r="C51" t="s">
        <v>2106</v>
      </c>
    </row>
    <row r="52" spans="1:3">
      <c r="A52" t="s">
        <v>2102</v>
      </c>
      <c r="B52" t="s">
        <v>2107</v>
      </c>
      <c r="C52" t="s">
        <v>2108</v>
      </c>
    </row>
    <row r="53" spans="1:3">
      <c r="A53" t="s">
        <v>2102</v>
      </c>
      <c r="B53" t="s">
        <v>2109</v>
      </c>
      <c r="C53" t="s">
        <v>2110</v>
      </c>
    </row>
    <row r="54" spans="1:3">
      <c r="A54" t="s">
        <v>2102</v>
      </c>
      <c r="B54" t="s">
        <v>2102</v>
      </c>
      <c r="C54" t="s">
        <v>2111</v>
      </c>
    </row>
    <row r="55" spans="1:3">
      <c r="A55" t="s">
        <v>2102</v>
      </c>
      <c r="B55" t="s">
        <v>2112</v>
      </c>
      <c r="C55" t="s">
        <v>2113</v>
      </c>
    </row>
    <row r="56" spans="1:3">
      <c r="A56" t="s">
        <v>2102</v>
      </c>
      <c r="B56" t="s">
        <v>2114</v>
      </c>
      <c r="C56" t="s">
        <v>2115</v>
      </c>
    </row>
    <row r="57" spans="1:3">
      <c r="A57" t="s">
        <v>2102</v>
      </c>
      <c r="B57" t="s">
        <v>2116</v>
      </c>
      <c r="C57" t="s">
        <v>2117</v>
      </c>
    </row>
    <row r="58" spans="1:3">
      <c r="A58" t="s">
        <v>2118</v>
      </c>
      <c r="B58" t="s">
        <v>2119</v>
      </c>
      <c r="C58" t="s">
        <v>2120</v>
      </c>
    </row>
    <row r="59" spans="1:3">
      <c r="A59" t="s">
        <v>2118</v>
      </c>
      <c r="B59" t="s">
        <v>2118</v>
      </c>
      <c r="C59" t="s">
        <v>2121</v>
      </c>
    </row>
    <row r="60" spans="1:3">
      <c r="A60" t="s">
        <v>2118</v>
      </c>
      <c r="B60" t="s">
        <v>2122</v>
      </c>
      <c r="C60" t="s">
        <v>2123</v>
      </c>
    </row>
    <row r="61" spans="1:3">
      <c r="A61" t="s">
        <v>2118</v>
      </c>
      <c r="B61" t="s">
        <v>2124</v>
      </c>
      <c r="C61" t="s">
        <v>2125</v>
      </c>
    </row>
    <row r="62" spans="1:3">
      <c r="A62" t="s">
        <v>2118</v>
      </c>
      <c r="B62" t="s">
        <v>2126</v>
      </c>
      <c r="C62" t="s">
        <v>2127</v>
      </c>
    </row>
    <row r="63" spans="1:3">
      <c r="A63" t="s">
        <v>2118</v>
      </c>
      <c r="B63" t="s">
        <v>2128</v>
      </c>
      <c r="C63" t="s">
        <v>2129</v>
      </c>
    </row>
    <row r="64" spans="1:3">
      <c r="A64" t="s">
        <v>2118</v>
      </c>
      <c r="B64" t="s">
        <v>2130</v>
      </c>
      <c r="C64" t="s">
        <v>2131</v>
      </c>
    </row>
    <row r="65" spans="1:3">
      <c r="A65" t="s">
        <v>2118</v>
      </c>
      <c r="B65" t="s">
        <v>2132</v>
      </c>
      <c r="C65" t="s">
        <v>2133</v>
      </c>
    </row>
    <row r="66" spans="1:3">
      <c r="A66" t="s">
        <v>2118</v>
      </c>
      <c r="B66" t="s">
        <v>2134</v>
      </c>
      <c r="C66" t="s">
        <v>2135</v>
      </c>
    </row>
    <row r="67" spans="1:3">
      <c r="A67" t="s">
        <v>2136</v>
      </c>
      <c r="B67" t="s">
        <v>2137</v>
      </c>
      <c r="C67" t="s">
        <v>2138</v>
      </c>
    </row>
    <row r="68" spans="1:3">
      <c r="A68" t="s">
        <v>2136</v>
      </c>
      <c r="B68" t="s">
        <v>2139</v>
      </c>
      <c r="C68" t="s">
        <v>2140</v>
      </c>
    </row>
    <row r="69" spans="1:3">
      <c r="A69" t="s">
        <v>2136</v>
      </c>
      <c r="B69" t="s">
        <v>2141</v>
      </c>
      <c r="C69" t="s">
        <v>2142</v>
      </c>
    </row>
    <row r="70" spans="1:3">
      <c r="A70" t="s">
        <v>2136</v>
      </c>
      <c r="B70" t="s">
        <v>2143</v>
      </c>
      <c r="C70" t="s">
        <v>2144</v>
      </c>
    </row>
    <row r="71" spans="1:3">
      <c r="A71" t="s">
        <v>2136</v>
      </c>
      <c r="B71" t="s">
        <v>2136</v>
      </c>
      <c r="C71" t="s">
        <v>2145</v>
      </c>
    </row>
    <row r="72" spans="1:3">
      <c r="A72" t="s">
        <v>2136</v>
      </c>
      <c r="B72" t="s">
        <v>2146</v>
      </c>
      <c r="C72" t="s">
        <v>2147</v>
      </c>
    </row>
    <row r="73" spans="1:3">
      <c r="A73" t="s">
        <v>2136</v>
      </c>
      <c r="B73" t="s">
        <v>2148</v>
      </c>
      <c r="C73" t="s">
        <v>2149</v>
      </c>
    </row>
    <row r="74" spans="1:3">
      <c r="A74" t="s">
        <v>2136</v>
      </c>
      <c r="B74" t="s">
        <v>2150</v>
      </c>
      <c r="C74" t="s">
        <v>2151</v>
      </c>
    </row>
    <row r="75" spans="1:3">
      <c r="A75" t="s">
        <v>2136</v>
      </c>
      <c r="B75" t="s">
        <v>2152</v>
      </c>
      <c r="C75" t="s">
        <v>2153</v>
      </c>
    </row>
    <row r="76" spans="1:3">
      <c r="A76" t="s">
        <v>2136</v>
      </c>
      <c r="B76" t="s">
        <v>2154</v>
      </c>
      <c r="C76" t="s">
        <v>2155</v>
      </c>
    </row>
    <row r="77" spans="1:3">
      <c r="A77" t="s">
        <v>2156</v>
      </c>
      <c r="B77" t="s">
        <v>2157</v>
      </c>
      <c r="C77" t="s">
        <v>2158</v>
      </c>
    </row>
    <row r="78" spans="1:3">
      <c r="A78" t="s">
        <v>2156</v>
      </c>
      <c r="B78" t="s">
        <v>2156</v>
      </c>
      <c r="C78" t="s">
        <v>2159</v>
      </c>
    </row>
    <row r="79" spans="1:3">
      <c r="A79" t="s">
        <v>2156</v>
      </c>
      <c r="B79" t="s">
        <v>2160</v>
      </c>
      <c r="C79" t="s">
        <v>2161</v>
      </c>
    </row>
    <row r="80" spans="1:3">
      <c r="A80" t="s">
        <v>2156</v>
      </c>
      <c r="B80" t="s">
        <v>2162</v>
      </c>
      <c r="C80" t="s">
        <v>2163</v>
      </c>
    </row>
    <row r="81" spans="1:3">
      <c r="A81" t="s">
        <v>2156</v>
      </c>
      <c r="B81" t="s">
        <v>2164</v>
      </c>
      <c r="C81" t="s">
        <v>2165</v>
      </c>
    </row>
    <row r="82" spans="1:3">
      <c r="A82" t="s">
        <v>2156</v>
      </c>
      <c r="B82" t="s">
        <v>2166</v>
      </c>
      <c r="C82" t="s">
        <v>2167</v>
      </c>
    </row>
    <row r="83" spans="1:3">
      <c r="A83" t="s">
        <v>2168</v>
      </c>
      <c r="B83" t="s">
        <v>2169</v>
      </c>
      <c r="C83" t="s">
        <v>2170</v>
      </c>
    </row>
    <row r="84" spans="1:3">
      <c r="A84" t="s">
        <v>2168</v>
      </c>
      <c r="B84" t="s">
        <v>2171</v>
      </c>
      <c r="C84" t="s">
        <v>2172</v>
      </c>
    </row>
    <row r="85" spans="1:3">
      <c r="A85" t="s">
        <v>2168</v>
      </c>
      <c r="B85" t="s">
        <v>2168</v>
      </c>
      <c r="C85" t="s">
        <v>2173</v>
      </c>
    </row>
    <row r="86" spans="1:3">
      <c r="A86" t="s">
        <v>2168</v>
      </c>
      <c r="B86" t="s">
        <v>2174</v>
      </c>
      <c r="C86" t="s">
        <v>2175</v>
      </c>
    </row>
    <row r="87" spans="1:3">
      <c r="A87" t="s">
        <v>2168</v>
      </c>
      <c r="B87" t="s">
        <v>2176</v>
      </c>
      <c r="C87" t="s">
        <v>2177</v>
      </c>
    </row>
    <row r="88" spans="1:3">
      <c r="A88" t="s">
        <v>2168</v>
      </c>
      <c r="B88" t="s">
        <v>2178</v>
      </c>
      <c r="C88" t="s">
        <v>2179</v>
      </c>
    </row>
    <row r="89" spans="1:3">
      <c r="A89" t="s">
        <v>2168</v>
      </c>
      <c r="B89" t="s">
        <v>2180</v>
      </c>
      <c r="C89" t="s">
        <v>2181</v>
      </c>
    </row>
    <row r="90" spans="1:3">
      <c r="A90" t="s">
        <v>2182</v>
      </c>
      <c r="B90" t="s">
        <v>2183</v>
      </c>
      <c r="C90" t="s">
        <v>2184</v>
      </c>
    </row>
    <row r="91" spans="1:3">
      <c r="A91" t="s">
        <v>2182</v>
      </c>
      <c r="B91" t="s">
        <v>2182</v>
      </c>
      <c r="C91" t="s">
        <v>2185</v>
      </c>
    </row>
    <row r="92" spans="1:3">
      <c r="A92" t="s">
        <v>2182</v>
      </c>
      <c r="B92" t="s">
        <v>2186</v>
      </c>
      <c r="C92" t="s">
        <v>2187</v>
      </c>
    </row>
    <row r="93" spans="1:3">
      <c r="A93" t="s">
        <v>2182</v>
      </c>
      <c r="B93" t="s">
        <v>2188</v>
      </c>
      <c r="C93" t="s">
        <v>2189</v>
      </c>
    </row>
    <row r="94" spans="1:3">
      <c r="A94" t="s">
        <v>2182</v>
      </c>
      <c r="B94" t="s">
        <v>2190</v>
      </c>
      <c r="C94" t="s">
        <v>2191</v>
      </c>
    </row>
    <row r="95" spans="1:3">
      <c r="A95" t="s">
        <v>2182</v>
      </c>
      <c r="B95" t="s">
        <v>2192</v>
      </c>
      <c r="C95" t="s">
        <v>2193</v>
      </c>
    </row>
    <row r="96" spans="1:3">
      <c r="A96" t="s">
        <v>2182</v>
      </c>
      <c r="B96" t="s">
        <v>2194</v>
      </c>
      <c r="C96" t="s">
        <v>2195</v>
      </c>
    </row>
    <row r="97" spans="1:3">
      <c r="A97" t="s">
        <v>2196</v>
      </c>
      <c r="B97" t="s">
        <v>2197</v>
      </c>
      <c r="C97" t="s">
        <v>2198</v>
      </c>
    </row>
    <row r="98" spans="1:3">
      <c r="A98" t="s">
        <v>2196</v>
      </c>
      <c r="B98" t="s">
        <v>2199</v>
      </c>
      <c r="C98" t="s">
        <v>2200</v>
      </c>
    </row>
    <row r="99" spans="1:3">
      <c r="A99" t="s">
        <v>2196</v>
      </c>
      <c r="B99" t="s">
        <v>2201</v>
      </c>
      <c r="C99" t="s">
        <v>2202</v>
      </c>
    </row>
    <row r="100" spans="1:3">
      <c r="A100" t="s">
        <v>2196</v>
      </c>
      <c r="B100" t="s">
        <v>2203</v>
      </c>
      <c r="C100" t="s">
        <v>2204</v>
      </c>
    </row>
    <row r="101" spans="1:3">
      <c r="A101" t="s">
        <v>2196</v>
      </c>
      <c r="B101" t="s">
        <v>2196</v>
      </c>
      <c r="C101" t="s">
        <v>2205</v>
      </c>
    </row>
    <row r="102" spans="1:3">
      <c r="A102" t="s">
        <v>2196</v>
      </c>
      <c r="B102" t="s">
        <v>2206</v>
      </c>
      <c r="C102" t="s">
        <v>2207</v>
      </c>
    </row>
    <row r="103" spans="1:3">
      <c r="A103" t="s">
        <v>2208</v>
      </c>
      <c r="B103" t="s">
        <v>2209</v>
      </c>
      <c r="C103" t="s">
        <v>2210</v>
      </c>
    </row>
    <row r="104" spans="1:3">
      <c r="A104" t="s">
        <v>2208</v>
      </c>
      <c r="B104" t="s">
        <v>2211</v>
      </c>
      <c r="C104" t="s">
        <v>2212</v>
      </c>
    </row>
    <row r="105" spans="1:3">
      <c r="A105" t="s">
        <v>2208</v>
      </c>
      <c r="B105" t="s">
        <v>2213</v>
      </c>
      <c r="C105" t="s">
        <v>2214</v>
      </c>
    </row>
    <row r="106" spans="1:3">
      <c r="A106" t="s">
        <v>2208</v>
      </c>
      <c r="B106" t="s">
        <v>2208</v>
      </c>
      <c r="C106" t="s">
        <v>2215</v>
      </c>
    </row>
    <row r="107" spans="1:3">
      <c r="A107" t="s">
        <v>2208</v>
      </c>
      <c r="B107" t="s">
        <v>2216</v>
      </c>
      <c r="C107" t="s">
        <v>2217</v>
      </c>
    </row>
    <row r="108" spans="1:3">
      <c r="A108" t="s">
        <v>2208</v>
      </c>
      <c r="B108" t="s">
        <v>2218</v>
      </c>
      <c r="C108" t="s">
        <v>2219</v>
      </c>
    </row>
    <row r="109" spans="1:3">
      <c r="A109" t="s">
        <v>2208</v>
      </c>
      <c r="B109" t="s">
        <v>2220</v>
      </c>
      <c r="C109" t="s">
        <v>2221</v>
      </c>
    </row>
    <row r="110" spans="1:3">
      <c r="A110" t="s">
        <v>2222</v>
      </c>
      <c r="B110" t="s">
        <v>2223</v>
      </c>
      <c r="C110" t="s">
        <v>2224</v>
      </c>
    </row>
    <row r="111" spans="1:3">
      <c r="A111" t="s">
        <v>2222</v>
      </c>
      <c r="B111" t="s">
        <v>2225</v>
      </c>
      <c r="C111" t="s">
        <v>2226</v>
      </c>
    </row>
    <row r="112" spans="1:3">
      <c r="A112" t="s">
        <v>2222</v>
      </c>
      <c r="B112" t="s">
        <v>2227</v>
      </c>
      <c r="C112" t="s">
        <v>2228</v>
      </c>
    </row>
    <row r="113" spans="1:3">
      <c r="A113" t="s">
        <v>2222</v>
      </c>
      <c r="B113" t="s">
        <v>2222</v>
      </c>
      <c r="C113" t="s">
        <v>2229</v>
      </c>
    </row>
    <row r="114" spans="1:3">
      <c r="A114" t="s">
        <v>2222</v>
      </c>
      <c r="B114" t="s">
        <v>2230</v>
      </c>
      <c r="C114" t="s">
        <v>2231</v>
      </c>
    </row>
    <row r="115" spans="1:3">
      <c r="A115" t="s">
        <v>2222</v>
      </c>
      <c r="B115" t="s">
        <v>2232</v>
      </c>
      <c r="C115" t="s">
        <v>2233</v>
      </c>
    </row>
    <row r="116" spans="1:3">
      <c r="A116" t="s">
        <v>2234</v>
      </c>
      <c r="B116" t="s">
        <v>2235</v>
      </c>
      <c r="C116" t="s">
        <v>2236</v>
      </c>
    </row>
    <row r="117" spans="1:3">
      <c r="A117" t="s">
        <v>2234</v>
      </c>
      <c r="B117" t="s">
        <v>2237</v>
      </c>
      <c r="C117" t="s">
        <v>2238</v>
      </c>
    </row>
    <row r="118" spans="1:3">
      <c r="A118" t="s">
        <v>2234</v>
      </c>
      <c r="B118" t="s">
        <v>2239</v>
      </c>
      <c r="C118" t="s">
        <v>2240</v>
      </c>
    </row>
    <row r="119" spans="1:3">
      <c r="A119" t="s">
        <v>2234</v>
      </c>
      <c r="B119" t="s">
        <v>2241</v>
      </c>
      <c r="C119" t="s">
        <v>2242</v>
      </c>
    </row>
    <row r="120" spans="1:3">
      <c r="A120" t="s">
        <v>2234</v>
      </c>
      <c r="B120" t="s">
        <v>2243</v>
      </c>
      <c r="C120" t="s">
        <v>2244</v>
      </c>
    </row>
    <row r="121" spans="1:3">
      <c r="A121" t="s">
        <v>2234</v>
      </c>
      <c r="B121" t="s">
        <v>2234</v>
      </c>
      <c r="C121" t="s">
        <v>2245</v>
      </c>
    </row>
    <row r="122" spans="1:3">
      <c r="A122" t="s">
        <v>2234</v>
      </c>
      <c r="B122" t="s">
        <v>2246</v>
      </c>
      <c r="C122" t="s">
        <v>2247</v>
      </c>
    </row>
    <row r="123" spans="1:3">
      <c r="A123" t="s">
        <v>2234</v>
      </c>
      <c r="B123" t="s">
        <v>2248</v>
      </c>
      <c r="C123" t="s">
        <v>2249</v>
      </c>
    </row>
    <row r="124" spans="1:3">
      <c r="A124" t="s">
        <v>2250</v>
      </c>
      <c r="B124" t="s">
        <v>2251</v>
      </c>
      <c r="C124" t="s">
        <v>2252</v>
      </c>
    </row>
    <row r="125" spans="1:3">
      <c r="A125" t="s">
        <v>2250</v>
      </c>
      <c r="B125" t="s">
        <v>2253</v>
      </c>
      <c r="C125" t="s">
        <v>2254</v>
      </c>
    </row>
    <row r="126" spans="1:3">
      <c r="A126" t="s">
        <v>2250</v>
      </c>
      <c r="B126" t="s">
        <v>2255</v>
      </c>
      <c r="C126" t="s">
        <v>2256</v>
      </c>
    </row>
    <row r="127" spans="1:3">
      <c r="A127" t="s">
        <v>2250</v>
      </c>
      <c r="B127" t="s">
        <v>2257</v>
      </c>
      <c r="C127" t="s">
        <v>2258</v>
      </c>
    </row>
    <row r="128" spans="1:3">
      <c r="A128" t="s">
        <v>2250</v>
      </c>
      <c r="B128" t="s">
        <v>2250</v>
      </c>
      <c r="C128" t="s">
        <v>2259</v>
      </c>
    </row>
    <row r="129" spans="1:3">
      <c r="A129" t="s">
        <v>2250</v>
      </c>
      <c r="B129" t="s">
        <v>2260</v>
      </c>
      <c r="C129" t="s">
        <v>2261</v>
      </c>
    </row>
    <row r="130" spans="1:3">
      <c r="A130" t="s">
        <v>2250</v>
      </c>
      <c r="B130" t="s">
        <v>2262</v>
      </c>
      <c r="C130" t="s">
        <v>2263</v>
      </c>
    </row>
    <row r="131" spans="1:3">
      <c r="A131" t="s">
        <v>2250</v>
      </c>
      <c r="B131" t="s">
        <v>2264</v>
      </c>
      <c r="C131" t="s">
        <v>2265</v>
      </c>
    </row>
    <row r="132" spans="1:3">
      <c r="A132" t="s">
        <v>2266</v>
      </c>
      <c r="B132" t="s">
        <v>2267</v>
      </c>
      <c r="C132" t="s">
        <v>2268</v>
      </c>
    </row>
    <row r="133" spans="1:3">
      <c r="A133" t="s">
        <v>2266</v>
      </c>
      <c r="B133" t="s">
        <v>2269</v>
      </c>
      <c r="C133" t="s">
        <v>2270</v>
      </c>
    </row>
    <row r="134" spans="1:3">
      <c r="A134" t="s">
        <v>2266</v>
      </c>
      <c r="B134" t="s">
        <v>2271</v>
      </c>
      <c r="C134" t="s">
        <v>2272</v>
      </c>
    </row>
    <row r="135" spans="1:3">
      <c r="A135" t="s">
        <v>2266</v>
      </c>
      <c r="B135" t="s">
        <v>2273</v>
      </c>
      <c r="C135" t="s">
        <v>2274</v>
      </c>
    </row>
    <row r="136" spans="1:3">
      <c r="A136" t="s">
        <v>2266</v>
      </c>
      <c r="B136" t="s">
        <v>2266</v>
      </c>
      <c r="C136" t="s">
        <v>2275</v>
      </c>
    </row>
    <row r="137" spans="1:3">
      <c r="A137" t="s">
        <v>2266</v>
      </c>
      <c r="B137" t="s">
        <v>2276</v>
      </c>
      <c r="C137" t="s">
        <v>2277</v>
      </c>
    </row>
    <row r="138" spans="1:3">
      <c r="A138" t="s">
        <v>2266</v>
      </c>
      <c r="B138" t="s">
        <v>2278</v>
      </c>
      <c r="C138" t="s">
        <v>2279</v>
      </c>
    </row>
    <row r="139" spans="1:3">
      <c r="A139" t="s">
        <v>2280</v>
      </c>
      <c r="B139" t="s">
        <v>2281</v>
      </c>
      <c r="C139" t="s">
        <v>2282</v>
      </c>
    </row>
    <row r="140" spans="1:3">
      <c r="A140" t="s">
        <v>2280</v>
      </c>
      <c r="B140" t="s">
        <v>2283</v>
      </c>
      <c r="C140" t="s">
        <v>2284</v>
      </c>
    </row>
    <row r="141" spans="1:3">
      <c r="A141" t="s">
        <v>2280</v>
      </c>
      <c r="B141" t="s">
        <v>2285</v>
      </c>
      <c r="C141" t="s">
        <v>2286</v>
      </c>
    </row>
    <row r="142" spans="1:3">
      <c r="A142" t="s">
        <v>2280</v>
      </c>
      <c r="B142" t="s">
        <v>2287</v>
      </c>
      <c r="C142" t="s">
        <v>2288</v>
      </c>
    </row>
    <row r="143" spans="1:3">
      <c r="A143" t="s">
        <v>2280</v>
      </c>
      <c r="B143" t="s">
        <v>2289</v>
      </c>
      <c r="C143" t="s">
        <v>2290</v>
      </c>
    </row>
    <row r="144" spans="1:3">
      <c r="A144" t="s">
        <v>2280</v>
      </c>
      <c r="B144" t="s">
        <v>2280</v>
      </c>
      <c r="C144" t="s">
        <v>2291</v>
      </c>
    </row>
    <row r="145" spans="1:3">
      <c r="A145" t="s">
        <v>2280</v>
      </c>
      <c r="B145" t="s">
        <v>2292</v>
      </c>
      <c r="C145" t="s">
        <v>2293</v>
      </c>
    </row>
    <row r="146" spans="1:3">
      <c r="A146" t="s">
        <v>2294</v>
      </c>
      <c r="B146" t="s">
        <v>2295</v>
      </c>
      <c r="C146" t="s">
        <v>2296</v>
      </c>
    </row>
    <row r="147" spans="1:3">
      <c r="A147" t="s">
        <v>2294</v>
      </c>
      <c r="B147" t="s">
        <v>2103</v>
      </c>
      <c r="C147" t="s">
        <v>2297</v>
      </c>
    </row>
    <row r="148" spans="1:3">
      <c r="A148" t="s">
        <v>2294</v>
      </c>
      <c r="B148" t="s">
        <v>2298</v>
      </c>
      <c r="C148" t="s">
        <v>2299</v>
      </c>
    </row>
    <row r="149" spans="1:3">
      <c r="A149" t="s">
        <v>2294</v>
      </c>
      <c r="B149" t="s">
        <v>2300</v>
      </c>
      <c r="C149" t="s">
        <v>2301</v>
      </c>
    </row>
    <row r="150" spans="1:3">
      <c r="A150" t="s">
        <v>2294</v>
      </c>
      <c r="B150" t="s">
        <v>2302</v>
      </c>
      <c r="C150" t="s">
        <v>2303</v>
      </c>
    </row>
    <row r="151" spans="1:3">
      <c r="A151" t="s">
        <v>2294</v>
      </c>
      <c r="B151" t="s">
        <v>2304</v>
      </c>
      <c r="C151" t="s">
        <v>2305</v>
      </c>
    </row>
    <row r="152" spans="1:3">
      <c r="A152" t="s">
        <v>2294</v>
      </c>
      <c r="B152" t="s">
        <v>2306</v>
      </c>
      <c r="C152" t="s">
        <v>2307</v>
      </c>
    </row>
    <row r="153" spans="1:3">
      <c r="A153" t="s">
        <v>2294</v>
      </c>
      <c r="B153" t="s">
        <v>2294</v>
      </c>
      <c r="C153" t="s">
        <v>2308</v>
      </c>
    </row>
    <row r="154" spans="1:3">
      <c r="A154" t="s">
        <v>2294</v>
      </c>
      <c r="B154" t="s">
        <v>2309</v>
      </c>
      <c r="C154" t="s">
        <v>2310</v>
      </c>
    </row>
    <row r="155" spans="1:3">
      <c r="A155" t="s">
        <v>2311</v>
      </c>
      <c r="B155" t="s">
        <v>2312</v>
      </c>
      <c r="C155" t="s">
        <v>2313</v>
      </c>
    </row>
    <row r="156" spans="1:3">
      <c r="A156" t="s">
        <v>2311</v>
      </c>
      <c r="B156" t="s">
        <v>2314</v>
      </c>
      <c r="C156" t="s">
        <v>2315</v>
      </c>
    </row>
    <row r="157" spans="1:3">
      <c r="A157" t="s">
        <v>2311</v>
      </c>
      <c r="B157" t="s">
        <v>2316</v>
      </c>
      <c r="C157" t="s">
        <v>2317</v>
      </c>
    </row>
    <row r="158" spans="1:3">
      <c r="A158" t="s">
        <v>2311</v>
      </c>
      <c r="B158" t="s">
        <v>2318</v>
      </c>
      <c r="C158" t="s">
        <v>2319</v>
      </c>
    </row>
    <row r="159" spans="1:3">
      <c r="A159" t="s">
        <v>2311</v>
      </c>
      <c r="B159" t="s">
        <v>2320</v>
      </c>
      <c r="C159" t="s">
        <v>2321</v>
      </c>
    </row>
    <row r="160" spans="1:3">
      <c r="A160" t="s">
        <v>2311</v>
      </c>
      <c r="B160" t="s">
        <v>2322</v>
      </c>
      <c r="C160" t="s">
        <v>2323</v>
      </c>
    </row>
    <row r="161" spans="1:3">
      <c r="A161" t="s">
        <v>2311</v>
      </c>
      <c r="B161" t="s">
        <v>2324</v>
      </c>
      <c r="C161" t="s">
        <v>2325</v>
      </c>
    </row>
    <row r="162" spans="1:3">
      <c r="A162" t="s">
        <v>2311</v>
      </c>
      <c r="B162" t="s">
        <v>2326</v>
      </c>
      <c r="C162" t="s">
        <v>2327</v>
      </c>
    </row>
    <row r="163" spans="1:3">
      <c r="A163" t="s">
        <v>2311</v>
      </c>
      <c r="B163" t="s">
        <v>2328</v>
      </c>
      <c r="C163" t="s">
        <v>2329</v>
      </c>
    </row>
    <row r="164" spans="1:3">
      <c r="A164" t="s">
        <v>2311</v>
      </c>
      <c r="B164" t="s">
        <v>2311</v>
      </c>
      <c r="C164" t="s">
        <v>2330</v>
      </c>
    </row>
    <row r="165" spans="1:3">
      <c r="A165" t="s">
        <v>2311</v>
      </c>
      <c r="B165" t="s">
        <v>2331</v>
      </c>
      <c r="C165" t="s">
        <v>2332</v>
      </c>
    </row>
    <row r="166" spans="1:3">
      <c r="A166" t="s">
        <v>2333</v>
      </c>
      <c r="B166" t="s">
        <v>2333</v>
      </c>
      <c r="C166" t="s">
        <v>2334</v>
      </c>
    </row>
    <row r="167" spans="1:3">
      <c r="A167" t="s">
        <v>2335</v>
      </c>
      <c r="B167" t="s">
        <v>2335</v>
      </c>
      <c r="C167" t="s">
        <v>2336</v>
      </c>
    </row>
    <row r="168" spans="1:3">
      <c r="A168" t="s">
        <v>2337</v>
      </c>
      <c r="B168" t="s">
        <v>2337</v>
      </c>
      <c r="C168" t="s">
        <v>2338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0"/>
  <sheetViews>
    <sheetView showGridLines="0" zoomScaleNormal="100" workbookViewId="0"/>
  </sheetViews>
  <sheetFormatPr defaultRowHeight="11.25"/>
  <cols>
    <col min="1" max="1" width="30.7109375" style="37" customWidth="1"/>
    <col min="2" max="2" width="80.7109375" style="37" customWidth="1"/>
    <col min="3" max="3" width="30.7109375" style="37" customWidth="1"/>
    <col min="4" max="16384" width="9.140625" style="36"/>
  </cols>
  <sheetData>
    <row r="1" spans="1:4" ht="24" customHeight="1" thickBot="1">
      <c r="A1" s="34" t="s">
        <v>175</v>
      </c>
      <c r="B1" s="34" t="s">
        <v>176</v>
      </c>
      <c r="C1" s="34" t="s">
        <v>152</v>
      </c>
      <c r="D1" s="35"/>
    </row>
    <row r="2" spans="1:4" ht="12" thickTop="1"/>
    <row r="3" spans="1:4">
      <c r="A3" s="472">
        <v>45057.37771990741</v>
      </c>
      <c r="B3" s="37" t="s">
        <v>1310</v>
      </c>
      <c r="C3" s="37" t="s">
        <v>1311</v>
      </c>
    </row>
    <row r="4" spans="1:4">
      <c r="A4" s="472">
        <v>45057.377743055556</v>
      </c>
      <c r="B4" s="37" t="s">
        <v>1312</v>
      </c>
      <c r="C4" s="37" t="s">
        <v>1311</v>
      </c>
    </row>
    <row r="5" spans="1:4">
      <c r="A5" s="472">
        <v>45057.378020833334</v>
      </c>
      <c r="B5" s="37" t="s">
        <v>1310</v>
      </c>
      <c r="C5" s="37" t="s">
        <v>1311</v>
      </c>
    </row>
    <row r="6" spans="1:4">
      <c r="A6" s="472">
        <v>45057.378032407411</v>
      </c>
      <c r="B6" s="37" t="s">
        <v>1312</v>
      </c>
      <c r="C6" s="37" t="s">
        <v>1311</v>
      </c>
    </row>
    <row r="7" spans="1:4">
      <c r="A7" s="472">
        <v>45057.420902777776</v>
      </c>
      <c r="B7" s="37" t="s">
        <v>1310</v>
      </c>
      <c r="C7" s="37" t="s">
        <v>1311</v>
      </c>
    </row>
    <row r="8" spans="1:4">
      <c r="A8" s="472">
        <v>45057.420914351853</v>
      </c>
      <c r="B8" s="37" t="s">
        <v>1312</v>
      </c>
      <c r="C8" s="37" t="s">
        <v>1311</v>
      </c>
    </row>
    <row r="9" spans="1:4">
      <c r="A9" s="472">
        <v>45061.502152777779</v>
      </c>
      <c r="B9" s="37" t="s">
        <v>1310</v>
      </c>
      <c r="C9" s="37" t="s">
        <v>1311</v>
      </c>
    </row>
    <row r="10" spans="1:4">
      <c r="A10" s="472">
        <v>45061.502164351848</v>
      </c>
      <c r="B10" s="37" t="s">
        <v>1312</v>
      </c>
      <c r="C10" s="37" t="s">
        <v>1311</v>
      </c>
    </row>
    <row r="11" spans="1:4">
      <c r="A11" s="472">
        <v>45076.413356481484</v>
      </c>
      <c r="B11" s="37" t="s">
        <v>1310</v>
      </c>
      <c r="C11" s="37" t="s">
        <v>1311</v>
      </c>
    </row>
    <row r="12" spans="1:4">
      <c r="A12" s="472">
        <v>45076.413368055553</v>
      </c>
      <c r="B12" s="37" t="s">
        <v>1312</v>
      </c>
      <c r="C12" s="37" t="s">
        <v>1311</v>
      </c>
    </row>
    <row r="13" spans="1:4">
      <c r="A13" s="472">
        <v>45090.458599537036</v>
      </c>
      <c r="B13" s="37" t="s">
        <v>1310</v>
      </c>
      <c r="C13" s="37" t="s">
        <v>1311</v>
      </c>
    </row>
    <row r="14" spans="1:4">
      <c r="A14" s="472">
        <v>45090.458622685182</v>
      </c>
      <c r="B14" s="37" t="s">
        <v>1312</v>
      </c>
      <c r="C14" s="37" t="s">
        <v>1311</v>
      </c>
    </row>
    <row r="15" spans="1:4">
      <c r="A15" s="472">
        <v>45224.672314814816</v>
      </c>
      <c r="B15" s="37" t="s">
        <v>1310</v>
      </c>
      <c r="C15" s="37" t="s">
        <v>1311</v>
      </c>
    </row>
    <row r="16" spans="1:4">
      <c r="A16" s="472">
        <v>45224.672326388885</v>
      </c>
      <c r="B16" s="37" t="s">
        <v>1312</v>
      </c>
      <c r="C16" s="37" t="s">
        <v>1311</v>
      </c>
    </row>
    <row r="17" spans="1:3">
      <c r="A17" s="472">
        <v>45225.405810185184</v>
      </c>
      <c r="B17" s="37" t="s">
        <v>1310</v>
      </c>
      <c r="C17" s="37" t="s">
        <v>1311</v>
      </c>
    </row>
    <row r="18" spans="1:3">
      <c r="A18" s="472">
        <v>45225.405833333331</v>
      </c>
      <c r="B18" s="37" t="s">
        <v>1312</v>
      </c>
      <c r="C18" s="37" t="s">
        <v>1311</v>
      </c>
    </row>
    <row r="19" spans="1:3">
      <c r="A19" s="472">
        <v>45225.422974537039</v>
      </c>
      <c r="B19" s="37" t="s">
        <v>1310</v>
      </c>
      <c r="C19" s="37" t="s">
        <v>1311</v>
      </c>
    </row>
    <row r="20" spans="1:3">
      <c r="A20" s="472">
        <v>45225.422986111109</v>
      </c>
      <c r="B20" s="37" t="s">
        <v>1312</v>
      </c>
      <c r="C20" s="37" t="s">
        <v>1311</v>
      </c>
    </row>
    <row r="21" spans="1:3">
      <c r="A21" s="472">
        <v>45288.494606481479</v>
      </c>
      <c r="B21" s="37" t="s">
        <v>1310</v>
      </c>
      <c r="C21" s="37" t="s">
        <v>1311</v>
      </c>
    </row>
    <row r="22" spans="1:3">
      <c r="A22" s="472">
        <v>45288.494629629633</v>
      </c>
      <c r="B22" s="37" t="s">
        <v>1312</v>
      </c>
      <c r="C22" s="37" t="s">
        <v>1311</v>
      </c>
    </row>
    <row r="23" spans="1:3">
      <c r="A23" s="472">
        <v>45288.611585648148</v>
      </c>
      <c r="B23" s="37" t="s">
        <v>1310</v>
      </c>
      <c r="C23" s="37" t="s">
        <v>1311</v>
      </c>
    </row>
    <row r="24" spans="1:3">
      <c r="A24" s="472">
        <v>45288.611608796295</v>
      </c>
      <c r="B24" s="37" t="s">
        <v>1312</v>
      </c>
      <c r="C24" s="37" t="s">
        <v>1311</v>
      </c>
    </row>
    <row r="25" spans="1:3">
      <c r="A25" s="472">
        <v>45288.624756944446</v>
      </c>
      <c r="B25" s="37" t="s">
        <v>1310</v>
      </c>
      <c r="C25" s="37" t="s">
        <v>1311</v>
      </c>
    </row>
    <row r="26" spans="1:3">
      <c r="A26" s="472">
        <v>45288.624768518515</v>
      </c>
      <c r="B26" s="37" t="s">
        <v>1312</v>
      </c>
      <c r="C26" s="37" t="s">
        <v>1311</v>
      </c>
    </row>
    <row r="27" spans="1:3">
      <c r="A27" s="472">
        <v>45288.668958333335</v>
      </c>
      <c r="B27" s="37" t="s">
        <v>1310</v>
      </c>
      <c r="C27" s="37" t="s">
        <v>1311</v>
      </c>
    </row>
    <row r="28" spans="1:3">
      <c r="A28" s="472">
        <v>45288.668981481482</v>
      </c>
      <c r="B28" s="37" t="s">
        <v>1312</v>
      </c>
      <c r="C28" s="37" t="s">
        <v>1311</v>
      </c>
    </row>
    <row r="29" spans="1:3">
      <c r="A29" s="472">
        <v>45288.672696759262</v>
      </c>
      <c r="B29" s="37" t="s">
        <v>1310</v>
      </c>
      <c r="C29" s="37" t="s">
        <v>1311</v>
      </c>
    </row>
    <row r="30" spans="1:3">
      <c r="A30" s="472">
        <v>45288.672719907408</v>
      </c>
      <c r="B30" s="37" t="s">
        <v>1312</v>
      </c>
      <c r="C30" s="37" t="s">
        <v>1311</v>
      </c>
    </row>
  </sheetData>
  <sheetProtection formatColumns="0" formatRows="0" autoFilter="0"/>
  <phoneticPr fontId="36"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sheetData>
    <row r="1" spans="1:10">
      <c r="A1" t="s">
        <v>287</v>
      </c>
      <c r="B1" t="s">
        <v>1313</v>
      </c>
      <c r="C1" t="s">
        <v>1314</v>
      </c>
      <c r="D1" t="s">
        <v>1315</v>
      </c>
      <c r="E1" t="s">
        <v>1316</v>
      </c>
      <c r="F1" t="s">
        <v>1317</v>
      </c>
      <c r="G1" t="s">
        <v>1318</v>
      </c>
      <c r="H1" t="s">
        <v>1319</v>
      </c>
      <c r="I1" t="s">
        <v>1320</v>
      </c>
    </row>
    <row r="2" spans="1:10">
      <c r="A2">
        <v>1</v>
      </c>
      <c r="B2" t="s">
        <v>1321</v>
      </c>
      <c r="C2" t="s">
        <v>18</v>
      </c>
      <c r="D2" t="s">
        <v>1322</v>
      </c>
      <c r="E2" t="s">
        <v>1323</v>
      </c>
      <c r="F2" t="s">
        <v>1324</v>
      </c>
      <c r="G2" t="s">
        <v>1325</v>
      </c>
      <c r="J2" t="s">
        <v>1951</v>
      </c>
    </row>
    <row r="3" spans="1:10">
      <c r="A3">
        <v>2</v>
      </c>
      <c r="B3" t="s">
        <v>1321</v>
      </c>
      <c r="C3" t="s">
        <v>18</v>
      </c>
      <c r="D3" t="s">
        <v>1326</v>
      </c>
      <c r="E3" t="s">
        <v>1327</v>
      </c>
      <c r="F3" t="s">
        <v>1328</v>
      </c>
      <c r="G3" t="s">
        <v>1329</v>
      </c>
      <c r="I3" t="s">
        <v>1330</v>
      </c>
      <c r="J3" t="s">
        <v>1951</v>
      </c>
    </row>
    <row r="4" spans="1:10">
      <c r="A4">
        <v>3</v>
      </c>
      <c r="B4" t="s">
        <v>1321</v>
      </c>
      <c r="C4" t="s">
        <v>18</v>
      </c>
      <c r="D4" t="s">
        <v>1331</v>
      </c>
      <c r="E4" t="s">
        <v>1332</v>
      </c>
      <c r="F4" t="s">
        <v>1333</v>
      </c>
      <c r="G4" t="s">
        <v>1334</v>
      </c>
      <c r="H4" t="s">
        <v>1335</v>
      </c>
      <c r="J4" t="s">
        <v>1951</v>
      </c>
    </row>
    <row r="5" spans="1:10">
      <c r="A5">
        <v>4</v>
      </c>
      <c r="B5" t="s">
        <v>1321</v>
      </c>
      <c r="C5" t="s">
        <v>18</v>
      </c>
      <c r="D5" t="s">
        <v>1336</v>
      </c>
      <c r="E5" t="s">
        <v>1337</v>
      </c>
      <c r="F5" t="s">
        <v>1338</v>
      </c>
      <c r="G5" t="s">
        <v>1339</v>
      </c>
      <c r="I5" t="s">
        <v>1340</v>
      </c>
      <c r="J5" t="s">
        <v>1951</v>
      </c>
    </row>
    <row r="6" spans="1:10">
      <c r="A6">
        <v>5</v>
      </c>
      <c r="B6" t="s">
        <v>1321</v>
      </c>
      <c r="C6" t="s">
        <v>18</v>
      </c>
      <c r="D6" t="s">
        <v>1341</v>
      </c>
      <c r="E6" t="s">
        <v>1342</v>
      </c>
      <c r="F6" t="s">
        <v>1338</v>
      </c>
      <c r="G6" t="s">
        <v>1343</v>
      </c>
      <c r="I6" t="s">
        <v>1330</v>
      </c>
      <c r="J6" t="s">
        <v>1951</v>
      </c>
    </row>
    <row r="7" spans="1:10">
      <c r="A7">
        <v>6</v>
      </c>
      <c r="B7" t="s">
        <v>1321</v>
      </c>
      <c r="C7" t="s">
        <v>18</v>
      </c>
      <c r="D7" t="s">
        <v>1344</v>
      </c>
      <c r="E7" t="s">
        <v>1345</v>
      </c>
      <c r="F7" t="s">
        <v>1346</v>
      </c>
      <c r="G7" t="s">
        <v>1347</v>
      </c>
      <c r="J7" t="s">
        <v>1951</v>
      </c>
    </row>
    <row r="8" spans="1:10">
      <c r="A8">
        <v>7</v>
      </c>
      <c r="B8" t="s">
        <v>1321</v>
      </c>
      <c r="C8" t="s">
        <v>18</v>
      </c>
      <c r="D8" t="s">
        <v>1348</v>
      </c>
      <c r="E8" t="s">
        <v>1349</v>
      </c>
      <c r="F8" t="s">
        <v>1350</v>
      </c>
      <c r="G8" t="s">
        <v>1351</v>
      </c>
      <c r="J8" t="s">
        <v>1951</v>
      </c>
    </row>
    <row r="9" spans="1:10">
      <c r="A9">
        <v>8</v>
      </c>
      <c r="B9" t="s">
        <v>1321</v>
      </c>
      <c r="C9" t="s">
        <v>18</v>
      </c>
      <c r="D9" t="s">
        <v>1352</v>
      </c>
      <c r="E9" t="s">
        <v>1353</v>
      </c>
      <c r="F9" t="s">
        <v>1354</v>
      </c>
      <c r="G9" t="s">
        <v>1355</v>
      </c>
      <c r="J9" t="s">
        <v>1951</v>
      </c>
    </row>
    <row r="10" spans="1:10">
      <c r="A10">
        <v>9</v>
      </c>
      <c r="B10" t="s">
        <v>1321</v>
      </c>
      <c r="C10" t="s">
        <v>18</v>
      </c>
      <c r="D10" t="s">
        <v>1356</v>
      </c>
      <c r="E10" t="s">
        <v>1357</v>
      </c>
      <c r="F10" t="s">
        <v>1358</v>
      </c>
      <c r="G10" t="s">
        <v>1339</v>
      </c>
      <c r="J10" t="s">
        <v>1951</v>
      </c>
    </row>
    <row r="11" spans="1:10">
      <c r="A11">
        <v>10</v>
      </c>
      <c r="B11" t="s">
        <v>1321</v>
      </c>
      <c r="C11" t="s">
        <v>18</v>
      </c>
      <c r="D11" t="s">
        <v>1359</v>
      </c>
      <c r="E11" t="s">
        <v>1360</v>
      </c>
      <c r="F11" t="s">
        <v>1361</v>
      </c>
      <c r="G11" t="s">
        <v>1362</v>
      </c>
      <c r="J11" t="s">
        <v>1951</v>
      </c>
    </row>
    <row r="12" spans="1:10">
      <c r="A12">
        <v>11</v>
      </c>
      <c r="B12" t="s">
        <v>1321</v>
      </c>
      <c r="C12" t="s">
        <v>18</v>
      </c>
      <c r="D12" t="s">
        <v>1363</v>
      </c>
      <c r="E12" t="s">
        <v>1364</v>
      </c>
      <c r="F12" t="s">
        <v>1365</v>
      </c>
      <c r="G12" t="s">
        <v>1366</v>
      </c>
      <c r="H12" t="s">
        <v>1367</v>
      </c>
      <c r="J12" t="s">
        <v>1951</v>
      </c>
    </row>
    <row r="13" spans="1:10">
      <c r="A13">
        <v>12</v>
      </c>
      <c r="B13" t="s">
        <v>1321</v>
      </c>
      <c r="C13" t="s">
        <v>18</v>
      </c>
      <c r="D13" t="s">
        <v>1368</v>
      </c>
      <c r="E13" t="s">
        <v>1369</v>
      </c>
      <c r="F13" t="s">
        <v>1370</v>
      </c>
      <c r="G13" t="s">
        <v>1371</v>
      </c>
      <c r="J13" t="s">
        <v>1951</v>
      </c>
    </row>
    <row r="14" spans="1:10">
      <c r="A14">
        <v>13</v>
      </c>
      <c r="B14" t="s">
        <v>1321</v>
      </c>
      <c r="C14" t="s">
        <v>18</v>
      </c>
      <c r="D14" t="s">
        <v>1372</v>
      </c>
      <c r="E14" t="s">
        <v>1373</v>
      </c>
      <c r="F14" t="s">
        <v>1374</v>
      </c>
      <c r="G14" t="s">
        <v>1366</v>
      </c>
      <c r="J14" t="s">
        <v>1951</v>
      </c>
    </row>
    <row r="15" spans="1:10">
      <c r="A15">
        <v>14</v>
      </c>
      <c r="B15" t="s">
        <v>1321</v>
      </c>
      <c r="C15" t="s">
        <v>18</v>
      </c>
      <c r="D15" t="s">
        <v>1375</v>
      </c>
      <c r="E15" t="s">
        <v>1376</v>
      </c>
      <c r="F15" t="s">
        <v>1377</v>
      </c>
      <c r="G15" t="s">
        <v>1378</v>
      </c>
      <c r="J15" t="s">
        <v>1951</v>
      </c>
    </row>
    <row r="16" spans="1:10">
      <c r="A16">
        <v>15</v>
      </c>
      <c r="B16" t="s">
        <v>1321</v>
      </c>
      <c r="C16" t="s">
        <v>18</v>
      </c>
      <c r="D16" t="s">
        <v>1379</v>
      </c>
      <c r="E16" t="s">
        <v>1380</v>
      </c>
      <c r="F16" t="s">
        <v>1381</v>
      </c>
      <c r="G16" t="s">
        <v>1382</v>
      </c>
      <c r="J16" t="s">
        <v>1951</v>
      </c>
    </row>
    <row r="17" spans="1:10">
      <c r="A17">
        <v>16</v>
      </c>
      <c r="B17" t="s">
        <v>1321</v>
      </c>
      <c r="C17" t="s">
        <v>18</v>
      </c>
      <c r="D17" t="s">
        <v>1383</v>
      </c>
      <c r="E17" t="s">
        <v>1384</v>
      </c>
      <c r="F17" t="s">
        <v>1385</v>
      </c>
      <c r="G17" t="s">
        <v>1382</v>
      </c>
      <c r="J17" t="s">
        <v>1951</v>
      </c>
    </row>
    <row r="18" spans="1:10">
      <c r="A18">
        <v>17</v>
      </c>
      <c r="B18" t="s">
        <v>1321</v>
      </c>
      <c r="C18" t="s">
        <v>18</v>
      </c>
      <c r="D18" t="s">
        <v>1386</v>
      </c>
      <c r="E18" t="s">
        <v>1387</v>
      </c>
      <c r="F18" t="s">
        <v>1388</v>
      </c>
      <c r="G18" t="s">
        <v>1389</v>
      </c>
      <c r="H18" t="s">
        <v>1390</v>
      </c>
      <c r="J18" t="s">
        <v>1951</v>
      </c>
    </row>
    <row r="19" spans="1:10">
      <c r="A19">
        <v>18</v>
      </c>
      <c r="B19" t="s">
        <v>1321</v>
      </c>
      <c r="C19" t="s">
        <v>18</v>
      </c>
      <c r="D19" t="s">
        <v>1391</v>
      </c>
      <c r="E19" t="s">
        <v>1392</v>
      </c>
      <c r="F19" t="s">
        <v>1393</v>
      </c>
      <c r="G19" t="s">
        <v>1378</v>
      </c>
      <c r="J19" t="s">
        <v>1951</v>
      </c>
    </row>
    <row r="20" spans="1:10">
      <c r="A20">
        <v>19</v>
      </c>
      <c r="B20" t="s">
        <v>1321</v>
      </c>
      <c r="C20" t="s">
        <v>18</v>
      </c>
      <c r="D20" t="s">
        <v>1394</v>
      </c>
      <c r="E20" t="s">
        <v>1395</v>
      </c>
      <c r="F20" t="s">
        <v>1396</v>
      </c>
      <c r="G20" t="s">
        <v>1397</v>
      </c>
      <c r="I20" t="s">
        <v>1398</v>
      </c>
      <c r="J20" t="s">
        <v>1951</v>
      </c>
    </row>
    <row r="21" spans="1:10">
      <c r="A21">
        <v>20</v>
      </c>
      <c r="B21" t="s">
        <v>1321</v>
      </c>
      <c r="C21" t="s">
        <v>18</v>
      </c>
      <c r="D21" t="s">
        <v>1399</v>
      </c>
      <c r="E21" t="s">
        <v>1400</v>
      </c>
      <c r="F21" t="s">
        <v>1401</v>
      </c>
      <c r="G21" t="s">
        <v>1397</v>
      </c>
      <c r="J21" t="s">
        <v>1951</v>
      </c>
    </row>
    <row r="22" spans="1:10">
      <c r="A22">
        <v>21</v>
      </c>
      <c r="B22" t="s">
        <v>1321</v>
      </c>
      <c r="C22" t="s">
        <v>18</v>
      </c>
      <c r="D22" t="s">
        <v>1402</v>
      </c>
      <c r="E22" t="s">
        <v>1403</v>
      </c>
      <c r="F22" t="s">
        <v>1404</v>
      </c>
      <c r="G22" t="s">
        <v>1397</v>
      </c>
      <c r="I22" t="s">
        <v>1405</v>
      </c>
      <c r="J22" t="s">
        <v>1951</v>
      </c>
    </row>
    <row r="23" spans="1:10">
      <c r="A23">
        <v>22</v>
      </c>
      <c r="B23" t="s">
        <v>1321</v>
      </c>
      <c r="C23" t="s">
        <v>18</v>
      </c>
      <c r="D23" t="s">
        <v>1406</v>
      </c>
      <c r="E23" t="s">
        <v>1407</v>
      </c>
      <c r="F23" t="s">
        <v>1408</v>
      </c>
      <c r="G23" t="s">
        <v>1397</v>
      </c>
      <c r="H23" t="s">
        <v>1409</v>
      </c>
      <c r="J23" t="s">
        <v>1951</v>
      </c>
    </row>
    <row r="24" spans="1:10">
      <c r="A24">
        <v>23</v>
      </c>
      <c r="B24" t="s">
        <v>1321</v>
      </c>
      <c r="C24" t="s">
        <v>18</v>
      </c>
      <c r="D24" t="s">
        <v>1410</v>
      </c>
      <c r="E24" t="s">
        <v>1411</v>
      </c>
      <c r="F24" t="s">
        <v>1412</v>
      </c>
      <c r="G24" t="s">
        <v>1397</v>
      </c>
      <c r="J24" t="s">
        <v>1951</v>
      </c>
    </row>
    <row r="25" spans="1:10">
      <c r="A25">
        <v>24</v>
      </c>
      <c r="B25" t="s">
        <v>1321</v>
      </c>
      <c r="C25" t="s">
        <v>18</v>
      </c>
      <c r="D25" t="s">
        <v>1413</v>
      </c>
      <c r="E25" t="s">
        <v>1414</v>
      </c>
      <c r="F25" t="s">
        <v>1415</v>
      </c>
      <c r="G25" t="s">
        <v>1397</v>
      </c>
      <c r="I25" t="s">
        <v>1405</v>
      </c>
      <c r="J25" t="s">
        <v>1951</v>
      </c>
    </row>
    <row r="26" spans="1:10">
      <c r="A26">
        <v>25</v>
      </c>
      <c r="B26" t="s">
        <v>1321</v>
      </c>
      <c r="C26" t="s">
        <v>18</v>
      </c>
      <c r="D26" t="s">
        <v>1416</v>
      </c>
      <c r="E26" t="s">
        <v>1417</v>
      </c>
      <c r="F26" t="s">
        <v>1418</v>
      </c>
      <c r="G26" t="s">
        <v>1419</v>
      </c>
      <c r="H26" t="s">
        <v>1420</v>
      </c>
      <c r="J26" t="s">
        <v>1951</v>
      </c>
    </row>
    <row r="27" spans="1:10">
      <c r="A27">
        <v>26</v>
      </c>
      <c r="B27" t="s">
        <v>1321</v>
      </c>
      <c r="C27" t="s">
        <v>18</v>
      </c>
      <c r="D27" t="s">
        <v>1421</v>
      </c>
      <c r="E27" t="s">
        <v>1422</v>
      </c>
      <c r="F27" t="s">
        <v>1423</v>
      </c>
      <c r="G27" t="s">
        <v>1424</v>
      </c>
      <c r="J27" t="s">
        <v>1951</v>
      </c>
    </row>
    <row r="28" spans="1:10">
      <c r="A28">
        <v>27</v>
      </c>
      <c r="B28" t="s">
        <v>1321</v>
      </c>
      <c r="C28" t="s">
        <v>18</v>
      </c>
      <c r="D28" t="s">
        <v>1425</v>
      </c>
      <c r="E28" t="s">
        <v>1426</v>
      </c>
      <c r="F28" t="s">
        <v>1427</v>
      </c>
      <c r="G28" t="s">
        <v>1428</v>
      </c>
      <c r="J28" t="s">
        <v>1951</v>
      </c>
    </row>
    <row r="29" spans="1:10">
      <c r="A29">
        <v>28</v>
      </c>
      <c r="B29" t="s">
        <v>1321</v>
      </c>
      <c r="C29" t="s">
        <v>18</v>
      </c>
      <c r="D29" t="s">
        <v>1429</v>
      </c>
      <c r="E29" t="s">
        <v>1430</v>
      </c>
      <c r="F29" t="s">
        <v>1431</v>
      </c>
      <c r="G29" t="s">
        <v>1428</v>
      </c>
      <c r="H29" t="s">
        <v>1432</v>
      </c>
      <c r="I29" t="s">
        <v>1330</v>
      </c>
      <c r="J29" t="s">
        <v>1951</v>
      </c>
    </row>
    <row r="30" spans="1:10">
      <c r="A30">
        <v>29</v>
      </c>
      <c r="B30" t="s">
        <v>1321</v>
      </c>
      <c r="C30" t="s">
        <v>18</v>
      </c>
      <c r="D30" t="s">
        <v>1433</v>
      </c>
      <c r="E30" t="s">
        <v>1434</v>
      </c>
      <c r="F30" t="s">
        <v>1427</v>
      </c>
      <c r="G30" t="s">
        <v>1435</v>
      </c>
      <c r="J30" t="s">
        <v>1951</v>
      </c>
    </row>
    <row r="31" spans="1:10">
      <c r="A31">
        <v>30</v>
      </c>
      <c r="B31" t="s">
        <v>1321</v>
      </c>
      <c r="C31" t="s">
        <v>18</v>
      </c>
      <c r="D31" t="s">
        <v>1436</v>
      </c>
      <c r="E31" t="s">
        <v>1437</v>
      </c>
      <c r="F31" t="s">
        <v>1438</v>
      </c>
      <c r="G31" t="s">
        <v>1347</v>
      </c>
      <c r="J31" t="s">
        <v>1951</v>
      </c>
    </row>
    <row r="32" spans="1:10">
      <c r="A32">
        <v>31</v>
      </c>
      <c r="B32" t="s">
        <v>1321</v>
      </c>
      <c r="C32" t="s">
        <v>18</v>
      </c>
      <c r="D32" t="s">
        <v>1439</v>
      </c>
      <c r="E32" t="s">
        <v>1440</v>
      </c>
      <c r="F32" t="s">
        <v>1441</v>
      </c>
      <c r="G32" t="s">
        <v>1382</v>
      </c>
      <c r="H32" t="s">
        <v>1420</v>
      </c>
      <c r="J32" t="s">
        <v>1951</v>
      </c>
    </row>
    <row r="33" spans="1:10">
      <c r="A33">
        <v>32</v>
      </c>
      <c r="B33" t="s">
        <v>1321</v>
      </c>
      <c r="C33" t="s">
        <v>18</v>
      </c>
      <c r="D33" t="s">
        <v>1442</v>
      </c>
      <c r="E33" t="s">
        <v>1443</v>
      </c>
      <c r="F33" t="s">
        <v>1444</v>
      </c>
      <c r="G33" t="s">
        <v>1445</v>
      </c>
      <c r="J33" t="s">
        <v>1951</v>
      </c>
    </row>
    <row r="34" spans="1:10">
      <c r="A34">
        <v>33</v>
      </c>
      <c r="B34" t="s">
        <v>1321</v>
      </c>
      <c r="C34" t="s">
        <v>18</v>
      </c>
      <c r="D34" t="s">
        <v>1446</v>
      </c>
      <c r="E34" t="s">
        <v>1447</v>
      </c>
      <c r="F34" t="s">
        <v>1448</v>
      </c>
      <c r="G34" t="s">
        <v>1329</v>
      </c>
      <c r="J34" t="s">
        <v>1951</v>
      </c>
    </row>
    <row r="35" spans="1:10">
      <c r="A35">
        <v>34</v>
      </c>
      <c r="B35" t="s">
        <v>1321</v>
      </c>
      <c r="C35" t="s">
        <v>18</v>
      </c>
      <c r="D35" t="s">
        <v>1449</v>
      </c>
      <c r="E35" t="s">
        <v>1450</v>
      </c>
      <c r="F35" t="s">
        <v>1451</v>
      </c>
      <c r="G35" t="s">
        <v>1382</v>
      </c>
      <c r="I35" t="s">
        <v>1452</v>
      </c>
      <c r="J35" t="s">
        <v>1951</v>
      </c>
    </row>
    <row r="36" spans="1:10">
      <c r="A36">
        <v>35</v>
      </c>
      <c r="B36" t="s">
        <v>1321</v>
      </c>
      <c r="C36" t="s">
        <v>18</v>
      </c>
      <c r="D36" t="s">
        <v>1453</v>
      </c>
      <c r="E36" t="s">
        <v>1454</v>
      </c>
      <c r="F36" t="s">
        <v>1455</v>
      </c>
      <c r="G36" t="s">
        <v>1382</v>
      </c>
      <c r="J36" t="s">
        <v>1951</v>
      </c>
    </row>
    <row r="37" spans="1:10">
      <c r="A37">
        <v>36</v>
      </c>
      <c r="B37" t="s">
        <v>1321</v>
      </c>
      <c r="C37" t="s">
        <v>18</v>
      </c>
      <c r="D37" t="s">
        <v>1456</v>
      </c>
      <c r="E37" t="s">
        <v>1457</v>
      </c>
      <c r="F37" t="s">
        <v>1458</v>
      </c>
      <c r="G37" t="s">
        <v>1347</v>
      </c>
      <c r="J37" t="s">
        <v>1951</v>
      </c>
    </row>
    <row r="38" spans="1:10">
      <c r="A38">
        <v>37</v>
      </c>
      <c r="B38" t="s">
        <v>1321</v>
      </c>
      <c r="C38" t="s">
        <v>18</v>
      </c>
      <c r="D38" t="s">
        <v>1459</v>
      </c>
      <c r="E38" t="s">
        <v>1460</v>
      </c>
      <c r="F38" t="s">
        <v>1461</v>
      </c>
      <c r="G38" t="s">
        <v>1445</v>
      </c>
      <c r="J38" t="s">
        <v>1951</v>
      </c>
    </row>
    <row r="39" spans="1:10">
      <c r="A39">
        <v>38</v>
      </c>
      <c r="B39" t="s">
        <v>1321</v>
      </c>
      <c r="C39" t="s">
        <v>18</v>
      </c>
      <c r="D39" t="s">
        <v>1462</v>
      </c>
      <c r="E39" t="s">
        <v>1463</v>
      </c>
      <c r="F39" t="s">
        <v>1464</v>
      </c>
      <c r="G39" t="s">
        <v>1382</v>
      </c>
      <c r="J39" t="s">
        <v>1951</v>
      </c>
    </row>
    <row r="40" spans="1:10">
      <c r="A40">
        <v>39</v>
      </c>
      <c r="B40" t="s">
        <v>1321</v>
      </c>
      <c r="C40" t="s">
        <v>18</v>
      </c>
      <c r="D40" t="s">
        <v>1465</v>
      </c>
      <c r="E40" t="s">
        <v>1466</v>
      </c>
      <c r="F40" t="s">
        <v>1467</v>
      </c>
      <c r="G40" t="s">
        <v>1468</v>
      </c>
      <c r="J40" t="s">
        <v>1951</v>
      </c>
    </row>
    <row r="41" spans="1:10">
      <c r="A41">
        <v>40</v>
      </c>
      <c r="B41" t="s">
        <v>1321</v>
      </c>
      <c r="C41" t="s">
        <v>18</v>
      </c>
      <c r="D41" t="s">
        <v>1469</v>
      </c>
      <c r="E41" t="s">
        <v>1470</v>
      </c>
      <c r="F41" t="s">
        <v>1471</v>
      </c>
      <c r="G41" t="s">
        <v>1468</v>
      </c>
      <c r="H41" t="s">
        <v>1472</v>
      </c>
      <c r="J41" t="s">
        <v>1951</v>
      </c>
    </row>
    <row r="42" spans="1:10">
      <c r="A42">
        <v>41</v>
      </c>
      <c r="B42" t="s">
        <v>1321</v>
      </c>
      <c r="C42" t="s">
        <v>18</v>
      </c>
      <c r="D42" t="s">
        <v>1473</v>
      </c>
      <c r="E42" t="s">
        <v>1474</v>
      </c>
      <c r="F42" t="s">
        <v>1475</v>
      </c>
      <c r="G42" t="s">
        <v>1334</v>
      </c>
      <c r="H42" t="s">
        <v>1476</v>
      </c>
      <c r="J42" t="s">
        <v>1951</v>
      </c>
    </row>
    <row r="43" spans="1:10">
      <c r="A43">
        <v>42</v>
      </c>
      <c r="B43" t="s">
        <v>1321</v>
      </c>
      <c r="C43" t="s">
        <v>18</v>
      </c>
      <c r="D43" t="s">
        <v>1477</v>
      </c>
      <c r="E43" t="s">
        <v>1478</v>
      </c>
      <c r="F43" t="s">
        <v>1479</v>
      </c>
      <c r="G43" t="s">
        <v>1329</v>
      </c>
      <c r="J43" t="s">
        <v>1951</v>
      </c>
    </row>
    <row r="44" spans="1:10">
      <c r="A44">
        <v>43</v>
      </c>
      <c r="B44" t="s">
        <v>1321</v>
      </c>
      <c r="C44" t="s">
        <v>18</v>
      </c>
      <c r="D44" t="s">
        <v>1480</v>
      </c>
      <c r="E44" t="s">
        <v>1481</v>
      </c>
      <c r="F44" t="s">
        <v>1482</v>
      </c>
      <c r="G44" t="s">
        <v>1445</v>
      </c>
      <c r="H44" t="s">
        <v>1483</v>
      </c>
      <c r="J44" t="s">
        <v>1951</v>
      </c>
    </row>
    <row r="45" spans="1:10">
      <c r="A45">
        <v>44</v>
      </c>
      <c r="B45" t="s">
        <v>1321</v>
      </c>
      <c r="C45" t="s">
        <v>18</v>
      </c>
      <c r="D45" t="s">
        <v>1484</v>
      </c>
      <c r="E45" t="s">
        <v>1485</v>
      </c>
      <c r="F45" t="s">
        <v>1486</v>
      </c>
      <c r="G45" t="s">
        <v>1445</v>
      </c>
      <c r="J45" t="s">
        <v>1951</v>
      </c>
    </row>
    <row r="46" spans="1:10">
      <c r="A46">
        <v>45</v>
      </c>
      <c r="B46" t="s">
        <v>1321</v>
      </c>
      <c r="C46" t="s">
        <v>18</v>
      </c>
      <c r="D46" t="s">
        <v>1487</v>
      </c>
      <c r="E46" t="s">
        <v>1488</v>
      </c>
      <c r="F46" t="s">
        <v>1489</v>
      </c>
      <c r="G46" t="s">
        <v>1445</v>
      </c>
      <c r="I46" t="s">
        <v>1490</v>
      </c>
      <c r="J46" t="s">
        <v>1951</v>
      </c>
    </row>
    <row r="47" spans="1:10">
      <c r="A47">
        <v>46</v>
      </c>
      <c r="B47" t="s">
        <v>1321</v>
      </c>
      <c r="C47" t="s">
        <v>18</v>
      </c>
      <c r="D47" t="s">
        <v>1491</v>
      </c>
      <c r="E47" t="s">
        <v>1492</v>
      </c>
      <c r="F47" t="s">
        <v>1493</v>
      </c>
      <c r="G47" t="s">
        <v>1445</v>
      </c>
      <c r="I47" t="s">
        <v>1494</v>
      </c>
      <c r="J47" t="s">
        <v>1951</v>
      </c>
    </row>
    <row r="48" spans="1:10">
      <c r="A48">
        <v>47</v>
      </c>
      <c r="B48" t="s">
        <v>1321</v>
      </c>
      <c r="C48" t="s">
        <v>18</v>
      </c>
      <c r="D48" t="s">
        <v>1495</v>
      </c>
      <c r="E48" t="s">
        <v>1496</v>
      </c>
      <c r="F48" t="s">
        <v>1497</v>
      </c>
      <c r="G48" t="s">
        <v>1445</v>
      </c>
      <c r="J48" t="s">
        <v>1951</v>
      </c>
    </row>
    <row r="49" spans="1:10">
      <c r="A49">
        <v>48</v>
      </c>
      <c r="B49" t="s">
        <v>1321</v>
      </c>
      <c r="C49" t="s">
        <v>18</v>
      </c>
      <c r="D49" t="s">
        <v>1498</v>
      </c>
      <c r="E49" t="s">
        <v>1499</v>
      </c>
      <c r="F49" t="s">
        <v>1500</v>
      </c>
      <c r="G49" t="s">
        <v>1445</v>
      </c>
      <c r="I49" t="s">
        <v>1501</v>
      </c>
      <c r="J49" t="s">
        <v>1951</v>
      </c>
    </row>
    <row r="50" spans="1:10">
      <c r="A50">
        <v>49</v>
      </c>
      <c r="B50" t="s">
        <v>1321</v>
      </c>
      <c r="C50" t="s">
        <v>18</v>
      </c>
      <c r="D50" t="s">
        <v>1502</v>
      </c>
      <c r="E50" t="s">
        <v>1499</v>
      </c>
      <c r="F50" t="s">
        <v>1503</v>
      </c>
      <c r="G50" t="s">
        <v>1445</v>
      </c>
      <c r="J50" t="s">
        <v>1951</v>
      </c>
    </row>
    <row r="51" spans="1:10">
      <c r="A51">
        <v>50</v>
      </c>
      <c r="B51" t="s">
        <v>1321</v>
      </c>
      <c r="C51" t="s">
        <v>18</v>
      </c>
      <c r="D51" t="s">
        <v>1504</v>
      </c>
      <c r="E51" t="s">
        <v>1499</v>
      </c>
      <c r="F51" t="s">
        <v>1505</v>
      </c>
      <c r="G51" t="s">
        <v>1382</v>
      </c>
      <c r="J51" t="s">
        <v>1951</v>
      </c>
    </row>
    <row r="52" spans="1:10">
      <c r="A52">
        <v>51</v>
      </c>
      <c r="B52" t="s">
        <v>1321</v>
      </c>
      <c r="C52" t="s">
        <v>18</v>
      </c>
      <c r="D52" t="s">
        <v>1506</v>
      </c>
      <c r="E52" t="s">
        <v>1507</v>
      </c>
      <c r="F52" t="s">
        <v>1508</v>
      </c>
      <c r="G52" t="s">
        <v>1382</v>
      </c>
      <c r="H52" t="s">
        <v>1509</v>
      </c>
      <c r="I52" t="s">
        <v>1510</v>
      </c>
      <c r="J52" t="s">
        <v>1951</v>
      </c>
    </row>
    <row r="53" spans="1:10">
      <c r="A53">
        <v>52</v>
      </c>
      <c r="B53" t="s">
        <v>1321</v>
      </c>
      <c r="C53" t="s">
        <v>18</v>
      </c>
      <c r="D53" t="s">
        <v>1511</v>
      </c>
      <c r="E53" t="s">
        <v>1512</v>
      </c>
      <c r="F53" t="s">
        <v>1513</v>
      </c>
      <c r="G53" t="s">
        <v>1514</v>
      </c>
      <c r="J53" t="s">
        <v>1951</v>
      </c>
    </row>
    <row r="54" spans="1:10">
      <c r="A54">
        <v>53</v>
      </c>
      <c r="B54" t="s">
        <v>1321</v>
      </c>
      <c r="C54" t="s">
        <v>18</v>
      </c>
      <c r="D54" t="s">
        <v>1515</v>
      </c>
      <c r="E54" t="s">
        <v>1516</v>
      </c>
      <c r="F54" t="s">
        <v>1517</v>
      </c>
      <c r="G54" t="s">
        <v>1468</v>
      </c>
      <c r="H54" t="s">
        <v>1518</v>
      </c>
      <c r="J54" t="s">
        <v>1951</v>
      </c>
    </row>
    <row r="55" spans="1:10">
      <c r="A55">
        <v>54</v>
      </c>
      <c r="B55" t="s">
        <v>1321</v>
      </c>
      <c r="C55" t="s">
        <v>18</v>
      </c>
      <c r="D55" t="s">
        <v>1519</v>
      </c>
      <c r="E55" t="s">
        <v>1520</v>
      </c>
      <c r="F55" t="s">
        <v>1521</v>
      </c>
      <c r="G55" t="s">
        <v>1514</v>
      </c>
      <c r="J55" t="s">
        <v>1951</v>
      </c>
    </row>
    <row r="56" spans="1:10">
      <c r="A56">
        <v>55</v>
      </c>
      <c r="B56" t="s">
        <v>1321</v>
      </c>
      <c r="C56" t="s">
        <v>18</v>
      </c>
      <c r="D56" t="s">
        <v>1522</v>
      </c>
      <c r="E56" t="s">
        <v>1523</v>
      </c>
      <c r="F56" t="s">
        <v>1524</v>
      </c>
      <c r="G56" t="s">
        <v>1445</v>
      </c>
      <c r="H56" t="s">
        <v>1525</v>
      </c>
      <c r="I56" t="s">
        <v>1526</v>
      </c>
      <c r="J56" t="s">
        <v>1951</v>
      </c>
    </row>
    <row r="57" spans="1:10">
      <c r="A57">
        <v>56</v>
      </c>
      <c r="B57" t="s">
        <v>1321</v>
      </c>
      <c r="C57" t="s">
        <v>18</v>
      </c>
      <c r="D57" t="s">
        <v>1527</v>
      </c>
      <c r="E57" t="s">
        <v>1528</v>
      </c>
      <c r="F57" t="s">
        <v>1529</v>
      </c>
      <c r="G57" t="s">
        <v>1445</v>
      </c>
      <c r="J57" t="s">
        <v>1951</v>
      </c>
    </row>
    <row r="58" spans="1:10">
      <c r="A58">
        <v>57</v>
      </c>
      <c r="B58" t="s">
        <v>1321</v>
      </c>
      <c r="C58" t="s">
        <v>18</v>
      </c>
      <c r="D58" t="s">
        <v>1530</v>
      </c>
      <c r="E58" t="s">
        <v>1531</v>
      </c>
      <c r="F58" t="s">
        <v>1532</v>
      </c>
      <c r="G58" t="s">
        <v>1445</v>
      </c>
      <c r="J58" t="s">
        <v>1951</v>
      </c>
    </row>
    <row r="59" spans="1:10">
      <c r="A59">
        <v>58</v>
      </c>
      <c r="B59" t="s">
        <v>1321</v>
      </c>
      <c r="C59" t="s">
        <v>18</v>
      </c>
      <c r="D59" t="s">
        <v>1533</v>
      </c>
      <c r="E59" t="s">
        <v>1534</v>
      </c>
      <c r="F59" t="s">
        <v>1535</v>
      </c>
      <c r="G59" t="s">
        <v>1445</v>
      </c>
      <c r="I59" t="s">
        <v>1536</v>
      </c>
      <c r="J59" t="s">
        <v>1951</v>
      </c>
    </row>
    <row r="60" spans="1:10">
      <c r="A60">
        <v>59</v>
      </c>
      <c r="B60" t="s">
        <v>1321</v>
      </c>
      <c r="C60" t="s">
        <v>18</v>
      </c>
      <c r="D60" t="s">
        <v>1537</v>
      </c>
      <c r="E60" t="s">
        <v>1538</v>
      </c>
      <c r="F60" t="s">
        <v>1539</v>
      </c>
      <c r="G60" t="s">
        <v>1445</v>
      </c>
      <c r="I60" t="s">
        <v>1540</v>
      </c>
      <c r="J60" t="s">
        <v>1951</v>
      </c>
    </row>
    <row r="61" spans="1:10">
      <c r="A61">
        <v>60</v>
      </c>
      <c r="B61" t="s">
        <v>1321</v>
      </c>
      <c r="C61" t="s">
        <v>18</v>
      </c>
      <c r="D61" t="s">
        <v>1541</v>
      </c>
      <c r="E61" t="s">
        <v>1542</v>
      </c>
      <c r="F61" t="s">
        <v>1543</v>
      </c>
      <c r="G61" t="s">
        <v>1544</v>
      </c>
      <c r="J61" t="s">
        <v>1951</v>
      </c>
    </row>
    <row r="62" spans="1:10">
      <c r="A62">
        <v>61</v>
      </c>
      <c r="B62" t="s">
        <v>1321</v>
      </c>
      <c r="C62" t="s">
        <v>18</v>
      </c>
      <c r="D62" t="s">
        <v>1545</v>
      </c>
      <c r="E62" t="s">
        <v>1546</v>
      </c>
      <c r="F62" t="s">
        <v>1547</v>
      </c>
      <c r="G62" t="s">
        <v>1389</v>
      </c>
      <c r="J62" t="s">
        <v>1951</v>
      </c>
    </row>
    <row r="63" spans="1:10">
      <c r="A63">
        <v>62</v>
      </c>
      <c r="B63" t="s">
        <v>1321</v>
      </c>
      <c r="C63" t="s">
        <v>18</v>
      </c>
      <c r="D63" t="s">
        <v>1548</v>
      </c>
      <c r="E63" t="s">
        <v>1549</v>
      </c>
      <c r="F63" t="s">
        <v>1550</v>
      </c>
      <c r="G63" t="s">
        <v>1389</v>
      </c>
      <c r="J63" t="s">
        <v>1951</v>
      </c>
    </row>
    <row r="64" spans="1:10">
      <c r="A64">
        <v>63</v>
      </c>
      <c r="B64" t="s">
        <v>1321</v>
      </c>
      <c r="C64" t="s">
        <v>18</v>
      </c>
      <c r="D64" t="s">
        <v>1551</v>
      </c>
      <c r="E64" t="s">
        <v>1552</v>
      </c>
      <c r="F64" t="s">
        <v>1553</v>
      </c>
      <c r="G64" t="s">
        <v>1445</v>
      </c>
      <c r="J64" t="s">
        <v>1951</v>
      </c>
    </row>
    <row r="65" spans="1:10">
      <c r="A65">
        <v>64</v>
      </c>
      <c r="B65" t="s">
        <v>1321</v>
      </c>
      <c r="C65" t="s">
        <v>18</v>
      </c>
      <c r="D65" t="s">
        <v>1554</v>
      </c>
      <c r="E65" t="s">
        <v>1555</v>
      </c>
      <c r="F65" t="s">
        <v>1556</v>
      </c>
      <c r="G65" t="s">
        <v>1445</v>
      </c>
      <c r="I65" t="s">
        <v>1557</v>
      </c>
      <c r="J65" t="s">
        <v>1951</v>
      </c>
    </row>
    <row r="66" spans="1:10">
      <c r="A66">
        <v>65</v>
      </c>
      <c r="B66" t="s">
        <v>1321</v>
      </c>
      <c r="C66" t="s">
        <v>18</v>
      </c>
      <c r="D66" t="s">
        <v>1558</v>
      </c>
      <c r="E66" t="s">
        <v>1559</v>
      </c>
      <c r="F66" t="s">
        <v>1560</v>
      </c>
      <c r="G66" t="s">
        <v>1389</v>
      </c>
      <c r="J66" t="s">
        <v>1951</v>
      </c>
    </row>
    <row r="67" spans="1:10">
      <c r="A67">
        <v>66</v>
      </c>
      <c r="B67" t="s">
        <v>1321</v>
      </c>
      <c r="C67" t="s">
        <v>18</v>
      </c>
      <c r="D67" t="s">
        <v>1561</v>
      </c>
      <c r="E67" t="s">
        <v>1562</v>
      </c>
      <c r="F67" t="s">
        <v>1563</v>
      </c>
      <c r="G67" t="s">
        <v>1389</v>
      </c>
      <c r="J67" t="s">
        <v>1951</v>
      </c>
    </row>
    <row r="68" spans="1:10">
      <c r="A68">
        <v>67</v>
      </c>
      <c r="B68" t="s">
        <v>1321</v>
      </c>
      <c r="C68" t="s">
        <v>18</v>
      </c>
      <c r="D68" t="s">
        <v>1564</v>
      </c>
      <c r="E68" t="s">
        <v>1562</v>
      </c>
      <c r="F68" t="s">
        <v>1565</v>
      </c>
      <c r="G68" t="s">
        <v>1445</v>
      </c>
      <c r="J68" t="s">
        <v>1951</v>
      </c>
    </row>
    <row r="69" spans="1:10">
      <c r="A69">
        <v>68</v>
      </c>
      <c r="B69" t="s">
        <v>1321</v>
      </c>
      <c r="C69" t="s">
        <v>18</v>
      </c>
      <c r="D69" t="s">
        <v>1566</v>
      </c>
      <c r="E69" t="s">
        <v>1562</v>
      </c>
      <c r="F69" t="s">
        <v>1567</v>
      </c>
      <c r="G69" t="s">
        <v>1329</v>
      </c>
      <c r="J69" t="s">
        <v>1951</v>
      </c>
    </row>
    <row r="70" spans="1:10">
      <c r="A70">
        <v>69</v>
      </c>
      <c r="B70" t="s">
        <v>1321</v>
      </c>
      <c r="C70" t="s">
        <v>18</v>
      </c>
      <c r="D70" t="s">
        <v>1568</v>
      </c>
      <c r="E70" t="s">
        <v>1569</v>
      </c>
      <c r="F70" t="s">
        <v>1570</v>
      </c>
      <c r="G70" t="s">
        <v>1389</v>
      </c>
      <c r="H70" t="s">
        <v>1571</v>
      </c>
      <c r="I70" t="s">
        <v>1572</v>
      </c>
      <c r="J70" t="s">
        <v>1951</v>
      </c>
    </row>
    <row r="71" spans="1:10">
      <c r="A71">
        <v>70</v>
      </c>
      <c r="B71" t="s">
        <v>1321</v>
      </c>
      <c r="C71" t="s">
        <v>18</v>
      </c>
      <c r="D71" t="s">
        <v>1573</v>
      </c>
      <c r="E71" t="s">
        <v>1574</v>
      </c>
      <c r="F71" t="s">
        <v>1575</v>
      </c>
      <c r="G71" t="s">
        <v>1382</v>
      </c>
      <c r="J71" t="s">
        <v>1951</v>
      </c>
    </row>
    <row r="72" spans="1:10">
      <c r="A72">
        <v>71</v>
      </c>
      <c r="B72" t="s">
        <v>1321</v>
      </c>
      <c r="C72" t="s">
        <v>18</v>
      </c>
      <c r="D72" t="s">
        <v>1576</v>
      </c>
      <c r="E72" t="s">
        <v>1577</v>
      </c>
      <c r="F72" t="s">
        <v>1578</v>
      </c>
      <c r="G72" t="s">
        <v>1544</v>
      </c>
      <c r="I72" t="s">
        <v>1579</v>
      </c>
      <c r="J72" t="s">
        <v>1951</v>
      </c>
    </row>
    <row r="73" spans="1:10">
      <c r="A73">
        <v>72</v>
      </c>
      <c r="B73" t="s">
        <v>1321</v>
      </c>
      <c r="C73" t="s">
        <v>18</v>
      </c>
      <c r="D73" t="s">
        <v>1580</v>
      </c>
      <c r="E73" t="s">
        <v>1581</v>
      </c>
      <c r="F73" t="s">
        <v>1582</v>
      </c>
      <c r="G73" t="s">
        <v>1329</v>
      </c>
      <c r="J73" t="s">
        <v>1951</v>
      </c>
    </row>
    <row r="74" spans="1:10">
      <c r="A74">
        <v>73</v>
      </c>
      <c r="B74" t="s">
        <v>1321</v>
      </c>
      <c r="C74" t="s">
        <v>18</v>
      </c>
      <c r="D74" t="s">
        <v>1583</v>
      </c>
      <c r="E74" t="s">
        <v>1584</v>
      </c>
      <c r="F74" t="s">
        <v>1585</v>
      </c>
      <c r="G74" t="s">
        <v>1389</v>
      </c>
      <c r="J74" t="s">
        <v>1951</v>
      </c>
    </row>
    <row r="75" spans="1:10">
      <c r="A75">
        <v>74</v>
      </c>
      <c r="B75" t="s">
        <v>1321</v>
      </c>
      <c r="C75" t="s">
        <v>18</v>
      </c>
      <c r="D75" t="s">
        <v>1586</v>
      </c>
      <c r="E75" t="s">
        <v>1587</v>
      </c>
      <c r="F75" t="s">
        <v>1588</v>
      </c>
      <c r="G75" t="s">
        <v>1589</v>
      </c>
      <c r="I75" t="s">
        <v>1590</v>
      </c>
      <c r="J75" t="s">
        <v>1951</v>
      </c>
    </row>
    <row r="76" spans="1:10">
      <c r="A76">
        <v>75</v>
      </c>
      <c r="B76" t="s">
        <v>1321</v>
      </c>
      <c r="C76" t="s">
        <v>18</v>
      </c>
      <c r="D76" t="s">
        <v>1591</v>
      </c>
      <c r="E76" t="s">
        <v>1592</v>
      </c>
      <c r="F76" t="s">
        <v>1593</v>
      </c>
      <c r="G76" t="s">
        <v>1445</v>
      </c>
      <c r="J76" t="s">
        <v>1951</v>
      </c>
    </row>
    <row r="77" spans="1:10">
      <c r="A77">
        <v>76</v>
      </c>
      <c r="B77" t="s">
        <v>1321</v>
      </c>
      <c r="C77" t="s">
        <v>18</v>
      </c>
      <c r="D77" t="s">
        <v>1594</v>
      </c>
      <c r="E77" t="s">
        <v>1595</v>
      </c>
      <c r="F77" t="s">
        <v>1596</v>
      </c>
      <c r="G77" t="s">
        <v>1445</v>
      </c>
      <c r="J77" t="s">
        <v>1951</v>
      </c>
    </row>
    <row r="78" spans="1:10">
      <c r="A78">
        <v>77</v>
      </c>
      <c r="B78" t="s">
        <v>1321</v>
      </c>
      <c r="C78" t="s">
        <v>18</v>
      </c>
      <c r="D78" t="s">
        <v>1597</v>
      </c>
      <c r="E78" t="s">
        <v>1598</v>
      </c>
      <c r="F78" t="s">
        <v>1599</v>
      </c>
      <c r="G78" t="s">
        <v>1468</v>
      </c>
      <c r="J78" t="s">
        <v>1951</v>
      </c>
    </row>
    <row r="79" spans="1:10">
      <c r="A79">
        <v>78</v>
      </c>
      <c r="B79" t="s">
        <v>1321</v>
      </c>
      <c r="C79" t="s">
        <v>18</v>
      </c>
      <c r="D79" t="s">
        <v>1600</v>
      </c>
      <c r="E79" t="s">
        <v>1601</v>
      </c>
      <c r="F79" t="s">
        <v>1602</v>
      </c>
      <c r="G79" t="s">
        <v>1514</v>
      </c>
      <c r="J79" t="s">
        <v>1951</v>
      </c>
    </row>
    <row r="80" spans="1:10">
      <c r="A80">
        <v>79</v>
      </c>
      <c r="B80" t="s">
        <v>1321</v>
      </c>
      <c r="C80" t="s">
        <v>18</v>
      </c>
      <c r="D80" t="s">
        <v>1603</v>
      </c>
      <c r="E80" t="s">
        <v>1604</v>
      </c>
      <c r="F80" t="s">
        <v>1605</v>
      </c>
      <c r="G80" t="s">
        <v>1445</v>
      </c>
      <c r="H80" t="s">
        <v>1606</v>
      </c>
      <c r="J80" t="s">
        <v>1951</v>
      </c>
    </row>
    <row r="81" spans="1:10">
      <c r="A81">
        <v>80</v>
      </c>
      <c r="B81" t="s">
        <v>1321</v>
      </c>
      <c r="C81" t="s">
        <v>18</v>
      </c>
      <c r="D81" t="s">
        <v>1607</v>
      </c>
      <c r="E81" t="s">
        <v>1608</v>
      </c>
      <c r="F81" t="s">
        <v>1609</v>
      </c>
      <c r="G81" t="s">
        <v>1329</v>
      </c>
      <c r="J81" t="s">
        <v>1951</v>
      </c>
    </row>
    <row r="82" spans="1:10">
      <c r="A82">
        <v>81</v>
      </c>
      <c r="B82" t="s">
        <v>1321</v>
      </c>
      <c r="C82" t="s">
        <v>18</v>
      </c>
      <c r="D82" t="s">
        <v>1610</v>
      </c>
      <c r="E82" t="s">
        <v>1611</v>
      </c>
      <c r="F82" t="s">
        <v>1612</v>
      </c>
      <c r="G82" t="s">
        <v>1382</v>
      </c>
      <c r="J82" t="s">
        <v>1951</v>
      </c>
    </row>
    <row r="83" spans="1:10">
      <c r="A83">
        <v>82</v>
      </c>
      <c r="B83" t="s">
        <v>1321</v>
      </c>
      <c r="C83" t="s">
        <v>18</v>
      </c>
      <c r="D83" t="s">
        <v>1613</v>
      </c>
      <c r="E83" t="s">
        <v>1614</v>
      </c>
      <c r="F83" t="s">
        <v>1615</v>
      </c>
      <c r="G83" t="s">
        <v>1382</v>
      </c>
      <c r="I83" t="s">
        <v>1616</v>
      </c>
      <c r="J83" t="s">
        <v>1951</v>
      </c>
    </row>
    <row r="84" spans="1:10">
      <c r="A84">
        <v>83</v>
      </c>
      <c r="B84" t="s">
        <v>1321</v>
      </c>
      <c r="C84" t="s">
        <v>18</v>
      </c>
      <c r="D84" t="s">
        <v>1617</v>
      </c>
      <c r="E84" t="s">
        <v>1618</v>
      </c>
      <c r="F84" t="s">
        <v>1619</v>
      </c>
      <c r="G84" t="s">
        <v>1389</v>
      </c>
      <c r="J84" t="s">
        <v>1951</v>
      </c>
    </row>
    <row r="85" spans="1:10">
      <c r="A85">
        <v>84</v>
      </c>
      <c r="B85" t="s">
        <v>1321</v>
      </c>
      <c r="C85" t="s">
        <v>18</v>
      </c>
      <c r="D85" t="s">
        <v>1620</v>
      </c>
      <c r="E85" t="s">
        <v>1621</v>
      </c>
      <c r="F85" t="s">
        <v>1622</v>
      </c>
      <c r="G85" t="s">
        <v>1334</v>
      </c>
      <c r="J85" t="s">
        <v>1951</v>
      </c>
    </row>
    <row r="86" spans="1:10">
      <c r="A86">
        <v>85</v>
      </c>
      <c r="B86" t="s">
        <v>1321</v>
      </c>
      <c r="C86" t="s">
        <v>18</v>
      </c>
      <c r="D86" t="s">
        <v>1623</v>
      </c>
      <c r="E86" t="s">
        <v>1624</v>
      </c>
      <c r="F86" t="s">
        <v>1625</v>
      </c>
      <c r="G86" t="s">
        <v>1347</v>
      </c>
      <c r="I86" t="s">
        <v>1626</v>
      </c>
      <c r="J86" t="s">
        <v>1951</v>
      </c>
    </row>
    <row r="87" spans="1:10">
      <c r="A87">
        <v>86</v>
      </c>
      <c r="B87" t="s">
        <v>1321</v>
      </c>
      <c r="C87" t="s">
        <v>18</v>
      </c>
      <c r="D87" t="s">
        <v>1627</v>
      </c>
      <c r="E87" t="s">
        <v>1628</v>
      </c>
      <c r="F87" t="s">
        <v>1629</v>
      </c>
      <c r="G87" t="s">
        <v>1445</v>
      </c>
      <c r="J87" t="s">
        <v>1951</v>
      </c>
    </row>
    <row r="88" spans="1:10">
      <c r="A88">
        <v>87</v>
      </c>
      <c r="B88" t="s">
        <v>1321</v>
      </c>
      <c r="C88" t="s">
        <v>18</v>
      </c>
      <c r="D88" t="s">
        <v>1630</v>
      </c>
      <c r="E88" t="s">
        <v>1631</v>
      </c>
      <c r="F88" t="s">
        <v>1632</v>
      </c>
      <c r="G88" t="s">
        <v>1445</v>
      </c>
      <c r="J88" t="s">
        <v>1951</v>
      </c>
    </row>
    <row r="89" spans="1:10">
      <c r="A89">
        <v>88</v>
      </c>
      <c r="B89" t="s">
        <v>1321</v>
      </c>
      <c r="C89" t="s">
        <v>18</v>
      </c>
      <c r="D89" t="s">
        <v>1633</v>
      </c>
      <c r="E89" t="s">
        <v>1634</v>
      </c>
      <c r="F89" t="s">
        <v>1635</v>
      </c>
      <c r="G89" t="s">
        <v>1347</v>
      </c>
      <c r="J89" t="s">
        <v>1951</v>
      </c>
    </row>
    <row r="90" spans="1:10">
      <c r="A90">
        <v>89</v>
      </c>
      <c r="B90" t="s">
        <v>1321</v>
      </c>
      <c r="C90" t="s">
        <v>18</v>
      </c>
      <c r="D90" t="s">
        <v>1636</v>
      </c>
      <c r="E90" t="s">
        <v>1637</v>
      </c>
      <c r="F90" t="s">
        <v>1638</v>
      </c>
      <c r="G90" t="s">
        <v>1445</v>
      </c>
      <c r="H90" t="s">
        <v>1639</v>
      </c>
      <c r="J90" t="s">
        <v>1951</v>
      </c>
    </row>
    <row r="91" spans="1:10">
      <c r="A91">
        <v>90</v>
      </c>
      <c r="B91" t="s">
        <v>1321</v>
      </c>
      <c r="C91" t="s">
        <v>18</v>
      </c>
      <c r="D91" t="s">
        <v>1640</v>
      </c>
      <c r="E91" t="s">
        <v>1641</v>
      </c>
      <c r="F91" t="s">
        <v>1642</v>
      </c>
      <c r="G91" t="s">
        <v>1334</v>
      </c>
      <c r="J91" t="s">
        <v>1951</v>
      </c>
    </row>
    <row r="92" spans="1:10">
      <c r="A92">
        <v>91</v>
      </c>
      <c r="B92" t="s">
        <v>1321</v>
      </c>
      <c r="C92" t="s">
        <v>18</v>
      </c>
      <c r="D92" t="s">
        <v>1643</v>
      </c>
      <c r="E92" t="s">
        <v>1644</v>
      </c>
      <c r="F92" t="s">
        <v>1645</v>
      </c>
      <c r="G92" t="s">
        <v>1544</v>
      </c>
      <c r="J92" t="s">
        <v>1951</v>
      </c>
    </row>
    <row r="93" spans="1:10">
      <c r="A93">
        <v>92</v>
      </c>
      <c r="B93" t="s">
        <v>1321</v>
      </c>
      <c r="C93" t="s">
        <v>18</v>
      </c>
      <c r="D93" t="s">
        <v>1646</v>
      </c>
      <c r="E93" t="s">
        <v>1647</v>
      </c>
      <c r="F93" t="s">
        <v>1648</v>
      </c>
      <c r="G93" t="s">
        <v>1334</v>
      </c>
      <c r="I93" t="s">
        <v>1649</v>
      </c>
      <c r="J93" t="s">
        <v>1951</v>
      </c>
    </row>
    <row r="94" spans="1:10">
      <c r="A94">
        <v>93</v>
      </c>
      <c r="B94" t="s">
        <v>1321</v>
      </c>
      <c r="C94" t="s">
        <v>18</v>
      </c>
      <c r="D94" t="s">
        <v>1650</v>
      </c>
      <c r="E94" t="s">
        <v>1651</v>
      </c>
      <c r="F94" t="s">
        <v>1652</v>
      </c>
      <c r="G94" t="s">
        <v>1445</v>
      </c>
      <c r="H94" t="s">
        <v>1653</v>
      </c>
      <c r="J94" t="s">
        <v>1951</v>
      </c>
    </row>
    <row r="95" spans="1:10">
      <c r="A95">
        <v>94</v>
      </c>
      <c r="B95" t="s">
        <v>1321</v>
      </c>
      <c r="C95" t="s">
        <v>18</v>
      </c>
      <c r="D95" t="s">
        <v>1654</v>
      </c>
      <c r="E95" t="s">
        <v>1655</v>
      </c>
      <c r="F95" t="s">
        <v>1656</v>
      </c>
      <c r="G95" t="s">
        <v>1445</v>
      </c>
      <c r="H95" t="s">
        <v>1657</v>
      </c>
      <c r="I95" t="s">
        <v>1658</v>
      </c>
      <c r="J95" t="s">
        <v>1951</v>
      </c>
    </row>
    <row r="96" spans="1:10">
      <c r="A96">
        <v>95</v>
      </c>
      <c r="B96" t="s">
        <v>1321</v>
      </c>
      <c r="C96" t="s">
        <v>18</v>
      </c>
      <c r="D96" t="s">
        <v>1659</v>
      </c>
      <c r="E96" t="s">
        <v>1660</v>
      </c>
      <c r="F96" t="s">
        <v>1661</v>
      </c>
      <c r="G96" t="s">
        <v>1334</v>
      </c>
      <c r="J96" t="s">
        <v>1951</v>
      </c>
    </row>
    <row r="97" spans="1:10">
      <c r="A97">
        <v>96</v>
      </c>
      <c r="B97" t="s">
        <v>1321</v>
      </c>
      <c r="C97" t="s">
        <v>18</v>
      </c>
      <c r="D97" t="s">
        <v>1662</v>
      </c>
      <c r="E97" t="s">
        <v>1663</v>
      </c>
      <c r="F97" t="s">
        <v>1664</v>
      </c>
      <c r="G97" t="s">
        <v>1389</v>
      </c>
      <c r="J97" t="s">
        <v>1951</v>
      </c>
    </row>
    <row r="98" spans="1:10">
      <c r="A98">
        <v>97</v>
      </c>
      <c r="B98" t="s">
        <v>1321</v>
      </c>
      <c r="C98" t="s">
        <v>18</v>
      </c>
      <c r="D98" t="s">
        <v>1665</v>
      </c>
      <c r="E98" t="s">
        <v>1666</v>
      </c>
      <c r="F98" t="s">
        <v>1667</v>
      </c>
      <c r="G98" t="s">
        <v>1329</v>
      </c>
      <c r="I98" t="s">
        <v>1668</v>
      </c>
      <c r="J98" t="s">
        <v>1951</v>
      </c>
    </row>
    <row r="99" spans="1:10">
      <c r="A99">
        <v>98</v>
      </c>
      <c r="B99" t="s">
        <v>1321</v>
      </c>
      <c r="C99" t="s">
        <v>18</v>
      </c>
      <c r="D99" t="s">
        <v>1669</v>
      </c>
      <c r="E99" t="s">
        <v>1670</v>
      </c>
      <c r="F99" t="s">
        <v>1671</v>
      </c>
      <c r="G99" t="s">
        <v>1468</v>
      </c>
      <c r="J99" t="s">
        <v>1951</v>
      </c>
    </row>
    <row r="100" spans="1:10">
      <c r="A100">
        <v>99</v>
      </c>
      <c r="B100" t="s">
        <v>1321</v>
      </c>
      <c r="C100" t="s">
        <v>18</v>
      </c>
      <c r="D100" t="s">
        <v>1672</v>
      </c>
      <c r="E100" t="s">
        <v>1673</v>
      </c>
      <c r="F100" t="s">
        <v>1674</v>
      </c>
      <c r="G100" t="s">
        <v>1675</v>
      </c>
      <c r="J100" t="s">
        <v>1951</v>
      </c>
    </row>
    <row r="101" spans="1:10">
      <c r="A101">
        <v>100</v>
      </c>
      <c r="B101" t="s">
        <v>1321</v>
      </c>
      <c r="C101" t="s">
        <v>18</v>
      </c>
      <c r="D101" t="s">
        <v>1676</v>
      </c>
      <c r="E101" t="s">
        <v>1677</v>
      </c>
      <c r="F101" t="s">
        <v>1678</v>
      </c>
      <c r="G101" t="s">
        <v>1382</v>
      </c>
      <c r="J101" t="s">
        <v>1951</v>
      </c>
    </row>
    <row r="102" spans="1:10">
      <c r="A102">
        <v>101</v>
      </c>
      <c r="B102" t="s">
        <v>1321</v>
      </c>
      <c r="C102" t="s">
        <v>18</v>
      </c>
      <c r="D102" t="s">
        <v>1679</v>
      </c>
      <c r="E102" t="s">
        <v>1680</v>
      </c>
      <c r="F102" t="s">
        <v>1681</v>
      </c>
      <c r="G102" t="s">
        <v>1589</v>
      </c>
      <c r="J102" t="s">
        <v>1951</v>
      </c>
    </row>
    <row r="103" spans="1:10">
      <c r="A103">
        <v>102</v>
      </c>
      <c r="B103" t="s">
        <v>1321</v>
      </c>
      <c r="C103" t="s">
        <v>18</v>
      </c>
      <c r="D103" t="s">
        <v>1682</v>
      </c>
      <c r="E103" t="s">
        <v>1683</v>
      </c>
      <c r="F103" t="s">
        <v>1684</v>
      </c>
      <c r="G103" t="s">
        <v>1347</v>
      </c>
      <c r="J103" t="s">
        <v>1951</v>
      </c>
    </row>
    <row r="104" spans="1:10">
      <c r="A104">
        <v>103</v>
      </c>
      <c r="B104" t="s">
        <v>1321</v>
      </c>
      <c r="C104" t="s">
        <v>18</v>
      </c>
      <c r="D104" t="s">
        <v>1685</v>
      </c>
      <c r="E104" t="s">
        <v>1686</v>
      </c>
      <c r="F104" t="s">
        <v>1687</v>
      </c>
      <c r="G104" t="s">
        <v>1382</v>
      </c>
      <c r="H104" t="s">
        <v>1688</v>
      </c>
      <c r="I104" t="s">
        <v>1689</v>
      </c>
      <c r="J104" t="s">
        <v>1951</v>
      </c>
    </row>
    <row r="105" spans="1:10">
      <c r="A105">
        <v>104</v>
      </c>
      <c r="B105" t="s">
        <v>1321</v>
      </c>
      <c r="C105" t="s">
        <v>18</v>
      </c>
      <c r="D105" t="s">
        <v>1690</v>
      </c>
      <c r="E105" t="s">
        <v>1691</v>
      </c>
      <c r="F105" t="s">
        <v>1692</v>
      </c>
      <c r="G105" t="s">
        <v>1389</v>
      </c>
      <c r="J105" t="s">
        <v>1951</v>
      </c>
    </row>
    <row r="106" spans="1:10">
      <c r="A106">
        <v>105</v>
      </c>
      <c r="B106" t="s">
        <v>1321</v>
      </c>
      <c r="C106" t="s">
        <v>18</v>
      </c>
      <c r="D106" t="s">
        <v>1693</v>
      </c>
      <c r="E106" t="s">
        <v>1694</v>
      </c>
      <c r="F106" t="s">
        <v>1695</v>
      </c>
      <c r="G106" t="s">
        <v>1366</v>
      </c>
      <c r="I106" t="s">
        <v>1696</v>
      </c>
      <c r="J106" t="s">
        <v>1951</v>
      </c>
    </row>
    <row r="107" spans="1:10">
      <c r="A107">
        <v>106</v>
      </c>
      <c r="B107" t="s">
        <v>1321</v>
      </c>
      <c r="C107" t="s">
        <v>18</v>
      </c>
      <c r="D107" t="s">
        <v>1697</v>
      </c>
      <c r="E107" t="s">
        <v>1698</v>
      </c>
      <c r="F107" t="s">
        <v>1699</v>
      </c>
      <c r="G107" t="s">
        <v>1445</v>
      </c>
      <c r="I107" t="s">
        <v>1700</v>
      </c>
      <c r="J107" t="s">
        <v>1951</v>
      </c>
    </row>
    <row r="108" spans="1:10">
      <c r="A108">
        <v>107</v>
      </c>
      <c r="B108" t="s">
        <v>1321</v>
      </c>
      <c r="C108" t="s">
        <v>18</v>
      </c>
      <c r="D108" t="s">
        <v>1701</v>
      </c>
      <c r="E108" t="s">
        <v>1702</v>
      </c>
      <c r="F108" t="s">
        <v>1703</v>
      </c>
      <c r="G108" t="s">
        <v>1389</v>
      </c>
      <c r="J108" t="s">
        <v>1951</v>
      </c>
    </row>
    <row r="109" spans="1:10">
      <c r="A109">
        <v>108</v>
      </c>
      <c r="B109" t="s">
        <v>1321</v>
      </c>
      <c r="C109" t="s">
        <v>18</v>
      </c>
      <c r="D109" t="s">
        <v>1704</v>
      </c>
      <c r="E109" t="s">
        <v>1702</v>
      </c>
      <c r="F109" t="s">
        <v>1705</v>
      </c>
      <c r="G109" t="s">
        <v>1706</v>
      </c>
      <c r="H109" t="s">
        <v>1707</v>
      </c>
      <c r="J109" t="s">
        <v>1951</v>
      </c>
    </row>
    <row r="110" spans="1:10">
      <c r="A110">
        <v>109</v>
      </c>
      <c r="B110" t="s">
        <v>1321</v>
      </c>
      <c r="C110" t="s">
        <v>18</v>
      </c>
      <c r="D110" t="s">
        <v>1708</v>
      </c>
      <c r="E110" t="s">
        <v>1709</v>
      </c>
      <c r="F110" t="s">
        <v>1710</v>
      </c>
      <c r="G110" t="s">
        <v>1347</v>
      </c>
      <c r="I110" t="s">
        <v>1490</v>
      </c>
      <c r="J110" t="s">
        <v>1951</v>
      </c>
    </row>
    <row r="111" spans="1:10">
      <c r="A111">
        <v>110</v>
      </c>
      <c r="B111" t="s">
        <v>1321</v>
      </c>
      <c r="C111" t="s">
        <v>18</v>
      </c>
      <c r="D111" t="s">
        <v>1711</v>
      </c>
      <c r="E111" t="s">
        <v>1712</v>
      </c>
      <c r="F111" t="s">
        <v>1713</v>
      </c>
      <c r="G111" t="s">
        <v>1714</v>
      </c>
      <c r="J111" t="s">
        <v>1951</v>
      </c>
    </row>
    <row r="112" spans="1:10">
      <c r="A112">
        <v>111</v>
      </c>
      <c r="B112" t="s">
        <v>1321</v>
      </c>
      <c r="C112" t="s">
        <v>18</v>
      </c>
      <c r="D112" t="s">
        <v>1715</v>
      </c>
      <c r="E112" t="s">
        <v>1716</v>
      </c>
      <c r="F112" t="s">
        <v>1717</v>
      </c>
      <c r="G112" t="s">
        <v>1382</v>
      </c>
      <c r="J112" t="s">
        <v>1951</v>
      </c>
    </row>
    <row r="113" spans="1:10">
      <c r="A113">
        <v>112</v>
      </c>
      <c r="B113" t="s">
        <v>1321</v>
      </c>
      <c r="C113" t="s">
        <v>18</v>
      </c>
      <c r="D113" t="s">
        <v>1718</v>
      </c>
      <c r="E113" t="s">
        <v>1719</v>
      </c>
      <c r="F113" t="s">
        <v>1720</v>
      </c>
      <c r="G113" t="s">
        <v>1445</v>
      </c>
      <c r="I113" t="s">
        <v>1721</v>
      </c>
      <c r="J113" t="s">
        <v>1951</v>
      </c>
    </row>
    <row r="114" spans="1:10">
      <c r="A114">
        <v>113</v>
      </c>
      <c r="B114" t="s">
        <v>1321</v>
      </c>
      <c r="C114" t="s">
        <v>18</v>
      </c>
      <c r="D114" t="s">
        <v>1722</v>
      </c>
      <c r="E114" t="s">
        <v>1723</v>
      </c>
      <c r="F114" t="s">
        <v>1724</v>
      </c>
      <c r="G114" t="s">
        <v>1445</v>
      </c>
      <c r="I114" t="s">
        <v>1725</v>
      </c>
      <c r="J114" t="s">
        <v>1951</v>
      </c>
    </row>
    <row r="115" spans="1:10">
      <c r="A115">
        <v>114</v>
      </c>
      <c r="B115" t="s">
        <v>1321</v>
      </c>
      <c r="C115" t="s">
        <v>18</v>
      </c>
      <c r="D115" t="s">
        <v>1726</v>
      </c>
      <c r="E115" t="s">
        <v>1727</v>
      </c>
      <c r="F115" t="s">
        <v>1728</v>
      </c>
      <c r="G115" t="s">
        <v>1419</v>
      </c>
      <c r="J115" t="s">
        <v>1951</v>
      </c>
    </row>
    <row r="116" spans="1:10">
      <c r="A116">
        <v>115</v>
      </c>
      <c r="B116" t="s">
        <v>1321</v>
      </c>
      <c r="C116" t="s">
        <v>18</v>
      </c>
      <c r="D116" t="s">
        <v>1729</v>
      </c>
      <c r="E116" t="s">
        <v>1730</v>
      </c>
      <c r="F116" t="s">
        <v>1731</v>
      </c>
      <c r="G116" t="s">
        <v>1334</v>
      </c>
      <c r="I116" t="s">
        <v>1732</v>
      </c>
      <c r="J116" t="s">
        <v>1951</v>
      </c>
    </row>
    <row r="117" spans="1:10">
      <c r="A117">
        <v>116</v>
      </c>
      <c r="B117" t="s">
        <v>1321</v>
      </c>
      <c r="C117" t="s">
        <v>18</v>
      </c>
      <c r="D117" t="s">
        <v>1733</v>
      </c>
      <c r="E117" t="s">
        <v>1734</v>
      </c>
      <c r="F117" t="s">
        <v>1735</v>
      </c>
      <c r="G117" t="s">
        <v>1347</v>
      </c>
      <c r="H117" t="s">
        <v>1736</v>
      </c>
      <c r="J117" t="s">
        <v>1951</v>
      </c>
    </row>
    <row r="118" spans="1:10">
      <c r="A118">
        <v>117</v>
      </c>
      <c r="B118" t="s">
        <v>1321</v>
      </c>
      <c r="C118" t="s">
        <v>18</v>
      </c>
      <c r="D118" t="s">
        <v>1737</v>
      </c>
      <c r="E118" t="s">
        <v>1738</v>
      </c>
      <c r="F118" t="s">
        <v>1739</v>
      </c>
      <c r="G118" t="s">
        <v>1334</v>
      </c>
      <c r="H118" t="s">
        <v>1740</v>
      </c>
      <c r="J118" t="s">
        <v>1951</v>
      </c>
    </row>
    <row r="119" spans="1:10">
      <c r="A119">
        <v>118</v>
      </c>
      <c r="B119" t="s">
        <v>1321</v>
      </c>
      <c r="C119" t="s">
        <v>18</v>
      </c>
      <c r="D119" t="s">
        <v>1741</v>
      </c>
      <c r="E119" t="s">
        <v>1742</v>
      </c>
      <c r="F119" t="s">
        <v>1743</v>
      </c>
      <c r="G119" t="s">
        <v>1382</v>
      </c>
      <c r="H119" t="s">
        <v>1744</v>
      </c>
      <c r="I119" t="s">
        <v>1745</v>
      </c>
      <c r="J119" t="s">
        <v>1951</v>
      </c>
    </row>
    <row r="120" spans="1:10">
      <c r="A120">
        <v>119</v>
      </c>
      <c r="B120" t="s">
        <v>1321</v>
      </c>
      <c r="C120" t="s">
        <v>18</v>
      </c>
      <c r="D120" t="s">
        <v>1746</v>
      </c>
      <c r="E120" t="s">
        <v>1742</v>
      </c>
      <c r="F120" t="s">
        <v>1747</v>
      </c>
      <c r="G120" t="s">
        <v>1382</v>
      </c>
      <c r="J120" t="s">
        <v>1951</v>
      </c>
    </row>
    <row r="121" spans="1:10">
      <c r="A121">
        <v>120</v>
      </c>
      <c r="B121" t="s">
        <v>1321</v>
      </c>
      <c r="C121" t="s">
        <v>18</v>
      </c>
      <c r="D121" t="s">
        <v>1748</v>
      </c>
      <c r="E121" t="s">
        <v>1742</v>
      </c>
      <c r="F121" t="s">
        <v>1749</v>
      </c>
      <c r="G121" t="s">
        <v>1366</v>
      </c>
      <c r="J121" t="s">
        <v>1951</v>
      </c>
    </row>
    <row r="122" spans="1:10">
      <c r="A122">
        <v>121</v>
      </c>
      <c r="B122" t="s">
        <v>1321</v>
      </c>
      <c r="C122" t="s">
        <v>18</v>
      </c>
      <c r="D122" t="s">
        <v>1750</v>
      </c>
      <c r="E122" t="s">
        <v>1751</v>
      </c>
      <c r="F122" t="s">
        <v>1752</v>
      </c>
      <c r="G122" t="s">
        <v>1382</v>
      </c>
      <c r="J122" t="s">
        <v>1951</v>
      </c>
    </row>
    <row r="123" spans="1:10">
      <c r="A123">
        <v>122</v>
      </c>
      <c r="B123" t="s">
        <v>1321</v>
      </c>
      <c r="C123" t="s">
        <v>18</v>
      </c>
      <c r="D123" t="s">
        <v>1753</v>
      </c>
      <c r="E123" t="s">
        <v>1754</v>
      </c>
      <c r="F123" t="s">
        <v>1755</v>
      </c>
      <c r="G123" t="s">
        <v>1329</v>
      </c>
      <c r="I123" t="s">
        <v>1756</v>
      </c>
      <c r="J123" t="s">
        <v>1951</v>
      </c>
    </row>
    <row r="124" spans="1:10">
      <c r="A124">
        <v>123</v>
      </c>
      <c r="B124" t="s">
        <v>1321</v>
      </c>
      <c r="C124" t="s">
        <v>18</v>
      </c>
      <c r="D124" t="s">
        <v>1757</v>
      </c>
      <c r="E124" t="s">
        <v>1758</v>
      </c>
      <c r="F124" t="s">
        <v>1759</v>
      </c>
      <c r="G124" t="s">
        <v>1445</v>
      </c>
      <c r="J124" t="s">
        <v>1951</v>
      </c>
    </row>
    <row r="125" spans="1:10">
      <c r="A125">
        <v>124</v>
      </c>
      <c r="B125" t="s">
        <v>1321</v>
      </c>
      <c r="C125" t="s">
        <v>18</v>
      </c>
      <c r="D125" t="s">
        <v>1760</v>
      </c>
      <c r="E125" t="s">
        <v>1761</v>
      </c>
      <c r="F125" t="s">
        <v>1762</v>
      </c>
      <c r="G125" t="s">
        <v>1389</v>
      </c>
      <c r="J125" t="s">
        <v>1951</v>
      </c>
    </row>
    <row r="126" spans="1:10">
      <c r="A126">
        <v>125</v>
      </c>
      <c r="B126" t="s">
        <v>1321</v>
      </c>
      <c r="C126" t="s">
        <v>18</v>
      </c>
      <c r="D126" t="s">
        <v>1763</v>
      </c>
      <c r="E126" t="s">
        <v>1764</v>
      </c>
      <c r="F126" t="s">
        <v>1765</v>
      </c>
      <c r="G126" t="s">
        <v>1347</v>
      </c>
      <c r="H126" t="s">
        <v>1766</v>
      </c>
      <c r="J126" t="s">
        <v>1951</v>
      </c>
    </row>
    <row r="127" spans="1:10">
      <c r="A127">
        <v>126</v>
      </c>
      <c r="B127" t="s">
        <v>1321</v>
      </c>
      <c r="C127" t="s">
        <v>18</v>
      </c>
      <c r="D127" t="s">
        <v>1767</v>
      </c>
      <c r="E127" t="s">
        <v>1768</v>
      </c>
      <c r="F127" t="s">
        <v>1769</v>
      </c>
      <c r="G127" t="s">
        <v>1347</v>
      </c>
      <c r="I127" t="s">
        <v>1668</v>
      </c>
      <c r="J127" t="s">
        <v>1951</v>
      </c>
    </row>
    <row r="128" spans="1:10">
      <c r="A128">
        <v>127</v>
      </c>
      <c r="B128" t="s">
        <v>1321</v>
      </c>
      <c r="C128" t="s">
        <v>18</v>
      </c>
      <c r="D128" t="s">
        <v>1770</v>
      </c>
      <c r="E128" t="s">
        <v>1768</v>
      </c>
      <c r="F128" t="s">
        <v>1771</v>
      </c>
      <c r="G128" t="s">
        <v>1334</v>
      </c>
      <c r="H128" t="s">
        <v>1772</v>
      </c>
      <c r="J128" t="s">
        <v>1951</v>
      </c>
    </row>
    <row r="129" spans="1:10">
      <c r="A129">
        <v>128</v>
      </c>
      <c r="B129" t="s">
        <v>1321</v>
      </c>
      <c r="C129" t="s">
        <v>18</v>
      </c>
      <c r="D129" t="s">
        <v>1773</v>
      </c>
      <c r="E129" t="s">
        <v>1774</v>
      </c>
      <c r="F129" t="s">
        <v>1775</v>
      </c>
      <c r="G129" t="s">
        <v>1329</v>
      </c>
      <c r="H129" t="s">
        <v>1776</v>
      </c>
      <c r="J129" t="s">
        <v>1951</v>
      </c>
    </row>
    <row r="130" spans="1:10">
      <c r="A130">
        <v>129</v>
      </c>
      <c r="B130" t="s">
        <v>1321</v>
      </c>
      <c r="C130" t="s">
        <v>18</v>
      </c>
      <c r="D130" t="s">
        <v>1777</v>
      </c>
      <c r="E130" t="s">
        <v>1774</v>
      </c>
      <c r="F130" t="s">
        <v>1778</v>
      </c>
      <c r="G130" t="s">
        <v>1589</v>
      </c>
      <c r="J130" t="s">
        <v>1951</v>
      </c>
    </row>
    <row r="131" spans="1:10">
      <c r="A131">
        <v>130</v>
      </c>
      <c r="B131" t="s">
        <v>1321</v>
      </c>
      <c r="C131" t="s">
        <v>18</v>
      </c>
      <c r="D131" t="s">
        <v>1779</v>
      </c>
      <c r="E131" t="s">
        <v>1780</v>
      </c>
      <c r="F131" t="s">
        <v>1781</v>
      </c>
      <c r="G131" t="s">
        <v>1389</v>
      </c>
      <c r="J131" t="s">
        <v>1951</v>
      </c>
    </row>
    <row r="132" spans="1:10">
      <c r="A132">
        <v>131</v>
      </c>
      <c r="B132" t="s">
        <v>1321</v>
      </c>
      <c r="C132" t="s">
        <v>18</v>
      </c>
      <c r="D132" t="s">
        <v>1782</v>
      </c>
      <c r="E132" t="s">
        <v>1783</v>
      </c>
      <c r="F132" t="s">
        <v>1784</v>
      </c>
      <c r="G132" t="s">
        <v>1347</v>
      </c>
      <c r="J132" t="s">
        <v>1951</v>
      </c>
    </row>
    <row r="133" spans="1:10">
      <c r="A133">
        <v>132</v>
      </c>
      <c r="B133" t="s">
        <v>1321</v>
      </c>
      <c r="C133" t="s">
        <v>18</v>
      </c>
      <c r="D133" t="s">
        <v>1785</v>
      </c>
      <c r="E133" t="s">
        <v>1786</v>
      </c>
      <c r="F133" t="s">
        <v>1787</v>
      </c>
      <c r="G133" t="s">
        <v>1339</v>
      </c>
      <c r="J133" t="s">
        <v>1951</v>
      </c>
    </row>
    <row r="134" spans="1:10">
      <c r="A134">
        <v>133</v>
      </c>
      <c r="B134" t="s">
        <v>1321</v>
      </c>
      <c r="C134" t="s">
        <v>18</v>
      </c>
      <c r="D134" t="s">
        <v>1788</v>
      </c>
      <c r="E134" t="s">
        <v>1789</v>
      </c>
      <c r="F134" t="s">
        <v>1790</v>
      </c>
      <c r="G134" t="s">
        <v>1382</v>
      </c>
      <c r="I134" t="s">
        <v>1791</v>
      </c>
      <c r="J134" t="s">
        <v>1951</v>
      </c>
    </row>
    <row r="135" spans="1:10">
      <c r="A135">
        <v>134</v>
      </c>
      <c r="B135" t="s">
        <v>1321</v>
      </c>
      <c r="C135" t="s">
        <v>18</v>
      </c>
      <c r="D135" t="s">
        <v>1792</v>
      </c>
      <c r="E135" t="s">
        <v>1793</v>
      </c>
      <c r="F135" t="s">
        <v>1794</v>
      </c>
      <c r="G135" t="s">
        <v>1382</v>
      </c>
      <c r="J135" t="s">
        <v>1951</v>
      </c>
    </row>
    <row r="136" spans="1:10">
      <c r="A136">
        <v>135</v>
      </c>
      <c r="B136" t="s">
        <v>1321</v>
      </c>
      <c r="C136" t="s">
        <v>18</v>
      </c>
      <c r="D136" t="s">
        <v>1795</v>
      </c>
      <c r="E136" t="s">
        <v>1796</v>
      </c>
      <c r="F136" t="s">
        <v>1797</v>
      </c>
      <c r="G136" t="s">
        <v>1798</v>
      </c>
      <c r="J136" t="s">
        <v>1951</v>
      </c>
    </row>
    <row r="137" spans="1:10">
      <c r="A137">
        <v>136</v>
      </c>
      <c r="B137" t="s">
        <v>1321</v>
      </c>
      <c r="C137" t="s">
        <v>18</v>
      </c>
      <c r="D137" t="s">
        <v>1799</v>
      </c>
      <c r="E137" t="s">
        <v>1800</v>
      </c>
      <c r="F137" t="s">
        <v>1801</v>
      </c>
      <c r="G137" t="s">
        <v>1389</v>
      </c>
      <c r="H137" t="s">
        <v>1802</v>
      </c>
      <c r="J137" t="s">
        <v>1951</v>
      </c>
    </row>
    <row r="138" spans="1:10">
      <c r="A138">
        <v>137</v>
      </c>
      <c r="B138" t="s">
        <v>1321</v>
      </c>
      <c r="C138" t="s">
        <v>18</v>
      </c>
      <c r="D138" t="s">
        <v>1803</v>
      </c>
      <c r="E138" t="s">
        <v>1804</v>
      </c>
      <c r="F138" t="s">
        <v>1805</v>
      </c>
      <c r="G138" t="s">
        <v>1371</v>
      </c>
      <c r="J138" t="s">
        <v>1951</v>
      </c>
    </row>
    <row r="139" spans="1:10">
      <c r="A139">
        <v>138</v>
      </c>
      <c r="B139" t="s">
        <v>1321</v>
      </c>
      <c r="C139" t="s">
        <v>18</v>
      </c>
      <c r="D139" t="s">
        <v>1806</v>
      </c>
      <c r="E139" t="s">
        <v>1807</v>
      </c>
      <c r="F139" t="s">
        <v>1808</v>
      </c>
      <c r="G139" t="s">
        <v>1445</v>
      </c>
      <c r="H139" t="s">
        <v>1809</v>
      </c>
      <c r="J139" t="s">
        <v>1951</v>
      </c>
    </row>
    <row r="140" spans="1:10">
      <c r="A140">
        <v>139</v>
      </c>
      <c r="B140" t="s">
        <v>1321</v>
      </c>
      <c r="C140" t="s">
        <v>18</v>
      </c>
      <c r="D140" t="s">
        <v>1810</v>
      </c>
      <c r="E140" t="s">
        <v>1811</v>
      </c>
      <c r="F140" t="s">
        <v>1812</v>
      </c>
      <c r="G140" t="s">
        <v>1347</v>
      </c>
      <c r="J140" t="s">
        <v>1951</v>
      </c>
    </row>
    <row r="141" spans="1:10">
      <c r="A141">
        <v>140</v>
      </c>
      <c r="B141" t="s">
        <v>1321</v>
      </c>
      <c r="C141" t="s">
        <v>18</v>
      </c>
      <c r="D141" t="s">
        <v>1813</v>
      </c>
      <c r="E141" t="s">
        <v>1814</v>
      </c>
      <c r="F141" t="s">
        <v>1815</v>
      </c>
      <c r="G141" t="s">
        <v>1347</v>
      </c>
      <c r="J141" t="s">
        <v>1951</v>
      </c>
    </row>
    <row r="142" spans="1:10">
      <c r="A142">
        <v>141</v>
      </c>
      <c r="B142" t="s">
        <v>1321</v>
      </c>
      <c r="C142" t="s">
        <v>18</v>
      </c>
      <c r="D142" t="s">
        <v>1816</v>
      </c>
      <c r="E142" t="s">
        <v>1817</v>
      </c>
      <c r="F142" t="s">
        <v>1818</v>
      </c>
      <c r="G142" t="s">
        <v>1419</v>
      </c>
      <c r="J142" t="s">
        <v>1951</v>
      </c>
    </row>
    <row r="143" spans="1:10">
      <c r="A143">
        <v>142</v>
      </c>
      <c r="B143" t="s">
        <v>1321</v>
      </c>
      <c r="C143" t="s">
        <v>18</v>
      </c>
      <c r="D143" t="s">
        <v>1819</v>
      </c>
      <c r="E143" t="s">
        <v>1820</v>
      </c>
      <c r="F143" t="s">
        <v>1821</v>
      </c>
      <c r="G143" t="s">
        <v>1347</v>
      </c>
      <c r="J143" t="s">
        <v>1951</v>
      </c>
    </row>
    <row r="144" spans="1:10">
      <c r="A144">
        <v>143</v>
      </c>
      <c r="B144" t="s">
        <v>1321</v>
      </c>
      <c r="C144" t="s">
        <v>18</v>
      </c>
      <c r="D144" t="s">
        <v>1822</v>
      </c>
      <c r="E144" t="s">
        <v>1823</v>
      </c>
      <c r="F144" t="s">
        <v>1824</v>
      </c>
      <c r="G144" t="s">
        <v>1382</v>
      </c>
      <c r="H144" t="s">
        <v>1825</v>
      </c>
      <c r="J144" t="s">
        <v>1951</v>
      </c>
    </row>
    <row r="145" spans="1:10">
      <c r="A145">
        <v>144</v>
      </c>
      <c r="B145" t="s">
        <v>1321</v>
      </c>
      <c r="C145" t="s">
        <v>18</v>
      </c>
      <c r="D145" t="s">
        <v>1826</v>
      </c>
      <c r="E145" t="s">
        <v>1827</v>
      </c>
      <c r="F145" t="s">
        <v>1828</v>
      </c>
      <c r="G145" t="s">
        <v>1347</v>
      </c>
      <c r="J145" t="s">
        <v>1951</v>
      </c>
    </row>
    <row r="146" spans="1:10">
      <c r="A146">
        <v>145</v>
      </c>
      <c r="B146" t="s">
        <v>1321</v>
      </c>
      <c r="C146" t="s">
        <v>18</v>
      </c>
      <c r="D146" t="s">
        <v>1829</v>
      </c>
      <c r="E146" t="s">
        <v>1830</v>
      </c>
      <c r="F146" t="s">
        <v>1831</v>
      </c>
      <c r="G146" t="s">
        <v>1371</v>
      </c>
      <c r="J146" t="s">
        <v>1951</v>
      </c>
    </row>
    <row r="147" spans="1:10">
      <c r="A147">
        <v>146</v>
      </c>
      <c r="B147" t="s">
        <v>1321</v>
      </c>
      <c r="C147" t="s">
        <v>18</v>
      </c>
      <c r="D147" t="s">
        <v>1832</v>
      </c>
      <c r="E147" t="s">
        <v>1833</v>
      </c>
      <c r="F147" t="s">
        <v>1834</v>
      </c>
      <c r="G147" t="s">
        <v>1329</v>
      </c>
      <c r="J147" t="s">
        <v>1951</v>
      </c>
    </row>
    <row r="148" spans="1:10">
      <c r="A148">
        <v>147</v>
      </c>
      <c r="B148" t="s">
        <v>1321</v>
      </c>
      <c r="C148" t="s">
        <v>18</v>
      </c>
      <c r="D148" t="s">
        <v>1835</v>
      </c>
      <c r="E148" t="s">
        <v>1836</v>
      </c>
      <c r="F148" t="s">
        <v>1837</v>
      </c>
      <c r="G148" t="s">
        <v>1329</v>
      </c>
      <c r="J148" t="s">
        <v>1951</v>
      </c>
    </row>
    <row r="149" spans="1:10">
      <c r="A149">
        <v>148</v>
      </c>
      <c r="B149" t="s">
        <v>1321</v>
      </c>
      <c r="C149" t="s">
        <v>18</v>
      </c>
      <c r="D149" t="s">
        <v>1838</v>
      </c>
      <c r="E149" t="s">
        <v>1839</v>
      </c>
      <c r="F149" t="s">
        <v>1840</v>
      </c>
      <c r="G149" t="s">
        <v>1382</v>
      </c>
      <c r="J149" t="s">
        <v>1951</v>
      </c>
    </row>
    <row r="150" spans="1:10">
      <c r="A150">
        <v>149</v>
      </c>
      <c r="B150" t="s">
        <v>1321</v>
      </c>
      <c r="C150" t="s">
        <v>18</v>
      </c>
      <c r="D150" t="s">
        <v>1841</v>
      </c>
      <c r="E150" t="s">
        <v>1842</v>
      </c>
      <c r="F150" t="s">
        <v>1843</v>
      </c>
      <c r="G150" t="s">
        <v>1844</v>
      </c>
      <c r="H150" t="s">
        <v>1845</v>
      </c>
      <c r="J150" t="s">
        <v>1951</v>
      </c>
    </row>
    <row r="151" spans="1:10">
      <c r="A151">
        <v>150</v>
      </c>
      <c r="B151" t="s">
        <v>1321</v>
      </c>
      <c r="C151" t="s">
        <v>18</v>
      </c>
      <c r="D151" t="s">
        <v>1846</v>
      </c>
      <c r="E151" t="s">
        <v>1847</v>
      </c>
      <c r="F151" t="s">
        <v>1848</v>
      </c>
      <c r="G151" t="s">
        <v>1366</v>
      </c>
      <c r="J151" t="s">
        <v>1951</v>
      </c>
    </row>
    <row r="152" spans="1:10">
      <c r="A152">
        <v>151</v>
      </c>
      <c r="B152" t="s">
        <v>1321</v>
      </c>
      <c r="C152" t="s">
        <v>18</v>
      </c>
      <c r="D152" t="s">
        <v>1849</v>
      </c>
      <c r="E152" t="s">
        <v>1850</v>
      </c>
      <c r="F152" t="s">
        <v>1851</v>
      </c>
      <c r="G152" t="s">
        <v>1445</v>
      </c>
      <c r="H152" t="s">
        <v>1852</v>
      </c>
      <c r="J152" t="s">
        <v>1951</v>
      </c>
    </row>
    <row r="153" spans="1:10">
      <c r="A153">
        <v>152</v>
      </c>
      <c r="B153" t="s">
        <v>1321</v>
      </c>
      <c r="C153" t="s">
        <v>18</v>
      </c>
      <c r="D153" t="s">
        <v>1853</v>
      </c>
      <c r="E153" t="s">
        <v>1854</v>
      </c>
      <c r="F153" t="s">
        <v>1855</v>
      </c>
      <c r="G153" t="s">
        <v>1445</v>
      </c>
      <c r="I153" t="s">
        <v>1732</v>
      </c>
      <c r="J153" t="s">
        <v>1951</v>
      </c>
    </row>
    <row r="154" spans="1:10">
      <c r="A154">
        <v>153</v>
      </c>
      <c r="B154" t="s">
        <v>1321</v>
      </c>
      <c r="C154" t="s">
        <v>18</v>
      </c>
      <c r="D154" t="s">
        <v>1856</v>
      </c>
      <c r="E154" t="s">
        <v>1857</v>
      </c>
      <c r="F154" t="s">
        <v>1858</v>
      </c>
      <c r="G154" t="s">
        <v>1382</v>
      </c>
      <c r="I154" t="s">
        <v>1616</v>
      </c>
      <c r="J154" t="s">
        <v>1951</v>
      </c>
    </row>
    <row r="155" spans="1:10">
      <c r="A155">
        <v>154</v>
      </c>
      <c r="B155" t="s">
        <v>1321</v>
      </c>
      <c r="C155" t="s">
        <v>18</v>
      </c>
      <c r="D155" t="s">
        <v>1859</v>
      </c>
      <c r="E155" t="s">
        <v>1860</v>
      </c>
      <c r="F155" t="s">
        <v>1861</v>
      </c>
      <c r="G155" t="s">
        <v>1382</v>
      </c>
      <c r="H155" t="s">
        <v>1862</v>
      </c>
      <c r="J155" t="s">
        <v>1951</v>
      </c>
    </row>
    <row r="156" spans="1:10">
      <c r="A156">
        <v>155</v>
      </c>
      <c r="B156" t="s">
        <v>1321</v>
      </c>
      <c r="C156" t="s">
        <v>18</v>
      </c>
      <c r="D156" t="s">
        <v>1863</v>
      </c>
      <c r="E156" t="s">
        <v>1864</v>
      </c>
      <c r="F156" t="s">
        <v>1865</v>
      </c>
      <c r="G156" t="s">
        <v>1371</v>
      </c>
      <c r="J156" t="s">
        <v>1951</v>
      </c>
    </row>
    <row r="157" spans="1:10">
      <c r="A157">
        <v>156</v>
      </c>
      <c r="B157" t="s">
        <v>1321</v>
      </c>
      <c r="C157" t="s">
        <v>18</v>
      </c>
      <c r="D157" t="s">
        <v>1866</v>
      </c>
      <c r="E157" t="s">
        <v>1867</v>
      </c>
      <c r="F157" t="s">
        <v>1868</v>
      </c>
      <c r="G157" t="s">
        <v>1366</v>
      </c>
      <c r="J157" t="s">
        <v>1951</v>
      </c>
    </row>
    <row r="158" spans="1:10">
      <c r="A158">
        <v>157</v>
      </c>
      <c r="B158" t="s">
        <v>1321</v>
      </c>
      <c r="C158" t="s">
        <v>18</v>
      </c>
      <c r="D158" t="s">
        <v>1869</v>
      </c>
      <c r="E158" t="s">
        <v>1870</v>
      </c>
      <c r="F158" t="s">
        <v>1871</v>
      </c>
      <c r="G158" t="s">
        <v>1334</v>
      </c>
      <c r="I158" t="s">
        <v>1872</v>
      </c>
      <c r="J158" t="s">
        <v>1951</v>
      </c>
    </row>
    <row r="159" spans="1:10">
      <c r="A159">
        <v>158</v>
      </c>
      <c r="B159" t="s">
        <v>1321</v>
      </c>
      <c r="C159" t="s">
        <v>18</v>
      </c>
      <c r="D159" t="s">
        <v>1873</v>
      </c>
      <c r="E159" t="s">
        <v>1874</v>
      </c>
      <c r="F159" t="s">
        <v>1875</v>
      </c>
      <c r="G159" t="s">
        <v>1876</v>
      </c>
      <c r="H159" t="s">
        <v>1877</v>
      </c>
      <c r="J159" t="s">
        <v>1951</v>
      </c>
    </row>
    <row r="160" spans="1:10">
      <c r="A160">
        <v>159</v>
      </c>
      <c r="B160" t="s">
        <v>1321</v>
      </c>
      <c r="C160" t="s">
        <v>18</v>
      </c>
      <c r="D160" t="s">
        <v>1878</v>
      </c>
      <c r="E160" t="s">
        <v>1879</v>
      </c>
      <c r="F160" t="s">
        <v>1880</v>
      </c>
      <c r="G160" t="s">
        <v>1382</v>
      </c>
      <c r="I160" t="s">
        <v>1881</v>
      </c>
      <c r="J160" t="s">
        <v>1951</v>
      </c>
    </row>
    <row r="161" spans="1:10">
      <c r="A161">
        <v>160</v>
      </c>
      <c r="B161" t="s">
        <v>1321</v>
      </c>
      <c r="C161" t="s">
        <v>18</v>
      </c>
      <c r="D161" t="s">
        <v>1882</v>
      </c>
      <c r="E161" t="s">
        <v>1883</v>
      </c>
      <c r="F161" t="s">
        <v>1884</v>
      </c>
      <c r="G161" t="s">
        <v>1389</v>
      </c>
      <c r="J161" t="s">
        <v>1951</v>
      </c>
    </row>
    <row r="162" spans="1:10">
      <c r="A162">
        <v>161</v>
      </c>
      <c r="B162" t="s">
        <v>1321</v>
      </c>
      <c r="C162" t="s">
        <v>18</v>
      </c>
      <c r="D162" t="s">
        <v>1885</v>
      </c>
      <c r="E162" t="s">
        <v>1886</v>
      </c>
      <c r="F162" t="s">
        <v>1887</v>
      </c>
      <c r="G162" t="s">
        <v>1382</v>
      </c>
      <c r="H162" t="s">
        <v>1888</v>
      </c>
      <c r="J162" t="s">
        <v>1951</v>
      </c>
    </row>
    <row r="163" spans="1:10">
      <c r="A163">
        <v>162</v>
      </c>
      <c r="B163" t="s">
        <v>1321</v>
      </c>
      <c r="C163" t="s">
        <v>18</v>
      </c>
      <c r="D163" t="s">
        <v>1889</v>
      </c>
      <c r="E163" t="s">
        <v>1890</v>
      </c>
      <c r="F163" t="s">
        <v>1891</v>
      </c>
      <c r="G163" t="s">
        <v>1347</v>
      </c>
      <c r="J163" t="s">
        <v>1951</v>
      </c>
    </row>
    <row r="164" spans="1:10">
      <c r="A164">
        <v>163</v>
      </c>
      <c r="B164" t="s">
        <v>1321</v>
      </c>
      <c r="C164" t="s">
        <v>18</v>
      </c>
      <c r="D164" t="s">
        <v>1892</v>
      </c>
      <c r="E164" t="s">
        <v>1893</v>
      </c>
      <c r="F164" t="s">
        <v>1894</v>
      </c>
      <c r="G164" t="s">
        <v>1895</v>
      </c>
      <c r="H164" t="s">
        <v>1896</v>
      </c>
      <c r="J164" t="s">
        <v>1951</v>
      </c>
    </row>
    <row r="165" spans="1:10">
      <c r="A165">
        <v>164</v>
      </c>
      <c r="B165" t="s">
        <v>1321</v>
      </c>
      <c r="C165" t="s">
        <v>18</v>
      </c>
      <c r="D165" t="s">
        <v>1897</v>
      </c>
      <c r="E165" t="s">
        <v>1898</v>
      </c>
      <c r="F165" t="s">
        <v>1899</v>
      </c>
      <c r="G165" t="s">
        <v>1900</v>
      </c>
      <c r="J165" t="s">
        <v>1951</v>
      </c>
    </row>
    <row r="166" spans="1:10">
      <c r="A166">
        <v>165</v>
      </c>
      <c r="B166" t="s">
        <v>1321</v>
      </c>
      <c r="C166" t="s">
        <v>18</v>
      </c>
      <c r="D166" t="s">
        <v>1901</v>
      </c>
      <c r="E166" t="s">
        <v>1902</v>
      </c>
      <c r="F166" t="s">
        <v>1903</v>
      </c>
      <c r="G166" t="s">
        <v>1900</v>
      </c>
      <c r="J166" t="s">
        <v>1951</v>
      </c>
    </row>
    <row r="167" spans="1:10">
      <c r="A167">
        <v>166</v>
      </c>
      <c r="B167" t="s">
        <v>1321</v>
      </c>
      <c r="C167" t="s">
        <v>18</v>
      </c>
      <c r="D167" t="s">
        <v>1904</v>
      </c>
      <c r="E167" t="s">
        <v>1905</v>
      </c>
      <c r="F167" t="s">
        <v>1906</v>
      </c>
      <c r="G167" t="s">
        <v>1544</v>
      </c>
      <c r="J167" t="s">
        <v>1951</v>
      </c>
    </row>
    <row r="168" spans="1:10">
      <c r="A168">
        <v>167</v>
      </c>
      <c r="B168" t="s">
        <v>1321</v>
      </c>
      <c r="C168" t="s">
        <v>18</v>
      </c>
      <c r="D168" t="s">
        <v>1907</v>
      </c>
      <c r="E168" t="s">
        <v>1908</v>
      </c>
      <c r="F168" t="s">
        <v>1909</v>
      </c>
      <c r="G168" t="s">
        <v>1334</v>
      </c>
      <c r="H168" t="s">
        <v>1910</v>
      </c>
      <c r="I168" t="s">
        <v>1911</v>
      </c>
      <c r="J168" t="s">
        <v>1951</v>
      </c>
    </row>
    <row r="169" spans="1:10">
      <c r="A169">
        <v>168</v>
      </c>
      <c r="B169" t="s">
        <v>1321</v>
      </c>
      <c r="C169" t="s">
        <v>18</v>
      </c>
      <c r="D169" t="s">
        <v>1912</v>
      </c>
      <c r="E169" t="s">
        <v>1913</v>
      </c>
      <c r="F169" t="s">
        <v>1914</v>
      </c>
      <c r="G169" t="s">
        <v>1915</v>
      </c>
      <c r="H169" t="s">
        <v>1916</v>
      </c>
      <c r="J169" t="s">
        <v>1951</v>
      </c>
    </row>
    <row r="170" spans="1:10">
      <c r="A170">
        <v>169</v>
      </c>
      <c r="B170" t="s">
        <v>1321</v>
      </c>
      <c r="C170" t="s">
        <v>18</v>
      </c>
      <c r="D170" t="s">
        <v>1917</v>
      </c>
      <c r="E170" t="s">
        <v>1918</v>
      </c>
      <c r="F170" t="s">
        <v>1919</v>
      </c>
      <c r="G170" t="s">
        <v>1378</v>
      </c>
      <c r="J170" t="s">
        <v>1951</v>
      </c>
    </row>
    <row r="171" spans="1:10">
      <c r="A171">
        <v>170</v>
      </c>
      <c r="B171" t="s">
        <v>1321</v>
      </c>
      <c r="C171" t="s">
        <v>18</v>
      </c>
      <c r="D171" t="s">
        <v>1920</v>
      </c>
      <c r="E171" t="s">
        <v>1921</v>
      </c>
      <c r="F171" t="s">
        <v>1922</v>
      </c>
      <c r="G171" t="s">
        <v>1334</v>
      </c>
      <c r="J171" t="s">
        <v>1951</v>
      </c>
    </row>
    <row r="172" spans="1:10">
      <c r="A172">
        <v>171</v>
      </c>
      <c r="B172" t="s">
        <v>1321</v>
      </c>
      <c r="C172" t="s">
        <v>18</v>
      </c>
      <c r="D172" t="s">
        <v>1923</v>
      </c>
      <c r="E172" t="s">
        <v>1924</v>
      </c>
      <c r="F172" t="s">
        <v>1925</v>
      </c>
      <c r="G172" t="s">
        <v>1366</v>
      </c>
      <c r="J172" t="s">
        <v>1951</v>
      </c>
    </row>
    <row r="173" spans="1:10">
      <c r="A173">
        <v>172</v>
      </c>
      <c r="B173" t="s">
        <v>1321</v>
      </c>
      <c r="C173" t="s">
        <v>18</v>
      </c>
      <c r="D173" t="s">
        <v>1926</v>
      </c>
      <c r="E173" t="s">
        <v>1927</v>
      </c>
      <c r="F173" t="s">
        <v>1928</v>
      </c>
      <c r="G173" t="s">
        <v>1366</v>
      </c>
      <c r="J173" t="s">
        <v>1951</v>
      </c>
    </row>
    <row r="174" spans="1:10">
      <c r="A174">
        <v>173</v>
      </c>
      <c r="B174" t="s">
        <v>1321</v>
      </c>
      <c r="C174" t="s">
        <v>18</v>
      </c>
      <c r="D174" t="s">
        <v>1929</v>
      </c>
      <c r="E174" t="s">
        <v>1930</v>
      </c>
      <c r="F174" t="s">
        <v>1931</v>
      </c>
      <c r="G174" t="s">
        <v>1339</v>
      </c>
      <c r="I174" t="s">
        <v>1330</v>
      </c>
      <c r="J174" t="s">
        <v>1951</v>
      </c>
    </row>
    <row r="175" spans="1:10">
      <c r="A175">
        <v>174</v>
      </c>
      <c r="B175" t="s">
        <v>1321</v>
      </c>
      <c r="C175" t="s">
        <v>18</v>
      </c>
      <c r="D175" t="s">
        <v>1932</v>
      </c>
      <c r="E175" t="s">
        <v>1933</v>
      </c>
      <c r="F175" t="s">
        <v>1934</v>
      </c>
      <c r="G175" t="s">
        <v>1382</v>
      </c>
      <c r="J175" t="s">
        <v>1951</v>
      </c>
    </row>
    <row r="176" spans="1:10">
      <c r="A176">
        <v>175</v>
      </c>
      <c r="B176" t="s">
        <v>1321</v>
      </c>
      <c r="C176" t="s">
        <v>18</v>
      </c>
      <c r="D176" t="s">
        <v>1935</v>
      </c>
      <c r="E176" t="s">
        <v>1936</v>
      </c>
      <c r="F176" t="s">
        <v>1937</v>
      </c>
      <c r="G176" t="s">
        <v>1938</v>
      </c>
      <c r="I176" t="s">
        <v>1939</v>
      </c>
      <c r="J176" t="s">
        <v>1951</v>
      </c>
    </row>
    <row r="177" spans="1:10">
      <c r="A177">
        <v>176</v>
      </c>
      <c r="B177" t="s">
        <v>1321</v>
      </c>
      <c r="C177" t="s">
        <v>18</v>
      </c>
      <c r="D177" t="s">
        <v>1940</v>
      </c>
      <c r="E177" t="s">
        <v>1941</v>
      </c>
      <c r="F177" t="s">
        <v>1942</v>
      </c>
      <c r="G177" t="s">
        <v>1325</v>
      </c>
      <c r="J177" t="s">
        <v>1951</v>
      </c>
    </row>
    <row r="178" spans="1:10">
      <c r="A178">
        <v>177</v>
      </c>
      <c r="B178" t="s">
        <v>1321</v>
      </c>
      <c r="C178" t="s">
        <v>18</v>
      </c>
      <c r="D178" t="s">
        <v>1943</v>
      </c>
      <c r="E178" t="s">
        <v>1944</v>
      </c>
      <c r="F178" t="s">
        <v>1945</v>
      </c>
      <c r="G178" t="s">
        <v>1946</v>
      </c>
      <c r="J178" t="s">
        <v>1951</v>
      </c>
    </row>
    <row r="179" spans="1:10">
      <c r="A179">
        <v>178</v>
      </c>
      <c r="B179" t="s">
        <v>1321</v>
      </c>
      <c r="C179" t="s">
        <v>18</v>
      </c>
      <c r="D179" t="s">
        <v>1947</v>
      </c>
      <c r="E179" t="s">
        <v>1948</v>
      </c>
      <c r="F179" t="s">
        <v>1949</v>
      </c>
      <c r="G179" t="s">
        <v>1950</v>
      </c>
      <c r="J179" t="s">
        <v>1951</v>
      </c>
    </row>
    <row r="180" spans="1:10">
      <c r="A180">
        <v>1</v>
      </c>
      <c r="B180" t="s">
        <v>1321</v>
      </c>
      <c r="C180" t="s">
        <v>18</v>
      </c>
      <c r="D180" t="s">
        <v>1322</v>
      </c>
      <c r="E180" t="s">
        <v>1323</v>
      </c>
      <c r="F180" t="s">
        <v>1324</v>
      </c>
      <c r="G180" t="s">
        <v>1325</v>
      </c>
      <c r="J180" t="s">
        <v>2003</v>
      </c>
    </row>
    <row r="181" spans="1:10">
      <c r="A181">
        <v>2</v>
      </c>
      <c r="B181" t="s">
        <v>1321</v>
      </c>
      <c r="C181" t="s">
        <v>18</v>
      </c>
      <c r="D181" t="s">
        <v>1326</v>
      </c>
      <c r="E181" t="s">
        <v>1327</v>
      </c>
      <c r="F181" t="s">
        <v>1328</v>
      </c>
      <c r="G181" t="s">
        <v>1329</v>
      </c>
      <c r="I181" t="s">
        <v>1330</v>
      </c>
      <c r="J181" t="s">
        <v>2003</v>
      </c>
    </row>
    <row r="182" spans="1:10">
      <c r="A182">
        <v>3</v>
      </c>
      <c r="B182" t="s">
        <v>1321</v>
      </c>
      <c r="C182" t="s">
        <v>18</v>
      </c>
      <c r="D182" t="s">
        <v>1336</v>
      </c>
      <c r="E182" t="s">
        <v>1337</v>
      </c>
      <c r="F182" t="s">
        <v>1338</v>
      </c>
      <c r="G182" t="s">
        <v>1339</v>
      </c>
      <c r="I182" t="s">
        <v>1340</v>
      </c>
      <c r="J182" t="s">
        <v>2003</v>
      </c>
    </row>
    <row r="183" spans="1:10">
      <c r="A183">
        <v>4</v>
      </c>
      <c r="B183" t="s">
        <v>1321</v>
      </c>
      <c r="C183" t="s">
        <v>18</v>
      </c>
      <c r="D183" t="s">
        <v>1341</v>
      </c>
      <c r="E183" t="s">
        <v>1342</v>
      </c>
      <c r="F183" t="s">
        <v>1338</v>
      </c>
      <c r="G183" t="s">
        <v>1343</v>
      </c>
      <c r="I183" t="s">
        <v>1330</v>
      </c>
      <c r="J183" t="s">
        <v>2003</v>
      </c>
    </row>
    <row r="184" spans="1:10">
      <c r="A184">
        <v>5</v>
      </c>
      <c r="B184" t="s">
        <v>1321</v>
      </c>
      <c r="C184" t="s">
        <v>18</v>
      </c>
      <c r="D184" t="s">
        <v>1348</v>
      </c>
      <c r="E184" t="s">
        <v>1349</v>
      </c>
      <c r="F184" t="s">
        <v>1350</v>
      </c>
      <c r="G184" t="s">
        <v>1351</v>
      </c>
      <c r="J184" t="s">
        <v>2003</v>
      </c>
    </row>
    <row r="185" spans="1:10">
      <c r="A185">
        <v>6</v>
      </c>
      <c r="B185" t="s">
        <v>1321</v>
      </c>
      <c r="C185" t="s">
        <v>18</v>
      </c>
      <c r="D185" t="s">
        <v>1352</v>
      </c>
      <c r="E185" t="s">
        <v>1353</v>
      </c>
      <c r="F185" t="s">
        <v>1354</v>
      </c>
      <c r="G185" t="s">
        <v>1355</v>
      </c>
      <c r="J185" t="s">
        <v>2003</v>
      </c>
    </row>
    <row r="186" spans="1:10">
      <c r="A186">
        <v>7</v>
      </c>
      <c r="B186" t="s">
        <v>1321</v>
      </c>
      <c r="C186" t="s">
        <v>18</v>
      </c>
      <c r="D186" t="s">
        <v>1952</v>
      </c>
      <c r="E186" t="s">
        <v>1953</v>
      </c>
      <c r="F186" t="s">
        <v>1954</v>
      </c>
      <c r="G186" t="s">
        <v>1371</v>
      </c>
      <c r="I186" t="s">
        <v>1955</v>
      </c>
      <c r="J186" t="s">
        <v>2003</v>
      </c>
    </row>
    <row r="187" spans="1:10">
      <c r="A187">
        <v>8</v>
      </c>
      <c r="B187" t="s">
        <v>1321</v>
      </c>
      <c r="C187" t="s">
        <v>18</v>
      </c>
      <c r="D187" t="s">
        <v>1356</v>
      </c>
      <c r="E187" t="s">
        <v>1357</v>
      </c>
      <c r="F187" t="s">
        <v>1358</v>
      </c>
      <c r="G187" t="s">
        <v>1339</v>
      </c>
      <c r="J187" t="s">
        <v>2003</v>
      </c>
    </row>
    <row r="188" spans="1:10">
      <c r="A188">
        <v>9</v>
      </c>
      <c r="B188" t="s">
        <v>1321</v>
      </c>
      <c r="C188" t="s">
        <v>18</v>
      </c>
      <c r="D188" t="s">
        <v>1956</v>
      </c>
      <c r="E188" t="s">
        <v>1957</v>
      </c>
      <c r="F188" t="s">
        <v>1958</v>
      </c>
      <c r="G188" t="s">
        <v>1366</v>
      </c>
      <c r="J188" t="s">
        <v>2003</v>
      </c>
    </row>
    <row r="189" spans="1:10">
      <c r="A189">
        <v>10</v>
      </c>
      <c r="B189" t="s">
        <v>1321</v>
      </c>
      <c r="C189" t="s">
        <v>18</v>
      </c>
      <c r="D189" t="s">
        <v>1959</v>
      </c>
      <c r="E189" t="s">
        <v>1960</v>
      </c>
      <c r="F189" t="s">
        <v>1961</v>
      </c>
      <c r="G189" t="s">
        <v>1339</v>
      </c>
      <c r="I189" t="s">
        <v>1962</v>
      </c>
      <c r="J189" t="s">
        <v>2003</v>
      </c>
    </row>
    <row r="190" spans="1:10">
      <c r="A190">
        <v>11</v>
      </c>
      <c r="B190" t="s">
        <v>1321</v>
      </c>
      <c r="C190" t="s">
        <v>18</v>
      </c>
      <c r="D190" t="s">
        <v>1359</v>
      </c>
      <c r="E190" t="s">
        <v>1360</v>
      </c>
      <c r="F190" t="s">
        <v>1361</v>
      </c>
      <c r="G190" t="s">
        <v>1362</v>
      </c>
      <c r="J190" t="s">
        <v>2003</v>
      </c>
    </row>
    <row r="191" spans="1:10">
      <c r="A191">
        <v>12</v>
      </c>
      <c r="B191" t="s">
        <v>1321</v>
      </c>
      <c r="C191" t="s">
        <v>18</v>
      </c>
      <c r="D191" t="s">
        <v>1363</v>
      </c>
      <c r="E191" t="s">
        <v>1364</v>
      </c>
      <c r="F191" t="s">
        <v>1365</v>
      </c>
      <c r="G191" t="s">
        <v>1366</v>
      </c>
      <c r="H191" t="s">
        <v>1367</v>
      </c>
      <c r="J191" t="s">
        <v>2003</v>
      </c>
    </row>
    <row r="192" spans="1:10">
      <c r="A192">
        <v>13</v>
      </c>
      <c r="B192" t="s">
        <v>1321</v>
      </c>
      <c r="C192" t="s">
        <v>18</v>
      </c>
      <c r="D192" t="s">
        <v>1372</v>
      </c>
      <c r="E192" t="s">
        <v>1373</v>
      </c>
      <c r="F192" t="s">
        <v>1374</v>
      </c>
      <c r="G192" t="s">
        <v>1366</v>
      </c>
      <c r="J192" t="s">
        <v>2003</v>
      </c>
    </row>
    <row r="193" spans="1:10">
      <c r="A193">
        <v>14</v>
      </c>
      <c r="B193" t="s">
        <v>1321</v>
      </c>
      <c r="C193" t="s">
        <v>18</v>
      </c>
      <c r="D193" t="s">
        <v>1375</v>
      </c>
      <c r="E193" t="s">
        <v>1376</v>
      </c>
      <c r="F193" t="s">
        <v>1377</v>
      </c>
      <c r="G193" t="s">
        <v>1378</v>
      </c>
      <c r="J193" t="s">
        <v>2003</v>
      </c>
    </row>
    <row r="194" spans="1:10">
      <c r="A194">
        <v>15</v>
      </c>
      <c r="B194" t="s">
        <v>1321</v>
      </c>
      <c r="C194" t="s">
        <v>18</v>
      </c>
      <c r="D194" t="s">
        <v>1379</v>
      </c>
      <c r="E194" t="s">
        <v>1380</v>
      </c>
      <c r="F194" t="s">
        <v>1381</v>
      </c>
      <c r="G194" t="s">
        <v>1382</v>
      </c>
      <c r="J194" t="s">
        <v>2003</v>
      </c>
    </row>
    <row r="195" spans="1:10">
      <c r="A195">
        <v>16</v>
      </c>
      <c r="B195" t="s">
        <v>1321</v>
      </c>
      <c r="C195" t="s">
        <v>18</v>
      </c>
      <c r="D195" t="s">
        <v>1406</v>
      </c>
      <c r="E195" t="s">
        <v>1407</v>
      </c>
      <c r="F195" t="s">
        <v>1408</v>
      </c>
      <c r="G195" t="s">
        <v>1397</v>
      </c>
      <c r="H195" t="s">
        <v>1409</v>
      </c>
      <c r="J195" t="s">
        <v>2003</v>
      </c>
    </row>
    <row r="196" spans="1:10">
      <c r="A196">
        <v>17</v>
      </c>
      <c r="B196" t="s">
        <v>1321</v>
      </c>
      <c r="C196" t="s">
        <v>18</v>
      </c>
      <c r="D196" t="s">
        <v>1416</v>
      </c>
      <c r="E196" t="s">
        <v>1417</v>
      </c>
      <c r="F196" t="s">
        <v>1418</v>
      </c>
      <c r="G196" t="s">
        <v>1419</v>
      </c>
      <c r="H196" t="s">
        <v>1420</v>
      </c>
      <c r="J196" t="s">
        <v>2003</v>
      </c>
    </row>
    <row r="197" spans="1:10">
      <c r="A197">
        <v>18</v>
      </c>
      <c r="B197" t="s">
        <v>1321</v>
      </c>
      <c r="C197" t="s">
        <v>18</v>
      </c>
      <c r="D197" t="s">
        <v>1421</v>
      </c>
      <c r="E197" t="s">
        <v>1422</v>
      </c>
      <c r="F197" t="s">
        <v>1423</v>
      </c>
      <c r="G197" t="s">
        <v>1424</v>
      </c>
      <c r="J197" t="s">
        <v>2003</v>
      </c>
    </row>
    <row r="198" spans="1:10">
      <c r="A198">
        <v>19</v>
      </c>
      <c r="B198" t="s">
        <v>1321</v>
      </c>
      <c r="C198" t="s">
        <v>18</v>
      </c>
      <c r="D198" t="s">
        <v>1425</v>
      </c>
      <c r="E198" t="s">
        <v>1426</v>
      </c>
      <c r="F198" t="s">
        <v>1427</v>
      </c>
      <c r="G198" t="s">
        <v>1428</v>
      </c>
      <c r="J198" t="s">
        <v>2003</v>
      </c>
    </row>
    <row r="199" spans="1:10">
      <c r="A199">
        <v>20</v>
      </c>
      <c r="B199" t="s">
        <v>1321</v>
      </c>
      <c r="C199" t="s">
        <v>18</v>
      </c>
      <c r="D199" t="s">
        <v>1429</v>
      </c>
      <c r="E199" t="s">
        <v>1430</v>
      </c>
      <c r="F199" t="s">
        <v>1431</v>
      </c>
      <c r="G199" t="s">
        <v>1428</v>
      </c>
      <c r="H199" t="s">
        <v>1432</v>
      </c>
      <c r="I199" t="s">
        <v>1330</v>
      </c>
      <c r="J199" t="s">
        <v>2003</v>
      </c>
    </row>
    <row r="200" spans="1:10">
      <c r="A200">
        <v>21</v>
      </c>
      <c r="B200" t="s">
        <v>1321</v>
      </c>
      <c r="C200" t="s">
        <v>18</v>
      </c>
      <c r="D200" t="s">
        <v>1433</v>
      </c>
      <c r="E200" t="s">
        <v>1434</v>
      </c>
      <c r="F200" t="s">
        <v>1427</v>
      </c>
      <c r="G200" t="s">
        <v>1435</v>
      </c>
      <c r="J200" t="s">
        <v>2003</v>
      </c>
    </row>
    <row r="201" spans="1:10">
      <c r="A201">
        <v>22</v>
      </c>
      <c r="B201" t="s">
        <v>1321</v>
      </c>
      <c r="C201" t="s">
        <v>18</v>
      </c>
      <c r="D201" t="s">
        <v>1442</v>
      </c>
      <c r="E201" t="s">
        <v>1443</v>
      </c>
      <c r="F201" t="s">
        <v>1444</v>
      </c>
      <c r="G201" t="s">
        <v>1445</v>
      </c>
      <c r="J201" t="s">
        <v>2003</v>
      </c>
    </row>
    <row r="202" spans="1:10">
      <c r="A202">
        <v>23</v>
      </c>
      <c r="B202" t="s">
        <v>1321</v>
      </c>
      <c r="C202" t="s">
        <v>18</v>
      </c>
      <c r="D202" t="s">
        <v>1446</v>
      </c>
      <c r="E202" t="s">
        <v>1447</v>
      </c>
      <c r="F202" t="s">
        <v>1448</v>
      </c>
      <c r="G202" t="s">
        <v>1329</v>
      </c>
      <c r="J202" t="s">
        <v>2003</v>
      </c>
    </row>
    <row r="203" spans="1:10">
      <c r="A203">
        <v>24</v>
      </c>
      <c r="B203" t="s">
        <v>1321</v>
      </c>
      <c r="C203" t="s">
        <v>18</v>
      </c>
      <c r="D203" t="s">
        <v>1449</v>
      </c>
      <c r="E203" t="s">
        <v>1450</v>
      </c>
      <c r="F203" t="s">
        <v>1451</v>
      </c>
      <c r="G203" t="s">
        <v>1382</v>
      </c>
      <c r="I203" t="s">
        <v>1452</v>
      </c>
      <c r="J203" t="s">
        <v>2003</v>
      </c>
    </row>
    <row r="204" spans="1:10">
      <c r="A204">
        <v>25</v>
      </c>
      <c r="B204" t="s">
        <v>1321</v>
      </c>
      <c r="C204" t="s">
        <v>18</v>
      </c>
      <c r="D204" t="s">
        <v>1453</v>
      </c>
      <c r="E204" t="s">
        <v>1454</v>
      </c>
      <c r="F204" t="s">
        <v>1455</v>
      </c>
      <c r="G204" t="s">
        <v>1382</v>
      </c>
      <c r="J204" t="s">
        <v>2003</v>
      </c>
    </row>
    <row r="205" spans="1:10">
      <c r="A205">
        <v>26</v>
      </c>
      <c r="B205" t="s">
        <v>1321</v>
      </c>
      <c r="C205" t="s">
        <v>18</v>
      </c>
      <c r="D205" t="s">
        <v>1456</v>
      </c>
      <c r="E205" t="s">
        <v>1457</v>
      </c>
      <c r="F205" t="s">
        <v>1458</v>
      </c>
      <c r="G205" t="s">
        <v>1347</v>
      </c>
      <c r="J205" t="s">
        <v>2003</v>
      </c>
    </row>
    <row r="206" spans="1:10">
      <c r="A206">
        <v>27</v>
      </c>
      <c r="B206" t="s">
        <v>1321</v>
      </c>
      <c r="C206" t="s">
        <v>18</v>
      </c>
      <c r="D206" t="s">
        <v>1462</v>
      </c>
      <c r="E206" t="s">
        <v>1463</v>
      </c>
      <c r="F206" t="s">
        <v>1464</v>
      </c>
      <c r="G206" t="s">
        <v>1382</v>
      </c>
      <c r="J206" t="s">
        <v>2003</v>
      </c>
    </row>
    <row r="207" spans="1:10">
      <c r="A207">
        <v>28</v>
      </c>
      <c r="B207" t="s">
        <v>1321</v>
      </c>
      <c r="C207" t="s">
        <v>18</v>
      </c>
      <c r="D207" t="s">
        <v>1469</v>
      </c>
      <c r="E207" t="s">
        <v>1470</v>
      </c>
      <c r="F207" t="s">
        <v>1471</v>
      </c>
      <c r="G207" t="s">
        <v>1468</v>
      </c>
      <c r="H207" t="s">
        <v>1472</v>
      </c>
      <c r="J207" t="s">
        <v>2003</v>
      </c>
    </row>
    <row r="208" spans="1:10">
      <c r="A208">
        <v>29</v>
      </c>
      <c r="B208" t="s">
        <v>1321</v>
      </c>
      <c r="C208" t="s">
        <v>18</v>
      </c>
      <c r="D208" t="s">
        <v>1473</v>
      </c>
      <c r="E208" t="s">
        <v>1474</v>
      </c>
      <c r="F208" t="s">
        <v>1475</v>
      </c>
      <c r="G208" t="s">
        <v>1334</v>
      </c>
      <c r="H208" t="s">
        <v>1476</v>
      </c>
      <c r="J208" t="s">
        <v>2003</v>
      </c>
    </row>
    <row r="209" spans="1:10">
      <c r="A209">
        <v>30</v>
      </c>
      <c r="B209" t="s">
        <v>1321</v>
      </c>
      <c r="C209" t="s">
        <v>18</v>
      </c>
      <c r="D209" t="s">
        <v>1491</v>
      </c>
      <c r="E209" t="s">
        <v>1492</v>
      </c>
      <c r="F209" t="s">
        <v>1493</v>
      </c>
      <c r="G209" t="s">
        <v>1445</v>
      </c>
      <c r="I209" t="s">
        <v>1494</v>
      </c>
      <c r="J209" t="s">
        <v>2003</v>
      </c>
    </row>
    <row r="210" spans="1:10">
      <c r="A210">
        <v>31</v>
      </c>
      <c r="B210" t="s">
        <v>1321</v>
      </c>
      <c r="C210" t="s">
        <v>18</v>
      </c>
      <c r="D210" t="s">
        <v>1495</v>
      </c>
      <c r="E210" t="s">
        <v>1496</v>
      </c>
      <c r="F210" t="s">
        <v>1497</v>
      </c>
      <c r="G210" t="s">
        <v>1445</v>
      </c>
      <c r="J210" t="s">
        <v>2003</v>
      </c>
    </row>
    <row r="211" spans="1:10">
      <c r="A211">
        <v>32</v>
      </c>
      <c r="B211" t="s">
        <v>1321</v>
      </c>
      <c r="C211" t="s">
        <v>18</v>
      </c>
      <c r="D211" t="s">
        <v>1498</v>
      </c>
      <c r="E211" t="s">
        <v>1499</v>
      </c>
      <c r="F211" t="s">
        <v>1500</v>
      </c>
      <c r="G211" t="s">
        <v>1445</v>
      </c>
      <c r="I211" t="s">
        <v>1501</v>
      </c>
      <c r="J211" t="s">
        <v>2003</v>
      </c>
    </row>
    <row r="212" spans="1:10">
      <c r="A212">
        <v>33</v>
      </c>
      <c r="B212" t="s">
        <v>1321</v>
      </c>
      <c r="C212" t="s">
        <v>18</v>
      </c>
      <c r="D212" t="s">
        <v>1502</v>
      </c>
      <c r="E212" t="s">
        <v>1499</v>
      </c>
      <c r="F212" t="s">
        <v>1503</v>
      </c>
      <c r="G212" t="s">
        <v>1445</v>
      </c>
      <c r="J212" t="s">
        <v>2003</v>
      </c>
    </row>
    <row r="213" spans="1:10">
      <c r="A213">
        <v>34</v>
      </c>
      <c r="B213" t="s">
        <v>1321</v>
      </c>
      <c r="C213" t="s">
        <v>18</v>
      </c>
      <c r="D213" t="s">
        <v>1504</v>
      </c>
      <c r="E213" t="s">
        <v>1499</v>
      </c>
      <c r="F213" t="s">
        <v>1505</v>
      </c>
      <c r="G213" t="s">
        <v>1382</v>
      </c>
      <c r="J213" t="s">
        <v>2003</v>
      </c>
    </row>
    <row r="214" spans="1:10">
      <c r="A214">
        <v>35</v>
      </c>
      <c r="B214" t="s">
        <v>1321</v>
      </c>
      <c r="C214" t="s">
        <v>18</v>
      </c>
      <c r="D214" t="s">
        <v>1506</v>
      </c>
      <c r="E214" t="s">
        <v>1507</v>
      </c>
      <c r="F214" t="s">
        <v>1508</v>
      </c>
      <c r="G214" t="s">
        <v>1382</v>
      </c>
      <c r="H214" t="s">
        <v>1509</v>
      </c>
      <c r="I214" t="s">
        <v>1510</v>
      </c>
      <c r="J214" t="s">
        <v>2003</v>
      </c>
    </row>
    <row r="215" spans="1:10">
      <c r="A215">
        <v>36</v>
      </c>
      <c r="B215" t="s">
        <v>1321</v>
      </c>
      <c r="C215" t="s">
        <v>18</v>
      </c>
      <c r="D215" t="s">
        <v>1963</v>
      </c>
      <c r="E215" t="s">
        <v>1964</v>
      </c>
      <c r="F215" t="s">
        <v>1965</v>
      </c>
      <c r="G215" t="s">
        <v>1419</v>
      </c>
      <c r="J215" t="s">
        <v>2003</v>
      </c>
    </row>
    <row r="216" spans="1:10">
      <c r="A216">
        <v>37</v>
      </c>
      <c r="B216" t="s">
        <v>1321</v>
      </c>
      <c r="C216" t="s">
        <v>18</v>
      </c>
      <c r="D216" t="s">
        <v>1527</v>
      </c>
      <c r="E216" t="s">
        <v>1528</v>
      </c>
      <c r="F216" t="s">
        <v>1529</v>
      </c>
      <c r="G216" t="s">
        <v>1445</v>
      </c>
      <c r="J216" t="s">
        <v>2003</v>
      </c>
    </row>
    <row r="217" spans="1:10">
      <c r="A217">
        <v>38</v>
      </c>
      <c r="B217" t="s">
        <v>1321</v>
      </c>
      <c r="C217" t="s">
        <v>18</v>
      </c>
      <c r="D217" t="s">
        <v>1533</v>
      </c>
      <c r="E217" t="s">
        <v>1534</v>
      </c>
      <c r="F217" t="s">
        <v>1535</v>
      </c>
      <c r="G217" t="s">
        <v>1445</v>
      </c>
      <c r="I217" t="s">
        <v>1536</v>
      </c>
      <c r="J217" t="s">
        <v>2003</v>
      </c>
    </row>
    <row r="218" spans="1:10">
      <c r="A218">
        <v>39</v>
      </c>
      <c r="B218" t="s">
        <v>1321</v>
      </c>
      <c r="C218" t="s">
        <v>18</v>
      </c>
      <c r="D218" t="s">
        <v>1537</v>
      </c>
      <c r="E218" t="s">
        <v>1538</v>
      </c>
      <c r="F218" t="s">
        <v>1539</v>
      </c>
      <c r="G218" t="s">
        <v>1445</v>
      </c>
      <c r="I218" t="s">
        <v>1540</v>
      </c>
      <c r="J218" t="s">
        <v>2003</v>
      </c>
    </row>
    <row r="219" spans="1:10">
      <c r="A219">
        <v>40</v>
      </c>
      <c r="B219" t="s">
        <v>1321</v>
      </c>
      <c r="C219" t="s">
        <v>18</v>
      </c>
      <c r="D219" t="s">
        <v>1551</v>
      </c>
      <c r="E219" t="s">
        <v>1552</v>
      </c>
      <c r="F219" t="s">
        <v>1553</v>
      </c>
      <c r="G219" t="s">
        <v>1445</v>
      </c>
      <c r="J219" t="s">
        <v>2003</v>
      </c>
    </row>
    <row r="220" spans="1:10">
      <c r="A220">
        <v>41</v>
      </c>
      <c r="B220" t="s">
        <v>1321</v>
      </c>
      <c r="C220" t="s">
        <v>18</v>
      </c>
      <c r="D220" t="s">
        <v>1568</v>
      </c>
      <c r="E220" t="s">
        <v>1569</v>
      </c>
      <c r="F220" t="s">
        <v>1570</v>
      </c>
      <c r="G220" t="s">
        <v>1389</v>
      </c>
      <c r="H220" t="s">
        <v>1571</v>
      </c>
      <c r="I220" t="s">
        <v>1572</v>
      </c>
      <c r="J220" t="s">
        <v>2003</v>
      </c>
    </row>
    <row r="221" spans="1:10">
      <c r="A221">
        <v>42</v>
      </c>
      <c r="B221" t="s">
        <v>1321</v>
      </c>
      <c r="C221" t="s">
        <v>18</v>
      </c>
      <c r="D221" t="s">
        <v>1573</v>
      </c>
      <c r="E221" t="s">
        <v>1574</v>
      </c>
      <c r="F221" t="s">
        <v>1575</v>
      </c>
      <c r="G221" t="s">
        <v>1382</v>
      </c>
      <c r="J221" t="s">
        <v>2003</v>
      </c>
    </row>
    <row r="222" spans="1:10">
      <c r="A222">
        <v>43</v>
      </c>
      <c r="B222" t="s">
        <v>1321</v>
      </c>
      <c r="C222" t="s">
        <v>18</v>
      </c>
      <c r="D222" t="s">
        <v>1576</v>
      </c>
      <c r="E222" t="s">
        <v>1577</v>
      </c>
      <c r="F222" t="s">
        <v>1578</v>
      </c>
      <c r="G222" t="s">
        <v>1544</v>
      </c>
      <c r="I222" t="s">
        <v>1579</v>
      </c>
      <c r="J222" t="s">
        <v>2003</v>
      </c>
    </row>
    <row r="223" spans="1:10">
      <c r="A223">
        <v>44</v>
      </c>
      <c r="B223" t="s">
        <v>1321</v>
      </c>
      <c r="C223" t="s">
        <v>18</v>
      </c>
      <c r="D223" t="s">
        <v>1610</v>
      </c>
      <c r="E223" t="s">
        <v>1611</v>
      </c>
      <c r="F223" t="s">
        <v>1612</v>
      </c>
      <c r="G223" t="s">
        <v>1382</v>
      </c>
      <c r="J223" t="s">
        <v>2003</v>
      </c>
    </row>
    <row r="224" spans="1:10">
      <c r="A224">
        <v>45</v>
      </c>
      <c r="B224" t="s">
        <v>1321</v>
      </c>
      <c r="C224" t="s">
        <v>18</v>
      </c>
      <c r="D224" t="s">
        <v>1613</v>
      </c>
      <c r="E224" t="s">
        <v>1614</v>
      </c>
      <c r="F224" t="s">
        <v>1615</v>
      </c>
      <c r="G224" t="s">
        <v>1382</v>
      </c>
      <c r="I224" t="s">
        <v>1616</v>
      </c>
      <c r="J224" t="s">
        <v>2003</v>
      </c>
    </row>
    <row r="225" spans="1:10">
      <c r="A225">
        <v>46</v>
      </c>
      <c r="B225" t="s">
        <v>1321</v>
      </c>
      <c r="C225" t="s">
        <v>18</v>
      </c>
      <c r="D225" t="s">
        <v>1623</v>
      </c>
      <c r="E225" t="s">
        <v>1624</v>
      </c>
      <c r="F225" t="s">
        <v>1625</v>
      </c>
      <c r="G225" t="s">
        <v>1347</v>
      </c>
      <c r="I225" t="s">
        <v>1626</v>
      </c>
      <c r="J225" t="s">
        <v>2003</v>
      </c>
    </row>
    <row r="226" spans="1:10">
      <c r="A226">
        <v>47</v>
      </c>
      <c r="B226" t="s">
        <v>1321</v>
      </c>
      <c r="C226" t="s">
        <v>18</v>
      </c>
      <c r="D226" t="s">
        <v>1627</v>
      </c>
      <c r="E226" t="s">
        <v>1628</v>
      </c>
      <c r="F226" t="s">
        <v>1629</v>
      </c>
      <c r="G226" t="s">
        <v>1445</v>
      </c>
      <c r="J226" t="s">
        <v>2003</v>
      </c>
    </row>
    <row r="227" spans="1:10">
      <c r="A227">
        <v>48</v>
      </c>
      <c r="B227" t="s">
        <v>1321</v>
      </c>
      <c r="C227" t="s">
        <v>18</v>
      </c>
      <c r="D227" t="s">
        <v>1643</v>
      </c>
      <c r="E227" t="s">
        <v>1644</v>
      </c>
      <c r="F227" t="s">
        <v>1645</v>
      </c>
      <c r="G227" t="s">
        <v>1544</v>
      </c>
      <c r="J227" t="s">
        <v>2003</v>
      </c>
    </row>
    <row r="228" spans="1:10">
      <c r="A228">
        <v>49</v>
      </c>
      <c r="B228" t="s">
        <v>1321</v>
      </c>
      <c r="C228" t="s">
        <v>18</v>
      </c>
      <c r="D228" t="s">
        <v>1646</v>
      </c>
      <c r="E228" t="s">
        <v>1647</v>
      </c>
      <c r="F228" t="s">
        <v>1648</v>
      </c>
      <c r="G228" t="s">
        <v>1334</v>
      </c>
      <c r="I228" t="s">
        <v>1649</v>
      </c>
      <c r="J228" t="s">
        <v>2003</v>
      </c>
    </row>
    <row r="229" spans="1:10">
      <c r="A229">
        <v>50</v>
      </c>
      <c r="B229" t="s">
        <v>1321</v>
      </c>
      <c r="C229" t="s">
        <v>18</v>
      </c>
      <c r="D229" t="s">
        <v>1659</v>
      </c>
      <c r="E229" t="s">
        <v>1660</v>
      </c>
      <c r="F229" t="s">
        <v>1661</v>
      </c>
      <c r="G229" t="s">
        <v>1334</v>
      </c>
      <c r="J229" t="s">
        <v>2003</v>
      </c>
    </row>
    <row r="230" spans="1:10">
      <c r="A230">
        <v>51</v>
      </c>
      <c r="B230" t="s">
        <v>1321</v>
      </c>
      <c r="C230" t="s">
        <v>18</v>
      </c>
      <c r="D230" t="s">
        <v>1676</v>
      </c>
      <c r="E230" t="s">
        <v>1677</v>
      </c>
      <c r="F230" t="s">
        <v>1678</v>
      </c>
      <c r="G230" t="s">
        <v>1382</v>
      </c>
      <c r="J230" t="s">
        <v>2003</v>
      </c>
    </row>
    <row r="231" spans="1:10">
      <c r="A231">
        <v>52</v>
      </c>
      <c r="B231" t="s">
        <v>1321</v>
      </c>
      <c r="C231" t="s">
        <v>18</v>
      </c>
      <c r="D231" t="s">
        <v>1679</v>
      </c>
      <c r="E231" t="s">
        <v>1680</v>
      </c>
      <c r="F231" t="s">
        <v>1681</v>
      </c>
      <c r="G231" t="s">
        <v>1589</v>
      </c>
      <c r="J231" t="s">
        <v>2003</v>
      </c>
    </row>
    <row r="232" spans="1:10">
      <c r="A232">
        <v>53</v>
      </c>
      <c r="B232" t="s">
        <v>1321</v>
      </c>
      <c r="C232" t="s">
        <v>18</v>
      </c>
      <c r="D232" t="s">
        <v>1682</v>
      </c>
      <c r="E232" t="s">
        <v>1683</v>
      </c>
      <c r="F232" t="s">
        <v>1684</v>
      </c>
      <c r="G232" t="s">
        <v>1347</v>
      </c>
      <c r="J232" t="s">
        <v>2003</v>
      </c>
    </row>
    <row r="233" spans="1:10">
      <c r="A233">
        <v>54</v>
      </c>
      <c r="B233" t="s">
        <v>1321</v>
      </c>
      <c r="C233" t="s">
        <v>18</v>
      </c>
      <c r="D233" t="s">
        <v>1690</v>
      </c>
      <c r="E233" t="s">
        <v>1691</v>
      </c>
      <c r="F233" t="s">
        <v>1692</v>
      </c>
      <c r="G233" t="s">
        <v>1389</v>
      </c>
      <c r="J233" t="s">
        <v>2003</v>
      </c>
    </row>
    <row r="234" spans="1:10">
      <c r="A234">
        <v>55</v>
      </c>
      <c r="B234" t="s">
        <v>1321</v>
      </c>
      <c r="C234" t="s">
        <v>18</v>
      </c>
      <c r="D234" t="s">
        <v>1693</v>
      </c>
      <c r="E234" t="s">
        <v>1694</v>
      </c>
      <c r="F234" t="s">
        <v>1695</v>
      </c>
      <c r="G234" t="s">
        <v>1366</v>
      </c>
      <c r="I234" t="s">
        <v>1696</v>
      </c>
      <c r="J234" t="s">
        <v>2003</v>
      </c>
    </row>
    <row r="235" spans="1:10">
      <c r="A235">
        <v>56</v>
      </c>
      <c r="B235" t="s">
        <v>1321</v>
      </c>
      <c r="C235" t="s">
        <v>18</v>
      </c>
      <c r="D235" t="s">
        <v>1697</v>
      </c>
      <c r="E235" t="s">
        <v>1698</v>
      </c>
      <c r="F235" t="s">
        <v>1699</v>
      </c>
      <c r="G235" t="s">
        <v>1445</v>
      </c>
      <c r="I235" t="s">
        <v>1700</v>
      </c>
      <c r="J235" t="s">
        <v>2003</v>
      </c>
    </row>
    <row r="236" spans="1:10">
      <c r="A236">
        <v>57</v>
      </c>
      <c r="B236" t="s">
        <v>1321</v>
      </c>
      <c r="C236" t="s">
        <v>18</v>
      </c>
      <c r="D236" t="s">
        <v>1708</v>
      </c>
      <c r="E236" t="s">
        <v>1709</v>
      </c>
      <c r="F236" t="s">
        <v>1710</v>
      </c>
      <c r="G236" t="s">
        <v>1347</v>
      </c>
      <c r="I236" t="s">
        <v>1490</v>
      </c>
      <c r="J236" t="s">
        <v>2003</v>
      </c>
    </row>
    <row r="237" spans="1:10">
      <c r="A237">
        <v>58</v>
      </c>
      <c r="B237" t="s">
        <v>1321</v>
      </c>
      <c r="C237" t="s">
        <v>18</v>
      </c>
      <c r="D237" t="s">
        <v>1718</v>
      </c>
      <c r="E237" t="s">
        <v>1719</v>
      </c>
      <c r="F237" t="s">
        <v>1720</v>
      </c>
      <c r="G237" t="s">
        <v>1445</v>
      </c>
      <c r="I237" t="s">
        <v>1721</v>
      </c>
      <c r="J237" t="s">
        <v>2003</v>
      </c>
    </row>
    <row r="238" spans="1:10">
      <c r="A238">
        <v>59</v>
      </c>
      <c r="B238" t="s">
        <v>1321</v>
      </c>
      <c r="C238" t="s">
        <v>18</v>
      </c>
      <c r="D238" t="s">
        <v>1726</v>
      </c>
      <c r="E238" t="s">
        <v>1727</v>
      </c>
      <c r="F238" t="s">
        <v>1728</v>
      </c>
      <c r="G238" t="s">
        <v>1419</v>
      </c>
      <c r="J238" t="s">
        <v>2003</v>
      </c>
    </row>
    <row r="239" spans="1:10">
      <c r="A239">
        <v>60</v>
      </c>
      <c r="B239" t="s">
        <v>1321</v>
      </c>
      <c r="C239" t="s">
        <v>18</v>
      </c>
      <c r="D239" t="s">
        <v>1966</v>
      </c>
      <c r="E239" t="s">
        <v>1967</v>
      </c>
      <c r="F239" t="s">
        <v>1968</v>
      </c>
      <c r="G239" t="s">
        <v>1371</v>
      </c>
      <c r="J239" t="s">
        <v>2003</v>
      </c>
    </row>
    <row r="240" spans="1:10">
      <c r="A240">
        <v>61</v>
      </c>
      <c r="B240" t="s">
        <v>1321</v>
      </c>
      <c r="C240" t="s">
        <v>18</v>
      </c>
      <c r="D240" t="s">
        <v>1733</v>
      </c>
      <c r="E240" t="s">
        <v>1734</v>
      </c>
      <c r="F240" t="s">
        <v>1735</v>
      </c>
      <c r="G240" t="s">
        <v>1347</v>
      </c>
      <c r="H240" t="s">
        <v>1736</v>
      </c>
      <c r="J240" t="s">
        <v>2003</v>
      </c>
    </row>
    <row r="241" spans="1:10">
      <c r="A241">
        <v>62</v>
      </c>
      <c r="B241" t="s">
        <v>1321</v>
      </c>
      <c r="C241" t="s">
        <v>18</v>
      </c>
      <c r="D241" t="s">
        <v>1969</v>
      </c>
      <c r="E241" t="s">
        <v>1970</v>
      </c>
      <c r="F241" t="s">
        <v>1971</v>
      </c>
      <c r="G241" t="s">
        <v>1347</v>
      </c>
      <c r="J241" t="s">
        <v>2003</v>
      </c>
    </row>
    <row r="242" spans="1:10">
      <c r="A242">
        <v>63</v>
      </c>
      <c r="B242" t="s">
        <v>1321</v>
      </c>
      <c r="C242" t="s">
        <v>18</v>
      </c>
      <c r="D242" t="s">
        <v>1741</v>
      </c>
      <c r="E242" t="s">
        <v>1742</v>
      </c>
      <c r="F242" t="s">
        <v>1743</v>
      </c>
      <c r="G242" t="s">
        <v>1382</v>
      </c>
      <c r="H242" t="s">
        <v>1744</v>
      </c>
      <c r="I242" t="s">
        <v>1745</v>
      </c>
      <c r="J242" t="s">
        <v>2003</v>
      </c>
    </row>
    <row r="243" spans="1:10">
      <c r="A243">
        <v>64</v>
      </c>
      <c r="B243" t="s">
        <v>1321</v>
      </c>
      <c r="C243" t="s">
        <v>18</v>
      </c>
      <c r="D243" t="s">
        <v>1746</v>
      </c>
      <c r="E243" t="s">
        <v>1742</v>
      </c>
      <c r="F243" t="s">
        <v>1747</v>
      </c>
      <c r="G243" t="s">
        <v>1382</v>
      </c>
      <c r="J243" t="s">
        <v>2003</v>
      </c>
    </row>
    <row r="244" spans="1:10">
      <c r="A244">
        <v>65</v>
      </c>
      <c r="B244" t="s">
        <v>1321</v>
      </c>
      <c r="C244" t="s">
        <v>18</v>
      </c>
      <c r="D244" t="s">
        <v>1748</v>
      </c>
      <c r="E244" t="s">
        <v>1742</v>
      </c>
      <c r="F244" t="s">
        <v>1749</v>
      </c>
      <c r="G244" t="s">
        <v>1366</v>
      </c>
      <c r="J244" t="s">
        <v>2003</v>
      </c>
    </row>
    <row r="245" spans="1:10">
      <c r="A245">
        <v>66</v>
      </c>
      <c r="B245" t="s">
        <v>1321</v>
      </c>
      <c r="C245" t="s">
        <v>18</v>
      </c>
      <c r="D245" t="s">
        <v>1750</v>
      </c>
      <c r="E245" t="s">
        <v>1751</v>
      </c>
      <c r="F245" t="s">
        <v>1752</v>
      </c>
      <c r="G245" t="s">
        <v>1382</v>
      </c>
      <c r="J245" t="s">
        <v>2003</v>
      </c>
    </row>
    <row r="246" spans="1:10">
      <c r="A246">
        <v>67</v>
      </c>
      <c r="B246" t="s">
        <v>1321</v>
      </c>
      <c r="C246" t="s">
        <v>18</v>
      </c>
      <c r="D246" t="s">
        <v>1972</v>
      </c>
      <c r="E246" t="s">
        <v>1973</v>
      </c>
      <c r="F246" t="s">
        <v>1974</v>
      </c>
      <c r="G246" t="s">
        <v>1371</v>
      </c>
      <c r="J246" t="s">
        <v>2003</v>
      </c>
    </row>
    <row r="247" spans="1:10">
      <c r="A247">
        <v>68</v>
      </c>
      <c r="B247" t="s">
        <v>1321</v>
      </c>
      <c r="C247" t="s">
        <v>18</v>
      </c>
      <c r="D247" t="s">
        <v>1757</v>
      </c>
      <c r="E247" t="s">
        <v>1758</v>
      </c>
      <c r="F247" t="s">
        <v>1759</v>
      </c>
      <c r="G247" t="s">
        <v>1445</v>
      </c>
      <c r="J247" t="s">
        <v>2003</v>
      </c>
    </row>
    <row r="248" spans="1:10">
      <c r="A248">
        <v>69</v>
      </c>
      <c r="B248" t="s">
        <v>1321</v>
      </c>
      <c r="C248" t="s">
        <v>18</v>
      </c>
      <c r="D248" t="s">
        <v>1760</v>
      </c>
      <c r="E248" t="s">
        <v>1761</v>
      </c>
      <c r="F248" t="s">
        <v>1762</v>
      </c>
      <c r="G248" t="s">
        <v>1389</v>
      </c>
      <c r="J248" t="s">
        <v>2003</v>
      </c>
    </row>
    <row r="249" spans="1:10">
      <c r="A249">
        <v>70</v>
      </c>
      <c r="B249" t="s">
        <v>1321</v>
      </c>
      <c r="C249" t="s">
        <v>18</v>
      </c>
      <c r="D249" t="s">
        <v>1773</v>
      </c>
      <c r="E249" t="s">
        <v>1774</v>
      </c>
      <c r="F249" t="s">
        <v>1775</v>
      </c>
      <c r="G249" t="s">
        <v>1329</v>
      </c>
      <c r="H249" t="s">
        <v>1776</v>
      </c>
      <c r="J249" t="s">
        <v>2003</v>
      </c>
    </row>
    <row r="250" spans="1:10">
      <c r="A250">
        <v>71</v>
      </c>
      <c r="B250" t="s">
        <v>1321</v>
      </c>
      <c r="C250" t="s">
        <v>18</v>
      </c>
      <c r="D250" t="s">
        <v>1777</v>
      </c>
      <c r="E250" t="s">
        <v>1774</v>
      </c>
      <c r="F250" t="s">
        <v>1778</v>
      </c>
      <c r="G250" t="s">
        <v>1589</v>
      </c>
      <c r="J250" t="s">
        <v>2003</v>
      </c>
    </row>
    <row r="251" spans="1:10">
      <c r="A251">
        <v>72</v>
      </c>
      <c r="B251" t="s">
        <v>1321</v>
      </c>
      <c r="C251" t="s">
        <v>18</v>
      </c>
      <c r="D251" t="s">
        <v>1975</v>
      </c>
      <c r="E251" t="s">
        <v>1976</v>
      </c>
      <c r="F251" t="s">
        <v>1977</v>
      </c>
      <c r="G251" t="s">
        <v>1468</v>
      </c>
      <c r="I251" t="s">
        <v>1978</v>
      </c>
      <c r="J251" t="s">
        <v>2003</v>
      </c>
    </row>
    <row r="252" spans="1:10">
      <c r="A252">
        <v>73</v>
      </c>
      <c r="B252" t="s">
        <v>1321</v>
      </c>
      <c r="C252" t="s">
        <v>18</v>
      </c>
      <c r="D252" t="s">
        <v>1779</v>
      </c>
      <c r="E252" t="s">
        <v>1780</v>
      </c>
      <c r="F252" t="s">
        <v>1781</v>
      </c>
      <c r="G252" t="s">
        <v>1389</v>
      </c>
      <c r="J252" t="s">
        <v>2003</v>
      </c>
    </row>
    <row r="253" spans="1:10">
      <c r="A253">
        <v>74</v>
      </c>
      <c r="B253" t="s">
        <v>1321</v>
      </c>
      <c r="C253" t="s">
        <v>18</v>
      </c>
      <c r="D253" t="s">
        <v>1782</v>
      </c>
      <c r="E253" t="s">
        <v>1783</v>
      </c>
      <c r="F253" t="s">
        <v>1784</v>
      </c>
      <c r="G253" t="s">
        <v>1347</v>
      </c>
      <c r="J253" t="s">
        <v>2003</v>
      </c>
    </row>
    <row r="254" spans="1:10">
      <c r="A254">
        <v>75</v>
      </c>
      <c r="B254" t="s">
        <v>1321</v>
      </c>
      <c r="C254" t="s">
        <v>18</v>
      </c>
      <c r="D254" t="s">
        <v>1788</v>
      </c>
      <c r="E254" t="s">
        <v>1789</v>
      </c>
      <c r="F254" t="s">
        <v>1790</v>
      </c>
      <c r="G254" t="s">
        <v>1382</v>
      </c>
      <c r="I254" t="s">
        <v>1791</v>
      </c>
      <c r="J254" t="s">
        <v>2003</v>
      </c>
    </row>
    <row r="255" spans="1:10">
      <c r="A255">
        <v>76</v>
      </c>
      <c r="B255" t="s">
        <v>1321</v>
      </c>
      <c r="C255" t="s">
        <v>18</v>
      </c>
      <c r="D255" t="s">
        <v>1799</v>
      </c>
      <c r="E255" t="s">
        <v>1800</v>
      </c>
      <c r="F255" t="s">
        <v>1801</v>
      </c>
      <c r="G255" t="s">
        <v>1389</v>
      </c>
      <c r="H255" t="s">
        <v>1802</v>
      </c>
      <c r="J255" t="s">
        <v>2003</v>
      </c>
    </row>
    <row r="256" spans="1:10">
      <c r="A256">
        <v>77</v>
      </c>
      <c r="B256" t="s">
        <v>1321</v>
      </c>
      <c r="C256" t="s">
        <v>18</v>
      </c>
      <c r="D256" t="s">
        <v>1803</v>
      </c>
      <c r="E256" t="s">
        <v>1804</v>
      </c>
      <c r="F256" t="s">
        <v>1805</v>
      </c>
      <c r="G256" t="s">
        <v>1371</v>
      </c>
      <c r="J256" t="s">
        <v>2003</v>
      </c>
    </row>
    <row r="257" spans="1:10">
      <c r="A257">
        <v>78</v>
      </c>
      <c r="B257" t="s">
        <v>1321</v>
      </c>
      <c r="C257" t="s">
        <v>18</v>
      </c>
      <c r="D257" t="s">
        <v>1810</v>
      </c>
      <c r="E257" t="s">
        <v>1811</v>
      </c>
      <c r="F257" t="s">
        <v>1812</v>
      </c>
      <c r="G257" t="s">
        <v>1347</v>
      </c>
      <c r="J257" t="s">
        <v>2003</v>
      </c>
    </row>
    <row r="258" spans="1:10">
      <c r="A258">
        <v>79</v>
      </c>
      <c r="B258" t="s">
        <v>1321</v>
      </c>
      <c r="C258" t="s">
        <v>18</v>
      </c>
      <c r="D258" t="s">
        <v>1813</v>
      </c>
      <c r="E258" t="s">
        <v>1814</v>
      </c>
      <c r="F258" t="s">
        <v>1815</v>
      </c>
      <c r="G258" t="s">
        <v>1347</v>
      </c>
      <c r="J258" t="s">
        <v>2003</v>
      </c>
    </row>
    <row r="259" spans="1:10">
      <c r="A259">
        <v>80</v>
      </c>
      <c r="B259" t="s">
        <v>1321</v>
      </c>
      <c r="C259" t="s">
        <v>18</v>
      </c>
      <c r="D259" t="s">
        <v>1819</v>
      </c>
      <c r="E259" t="s">
        <v>1820</v>
      </c>
      <c r="F259" t="s">
        <v>1821</v>
      </c>
      <c r="G259" t="s">
        <v>1347</v>
      </c>
      <c r="J259" t="s">
        <v>2003</v>
      </c>
    </row>
    <row r="260" spans="1:10">
      <c r="A260">
        <v>81</v>
      </c>
      <c r="B260" t="s">
        <v>1321</v>
      </c>
      <c r="C260" t="s">
        <v>18</v>
      </c>
      <c r="D260" t="s">
        <v>1822</v>
      </c>
      <c r="E260" t="s">
        <v>1823</v>
      </c>
      <c r="F260" t="s">
        <v>1824</v>
      </c>
      <c r="G260" t="s">
        <v>1382</v>
      </c>
      <c r="H260" t="s">
        <v>1825</v>
      </c>
      <c r="J260" t="s">
        <v>2003</v>
      </c>
    </row>
    <row r="261" spans="1:10">
      <c r="A261">
        <v>82</v>
      </c>
      <c r="B261" t="s">
        <v>1321</v>
      </c>
      <c r="C261" t="s">
        <v>18</v>
      </c>
      <c r="D261" t="s">
        <v>1979</v>
      </c>
      <c r="E261" t="s">
        <v>1980</v>
      </c>
      <c r="F261" t="s">
        <v>1981</v>
      </c>
      <c r="G261" t="s">
        <v>1371</v>
      </c>
      <c r="J261" t="s">
        <v>2003</v>
      </c>
    </row>
    <row r="262" spans="1:10">
      <c r="A262">
        <v>83</v>
      </c>
      <c r="B262" t="s">
        <v>1321</v>
      </c>
      <c r="C262" t="s">
        <v>18</v>
      </c>
      <c r="D262" t="s">
        <v>1829</v>
      </c>
      <c r="E262" t="s">
        <v>1830</v>
      </c>
      <c r="F262" t="s">
        <v>1831</v>
      </c>
      <c r="G262" t="s">
        <v>1371</v>
      </c>
      <c r="J262" t="s">
        <v>2003</v>
      </c>
    </row>
    <row r="263" spans="1:10">
      <c r="A263">
        <v>84</v>
      </c>
      <c r="B263" t="s">
        <v>1321</v>
      </c>
      <c r="C263" t="s">
        <v>18</v>
      </c>
      <c r="D263" t="s">
        <v>1832</v>
      </c>
      <c r="E263" t="s">
        <v>1833</v>
      </c>
      <c r="F263" t="s">
        <v>1834</v>
      </c>
      <c r="G263" t="s">
        <v>1329</v>
      </c>
      <c r="J263" t="s">
        <v>2003</v>
      </c>
    </row>
    <row r="264" spans="1:10">
      <c r="A264">
        <v>85</v>
      </c>
      <c r="B264" t="s">
        <v>1321</v>
      </c>
      <c r="C264" t="s">
        <v>18</v>
      </c>
      <c r="D264" t="s">
        <v>1838</v>
      </c>
      <c r="E264" t="s">
        <v>1839</v>
      </c>
      <c r="F264" t="s">
        <v>1840</v>
      </c>
      <c r="G264" t="s">
        <v>1382</v>
      </c>
      <c r="J264" t="s">
        <v>2003</v>
      </c>
    </row>
    <row r="265" spans="1:10">
      <c r="A265">
        <v>86</v>
      </c>
      <c r="B265" t="s">
        <v>1321</v>
      </c>
      <c r="C265" t="s">
        <v>18</v>
      </c>
      <c r="D265" t="s">
        <v>1841</v>
      </c>
      <c r="E265" t="s">
        <v>1842</v>
      </c>
      <c r="F265" t="s">
        <v>1843</v>
      </c>
      <c r="G265" t="s">
        <v>1844</v>
      </c>
      <c r="H265" t="s">
        <v>1845</v>
      </c>
      <c r="J265" t="s">
        <v>2003</v>
      </c>
    </row>
    <row r="266" spans="1:10">
      <c r="A266">
        <v>87</v>
      </c>
      <c r="B266" t="s">
        <v>1321</v>
      </c>
      <c r="C266" t="s">
        <v>18</v>
      </c>
      <c r="D266" t="s">
        <v>1846</v>
      </c>
      <c r="E266" t="s">
        <v>1847</v>
      </c>
      <c r="F266" t="s">
        <v>1848</v>
      </c>
      <c r="G266" t="s">
        <v>1366</v>
      </c>
      <c r="J266" t="s">
        <v>2003</v>
      </c>
    </row>
    <row r="267" spans="1:10">
      <c r="A267">
        <v>88</v>
      </c>
      <c r="B267" t="s">
        <v>1321</v>
      </c>
      <c r="C267" t="s">
        <v>18</v>
      </c>
      <c r="D267" t="s">
        <v>1982</v>
      </c>
      <c r="E267" t="s">
        <v>1983</v>
      </c>
      <c r="F267" t="s">
        <v>1984</v>
      </c>
      <c r="G267" t="s">
        <v>1371</v>
      </c>
      <c r="J267" t="s">
        <v>2003</v>
      </c>
    </row>
    <row r="268" spans="1:10">
      <c r="A268">
        <v>89</v>
      </c>
      <c r="B268" t="s">
        <v>1321</v>
      </c>
      <c r="C268" t="s">
        <v>18</v>
      </c>
      <c r="D268" t="s">
        <v>1856</v>
      </c>
      <c r="E268" t="s">
        <v>1857</v>
      </c>
      <c r="F268" t="s">
        <v>1858</v>
      </c>
      <c r="G268" t="s">
        <v>1382</v>
      </c>
      <c r="I268" t="s">
        <v>1616</v>
      </c>
      <c r="J268" t="s">
        <v>2003</v>
      </c>
    </row>
    <row r="269" spans="1:10">
      <c r="A269">
        <v>90</v>
      </c>
      <c r="B269" t="s">
        <v>1321</v>
      </c>
      <c r="C269" t="s">
        <v>18</v>
      </c>
      <c r="D269" t="s">
        <v>1859</v>
      </c>
      <c r="E269" t="s">
        <v>1860</v>
      </c>
      <c r="F269" t="s">
        <v>1861</v>
      </c>
      <c r="G269" t="s">
        <v>1382</v>
      </c>
      <c r="H269" t="s">
        <v>1862</v>
      </c>
      <c r="J269" t="s">
        <v>2003</v>
      </c>
    </row>
    <row r="270" spans="1:10">
      <c r="A270">
        <v>91</v>
      </c>
      <c r="B270" t="s">
        <v>1321</v>
      </c>
      <c r="C270" t="s">
        <v>18</v>
      </c>
      <c r="D270" t="s">
        <v>1863</v>
      </c>
      <c r="E270" t="s">
        <v>1864</v>
      </c>
      <c r="F270" t="s">
        <v>1865</v>
      </c>
      <c r="G270" t="s">
        <v>1371</v>
      </c>
      <c r="J270" t="s">
        <v>2003</v>
      </c>
    </row>
    <row r="271" spans="1:10">
      <c r="A271">
        <v>92</v>
      </c>
      <c r="B271" t="s">
        <v>1321</v>
      </c>
      <c r="C271" t="s">
        <v>18</v>
      </c>
      <c r="D271" t="s">
        <v>1985</v>
      </c>
      <c r="E271" t="s">
        <v>1986</v>
      </c>
      <c r="F271" t="s">
        <v>1987</v>
      </c>
      <c r="G271" t="s">
        <v>1371</v>
      </c>
      <c r="J271" t="s">
        <v>2003</v>
      </c>
    </row>
    <row r="272" spans="1:10">
      <c r="A272">
        <v>93</v>
      </c>
      <c r="B272" t="s">
        <v>1321</v>
      </c>
      <c r="C272" t="s">
        <v>18</v>
      </c>
      <c r="D272" t="s">
        <v>1873</v>
      </c>
      <c r="E272" t="s">
        <v>1874</v>
      </c>
      <c r="F272" t="s">
        <v>1875</v>
      </c>
      <c r="G272" t="s">
        <v>1876</v>
      </c>
      <c r="H272" t="s">
        <v>1877</v>
      </c>
      <c r="J272" t="s">
        <v>2003</v>
      </c>
    </row>
    <row r="273" spans="1:10">
      <c r="A273">
        <v>94</v>
      </c>
      <c r="B273" t="s">
        <v>1321</v>
      </c>
      <c r="C273" t="s">
        <v>18</v>
      </c>
      <c r="D273" t="s">
        <v>1878</v>
      </c>
      <c r="E273" t="s">
        <v>1879</v>
      </c>
      <c r="F273" t="s">
        <v>1880</v>
      </c>
      <c r="G273" t="s">
        <v>1382</v>
      </c>
      <c r="I273" t="s">
        <v>1881</v>
      </c>
      <c r="J273" t="s">
        <v>2003</v>
      </c>
    </row>
    <row r="274" spans="1:10">
      <c r="A274">
        <v>95</v>
      </c>
      <c r="B274" t="s">
        <v>1321</v>
      </c>
      <c r="C274" t="s">
        <v>18</v>
      </c>
      <c r="D274" t="s">
        <v>1988</v>
      </c>
      <c r="E274" t="s">
        <v>1989</v>
      </c>
      <c r="F274" t="s">
        <v>1990</v>
      </c>
      <c r="G274" t="s">
        <v>1371</v>
      </c>
      <c r="H274" t="s">
        <v>1991</v>
      </c>
      <c r="J274" t="s">
        <v>2003</v>
      </c>
    </row>
    <row r="275" spans="1:10">
      <c r="A275">
        <v>96</v>
      </c>
      <c r="B275" t="s">
        <v>1321</v>
      </c>
      <c r="C275" t="s">
        <v>18</v>
      </c>
      <c r="D275" t="s">
        <v>1992</v>
      </c>
      <c r="E275" t="s">
        <v>1993</v>
      </c>
      <c r="F275" t="s">
        <v>1994</v>
      </c>
      <c r="G275" t="s">
        <v>1329</v>
      </c>
      <c r="H275" t="s">
        <v>1995</v>
      </c>
      <c r="J275" t="s">
        <v>2003</v>
      </c>
    </row>
    <row r="276" spans="1:10">
      <c r="A276">
        <v>97</v>
      </c>
      <c r="B276" t="s">
        <v>1321</v>
      </c>
      <c r="C276" t="s">
        <v>18</v>
      </c>
      <c r="D276" t="s">
        <v>1996</v>
      </c>
      <c r="E276" t="s">
        <v>1997</v>
      </c>
      <c r="F276" t="s">
        <v>1998</v>
      </c>
      <c r="G276" t="s">
        <v>1347</v>
      </c>
      <c r="H276" t="s">
        <v>1999</v>
      </c>
      <c r="I276" t="s">
        <v>1330</v>
      </c>
      <c r="J276" t="s">
        <v>2003</v>
      </c>
    </row>
    <row r="277" spans="1:10">
      <c r="A277">
        <v>98</v>
      </c>
      <c r="B277" t="s">
        <v>1321</v>
      </c>
      <c r="C277" t="s">
        <v>18</v>
      </c>
      <c r="D277" t="s">
        <v>1889</v>
      </c>
      <c r="E277" t="s">
        <v>1890</v>
      </c>
      <c r="F277" t="s">
        <v>1891</v>
      </c>
      <c r="G277" t="s">
        <v>1347</v>
      </c>
      <c r="J277" t="s">
        <v>2003</v>
      </c>
    </row>
    <row r="278" spans="1:10">
      <c r="A278">
        <v>99</v>
      </c>
      <c r="B278" t="s">
        <v>1321</v>
      </c>
      <c r="C278" t="s">
        <v>18</v>
      </c>
      <c r="D278" t="s">
        <v>1923</v>
      </c>
      <c r="E278" t="s">
        <v>1924</v>
      </c>
      <c r="F278" t="s">
        <v>1925</v>
      </c>
      <c r="G278" t="s">
        <v>1366</v>
      </c>
      <c r="J278" t="s">
        <v>2003</v>
      </c>
    </row>
    <row r="279" spans="1:10">
      <c r="A279">
        <v>100</v>
      </c>
      <c r="B279" t="s">
        <v>1321</v>
      </c>
      <c r="C279" t="s">
        <v>18</v>
      </c>
      <c r="D279" t="s">
        <v>2000</v>
      </c>
      <c r="E279" t="s">
        <v>2001</v>
      </c>
      <c r="F279" t="s">
        <v>1949</v>
      </c>
      <c r="G279" t="s">
        <v>2002</v>
      </c>
      <c r="J279" t="s">
        <v>2003</v>
      </c>
    </row>
    <row r="280" spans="1:10">
      <c r="A280">
        <v>101</v>
      </c>
      <c r="B280" t="s">
        <v>1321</v>
      </c>
      <c r="C280" t="s">
        <v>18</v>
      </c>
      <c r="D280" t="s">
        <v>1932</v>
      </c>
      <c r="E280" t="s">
        <v>1933</v>
      </c>
      <c r="F280" t="s">
        <v>1934</v>
      </c>
      <c r="G280" t="s">
        <v>1382</v>
      </c>
      <c r="J280" t="s">
        <v>2003</v>
      </c>
    </row>
    <row r="281" spans="1:10">
      <c r="A281">
        <v>102</v>
      </c>
      <c r="B281" t="s">
        <v>1321</v>
      </c>
      <c r="C281" t="s">
        <v>18</v>
      </c>
      <c r="D281" t="s">
        <v>1935</v>
      </c>
      <c r="E281" t="s">
        <v>1936</v>
      </c>
      <c r="F281" t="s">
        <v>1937</v>
      </c>
      <c r="G281" t="s">
        <v>1938</v>
      </c>
      <c r="I281" t="s">
        <v>1939</v>
      </c>
      <c r="J281" t="s">
        <v>2003</v>
      </c>
    </row>
    <row r="282" spans="1:10">
      <c r="A282">
        <v>103</v>
      </c>
      <c r="B282" t="s">
        <v>1321</v>
      </c>
      <c r="C282" t="s">
        <v>18</v>
      </c>
      <c r="D282" t="s">
        <v>1943</v>
      </c>
      <c r="E282" t="s">
        <v>1944</v>
      </c>
      <c r="F282" t="s">
        <v>1945</v>
      </c>
      <c r="G282" t="s">
        <v>1946</v>
      </c>
      <c r="J282" t="s">
        <v>2003</v>
      </c>
    </row>
    <row r="283" spans="1:10">
      <c r="A283">
        <v>104</v>
      </c>
      <c r="B283" t="s">
        <v>1321</v>
      </c>
      <c r="C283" t="s">
        <v>18</v>
      </c>
      <c r="D283" t="s">
        <v>1947</v>
      </c>
      <c r="E283" t="s">
        <v>1948</v>
      </c>
      <c r="F283" t="s">
        <v>1949</v>
      </c>
      <c r="G283" t="s">
        <v>1950</v>
      </c>
      <c r="J283" t="s">
        <v>2003</v>
      </c>
    </row>
  </sheetData>
  <sheetProtection formatColumns="0" formatRows="0"/>
  <phoneticPr fontId="17"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11"/>
  <sheetViews>
    <sheetView showGridLines="0" zoomScaleNormal="100" workbookViewId="0"/>
  </sheetViews>
  <sheetFormatPr defaultRowHeight="11.25"/>
  <sheetData>
    <row r="1" spans="1:7">
      <c r="A1" t="s">
        <v>2373</v>
      </c>
      <c r="B1" t="s">
        <v>2374</v>
      </c>
      <c r="C1" t="s">
        <v>2375</v>
      </c>
      <c r="D1" t="s">
        <v>2376</v>
      </c>
      <c r="E1" t="s">
        <v>2377</v>
      </c>
      <c r="F1" t="s">
        <v>2378</v>
      </c>
      <c r="G1" t="s">
        <v>2379</v>
      </c>
    </row>
    <row r="2" spans="1:7">
      <c r="A2" t="s">
        <v>2380</v>
      </c>
      <c r="B2" t="s">
        <v>2381</v>
      </c>
    </row>
    <row r="3" spans="1:7">
      <c r="A3" t="s">
        <v>2382</v>
      </c>
      <c r="B3" t="s">
        <v>2381</v>
      </c>
    </row>
    <row r="4" spans="1:7">
      <c r="A4" t="s">
        <v>2383</v>
      </c>
      <c r="B4" t="s">
        <v>2381</v>
      </c>
    </row>
    <row r="5" spans="1:7">
      <c r="A5" t="s">
        <v>2384</v>
      </c>
      <c r="B5" t="s">
        <v>2381</v>
      </c>
    </row>
    <row r="6" spans="1:7">
      <c r="A6" t="s">
        <v>2385</v>
      </c>
      <c r="B6" t="s">
        <v>2381</v>
      </c>
    </row>
    <row r="7" spans="1:7">
      <c r="A7" t="s">
        <v>2386</v>
      </c>
      <c r="B7" t="s">
        <v>2381</v>
      </c>
    </row>
    <row r="8" spans="1:7">
      <c r="A8" t="s">
        <v>2387</v>
      </c>
      <c r="B8" t="s">
        <v>2381</v>
      </c>
    </row>
    <row r="9" spans="1:7">
      <c r="A9" t="s">
        <v>2388</v>
      </c>
      <c r="B9" t="s">
        <v>2381</v>
      </c>
    </row>
    <row r="10" spans="1:7">
      <c r="A10" t="s">
        <v>2389</v>
      </c>
      <c r="B10" t="s">
        <v>2381</v>
      </c>
    </row>
    <row r="11" spans="1:7">
      <c r="A11" t="s">
        <v>2390</v>
      </c>
      <c r="B11" t="s">
        <v>2381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2"/>
  </cols>
  <sheetData/>
  <phoneticPr fontId="17"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89"/>
  <sheetViews>
    <sheetView showGridLines="0" zoomScaleNormal="100" workbookViewId="0"/>
  </sheetViews>
  <sheetFormatPr defaultRowHeight="11.25"/>
  <sheetData>
    <row r="1" spans="1:1">
      <c r="A1" s="453">
        <f>IF('Общие сведения'!$H$8="",1,0)</f>
        <v>0</v>
      </c>
    </row>
    <row r="2" spans="1:1">
      <c r="A2" s="453">
        <f>IF('Общие сведения'!$H$26="",1,0)</f>
        <v>0</v>
      </c>
    </row>
    <row r="3" spans="1:1">
      <c r="A3" s="453">
        <f>IF('Общие сведения'!$H$27="",1,0)</f>
        <v>0</v>
      </c>
    </row>
    <row r="4" spans="1:1">
      <c r="A4" s="453">
        <f>IF('Общие сведения'!$H$28="",1,0)</f>
        <v>0</v>
      </c>
    </row>
    <row r="5" spans="1:1">
      <c r="A5" s="453">
        <f>IF('Общие сведения'!$H$29="",1,0)</f>
        <v>0</v>
      </c>
    </row>
    <row r="6" spans="1:1">
      <c r="A6" s="453">
        <f>IF('Общие сведения'!$H$30="",1,0)</f>
        <v>0</v>
      </c>
    </row>
    <row r="7" spans="1:1">
      <c r="A7" s="453">
        <f>IF('Общие сведения'!$H$31="",1,0)</f>
        <v>0</v>
      </c>
    </row>
    <row r="8" spans="1:1">
      <c r="A8" s="453">
        <f>IF('Общие сведения'!$H$32="",1,0)</f>
        <v>0</v>
      </c>
    </row>
    <row r="9" spans="1:1">
      <c r="A9" s="453">
        <f>IF('Общие сведения'!$H$34="",1,0)</f>
        <v>0</v>
      </c>
    </row>
    <row r="10" spans="1:1">
      <c r="A10" s="453">
        <f>IF('Общие сведения'!$H$35="",1,0)</f>
        <v>0</v>
      </c>
    </row>
    <row r="11" spans="1:1">
      <c r="A11" s="453">
        <f>IF('Общие сведения'!$H$36="",1,0)</f>
        <v>0</v>
      </c>
    </row>
    <row r="12" spans="1:1">
      <c r="A12" s="453">
        <f>IF('Общие сведения'!$H$37="",1,0)</f>
        <v>0</v>
      </c>
    </row>
    <row r="13" spans="1:1">
      <c r="A13" s="453">
        <f>IF('Общие сведения'!$H$38="",1,0)</f>
        <v>0</v>
      </c>
    </row>
    <row r="14" spans="1:1">
      <c r="A14" s="453">
        <f>IF('Общие сведения'!$H$39="",1,0)</f>
        <v>0</v>
      </c>
    </row>
    <row r="15" spans="1:1">
      <c r="A15" s="453">
        <f>IF('Общие сведения'!$H$40="",1,0)</f>
        <v>0</v>
      </c>
    </row>
    <row r="16" spans="1:1">
      <c r="A16" s="453">
        <f>IF('Общие сведения'!$H$42="",1,0)</f>
        <v>0</v>
      </c>
    </row>
    <row r="17" spans="1:1">
      <c r="A17" s="453">
        <f>IF('Общие сведения'!$H$43="",1,0)</f>
        <v>0</v>
      </c>
    </row>
    <row r="18" spans="1:1">
      <c r="A18" s="453">
        <f>IF('Общие сведения'!$H$49="",1,0)</f>
        <v>0</v>
      </c>
    </row>
    <row r="19" spans="1:1">
      <c r="A19" s="453">
        <f>IF('Общие сведения'!$H$55="",1,0)</f>
        <v>0</v>
      </c>
    </row>
    <row r="20" spans="1:1">
      <c r="A20" s="453">
        <f>IF('Общие сведения'!$H$61="",1,0)</f>
        <v>0</v>
      </c>
    </row>
    <row r="21" spans="1:1">
      <c r="A21" s="453">
        <f>IF('Общие сведения'!$H$68="",1,0)</f>
        <v>0</v>
      </c>
    </row>
    <row r="22" spans="1:1">
      <c r="A22" s="453">
        <f>IF('Общие сведения'!$H$75="",1,0)</f>
        <v>0</v>
      </c>
    </row>
    <row r="23" spans="1:1">
      <c r="A23" s="453">
        <f>IF('Общие сведения'!$H$106="",1,0)</f>
        <v>0</v>
      </c>
    </row>
    <row r="24" spans="1:1">
      <c r="A24" s="453">
        <f>IF('Общие сведения'!$H$209="",1,0)</f>
        <v>0</v>
      </c>
    </row>
    <row r="25" spans="1:1">
      <c r="A25" s="453">
        <f>IF('Общие сведения'!$H$109="",1,0)</f>
        <v>0</v>
      </c>
    </row>
    <row r="26" spans="1:1">
      <c r="A26" s="453">
        <f>IF('Общие сведения'!$H$107="",1,0)</f>
        <v>0</v>
      </c>
    </row>
    <row r="27" spans="1:1">
      <c r="A27" s="453">
        <f>IF('Общие сведения'!$H$113="",1,0)</f>
        <v>0</v>
      </c>
    </row>
    <row r="28" spans="1:1">
      <c r="A28" s="453">
        <f>IF('Общие сведения'!$H$114="",1,0)</f>
        <v>0</v>
      </c>
    </row>
    <row r="29" spans="1:1">
      <c r="A29" s="453">
        <f>IF('Общие сведения'!$H$116="",1,0)</f>
        <v>0</v>
      </c>
    </row>
    <row r="30" spans="1:1">
      <c r="A30" s="453">
        <f>IF('Список территорий'!$M$16="",1,0)</f>
        <v>0</v>
      </c>
    </row>
    <row r="31" spans="1:1">
      <c r="A31" s="453">
        <f>IF('Список территорий'!$N$16="",1,0)</f>
        <v>0</v>
      </c>
    </row>
    <row r="32" spans="1:1">
      <c r="A32" s="453">
        <f>IF(ЭЭ!$M$23="",1,0)</f>
        <v>0</v>
      </c>
    </row>
    <row r="33" spans="1:1">
      <c r="A33" s="453">
        <f>IF('Общие сведения'!$H$126="",1,0)</f>
        <v>0</v>
      </c>
    </row>
    <row r="34" spans="1:1">
      <c r="A34" s="453">
        <f>IF('Общие сведения'!$H$127="",1,0)</f>
        <v>0</v>
      </c>
    </row>
    <row r="35" spans="1:1">
      <c r="A35" s="453">
        <f>IF('Общие сведения'!$H$129="",1,0)</f>
        <v>0</v>
      </c>
    </row>
    <row r="36" spans="1:1">
      <c r="A36" s="453">
        <f>IF('Список территорий'!$M$18="",1,0)</f>
        <v>0</v>
      </c>
    </row>
    <row r="37" spans="1:1">
      <c r="A37" s="453">
        <f>IF('Список территорий'!$N$18="",1,0)</f>
        <v>0</v>
      </c>
    </row>
    <row r="38" spans="1:1">
      <c r="A38" s="453">
        <f>IF(ЭЭ!$M$34="",1,0)</f>
        <v>0</v>
      </c>
    </row>
    <row r="39" spans="1:1">
      <c r="A39" s="453">
        <f>IF('Общие сведения'!$H$139="",1,0)</f>
        <v>0</v>
      </c>
    </row>
    <row r="40" spans="1:1">
      <c r="A40" s="453">
        <f>IF('Общие сведения'!$H$140="",1,0)</f>
        <v>0</v>
      </c>
    </row>
    <row r="41" spans="1:1">
      <c r="A41" s="453">
        <f>IF('Общие сведения'!$H$142="",1,0)</f>
        <v>0</v>
      </c>
    </row>
    <row r="42" spans="1:1">
      <c r="A42" s="453">
        <f>IF('Список территорий'!$M$20="",1,0)</f>
        <v>0</v>
      </c>
    </row>
    <row r="43" spans="1:1">
      <c r="A43" s="453">
        <f>IF('Список территорий'!$N$20="",1,0)</f>
        <v>0</v>
      </c>
    </row>
    <row r="44" spans="1:1">
      <c r="A44" s="453">
        <f>IF(ЭЭ!$M$45="",1,0)</f>
        <v>0</v>
      </c>
    </row>
    <row r="45" spans="1:1">
      <c r="A45" s="453">
        <f>IF('Общие сведения'!$H$152="",1,0)</f>
        <v>0</v>
      </c>
    </row>
    <row r="46" spans="1:1">
      <c r="A46" s="453">
        <f>IF('Общие сведения'!$H$153="",1,0)</f>
        <v>0</v>
      </c>
    </row>
    <row r="47" spans="1:1">
      <c r="A47" s="453">
        <f>IF('Общие сведения'!$H$155="",1,0)</f>
        <v>0</v>
      </c>
    </row>
    <row r="48" spans="1:1">
      <c r="A48" s="453">
        <f>IF('Список территорий'!$M$22="",1,0)</f>
        <v>0</v>
      </c>
    </row>
    <row r="49" spans="1:1">
      <c r="A49" s="453">
        <f>IF('Список территорий'!$N$22="",1,0)</f>
        <v>0</v>
      </c>
    </row>
    <row r="50" spans="1:1">
      <c r="A50" s="453">
        <f>IF(ЭЭ!$M$56="",1,0)</f>
        <v>0</v>
      </c>
    </row>
    <row r="51" spans="1:1">
      <c r="A51" s="453">
        <f>IF('Общие сведения'!$H$165="",1,0)</f>
        <v>0</v>
      </c>
    </row>
    <row r="52" spans="1:1">
      <c r="A52" s="453">
        <f>IF('Общие сведения'!$H$166="",1,0)</f>
        <v>0</v>
      </c>
    </row>
    <row r="53" spans="1:1">
      <c r="A53" s="453">
        <f>IF('Общие сведения'!$H$168="",1,0)</f>
        <v>0</v>
      </c>
    </row>
    <row r="54" spans="1:1">
      <c r="A54" s="453">
        <f>IF('Список территорий'!$M$24="",1,0)</f>
        <v>0</v>
      </c>
    </row>
    <row r="55" spans="1:1">
      <c r="A55" s="453">
        <f>IF('Список территорий'!$N$24="",1,0)</f>
        <v>0</v>
      </c>
    </row>
    <row r="56" spans="1:1">
      <c r="A56" s="453">
        <f>IF(ЭЭ!$M$67="",1,0)</f>
        <v>0</v>
      </c>
    </row>
    <row r="57" spans="1:1">
      <c r="A57" s="453">
        <f>IF('Общие сведения'!$H$178="",1,0)</f>
        <v>0</v>
      </c>
    </row>
    <row r="58" spans="1:1">
      <c r="A58" s="453">
        <f>IF('Общие сведения'!$H$179="",1,0)</f>
        <v>0</v>
      </c>
    </row>
    <row r="59" spans="1:1">
      <c r="A59" s="453">
        <f>IF('Общие сведения'!$H$181="",1,0)</f>
        <v>0</v>
      </c>
    </row>
    <row r="60" spans="1:1">
      <c r="A60" s="453">
        <f>IF('Список территорий'!$M$26="",1,0)</f>
        <v>0</v>
      </c>
    </row>
    <row r="61" spans="1:1">
      <c r="A61" s="453">
        <f>IF('Список территорий'!$N$26="",1,0)</f>
        <v>0</v>
      </c>
    </row>
    <row r="62" spans="1:1">
      <c r="A62" s="453">
        <f>IF(ЭЭ!$M$78="",1,0)</f>
        <v>0</v>
      </c>
    </row>
    <row r="63" spans="1:1">
      <c r="A63" s="453">
        <f>IF('Общие сведения'!$H$191="",1,0)</f>
        <v>0</v>
      </c>
    </row>
    <row r="64" spans="1:1">
      <c r="A64" s="453">
        <f>IF('Общие сведения'!$H$192="",1,0)</f>
        <v>0</v>
      </c>
    </row>
    <row r="65" spans="1:1">
      <c r="A65" s="453">
        <f>IF('Общие сведения'!$H$194="",1,0)</f>
        <v>0</v>
      </c>
    </row>
    <row r="66" spans="1:1">
      <c r="A66" s="453">
        <f>IF('Список территорий'!$M$28="",1,0)</f>
        <v>0</v>
      </c>
    </row>
    <row r="67" spans="1:1">
      <c r="A67" s="453">
        <f>IF('Список территорий'!$N$28="",1,0)</f>
        <v>0</v>
      </c>
    </row>
    <row r="68" spans="1:1">
      <c r="A68" s="453">
        <f>IF(ЭЭ!$M$89="",1,0)</f>
        <v>0</v>
      </c>
    </row>
    <row r="69" spans="1:1">
      <c r="A69" s="453">
        <f>IF(ФОТ!$M$19="",1,0)</f>
        <v>0</v>
      </c>
    </row>
    <row r="70" spans="1:1">
      <c r="A70" s="453">
        <f>IF(ФОТ!$M$25="",1,0)</f>
        <v>0</v>
      </c>
    </row>
    <row r="71" spans="1:1">
      <c r="A71" s="453">
        <f>IF(ФОТ!$M$31="",1,0)</f>
        <v>0</v>
      </c>
    </row>
    <row r="72" spans="1:1">
      <c r="A72" s="453">
        <f>IF(ФОТ!$M$41="",1,0)</f>
        <v>0</v>
      </c>
    </row>
    <row r="73" spans="1:1">
      <c r="A73" s="453">
        <f>IF(ФОТ!$M$47="",1,0)</f>
        <v>0</v>
      </c>
    </row>
    <row r="74" spans="1:1">
      <c r="A74" s="453">
        <f>IF(ФОТ!$M$53="",1,0)</f>
        <v>0</v>
      </c>
    </row>
    <row r="75" spans="1:1">
      <c r="A75" s="453">
        <f>IF(ФОТ!$M$63="",1,0)</f>
        <v>0</v>
      </c>
    </row>
    <row r="76" spans="1:1">
      <c r="A76" s="453">
        <f>IF(ФОТ!$M$69="",1,0)</f>
        <v>0</v>
      </c>
    </row>
    <row r="77" spans="1:1">
      <c r="A77" s="453">
        <f>IF(ФОТ!$M$75="",1,0)</f>
        <v>0</v>
      </c>
    </row>
    <row r="78" spans="1:1">
      <c r="A78" s="453">
        <f>IF(ФОТ!$M$85="",1,0)</f>
        <v>0</v>
      </c>
    </row>
    <row r="79" spans="1:1">
      <c r="A79" s="453">
        <f>IF(ФОТ!$M$91="",1,0)</f>
        <v>0</v>
      </c>
    </row>
    <row r="80" spans="1:1">
      <c r="A80" s="453">
        <f>IF(ФОТ!$M$97="",1,0)</f>
        <v>0</v>
      </c>
    </row>
    <row r="81" spans="1:1">
      <c r="A81" s="453">
        <f>IF(ФОТ!$M$107="",1,0)</f>
        <v>0</v>
      </c>
    </row>
    <row r="82" spans="1:1">
      <c r="A82" s="453">
        <f>IF(ФОТ!$M$119="",1,0)</f>
        <v>0</v>
      </c>
    </row>
    <row r="83" spans="1:1">
      <c r="A83" s="453">
        <f>IF(ФОТ!$M$113="",1,0)</f>
        <v>0</v>
      </c>
    </row>
    <row r="84" spans="1:1">
      <c r="A84" s="453">
        <f>IF(ФОТ!$M$129="",1,0)</f>
        <v>0</v>
      </c>
    </row>
    <row r="85" spans="1:1">
      <c r="A85" s="453">
        <f>IF(ФОТ!$M$135="",1,0)</f>
        <v>0</v>
      </c>
    </row>
    <row r="86" spans="1:1">
      <c r="A86" s="453">
        <f>IF(ФОТ!$M$141="",1,0)</f>
        <v>0</v>
      </c>
    </row>
    <row r="87" spans="1:1">
      <c r="A87" s="453">
        <f>IF(ФОТ!$M$151="",1,0)</f>
        <v>0</v>
      </c>
    </row>
    <row r="88" spans="1:1">
      <c r="A88" s="453">
        <f>IF(ФОТ!$M$157="",1,0)</f>
        <v>0</v>
      </c>
    </row>
    <row r="89" spans="1:1">
      <c r="A89" s="453">
        <f>IF(ФОТ!$M$163="",1,0)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39"/>
  </cols>
  <sheetData/>
  <sheetProtection formatColumns="0" formatRows="0"/>
  <phoneticPr fontId="19"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6"/>
    <col min="27" max="36" width="9.140625" style="7"/>
    <col min="37" max="16384" width="9.140625" style="6"/>
  </cols>
  <sheetData/>
  <sheetProtection formatColumns="0" formatRows="0"/>
  <phoneticPr fontId="1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7" hidden="1" customWidth="1"/>
    <col min="11" max="11" width="3.7109375" style="97" customWidth="1"/>
    <col min="12" max="12" width="6.140625" style="97" customWidth="1"/>
    <col min="13" max="13" width="20.7109375" style="97" customWidth="1"/>
    <col min="14" max="14" width="92.5703125" style="97" customWidth="1"/>
    <col min="15" max="16384" width="9.140625" style="97"/>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46" t="s">
        <v>508</v>
      </c>
      <c r="M12" s="220"/>
      <c r="N12" s="220"/>
    </row>
    <row r="14" spans="12:14" s="245" customFormat="1" ht="30" customHeight="1">
      <c r="L14" s="219" t="s">
        <v>15</v>
      </c>
      <c r="M14" s="219" t="s">
        <v>509</v>
      </c>
      <c r="N14" s="219" t="s">
        <v>510</v>
      </c>
    </row>
    <row r="15" spans="12:14" ht="33.75">
      <c r="L15" s="219">
        <v>1</v>
      </c>
      <c r="M15" s="247" t="s">
        <v>451</v>
      </c>
      <c r="N15" s="247" t="s">
        <v>511</v>
      </c>
    </row>
    <row r="16" spans="12:14" ht="69" customHeight="1">
      <c r="L16" s="219">
        <v>2</v>
      </c>
      <c r="M16" s="247" t="s">
        <v>452</v>
      </c>
      <c r="N16" s="24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7"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2"/>
  </cols>
  <sheetData/>
  <phoneticPr fontId="17"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38"/>
  </cols>
  <sheetData/>
  <sheetProtection formatColumns="0" formatRows="0"/>
  <phoneticPr fontId="3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5" t="s">
        <v>110</v>
      </c>
      <c r="B1" s="5"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7"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sheetData/>
  <sheetProtection formatColumns="0" formatRows="0"/>
  <phoneticPr fontId="19"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6384" width="9.140625" style="9"/>
  </cols>
  <sheetData/>
  <sheetProtection formatColumns="0" formatRows="0"/>
  <phoneticPr fontId="14"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0"/>
    </row>
    <row r="2" spans="1:1" ht="12">
      <c r="A2" s="10"/>
    </row>
    <row r="3" spans="1:1" ht="12">
      <c r="A3" s="10"/>
    </row>
    <row r="4" spans="1:1" ht="12">
      <c r="A4" s="10"/>
    </row>
    <row r="5" spans="1:1" ht="12">
      <c r="A5" s="10"/>
    </row>
    <row r="6" spans="1:1" ht="12">
      <c r="A6" s="10"/>
    </row>
    <row r="7" spans="1:1" ht="12">
      <c r="A7" s="10"/>
    </row>
    <row r="8" spans="1:1" ht="12">
      <c r="A8" s="10"/>
    </row>
    <row r="9" spans="1:1" ht="12">
      <c r="A9" s="10"/>
    </row>
    <row r="10" spans="1:1" ht="12">
      <c r="A10" s="10"/>
    </row>
    <row r="11" spans="1:1" ht="12">
      <c r="A11" s="10"/>
    </row>
    <row r="12" spans="1:1" ht="12">
      <c r="A12" s="10"/>
    </row>
    <row r="13" spans="1:1" ht="12">
      <c r="A13" s="10"/>
    </row>
    <row r="14" spans="1:1" ht="12">
      <c r="A14" s="10"/>
    </row>
    <row r="15" spans="1:1" ht="12">
      <c r="A15" s="10"/>
    </row>
    <row r="16" spans="1:1" ht="12">
      <c r="A16" s="10"/>
    </row>
    <row r="17" spans="1:1" ht="12">
      <c r="A17" s="10"/>
    </row>
    <row r="18" spans="1:1" ht="12">
      <c r="A18" s="10"/>
    </row>
    <row r="19" spans="1:1" ht="12">
      <c r="A19" s="10"/>
    </row>
  </sheetData>
  <sheetProtection formatColumns="0" formatRows="0"/>
  <phoneticPr fontId="17"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4" sqref="M14"/>
    </sheetView>
  </sheetViews>
  <sheetFormatPr defaultRowHeight="12.75"/>
  <cols>
    <col min="1" max="10" width="0" style="320" hidden="1" customWidth="1"/>
    <col min="11" max="11" width="3.7109375" style="320" customWidth="1"/>
    <col min="12" max="12" width="11.7109375" style="320" customWidth="1"/>
    <col min="13" max="13" width="32.85546875" style="320" customWidth="1"/>
    <col min="14" max="14" width="116.140625" style="320" customWidth="1"/>
    <col min="15" max="15" width="9.140625" style="321" customWidth="1"/>
    <col min="16" max="16384" width="9.140625" style="320"/>
  </cols>
  <sheetData>
    <row r="1" spans="12:15" hidden="1">
      <c r="L1" s="321"/>
      <c r="M1" s="321"/>
      <c r="N1" s="321"/>
    </row>
    <row r="2" spans="12:15" hidden="1">
      <c r="L2" s="321"/>
      <c r="M2" s="321"/>
      <c r="N2" s="321"/>
    </row>
    <row r="3" spans="12:15" hidden="1">
      <c r="L3" s="321"/>
      <c r="M3" s="321"/>
      <c r="N3" s="321"/>
    </row>
    <row r="4" spans="12:15" hidden="1">
      <c r="L4" s="321"/>
      <c r="M4" s="321"/>
      <c r="N4" s="321"/>
    </row>
    <row r="5" spans="12:15" hidden="1">
      <c r="L5" s="321"/>
      <c r="M5" s="321"/>
      <c r="N5" s="321"/>
    </row>
    <row r="6" spans="12:15" hidden="1">
      <c r="L6" s="321"/>
      <c r="M6" s="321"/>
      <c r="N6" s="321"/>
    </row>
    <row r="7" spans="12:15" hidden="1">
      <c r="L7" s="321"/>
      <c r="M7" s="321"/>
      <c r="N7" s="321"/>
    </row>
    <row r="8" spans="12:15" hidden="1">
      <c r="L8" s="321"/>
      <c r="M8" s="321"/>
      <c r="N8" s="321"/>
    </row>
    <row r="9" spans="12:15" hidden="1">
      <c r="L9" s="321"/>
      <c r="M9" s="321"/>
      <c r="N9" s="321"/>
    </row>
    <row r="10" spans="12:15" hidden="1">
      <c r="L10" s="321"/>
      <c r="M10" s="321"/>
      <c r="N10" s="321"/>
    </row>
    <row r="11" spans="12:15">
      <c r="L11" s="321"/>
      <c r="M11" s="321"/>
      <c r="N11" s="321"/>
    </row>
    <row r="12" spans="12:15" ht="24.95" customHeight="1">
      <c r="L12" s="322" t="s">
        <v>1020</v>
      </c>
      <c r="M12" s="323"/>
      <c r="N12" s="323"/>
    </row>
    <row r="13" spans="12:15" ht="16.5" customHeight="1">
      <c r="L13" s="517" t="s">
        <v>1041</v>
      </c>
      <c r="M13" s="321"/>
      <c r="N13" s="321"/>
    </row>
    <row r="14" spans="12:15" ht="27.95" customHeight="1">
      <c r="L14" s="518" t="s">
        <v>1017</v>
      </c>
      <c r="M14" s="519" t="s">
        <v>900</v>
      </c>
      <c r="N14" s="520" t="s">
        <v>1040</v>
      </c>
      <c r="O14" s="324"/>
    </row>
    <row r="15" spans="12:15" ht="27.95" customHeight="1">
      <c r="L15" s="518" t="s">
        <v>1017</v>
      </c>
      <c r="M15" s="519" t="s">
        <v>1018</v>
      </c>
      <c r="N15" s="520" t="s">
        <v>1032</v>
      </c>
      <c r="O15" s="324"/>
    </row>
    <row r="16" spans="12:15" ht="27.95" customHeight="1">
      <c r="L16" s="518" t="s">
        <v>1017</v>
      </c>
      <c r="M16" s="519" t="s">
        <v>1021</v>
      </c>
      <c r="N16" s="520" t="s">
        <v>1039</v>
      </c>
      <c r="O16" s="324"/>
    </row>
    <row r="17" spans="12:15" ht="27.95" customHeight="1">
      <c r="L17" s="518" t="s">
        <v>1017</v>
      </c>
      <c r="M17" s="519" t="s">
        <v>1022</v>
      </c>
      <c r="N17" s="520" t="s">
        <v>1035</v>
      </c>
      <c r="O17" s="324"/>
    </row>
    <row r="18" spans="12:15" ht="27.95" customHeight="1">
      <c r="L18" s="518" t="s">
        <v>1017</v>
      </c>
      <c r="M18" s="519" t="s">
        <v>1023</v>
      </c>
      <c r="N18" s="520" t="s">
        <v>1036</v>
      </c>
      <c r="O18" s="324"/>
    </row>
    <row r="19" spans="12:15" ht="27.95" customHeight="1">
      <c r="L19" s="518" t="s">
        <v>1017</v>
      </c>
      <c r="M19" s="519" t="s">
        <v>1024</v>
      </c>
      <c r="N19" s="520" t="s">
        <v>1037</v>
      </c>
      <c r="O19" s="324"/>
    </row>
    <row r="20" spans="12:15" ht="27.95" customHeight="1">
      <c r="L20" s="518" t="s">
        <v>1017</v>
      </c>
      <c r="M20" s="519" t="s">
        <v>1025</v>
      </c>
      <c r="N20" s="520" t="s">
        <v>1038</v>
      </c>
      <c r="O20" s="324"/>
    </row>
    <row r="21" spans="12:15" ht="27.95" customHeight="1">
      <c r="L21" s="518" t="s">
        <v>1017</v>
      </c>
      <c r="M21" s="519" t="s">
        <v>1026</v>
      </c>
      <c r="N21" s="520" t="s">
        <v>1076</v>
      </c>
      <c r="O21" s="324"/>
    </row>
    <row r="22" spans="12:15" ht="27.95" customHeight="1">
      <c r="L22" s="518" t="s">
        <v>1017</v>
      </c>
      <c r="M22" s="519" t="s">
        <v>1100</v>
      </c>
      <c r="N22" s="521" t="s">
        <v>1078</v>
      </c>
      <c r="O22" s="324"/>
    </row>
    <row r="23" spans="12:15" ht="27.95" customHeight="1">
      <c r="L23" s="518" t="s">
        <v>1017</v>
      </c>
      <c r="M23" s="519" t="s">
        <v>1103</v>
      </c>
      <c r="N23" s="521" t="s">
        <v>1089</v>
      </c>
      <c r="O23" s="324"/>
    </row>
    <row r="24" spans="12:15" ht="27.95" customHeight="1">
      <c r="L24" s="518" t="s">
        <v>1017</v>
      </c>
      <c r="M24" s="519" t="s">
        <v>1019</v>
      </c>
      <c r="N24" s="520" t="s">
        <v>1105</v>
      </c>
      <c r="O24" s="324"/>
    </row>
    <row r="25" spans="12:15" ht="27.95" customHeight="1">
      <c r="L25" s="518" t="s">
        <v>1017</v>
      </c>
      <c r="M25" s="519" t="s">
        <v>286</v>
      </c>
      <c r="N25" s="520" t="s">
        <v>1106</v>
      </c>
      <c r="O25" s="324"/>
    </row>
    <row r="26" spans="12:15" ht="27.95" customHeight="1">
      <c r="L26" s="518" t="s">
        <v>1017</v>
      </c>
      <c r="M26" s="519" t="s">
        <v>1027</v>
      </c>
      <c r="N26" s="520" t="s">
        <v>1107</v>
      </c>
      <c r="O26" s="324"/>
    </row>
    <row r="27" spans="12:15" ht="27.95" customHeight="1">
      <c r="L27" s="518" t="s">
        <v>1017</v>
      </c>
      <c r="M27" s="519" t="s">
        <v>1118</v>
      </c>
      <c r="N27" s="521" t="s">
        <v>1108</v>
      </c>
      <c r="O27" s="324"/>
    </row>
    <row r="28" spans="12:15" ht="27.95" customHeight="1">
      <c r="L28" s="518" t="s">
        <v>1017</v>
      </c>
      <c r="M28" s="519" t="s">
        <v>1028</v>
      </c>
      <c r="N28" s="520" t="s">
        <v>1121</v>
      </c>
      <c r="O28" s="324"/>
    </row>
    <row r="29" spans="12:15" ht="27.95" customHeight="1">
      <c r="L29" s="518" t="s">
        <v>1017</v>
      </c>
      <c r="M29" s="519" t="s">
        <v>1029</v>
      </c>
      <c r="N29" s="520" t="s">
        <v>1123</v>
      </c>
      <c r="O29" s="324"/>
    </row>
    <row r="30" spans="12:15" ht="27.95" customHeight="1">
      <c r="L30" s="518" t="s">
        <v>1017</v>
      </c>
      <c r="M30" s="519" t="s">
        <v>1030</v>
      </c>
      <c r="N30" s="520" t="s">
        <v>1126</v>
      </c>
      <c r="O30" s="324"/>
    </row>
    <row r="31" spans="12:15" ht="27.95" customHeight="1">
      <c r="L31" s="518" t="s">
        <v>1017</v>
      </c>
      <c r="M31" s="519" t="s">
        <v>1031</v>
      </c>
      <c r="N31" s="520" t="s">
        <v>1195</v>
      </c>
      <c r="O31" s="3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212"/>
  <sheetViews>
    <sheetView showGridLines="0" tabSelected="1" view="pageBreakPreview" topLeftCell="D171" zoomScale="80" zoomScaleNormal="100" zoomScaleSheetLayoutView="80" workbookViewId="0">
      <selection activeCell="R196" sqref="R196"/>
    </sheetView>
  </sheetViews>
  <sheetFormatPr defaultColWidth="9.140625" defaultRowHeight="10.5"/>
  <cols>
    <col min="1" max="3" width="10.7109375" style="49" hidden="1" customWidth="1"/>
    <col min="4" max="4" width="3.7109375" style="49" customWidth="1"/>
    <col min="5" max="5" width="12.7109375" style="49" customWidth="1"/>
    <col min="6" max="6" width="18.7109375" style="49" customWidth="1"/>
    <col min="7" max="7" width="57.5703125" style="49" customWidth="1"/>
    <col min="8" max="8" width="48.7109375" style="49" customWidth="1"/>
    <col min="9" max="9" width="3.7109375" style="49" customWidth="1"/>
    <col min="10" max="10" width="59.42578125" style="49" hidden="1" customWidth="1"/>
    <col min="11" max="14" width="16.7109375" style="49" hidden="1" customWidth="1"/>
    <col min="15" max="16" width="9.140625" style="49" customWidth="1"/>
    <col min="17" max="16384" width="9.140625" style="49"/>
  </cols>
  <sheetData>
    <row r="1" spans="1:16" hidden="1">
      <c r="A1" s="522"/>
      <c r="B1" s="522"/>
      <c r="C1" s="522"/>
      <c r="D1" s="522"/>
      <c r="E1" s="522"/>
      <c r="F1" s="522"/>
      <c r="G1" s="522"/>
      <c r="H1" s="522"/>
      <c r="I1" s="522"/>
      <c r="J1" s="522"/>
      <c r="K1" s="522"/>
      <c r="L1" s="522"/>
      <c r="M1" s="522"/>
      <c r="N1" s="522"/>
      <c r="O1" s="522"/>
      <c r="P1" s="522"/>
    </row>
    <row r="2" spans="1:16" hidden="1">
      <c r="A2" s="522"/>
      <c r="B2" s="522"/>
      <c r="C2" s="522"/>
      <c r="D2" s="522"/>
      <c r="E2" s="522"/>
      <c r="F2" s="522"/>
      <c r="G2" s="522"/>
      <c r="H2" s="522"/>
      <c r="I2" s="522"/>
      <c r="J2" s="522"/>
      <c r="K2" s="522"/>
      <c r="L2" s="522"/>
      <c r="M2" s="522"/>
      <c r="N2" s="522"/>
      <c r="O2" s="522"/>
      <c r="P2" s="522"/>
    </row>
    <row r="3" spans="1:16" hidden="1">
      <c r="A3" s="522"/>
      <c r="B3" s="522"/>
      <c r="C3" s="522"/>
      <c r="D3" s="522"/>
      <c r="E3" s="522"/>
      <c r="F3" s="522"/>
      <c r="G3" s="522"/>
      <c r="H3" s="522"/>
      <c r="I3" s="522"/>
      <c r="J3" s="522"/>
      <c r="K3" s="522"/>
      <c r="L3" s="522"/>
      <c r="M3" s="522"/>
      <c r="N3" s="522"/>
      <c r="O3" s="522"/>
      <c r="P3" s="522"/>
    </row>
    <row r="4" spans="1:16" hidden="1">
      <c r="A4" s="522"/>
      <c r="B4" s="522"/>
      <c r="C4" s="522"/>
      <c r="D4" s="522"/>
      <c r="E4" s="522"/>
      <c r="F4" s="522"/>
      <c r="G4" s="522"/>
      <c r="H4" s="522"/>
      <c r="I4" s="522"/>
      <c r="J4" s="522"/>
      <c r="K4" s="522"/>
      <c r="L4" s="522"/>
      <c r="M4" s="522"/>
      <c r="N4" s="522"/>
      <c r="O4" s="522"/>
      <c r="P4" s="522"/>
    </row>
    <row r="5" spans="1:16" hidden="1">
      <c r="A5" s="522"/>
      <c r="B5" s="522"/>
      <c r="C5" s="522"/>
      <c r="D5" s="522"/>
      <c r="E5" s="522"/>
      <c r="F5" s="522"/>
      <c r="G5" s="522"/>
      <c r="H5" s="522"/>
      <c r="I5" s="522"/>
      <c r="J5" s="522"/>
      <c r="K5" s="522"/>
      <c r="L5" s="522"/>
      <c r="M5" s="522"/>
      <c r="N5" s="522"/>
      <c r="O5" s="522"/>
      <c r="P5" s="522"/>
    </row>
    <row r="6" spans="1:16">
      <c r="A6" s="522"/>
      <c r="B6" s="522"/>
      <c r="C6" s="522"/>
      <c r="D6" s="522"/>
      <c r="E6" s="522"/>
      <c r="F6" s="522"/>
      <c r="G6" s="522"/>
      <c r="H6" s="522"/>
      <c r="I6" s="522"/>
      <c r="J6" s="522"/>
      <c r="K6" s="522"/>
      <c r="L6" s="522"/>
      <c r="M6" s="522"/>
      <c r="N6" s="522"/>
      <c r="O6" s="522"/>
      <c r="P6" s="522"/>
    </row>
    <row r="7" spans="1:16" ht="16.5" customHeight="1">
      <c r="A7" s="522"/>
      <c r="B7" s="522"/>
      <c r="C7" s="522"/>
      <c r="D7" s="522"/>
      <c r="E7" s="523" t="s">
        <v>104</v>
      </c>
      <c r="F7" s="524"/>
      <c r="G7" s="525"/>
      <c r="H7" s="526" t="s">
        <v>18</v>
      </c>
      <c r="I7" s="522" t="s">
        <v>634</v>
      </c>
      <c r="J7" s="522"/>
      <c r="K7" s="522"/>
      <c r="L7" s="522"/>
      <c r="M7" s="522"/>
      <c r="N7" s="522"/>
      <c r="O7" s="522"/>
      <c r="P7" s="522"/>
    </row>
    <row r="8" spans="1:16" ht="16.5" customHeight="1">
      <c r="A8" s="522"/>
      <c r="B8" s="522"/>
      <c r="C8" s="522"/>
      <c r="D8" s="522"/>
      <c r="E8" s="523" t="s">
        <v>105</v>
      </c>
      <c r="F8" s="524"/>
      <c r="G8" s="525"/>
      <c r="H8" s="527">
        <v>2024</v>
      </c>
      <c r="I8" s="528"/>
      <c r="J8" s="522"/>
      <c r="K8" s="522"/>
      <c r="L8" s="522"/>
      <c r="M8" s="522"/>
      <c r="N8" s="522"/>
      <c r="O8" s="522"/>
      <c r="P8" s="522"/>
    </row>
    <row r="9" spans="1:16">
      <c r="A9" s="522"/>
      <c r="B9" s="522"/>
      <c r="C9" s="522"/>
      <c r="D9" s="522"/>
      <c r="E9" s="522"/>
      <c r="F9" s="522"/>
      <c r="G9" s="522"/>
      <c r="H9" s="522"/>
      <c r="I9" s="522"/>
      <c r="J9" s="522"/>
      <c r="K9" s="522"/>
      <c r="L9" s="522"/>
      <c r="M9" s="522"/>
      <c r="N9" s="522"/>
      <c r="O9" s="522"/>
      <c r="P9" s="522"/>
    </row>
    <row r="10" spans="1:16">
      <c r="A10" s="522"/>
      <c r="B10" s="522"/>
      <c r="C10" s="522"/>
      <c r="D10" s="522"/>
      <c r="E10" s="522"/>
      <c r="F10" s="522"/>
      <c r="G10" s="522"/>
      <c r="H10" s="522"/>
      <c r="I10" s="522"/>
      <c r="J10" s="522"/>
      <c r="K10" s="522"/>
      <c r="L10" s="522"/>
      <c r="M10" s="522"/>
      <c r="N10" s="522"/>
      <c r="O10" s="522"/>
      <c r="P10" s="522"/>
    </row>
    <row r="11" spans="1:16" ht="15" customHeight="1">
      <c r="A11" s="522"/>
      <c r="B11" s="522"/>
      <c r="C11" s="522"/>
      <c r="D11" s="522"/>
      <c r="E11" s="529" t="s">
        <v>190</v>
      </c>
      <c r="F11" s="529"/>
      <c r="G11" s="529"/>
      <c r="H11" s="529"/>
      <c r="I11" s="530"/>
      <c r="J11" s="530"/>
      <c r="K11" s="530"/>
      <c r="L11" s="530"/>
      <c r="M11" s="530"/>
      <c r="N11" s="530"/>
      <c r="O11" s="530"/>
      <c r="P11" s="530"/>
    </row>
    <row r="12" spans="1:16" ht="15" customHeight="1">
      <c r="A12" s="522"/>
      <c r="B12" s="522"/>
      <c r="C12" s="522"/>
      <c r="D12" s="522"/>
      <c r="E12" s="531" t="s">
        <v>715</v>
      </c>
      <c r="F12" s="531"/>
      <c r="G12" s="531"/>
      <c r="H12" s="531"/>
      <c r="I12" s="530"/>
      <c r="J12" s="530"/>
      <c r="K12" s="530"/>
      <c r="L12" s="530"/>
      <c r="M12" s="530"/>
      <c r="N12" s="530"/>
      <c r="O12" s="530"/>
      <c r="P12" s="530"/>
    </row>
    <row r="13" spans="1:16" ht="15" customHeight="1">
      <c r="A13" s="522"/>
      <c r="B13" s="522"/>
      <c r="C13" s="522"/>
      <c r="D13" s="522"/>
      <c r="E13" s="529" t="s">
        <v>191</v>
      </c>
      <c r="F13" s="529"/>
      <c r="G13" s="529"/>
      <c r="H13" s="529"/>
      <c r="I13" s="530"/>
      <c r="J13" s="530"/>
      <c r="K13" s="530"/>
      <c r="L13" s="530"/>
      <c r="M13" s="530"/>
      <c r="N13" s="530"/>
      <c r="O13" s="530"/>
      <c r="P13" s="530"/>
    </row>
    <row r="14" spans="1:16" ht="15" customHeight="1">
      <c r="A14" s="522"/>
      <c r="B14" s="522"/>
      <c r="C14" s="522"/>
      <c r="D14" s="522">
        <v>26505139</v>
      </c>
      <c r="E14" s="532" t="s">
        <v>1774</v>
      </c>
      <c r="F14" s="532"/>
      <c r="G14" s="532"/>
      <c r="H14" s="532"/>
      <c r="I14" s="533"/>
      <c r="J14" s="530"/>
      <c r="K14" s="530"/>
      <c r="L14" s="530"/>
      <c r="M14" s="530"/>
      <c r="N14" s="530"/>
      <c r="O14" s="522" t="s">
        <v>2440</v>
      </c>
      <c r="P14" s="530"/>
    </row>
    <row r="15" spans="1:16" ht="15" customHeight="1">
      <c r="A15" s="522"/>
      <c r="B15" s="522"/>
      <c r="C15" s="522"/>
      <c r="D15" s="522"/>
      <c r="E15" s="534" t="s">
        <v>2441</v>
      </c>
      <c r="F15" s="534"/>
      <c r="G15" s="534"/>
      <c r="H15" s="534"/>
      <c r="I15" s="533"/>
      <c r="J15" s="530"/>
      <c r="K15" s="530"/>
      <c r="L15" s="530"/>
      <c r="M15" s="530"/>
      <c r="N15" s="530"/>
      <c r="O15" s="530"/>
      <c r="P15" s="530"/>
    </row>
    <row r="16" spans="1:16" ht="15" customHeight="1">
      <c r="A16" s="522"/>
      <c r="B16" s="522"/>
      <c r="C16" s="522"/>
      <c r="D16" s="522"/>
      <c r="E16" s="535" t="s">
        <v>2442</v>
      </c>
      <c r="F16" s="535"/>
      <c r="G16" s="535"/>
      <c r="H16" s="535"/>
      <c r="I16" s="536"/>
      <c r="J16" s="530"/>
      <c r="K16" s="530"/>
      <c r="L16" s="530"/>
      <c r="M16" s="530"/>
      <c r="N16" s="530"/>
      <c r="O16" s="530"/>
      <c r="P16" s="530"/>
    </row>
    <row r="17" spans="1:16" ht="11.25" customHeight="1">
      <c r="A17" s="522"/>
      <c r="B17" s="522"/>
      <c r="C17" s="522"/>
      <c r="D17" s="522"/>
      <c r="E17" s="537"/>
      <c r="F17" s="538"/>
      <c r="G17" s="538"/>
      <c r="H17" s="539"/>
      <c r="I17" s="540"/>
      <c r="J17" s="541"/>
      <c r="K17" s="542"/>
      <c r="L17" s="543"/>
      <c r="M17" s="543"/>
      <c r="N17" s="542"/>
      <c r="O17" s="541"/>
      <c r="P17" s="541"/>
    </row>
    <row r="18" spans="1:16" ht="20.100000000000001" customHeight="1">
      <c r="A18" s="522"/>
      <c r="B18" s="522"/>
      <c r="C18" s="522"/>
      <c r="D18" s="522"/>
      <c r="E18" s="544" t="s">
        <v>1015</v>
      </c>
      <c r="F18" s="544"/>
      <c r="G18" s="544"/>
      <c r="H18" s="544"/>
      <c r="I18" s="545"/>
      <c r="J18" s="546"/>
      <c r="K18" s="546"/>
      <c r="L18" s="546"/>
      <c r="M18" s="546"/>
      <c r="N18" s="546"/>
      <c r="O18" s="528"/>
      <c r="P18" s="528"/>
    </row>
    <row r="19" spans="1:16" ht="30.6" customHeight="1">
      <c r="A19" s="522"/>
      <c r="B19" s="522"/>
      <c r="C19" s="522"/>
      <c r="D19" s="522"/>
      <c r="E19" s="547" t="s">
        <v>192</v>
      </c>
      <c r="F19" s="547"/>
      <c r="G19" s="547"/>
      <c r="H19" s="548" t="s">
        <v>2370</v>
      </c>
      <c r="I19" s="549"/>
      <c r="J19" s="528"/>
      <c r="K19" s="528"/>
      <c r="L19" s="528"/>
      <c r="M19" s="522"/>
      <c r="N19" s="522"/>
      <c r="O19" s="522"/>
      <c r="P19" s="522"/>
    </row>
    <row r="20" spans="1:16" ht="21" customHeight="1">
      <c r="A20" s="522"/>
      <c r="B20" s="522"/>
      <c r="C20" s="522"/>
      <c r="D20" s="522"/>
      <c r="E20" s="547" t="s">
        <v>193</v>
      </c>
      <c r="F20" s="547"/>
      <c r="G20" s="547"/>
      <c r="H20" s="548" t="s">
        <v>2371</v>
      </c>
      <c r="I20" s="549"/>
      <c r="J20" s="522"/>
      <c r="K20" s="522"/>
      <c r="L20" s="522"/>
      <c r="M20" s="522"/>
      <c r="N20" s="522"/>
      <c r="O20" s="522"/>
      <c r="P20" s="522"/>
    </row>
    <row r="21" spans="1:16" ht="15.95" customHeight="1">
      <c r="A21" s="522"/>
      <c r="B21" s="522"/>
      <c r="C21" s="522"/>
      <c r="D21" s="522"/>
      <c r="E21" s="547" t="s">
        <v>194</v>
      </c>
      <c r="F21" s="547"/>
      <c r="G21" s="547"/>
      <c r="H21" s="550"/>
      <c r="I21" s="549"/>
      <c r="J21" s="522"/>
      <c r="K21" s="522"/>
      <c r="L21" s="522"/>
      <c r="M21" s="522"/>
      <c r="N21" s="522"/>
      <c r="O21" s="522"/>
      <c r="P21" s="522"/>
    </row>
    <row r="22" spans="1:16" ht="15.95" customHeight="1">
      <c r="A22" s="522"/>
      <c r="B22" s="522"/>
      <c r="C22" s="522"/>
      <c r="D22" s="522"/>
      <c r="E22" s="547" t="s">
        <v>195</v>
      </c>
      <c r="F22" s="547"/>
      <c r="G22" s="547"/>
      <c r="H22" s="551" t="s">
        <v>2372</v>
      </c>
      <c r="I22" s="549"/>
      <c r="J22" s="522"/>
      <c r="K22" s="522"/>
      <c r="L22" s="522"/>
      <c r="M22" s="522"/>
      <c r="N22" s="522"/>
      <c r="O22" s="522"/>
      <c r="P22" s="522"/>
    </row>
    <row r="23" spans="1:16" ht="15.95" customHeight="1">
      <c r="A23" s="522"/>
      <c r="B23" s="522"/>
      <c r="C23" s="522"/>
      <c r="D23" s="522"/>
      <c r="E23" s="547" t="s">
        <v>106</v>
      </c>
      <c r="F23" s="547"/>
      <c r="G23" s="547"/>
      <c r="H23" s="551" t="s">
        <v>1775</v>
      </c>
      <c r="I23" s="549"/>
      <c r="J23" s="522"/>
      <c r="K23" s="522"/>
      <c r="L23" s="522"/>
      <c r="M23" s="522"/>
      <c r="N23" s="522"/>
      <c r="O23" s="522"/>
      <c r="P23" s="522"/>
    </row>
    <row r="24" spans="1:16" ht="15.95" customHeight="1">
      <c r="A24" s="522"/>
      <c r="B24" s="522"/>
      <c r="C24" s="522"/>
      <c r="D24" s="522"/>
      <c r="E24" s="547" t="s">
        <v>107</v>
      </c>
      <c r="F24" s="547"/>
      <c r="G24" s="547"/>
      <c r="H24" s="551" t="s">
        <v>1329</v>
      </c>
      <c r="I24" s="549"/>
      <c r="J24" s="522"/>
      <c r="K24" s="522"/>
      <c r="L24" s="522"/>
      <c r="M24" s="522"/>
      <c r="N24" s="522"/>
      <c r="O24" s="522"/>
      <c r="P24" s="522"/>
    </row>
    <row r="25" spans="1:16" ht="15.95" customHeight="1">
      <c r="A25" s="522"/>
      <c r="B25" s="522"/>
      <c r="C25" s="522"/>
      <c r="D25" s="522"/>
      <c r="E25" s="547" t="s">
        <v>196</v>
      </c>
      <c r="F25" s="547"/>
      <c r="G25" s="547"/>
      <c r="H25" s="550" t="s">
        <v>2392</v>
      </c>
      <c r="I25" s="549"/>
      <c r="J25" s="522"/>
      <c r="K25" s="522"/>
      <c r="L25" s="522"/>
      <c r="M25" s="522"/>
      <c r="N25" s="522"/>
      <c r="O25" s="522"/>
      <c r="P25" s="522"/>
    </row>
    <row r="26" spans="1:16" ht="15.95" customHeight="1">
      <c r="A26" s="522"/>
      <c r="B26" s="522"/>
      <c r="C26" s="522"/>
      <c r="D26" s="522"/>
      <c r="E26" s="547" t="s">
        <v>197</v>
      </c>
      <c r="F26" s="547"/>
      <c r="G26" s="547"/>
      <c r="H26" s="552" t="s">
        <v>730</v>
      </c>
      <c r="I26" s="549"/>
      <c r="J26" s="522"/>
      <c r="K26" s="522"/>
      <c r="L26" s="522"/>
      <c r="M26" s="522"/>
      <c r="N26" s="522"/>
      <c r="O26" s="522"/>
      <c r="P26" s="522"/>
    </row>
    <row r="27" spans="1:16" ht="15.95" customHeight="1">
      <c r="A27" s="522"/>
      <c r="B27" s="522"/>
      <c r="C27" s="522"/>
      <c r="D27" s="522"/>
      <c r="E27" s="547" t="s">
        <v>198</v>
      </c>
      <c r="F27" s="547"/>
      <c r="G27" s="547"/>
      <c r="H27" s="552" t="s">
        <v>2365</v>
      </c>
      <c r="I27" s="533"/>
      <c r="J27" s="522"/>
      <c r="K27" s="522"/>
      <c r="L27" s="522"/>
      <c r="M27" s="522"/>
      <c r="N27" s="522"/>
      <c r="O27" s="522"/>
      <c r="P27" s="522"/>
    </row>
    <row r="28" spans="1:16" ht="15.95" customHeight="1">
      <c r="A28" s="522"/>
      <c r="B28" s="522"/>
      <c r="C28" s="522"/>
      <c r="D28" s="522"/>
      <c r="E28" s="547" t="s">
        <v>199</v>
      </c>
      <c r="F28" s="547"/>
      <c r="G28" s="547"/>
      <c r="H28" s="552" t="s">
        <v>2366</v>
      </c>
      <c r="I28" s="533"/>
      <c r="J28" s="522"/>
      <c r="K28" s="522"/>
      <c r="L28" s="522"/>
      <c r="M28" s="522"/>
      <c r="N28" s="522"/>
      <c r="O28" s="522"/>
      <c r="P28" s="522"/>
    </row>
    <row r="29" spans="1:16" ht="15.95" customHeight="1">
      <c r="A29" s="522"/>
      <c r="B29" s="522"/>
      <c r="C29" s="522"/>
      <c r="D29" s="522"/>
      <c r="E29" s="547" t="s">
        <v>200</v>
      </c>
      <c r="F29" s="547"/>
      <c r="G29" s="547"/>
      <c r="H29" s="552" t="s">
        <v>2367</v>
      </c>
      <c r="I29" s="533"/>
      <c r="J29" s="522"/>
      <c r="K29" s="522"/>
      <c r="L29" s="522"/>
      <c r="M29" s="522"/>
      <c r="N29" s="522"/>
      <c r="O29" s="522"/>
      <c r="P29" s="522"/>
    </row>
    <row r="30" spans="1:16" ht="15.95" customHeight="1">
      <c r="A30" s="522"/>
      <c r="B30" s="522"/>
      <c r="C30" s="522"/>
      <c r="D30" s="522"/>
      <c r="E30" s="547" t="s">
        <v>153</v>
      </c>
      <c r="F30" s="547"/>
      <c r="G30" s="547"/>
      <c r="H30" s="552" t="s">
        <v>2368</v>
      </c>
      <c r="I30" s="533"/>
      <c r="J30" s="522"/>
      <c r="K30" s="522"/>
      <c r="L30" s="522"/>
      <c r="M30" s="522"/>
      <c r="N30" s="522"/>
      <c r="O30" s="522"/>
      <c r="P30" s="522"/>
    </row>
    <row r="31" spans="1:16" ht="15.95" customHeight="1">
      <c r="A31" s="522"/>
      <c r="B31" s="522"/>
      <c r="C31" s="522"/>
      <c r="D31" s="522"/>
      <c r="E31" s="547" t="s">
        <v>201</v>
      </c>
      <c r="F31" s="547"/>
      <c r="G31" s="547"/>
      <c r="H31" s="552" t="s">
        <v>2393</v>
      </c>
      <c r="I31" s="533"/>
      <c r="J31" s="522"/>
      <c r="K31" s="522"/>
      <c r="L31" s="522"/>
      <c r="M31" s="522"/>
      <c r="N31" s="522"/>
      <c r="O31" s="522"/>
      <c r="P31" s="522"/>
    </row>
    <row r="32" spans="1:16" ht="15.95" customHeight="1">
      <c r="A32" s="522"/>
      <c r="B32" s="522"/>
      <c r="C32" s="522"/>
      <c r="D32" s="522"/>
      <c r="E32" s="547" t="s">
        <v>202</v>
      </c>
      <c r="F32" s="547"/>
      <c r="G32" s="547"/>
      <c r="H32" s="552" t="s">
        <v>2364</v>
      </c>
      <c r="I32" s="533"/>
      <c r="J32" s="522"/>
      <c r="K32" s="522"/>
      <c r="L32" s="522"/>
      <c r="M32" s="522"/>
      <c r="N32" s="522"/>
      <c r="O32" s="522"/>
      <c r="P32" s="522"/>
    </row>
    <row r="33" spans="1:16" ht="15.95" customHeight="1">
      <c r="A33" s="522"/>
      <c r="B33" s="522"/>
      <c r="C33" s="522"/>
      <c r="D33" s="522"/>
      <c r="E33" s="547" t="s">
        <v>203</v>
      </c>
      <c r="F33" s="547"/>
      <c r="G33" s="547"/>
      <c r="H33" s="552" t="s">
        <v>2369</v>
      </c>
      <c r="I33" s="533"/>
      <c r="J33" s="522"/>
      <c r="K33" s="522"/>
      <c r="L33" s="522"/>
      <c r="M33" s="522"/>
      <c r="N33" s="522"/>
      <c r="O33" s="522"/>
      <c r="P33" s="522"/>
    </row>
    <row r="34" spans="1:16" ht="15.95" customHeight="1">
      <c r="A34" s="522"/>
      <c r="B34" s="522"/>
      <c r="C34" s="522"/>
      <c r="D34" s="522"/>
      <c r="E34" s="547" t="s">
        <v>204</v>
      </c>
      <c r="F34" s="547"/>
      <c r="G34" s="553" t="s">
        <v>205</v>
      </c>
      <c r="H34" s="554" t="s">
        <v>20</v>
      </c>
      <c r="I34" s="533"/>
      <c r="J34" s="522"/>
      <c r="K34" s="522"/>
      <c r="L34" s="522"/>
      <c r="M34" s="522"/>
      <c r="N34" s="522"/>
      <c r="O34" s="522"/>
      <c r="P34" s="522"/>
    </row>
    <row r="35" spans="1:16" ht="15.95" customHeight="1">
      <c r="A35" s="522"/>
      <c r="B35" s="522"/>
      <c r="C35" s="522"/>
      <c r="D35" s="522"/>
      <c r="E35" s="547"/>
      <c r="F35" s="547"/>
      <c r="G35" s="553" t="s">
        <v>206</v>
      </c>
      <c r="H35" s="554" t="s">
        <v>529</v>
      </c>
      <c r="I35" s="533"/>
      <c r="J35" s="522"/>
      <c r="K35" s="522"/>
      <c r="L35" s="522"/>
      <c r="M35" s="522"/>
      <c r="N35" s="522"/>
      <c r="O35" s="522"/>
      <c r="P35" s="522"/>
    </row>
    <row r="36" spans="1:16" ht="15.95" customHeight="1">
      <c r="A36" s="522"/>
      <c r="B36" s="522"/>
      <c r="C36" s="522"/>
      <c r="D36" s="522"/>
      <c r="E36" s="547"/>
      <c r="F36" s="547"/>
      <c r="G36" s="553" t="s">
        <v>207</v>
      </c>
      <c r="H36" s="554" t="s">
        <v>554</v>
      </c>
      <c r="I36" s="533"/>
      <c r="J36" s="522"/>
      <c r="K36" s="522"/>
      <c r="L36" s="522"/>
      <c r="M36" s="522"/>
      <c r="N36" s="522"/>
      <c r="O36" s="522"/>
      <c r="P36" s="522"/>
    </row>
    <row r="37" spans="1:16" ht="20.25" customHeight="1">
      <c r="A37" s="522"/>
      <c r="B37" s="522"/>
      <c r="C37" s="522"/>
      <c r="D37" s="522"/>
      <c r="E37" s="547" t="s">
        <v>208</v>
      </c>
      <c r="F37" s="547"/>
      <c r="G37" s="547"/>
      <c r="H37" s="554" t="s">
        <v>19</v>
      </c>
      <c r="I37" s="533"/>
      <c r="J37" s="522"/>
      <c r="K37" s="522"/>
      <c r="L37" s="522"/>
      <c r="M37" s="522"/>
      <c r="N37" s="522"/>
      <c r="O37" s="522"/>
      <c r="P37" s="522"/>
    </row>
    <row r="38" spans="1:16" ht="15.95" customHeight="1">
      <c r="A38" s="522"/>
      <c r="B38" s="522"/>
      <c r="C38" s="522"/>
      <c r="D38" s="522"/>
      <c r="E38" s="547" t="s">
        <v>209</v>
      </c>
      <c r="F38" s="547"/>
      <c r="G38" s="547"/>
      <c r="H38" s="554" t="s">
        <v>20</v>
      </c>
      <c r="I38" s="533"/>
      <c r="J38" s="522"/>
      <c r="K38" s="522"/>
      <c r="L38" s="522"/>
      <c r="M38" s="522"/>
      <c r="N38" s="522"/>
      <c r="O38" s="522"/>
      <c r="P38" s="522"/>
    </row>
    <row r="39" spans="1:16" ht="21.75" customHeight="1">
      <c r="A39" s="522"/>
      <c r="B39" s="522"/>
      <c r="C39" s="522"/>
      <c r="D39" s="522"/>
      <c r="E39" s="547" t="s">
        <v>210</v>
      </c>
      <c r="F39" s="547"/>
      <c r="G39" s="547"/>
      <c r="H39" s="554" t="s">
        <v>19</v>
      </c>
      <c r="I39" s="533"/>
      <c r="J39" s="522"/>
      <c r="K39" s="522"/>
      <c r="L39" s="522"/>
      <c r="M39" s="522"/>
      <c r="N39" s="522"/>
      <c r="O39" s="522"/>
      <c r="P39" s="522"/>
    </row>
    <row r="40" spans="1:16" ht="15.95" customHeight="1">
      <c r="A40" s="522" t="s">
        <v>1257</v>
      </c>
      <c r="B40" s="522"/>
      <c r="C40" s="522"/>
      <c r="D40" s="522"/>
      <c r="E40" s="547" t="s">
        <v>211</v>
      </c>
      <c r="F40" s="547"/>
      <c r="G40" s="547"/>
      <c r="H40" s="554" t="s">
        <v>19</v>
      </c>
      <c r="I40" s="533"/>
      <c r="J40" s="522"/>
      <c r="K40" s="522"/>
      <c r="L40" s="522"/>
      <c r="M40" s="522"/>
      <c r="N40" s="522"/>
      <c r="O40" s="522"/>
      <c r="P40" s="522"/>
    </row>
    <row r="41" spans="1:16" ht="15.95" hidden="1" customHeight="1">
      <c r="A41" s="522"/>
      <c r="B41" s="522"/>
      <c r="C41" s="522"/>
      <c r="D41" s="522"/>
      <c r="E41" s="547" t="s">
        <v>212</v>
      </c>
      <c r="F41" s="547"/>
      <c r="G41" s="547"/>
      <c r="H41" s="555"/>
      <c r="I41" s="533"/>
      <c r="J41" s="556"/>
      <c r="K41" s="522"/>
      <c r="L41" s="522"/>
      <c r="M41" s="522"/>
      <c r="N41" s="522"/>
      <c r="O41" s="522"/>
      <c r="P41" s="522"/>
    </row>
    <row r="42" spans="1:16" ht="15.95" customHeight="1">
      <c r="A42" s="522"/>
      <c r="B42" s="522"/>
      <c r="C42" s="522"/>
      <c r="D42" s="522"/>
      <c r="E42" s="547" t="s">
        <v>213</v>
      </c>
      <c r="F42" s="547"/>
      <c r="G42" s="547"/>
      <c r="H42" s="554" t="s">
        <v>19</v>
      </c>
      <c r="I42" s="533"/>
      <c r="J42" s="522"/>
      <c r="K42" s="522"/>
      <c r="L42" s="522"/>
      <c r="M42" s="522"/>
      <c r="N42" s="522"/>
      <c r="O42" s="522"/>
      <c r="P42" s="522"/>
    </row>
    <row r="43" spans="1:16" ht="15.95" customHeight="1">
      <c r="A43" s="522" t="s">
        <v>1258</v>
      </c>
      <c r="B43" s="522"/>
      <c r="C43" s="522"/>
      <c r="D43" s="522"/>
      <c r="E43" s="547" t="s">
        <v>214</v>
      </c>
      <c r="F43" s="547"/>
      <c r="G43" s="547"/>
      <c r="H43" s="554" t="s">
        <v>20</v>
      </c>
      <c r="I43" s="533"/>
      <c r="J43" s="522"/>
      <c r="K43" s="522"/>
      <c r="L43" s="522"/>
      <c r="M43" s="522"/>
      <c r="N43" s="522"/>
      <c r="O43" s="522"/>
      <c r="P43" s="522"/>
    </row>
    <row r="44" spans="1:16" ht="15.95" hidden="1" customHeight="1">
      <c r="A44" s="522"/>
      <c r="B44" s="522"/>
      <c r="C44" s="522"/>
      <c r="D44" s="522"/>
      <c r="E44" s="557" t="s">
        <v>215</v>
      </c>
      <c r="F44" s="547" t="s">
        <v>216</v>
      </c>
      <c r="G44" s="547"/>
      <c r="H44" s="558"/>
      <c r="I44" s="533"/>
      <c r="J44" s="522"/>
      <c r="K44" s="522"/>
      <c r="L44" s="522"/>
      <c r="M44" s="522"/>
      <c r="N44" s="522"/>
      <c r="O44" s="522"/>
      <c r="P44" s="522"/>
    </row>
    <row r="45" spans="1:16" ht="15.95" hidden="1" customHeight="1">
      <c r="A45" s="522"/>
      <c r="B45" s="522"/>
      <c r="C45" s="522"/>
      <c r="D45" s="522"/>
      <c r="E45" s="557"/>
      <c r="F45" s="547" t="s">
        <v>217</v>
      </c>
      <c r="G45" s="547"/>
      <c r="H45" s="559"/>
      <c r="I45" s="533"/>
      <c r="J45" s="522"/>
      <c r="K45" s="522"/>
      <c r="L45" s="522"/>
      <c r="M45" s="522"/>
      <c r="N45" s="522"/>
      <c r="O45" s="522"/>
      <c r="P45" s="522"/>
    </row>
    <row r="46" spans="1:16" ht="15.95" hidden="1" customHeight="1">
      <c r="A46" s="522"/>
      <c r="B46" s="522"/>
      <c r="C46" s="522"/>
      <c r="D46" s="522"/>
      <c r="E46" s="557"/>
      <c r="F46" s="547" t="s">
        <v>218</v>
      </c>
      <c r="G46" s="547"/>
      <c r="H46" s="558"/>
      <c r="I46" s="533"/>
      <c r="J46" s="522"/>
      <c r="K46" s="522"/>
      <c r="L46" s="522"/>
      <c r="M46" s="522"/>
      <c r="N46" s="522"/>
      <c r="O46" s="522"/>
      <c r="P46" s="522"/>
    </row>
    <row r="47" spans="1:16" ht="15.95" hidden="1" customHeight="1">
      <c r="A47" s="522"/>
      <c r="B47" s="522"/>
      <c r="C47" s="522"/>
      <c r="D47" s="522"/>
      <c r="E47" s="557"/>
      <c r="F47" s="547" t="s">
        <v>219</v>
      </c>
      <c r="G47" s="547"/>
      <c r="H47" s="560"/>
      <c r="I47" s="533"/>
      <c r="J47" s="522"/>
      <c r="K47" s="522"/>
      <c r="L47" s="522"/>
      <c r="M47" s="522"/>
      <c r="N47" s="522"/>
      <c r="O47" s="522"/>
      <c r="P47" s="522"/>
    </row>
    <row r="48" spans="1:16" ht="15.95" hidden="1" customHeight="1">
      <c r="A48" s="522"/>
      <c r="B48" s="522"/>
      <c r="C48" s="522"/>
      <c r="D48" s="522"/>
      <c r="E48" s="557"/>
      <c r="F48" s="547" t="s">
        <v>220</v>
      </c>
      <c r="G48" s="547"/>
      <c r="H48" s="555"/>
      <c r="I48" s="533"/>
      <c r="J48" s="556"/>
      <c r="K48" s="522"/>
      <c r="L48" s="522"/>
      <c r="M48" s="522"/>
      <c r="N48" s="522"/>
      <c r="O48" s="522"/>
      <c r="P48" s="522"/>
    </row>
    <row r="49" spans="1:16" ht="15.95" customHeight="1">
      <c r="A49" s="522" t="s">
        <v>1259</v>
      </c>
      <c r="B49" s="522"/>
      <c r="C49" s="522"/>
      <c r="D49" s="522"/>
      <c r="E49" s="547" t="s">
        <v>221</v>
      </c>
      <c r="F49" s="547"/>
      <c r="G49" s="547"/>
      <c r="H49" s="554" t="s">
        <v>20</v>
      </c>
      <c r="I49" s="533"/>
      <c r="J49" s="522"/>
      <c r="K49" s="522"/>
      <c r="L49" s="522"/>
      <c r="M49" s="522"/>
      <c r="N49" s="522"/>
      <c r="O49" s="522"/>
      <c r="P49" s="522"/>
    </row>
    <row r="50" spans="1:16" ht="15.95" hidden="1" customHeight="1">
      <c r="A50" s="522"/>
      <c r="B50" s="522"/>
      <c r="C50" s="522"/>
      <c r="D50" s="522"/>
      <c r="E50" s="557" t="s">
        <v>215</v>
      </c>
      <c r="F50" s="547" t="s">
        <v>216</v>
      </c>
      <c r="G50" s="547"/>
      <c r="H50" s="558"/>
      <c r="I50" s="533"/>
      <c r="J50" s="522"/>
      <c r="K50" s="522"/>
      <c r="L50" s="522"/>
      <c r="M50" s="522"/>
      <c r="N50" s="522"/>
      <c r="O50" s="522"/>
      <c r="P50" s="522"/>
    </row>
    <row r="51" spans="1:16" ht="15.95" hidden="1" customHeight="1">
      <c r="A51" s="522"/>
      <c r="B51" s="522"/>
      <c r="C51" s="522"/>
      <c r="D51" s="522"/>
      <c r="E51" s="557"/>
      <c r="F51" s="547" t="s">
        <v>217</v>
      </c>
      <c r="G51" s="547"/>
      <c r="H51" s="559"/>
      <c r="I51" s="533"/>
      <c r="J51" s="522"/>
      <c r="K51" s="522"/>
      <c r="L51" s="522"/>
      <c r="M51" s="522"/>
      <c r="N51" s="522"/>
      <c r="O51" s="522"/>
      <c r="P51" s="522"/>
    </row>
    <row r="52" spans="1:16" ht="15.95" hidden="1" customHeight="1">
      <c r="A52" s="522"/>
      <c r="B52" s="522"/>
      <c r="C52" s="522"/>
      <c r="D52" s="522"/>
      <c r="E52" s="557"/>
      <c r="F52" s="547" t="s">
        <v>218</v>
      </c>
      <c r="G52" s="547"/>
      <c r="H52" s="558"/>
      <c r="I52" s="533"/>
      <c r="J52" s="522"/>
      <c r="K52" s="522"/>
      <c r="L52" s="522"/>
      <c r="M52" s="522"/>
      <c r="N52" s="522"/>
      <c r="O52" s="522"/>
      <c r="P52" s="522"/>
    </row>
    <row r="53" spans="1:16" ht="15.95" hidden="1" customHeight="1">
      <c r="A53" s="522"/>
      <c r="B53" s="522"/>
      <c r="C53" s="522"/>
      <c r="D53" s="522"/>
      <c r="E53" s="557"/>
      <c r="F53" s="547" t="s">
        <v>219</v>
      </c>
      <c r="G53" s="547"/>
      <c r="H53" s="560"/>
      <c r="I53" s="533"/>
      <c r="J53" s="522"/>
      <c r="K53" s="522"/>
      <c r="L53" s="522"/>
      <c r="M53" s="522"/>
      <c r="N53" s="522"/>
      <c r="O53" s="522"/>
      <c r="P53" s="522"/>
    </row>
    <row r="54" spans="1:16" ht="15.95" hidden="1" customHeight="1">
      <c r="A54" s="522"/>
      <c r="B54" s="522"/>
      <c r="C54" s="522"/>
      <c r="D54" s="522"/>
      <c r="E54" s="557"/>
      <c r="F54" s="547" t="s">
        <v>220</v>
      </c>
      <c r="G54" s="547"/>
      <c r="H54" s="555"/>
      <c r="I54" s="533"/>
      <c r="J54" s="556"/>
      <c r="K54" s="522"/>
      <c r="L54" s="522"/>
      <c r="M54" s="522"/>
      <c r="N54" s="522"/>
      <c r="O54" s="522"/>
      <c r="P54" s="522"/>
    </row>
    <row r="55" spans="1:16" ht="15.95" customHeight="1">
      <c r="A55" s="522" t="s">
        <v>1260</v>
      </c>
      <c r="B55" s="522"/>
      <c r="C55" s="522"/>
      <c r="D55" s="522"/>
      <c r="E55" s="547" t="s">
        <v>222</v>
      </c>
      <c r="F55" s="547"/>
      <c r="G55" s="547"/>
      <c r="H55" s="554" t="s">
        <v>20</v>
      </c>
      <c r="I55" s="533"/>
      <c r="J55" s="522"/>
      <c r="K55" s="522"/>
      <c r="L55" s="522"/>
      <c r="M55" s="522"/>
      <c r="N55" s="522"/>
      <c r="O55" s="522"/>
      <c r="P55" s="522"/>
    </row>
    <row r="56" spans="1:16" ht="15.95" hidden="1" customHeight="1">
      <c r="A56" s="522"/>
      <c r="B56" s="522"/>
      <c r="C56" s="522"/>
      <c r="D56" s="522"/>
      <c r="E56" s="557" t="s">
        <v>215</v>
      </c>
      <c r="F56" s="547" t="s">
        <v>216</v>
      </c>
      <c r="G56" s="547"/>
      <c r="H56" s="558"/>
      <c r="I56" s="533"/>
      <c r="J56" s="522"/>
      <c r="K56" s="522"/>
      <c r="L56" s="522"/>
      <c r="M56" s="522"/>
      <c r="N56" s="522"/>
      <c r="O56" s="522"/>
      <c r="P56" s="522"/>
    </row>
    <row r="57" spans="1:16" ht="15.95" hidden="1" customHeight="1">
      <c r="A57" s="522"/>
      <c r="B57" s="522"/>
      <c r="C57" s="522"/>
      <c r="D57" s="522"/>
      <c r="E57" s="557"/>
      <c r="F57" s="547" t="s">
        <v>217</v>
      </c>
      <c r="G57" s="547"/>
      <c r="H57" s="559"/>
      <c r="I57" s="533"/>
      <c r="J57" s="522"/>
      <c r="K57" s="522"/>
      <c r="L57" s="522"/>
      <c r="M57" s="522"/>
      <c r="N57" s="522"/>
      <c r="O57" s="522"/>
      <c r="P57" s="522"/>
    </row>
    <row r="58" spans="1:16" ht="15.95" hidden="1" customHeight="1">
      <c r="A58" s="522"/>
      <c r="B58" s="522"/>
      <c r="C58" s="522"/>
      <c r="D58" s="522"/>
      <c r="E58" s="557"/>
      <c r="F58" s="547" t="s">
        <v>218</v>
      </c>
      <c r="G58" s="547"/>
      <c r="H58" s="558"/>
      <c r="I58" s="533"/>
      <c r="J58" s="522"/>
      <c r="K58" s="522"/>
      <c r="L58" s="522"/>
      <c r="M58" s="522"/>
      <c r="N58" s="522"/>
      <c r="O58" s="522"/>
      <c r="P58" s="522"/>
    </row>
    <row r="59" spans="1:16" ht="15.95" hidden="1" customHeight="1">
      <c r="A59" s="522"/>
      <c r="B59" s="522"/>
      <c r="C59" s="522"/>
      <c r="D59" s="522"/>
      <c r="E59" s="557"/>
      <c r="F59" s="547" t="s">
        <v>219</v>
      </c>
      <c r="G59" s="547"/>
      <c r="H59" s="560"/>
      <c r="I59" s="533"/>
      <c r="J59" s="522"/>
      <c r="K59" s="522"/>
      <c r="L59" s="522"/>
      <c r="M59" s="522"/>
      <c r="N59" s="522"/>
      <c r="O59" s="522"/>
      <c r="P59" s="522"/>
    </row>
    <row r="60" spans="1:16" ht="15.95" hidden="1" customHeight="1">
      <c r="A60" s="522"/>
      <c r="B60" s="522"/>
      <c r="C60" s="522"/>
      <c r="D60" s="522"/>
      <c r="E60" s="557"/>
      <c r="F60" s="547" t="s">
        <v>220</v>
      </c>
      <c r="G60" s="547"/>
      <c r="H60" s="555"/>
      <c r="I60" s="533"/>
      <c r="J60" s="556"/>
      <c r="K60" s="522"/>
      <c r="L60" s="522"/>
      <c r="M60" s="522"/>
      <c r="N60" s="522"/>
      <c r="O60" s="522"/>
      <c r="P60" s="522"/>
    </row>
    <row r="61" spans="1:16" ht="21.95" customHeight="1">
      <c r="A61" s="522" t="s">
        <v>1261</v>
      </c>
      <c r="B61" s="522"/>
      <c r="C61" s="522"/>
      <c r="D61" s="522"/>
      <c r="E61" s="547" t="s">
        <v>2443</v>
      </c>
      <c r="F61" s="547"/>
      <c r="G61" s="547"/>
      <c r="H61" s="554" t="s">
        <v>20</v>
      </c>
      <c r="I61" s="533"/>
      <c r="J61" s="556"/>
      <c r="K61" s="522"/>
      <c r="L61" s="522"/>
      <c r="M61" s="522"/>
      <c r="N61" s="522"/>
      <c r="O61" s="522"/>
      <c r="P61" s="522"/>
    </row>
    <row r="62" spans="1:16" ht="15.95" hidden="1" customHeight="1">
      <c r="A62" s="522"/>
      <c r="B62" s="522"/>
      <c r="C62" s="522"/>
      <c r="D62" s="522"/>
      <c r="E62" s="557" t="s">
        <v>215</v>
      </c>
      <c r="F62" s="547" t="s">
        <v>216</v>
      </c>
      <c r="G62" s="547"/>
      <c r="H62" s="558"/>
      <c r="I62" s="533"/>
      <c r="J62" s="522"/>
      <c r="K62" s="522"/>
      <c r="L62" s="522"/>
      <c r="M62" s="522"/>
      <c r="N62" s="522"/>
      <c r="O62" s="522"/>
      <c r="P62" s="522"/>
    </row>
    <row r="63" spans="1:16" ht="15.95" hidden="1" customHeight="1">
      <c r="A63" s="522"/>
      <c r="B63" s="522"/>
      <c r="C63" s="522"/>
      <c r="D63" s="522"/>
      <c r="E63" s="557"/>
      <c r="F63" s="547" t="s">
        <v>217</v>
      </c>
      <c r="G63" s="547"/>
      <c r="H63" s="559"/>
      <c r="I63" s="533"/>
      <c r="J63" s="522"/>
      <c r="K63" s="522"/>
      <c r="L63" s="522"/>
      <c r="M63" s="522"/>
      <c r="N63" s="522"/>
      <c r="O63" s="522"/>
      <c r="P63" s="522"/>
    </row>
    <row r="64" spans="1:16" ht="15.95" hidden="1" customHeight="1">
      <c r="A64" s="522"/>
      <c r="B64" s="522"/>
      <c r="C64" s="522"/>
      <c r="D64" s="522"/>
      <c r="E64" s="557"/>
      <c r="F64" s="547" t="s">
        <v>218</v>
      </c>
      <c r="G64" s="547"/>
      <c r="H64" s="558"/>
      <c r="I64" s="533"/>
      <c r="J64" s="522"/>
      <c r="K64" s="522"/>
      <c r="L64" s="522"/>
      <c r="M64" s="522"/>
      <c r="N64" s="522"/>
      <c r="O64" s="522"/>
      <c r="P64" s="522"/>
    </row>
    <row r="65" spans="1:16" ht="15.95" hidden="1" customHeight="1">
      <c r="A65" s="522"/>
      <c r="B65" s="522"/>
      <c r="C65" s="522"/>
      <c r="D65" s="522"/>
      <c r="E65" s="557"/>
      <c r="F65" s="547" t="s">
        <v>219</v>
      </c>
      <c r="G65" s="547"/>
      <c r="H65" s="560"/>
      <c r="I65" s="533"/>
      <c r="J65" s="522"/>
      <c r="K65" s="522"/>
      <c r="L65" s="522"/>
      <c r="M65" s="522"/>
      <c r="N65" s="522"/>
      <c r="O65" s="522"/>
      <c r="P65" s="522"/>
    </row>
    <row r="66" spans="1:16" ht="15.95" hidden="1" customHeight="1">
      <c r="A66" s="522"/>
      <c r="B66" s="522"/>
      <c r="C66" s="522"/>
      <c r="D66" s="522"/>
      <c r="E66" s="557"/>
      <c r="F66" s="547" t="s">
        <v>223</v>
      </c>
      <c r="G66" s="547"/>
      <c r="H66" s="560"/>
      <c r="I66" s="533"/>
      <c r="J66" s="522"/>
      <c r="K66" s="522"/>
      <c r="L66" s="522"/>
      <c r="M66" s="522"/>
      <c r="N66" s="522"/>
      <c r="O66" s="522"/>
      <c r="P66" s="522"/>
    </row>
    <row r="67" spans="1:16" ht="15.95" hidden="1" customHeight="1">
      <c r="A67" s="522"/>
      <c r="B67" s="522"/>
      <c r="C67" s="522"/>
      <c r="D67" s="522"/>
      <c r="E67" s="557"/>
      <c r="F67" s="547" t="s">
        <v>224</v>
      </c>
      <c r="G67" s="547"/>
      <c r="H67" s="560"/>
      <c r="I67" s="533"/>
      <c r="J67" s="522"/>
      <c r="K67" s="522"/>
      <c r="L67" s="522"/>
      <c r="M67" s="522"/>
      <c r="N67" s="522"/>
      <c r="O67" s="522"/>
      <c r="P67" s="522"/>
    </row>
    <row r="68" spans="1:16" ht="21.95" customHeight="1">
      <c r="A68" s="522" t="s">
        <v>1262</v>
      </c>
      <c r="B68" s="522"/>
      <c r="C68" s="522"/>
      <c r="D68" s="522"/>
      <c r="E68" s="547" t="s">
        <v>2444</v>
      </c>
      <c r="F68" s="547"/>
      <c r="G68" s="547"/>
      <c r="H68" s="554" t="s">
        <v>20</v>
      </c>
      <c r="I68" s="533"/>
      <c r="J68" s="522"/>
      <c r="K68" s="522"/>
      <c r="L68" s="522"/>
      <c r="M68" s="522"/>
      <c r="N68" s="522"/>
      <c r="O68" s="522"/>
      <c r="P68" s="522"/>
    </row>
    <row r="69" spans="1:16" ht="15.95" hidden="1" customHeight="1">
      <c r="A69" s="522"/>
      <c r="B69" s="522"/>
      <c r="C69" s="522"/>
      <c r="D69" s="522"/>
      <c r="E69" s="557" t="s">
        <v>215</v>
      </c>
      <c r="F69" s="547" t="s">
        <v>216</v>
      </c>
      <c r="G69" s="547"/>
      <c r="H69" s="558"/>
      <c r="I69" s="533"/>
      <c r="J69" s="522"/>
      <c r="K69" s="522"/>
      <c r="L69" s="522"/>
      <c r="M69" s="522"/>
      <c r="N69" s="522"/>
      <c r="O69" s="522"/>
      <c r="P69" s="522"/>
    </row>
    <row r="70" spans="1:16" ht="15.95" hidden="1" customHeight="1">
      <c r="A70" s="522"/>
      <c r="B70" s="522"/>
      <c r="C70" s="522"/>
      <c r="D70" s="522"/>
      <c r="E70" s="557"/>
      <c r="F70" s="547" t="s">
        <v>217</v>
      </c>
      <c r="G70" s="547"/>
      <c r="H70" s="559"/>
      <c r="I70" s="533"/>
      <c r="J70" s="522"/>
      <c r="K70" s="522"/>
      <c r="L70" s="522"/>
      <c r="M70" s="522"/>
      <c r="N70" s="522"/>
      <c r="O70" s="522"/>
      <c r="P70" s="522"/>
    </row>
    <row r="71" spans="1:16" ht="15.95" hidden="1" customHeight="1">
      <c r="A71" s="522"/>
      <c r="B71" s="522"/>
      <c r="C71" s="522"/>
      <c r="D71" s="522"/>
      <c r="E71" s="557"/>
      <c r="F71" s="547" t="s">
        <v>218</v>
      </c>
      <c r="G71" s="547"/>
      <c r="H71" s="558"/>
      <c r="I71" s="533"/>
      <c r="J71" s="522"/>
      <c r="K71" s="522"/>
      <c r="L71" s="522"/>
      <c r="M71" s="522"/>
      <c r="N71" s="522"/>
      <c r="O71" s="522"/>
      <c r="P71" s="522"/>
    </row>
    <row r="72" spans="1:16" ht="15.95" hidden="1" customHeight="1">
      <c r="A72" s="522"/>
      <c r="B72" s="522"/>
      <c r="C72" s="522"/>
      <c r="D72" s="522"/>
      <c r="E72" s="557"/>
      <c r="F72" s="547" t="s">
        <v>219</v>
      </c>
      <c r="G72" s="547"/>
      <c r="H72" s="560"/>
      <c r="I72" s="533"/>
      <c r="J72" s="522"/>
      <c r="K72" s="522"/>
      <c r="L72" s="522"/>
      <c r="M72" s="522"/>
      <c r="N72" s="522"/>
      <c r="O72" s="522"/>
      <c r="P72" s="522"/>
    </row>
    <row r="73" spans="1:16" ht="15.95" hidden="1" customHeight="1">
      <c r="A73" s="522"/>
      <c r="B73" s="522"/>
      <c r="C73" s="522"/>
      <c r="D73" s="522"/>
      <c r="E73" s="557"/>
      <c r="F73" s="547" t="s">
        <v>223</v>
      </c>
      <c r="G73" s="547"/>
      <c r="H73" s="560"/>
      <c r="I73" s="533"/>
      <c r="J73" s="522"/>
      <c r="K73" s="522"/>
      <c r="L73" s="522"/>
      <c r="M73" s="522"/>
      <c r="N73" s="522"/>
      <c r="O73" s="522"/>
      <c r="P73" s="522"/>
    </row>
    <row r="74" spans="1:16" ht="15.95" hidden="1" customHeight="1">
      <c r="A74" s="522"/>
      <c r="B74" s="522"/>
      <c r="C74" s="522"/>
      <c r="D74" s="522"/>
      <c r="E74" s="557"/>
      <c r="F74" s="547" t="s">
        <v>224</v>
      </c>
      <c r="G74" s="547"/>
      <c r="H74" s="560"/>
      <c r="I74" s="533"/>
      <c r="J74" s="522"/>
      <c r="K74" s="522"/>
      <c r="L74" s="522"/>
      <c r="M74" s="522"/>
      <c r="N74" s="522"/>
      <c r="O74" s="522"/>
      <c r="P74" s="522"/>
    </row>
    <row r="75" spans="1:16" ht="21.95" customHeight="1">
      <c r="A75" s="522" t="s">
        <v>1263</v>
      </c>
      <c r="B75" s="522"/>
      <c r="C75" s="522"/>
      <c r="D75" s="522"/>
      <c r="E75" s="547" t="s">
        <v>2445</v>
      </c>
      <c r="F75" s="547"/>
      <c r="G75" s="547"/>
      <c r="H75" s="554" t="s">
        <v>20</v>
      </c>
      <c r="I75" s="533"/>
      <c r="J75" s="522"/>
      <c r="K75" s="522"/>
      <c r="L75" s="522"/>
      <c r="M75" s="522"/>
      <c r="N75" s="522"/>
      <c r="O75" s="522"/>
      <c r="P75" s="522"/>
    </row>
    <row r="76" spans="1:16" ht="15.95" hidden="1" customHeight="1">
      <c r="A76" s="522"/>
      <c r="B76" s="522"/>
      <c r="C76" s="522"/>
      <c r="D76" s="522"/>
      <c r="E76" s="557" t="s">
        <v>215</v>
      </c>
      <c r="F76" s="547" t="s">
        <v>216</v>
      </c>
      <c r="G76" s="547"/>
      <c r="H76" s="558"/>
      <c r="I76" s="533"/>
      <c r="J76" s="522"/>
      <c r="K76" s="522"/>
      <c r="L76" s="522"/>
      <c r="M76" s="522"/>
      <c r="N76" s="522"/>
      <c r="O76" s="522"/>
      <c r="P76" s="522"/>
    </row>
    <row r="77" spans="1:16" ht="15.95" hidden="1" customHeight="1">
      <c r="A77" s="522"/>
      <c r="B77" s="522"/>
      <c r="C77" s="522"/>
      <c r="D77" s="522"/>
      <c r="E77" s="557"/>
      <c r="F77" s="547" t="s">
        <v>217</v>
      </c>
      <c r="G77" s="547"/>
      <c r="H77" s="559"/>
      <c r="I77" s="533"/>
      <c r="J77" s="522"/>
      <c r="K77" s="522"/>
      <c r="L77" s="522"/>
      <c r="M77" s="522"/>
      <c r="N77" s="522"/>
      <c r="O77" s="522"/>
      <c r="P77" s="522"/>
    </row>
    <row r="78" spans="1:16" ht="15.95" hidden="1" customHeight="1">
      <c r="A78" s="522"/>
      <c r="B78" s="522"/>
      <c r="C78" s="522"/>
      <c r="D78" s="522"/>
      <c r="E78" s="557"/>
      <c r="F78" s="547" t="s">
        <v>218</v>
      </c>
      <c r="G78" s="547"/>
      <c r="H78" s="558"/>
      <c r="I78" s="533"/>
      <c r="J78" s="522"/>
      <c r="K78" s="522"/>
      <c r="L78" s="522"/>
      <c r="M78" s="522"/>
      <c r="N78" s="522"/>
      <c r="O78" s="522"/>
      <c r="P78" s="522"/>
    </row>
    <row r="79" spans="1:16" ht="15.95" hidden="1" customHeight="1">
      <c r="A79" s="522"/>
      <c r="B79" s="522"/>
      <c r="C79" s="522"/>
      <c r="D79" s="522"/>
      <c r="E79" s="557"/>
      <c r="F79" s="547" t="s">
        <v>219</v>
      </c>
      <c r="G79" s="547"/>
      <c r="H79" s="560"/>
      <c r="I79" s="533"/>
      <c r="J79" s="522"/>
      <c r="K79" s="522"/>
      <c r="L79" s="522"/>
      <c r="M79" s="522"/>
      <c r="N79" s="522"/>
      <c r="O79" s="522"/>
      <c r="P79" s="522"/>
    </row>
    <row r="80" spans="1:16" ht="15.95" hidden="1" customHeight="1">
      <c r="A80" s="522"/>
      <c r="B80" s="522"/>
      <c r="C80" s="522"/>
      <c r="D80" s="522"/>
      <c r="E80" s="557"/>
      <c r="F80" s="547" t="s">
        <v>225</v>
      </c>
      <c r="G80" s="547"/>
      <c r="H80" s="560"/>
      <c r="I80" s="533"/>
      <c r="J80" s="522"/>
      <c r="K80" s="522"/>
      <c r="L80" s="522"/>
      <c r="M80" s="522"/>
      <c r="N80" s="522"/>
      <c r="O80" s="522"/>
      <c r="P80" s="522"/>
    </row>
    <row r="81" spans="1:16" ht="15.95" hidden="1" customHeight="1">
      <c r="A81" s="522"/>
      <c r="B81" s="522"/>
      <c r="C81" s="522"/>
      <c r="D81" s="522"/>
      <c r="E81" s="557"/>
      <c r="F81" s="547" t="s">
        <v>938</v>
      </c>
      <c r="G81" s="547"/>
      <c r="H81" s="560"/>
      <c r="I81" s="533"/>
      <c r="J81" s="522"/>
      <c r="K81" s="522"/>
      <c r="L81" s="522"/>
      <c r="M81" s="522"/>
      <c r="N81" s="522"/>
      <c r="O81" s="522"/>
      <c r="P81" s="522"/>
    </row>
    <row r="82" spans="1:16" ht="15.95" customHeight="1">
      <c r="A82" s="522"/>
      <c r="B82" s="522"/>
      <c r="C82" s="522"/>
      <c r="D82" s="522"/>
      <c r="E82" s="547" t="s">
        <v>226</v>
      </c>
      <c r="F82" s="547"/>
      <c r="G82" s="547"/>
      <c r="H82" s="558"/>
      <c r="I82" s="533"/>
      <c r="J82" s="522"/>
      <c r="K82" s="522"/>
      <c r="L82" s="522"/>
      <c r="M82" s="522"/>
      <c r="N82" s="522"/>
      <c r="O82" s="522"/>
      <c r="P82" s="522"/>
    </row>
    <row r="83" spans="1:16" ht="11.25" customHeight="1">
      <c r="A83" s="522"/>
      <c r="B83" s="522"/>
      <c r="C83" s="522"/>
      <c r="D83" s="522"/>
      <c r="E83" s="522"/>
      <c r="F83" s="522"/>
      <c r="G83" s="522"/>
      <c r="H83" s="522"/>
      <c r="I83" s="533"/>
      <c r="J83" s="522"/>
      <c r="K83" s="522"/>
      <c r="L83" s="522"/>
      <c r="M83" s="522"/>
      <c r="N83" s="522"/>
      <c r="O83" s="522"/>
      <c r="P83" s="522"/>
    </row>
    <row r="84" spans="1:16" ht="15.95" customHeight="1">
      <c r="A84" s="522"/>
      <c r="B84" s="522"/>
      <c r="C84" s="522"/>
      <c r="D84" s="522"/>
      <c r="E84" s="547" t="s">
        <v>227</v>
      </c>
      <c r="F84" s="547"/>
      <c r="G84" s="553" t="s">
        <v>228</v>
      </c>
      <c r="H84" s="550" t="s">
        <v>2394</v>
      </c>
      <c r="I84" s="533"/>
      <c r="J84" s="522"/>
      <c r="K84" s="522"/>
      <c r="L84" s="522"/>
      <c r="M84" s="522"/>
      <c r="N84" s="522"/>
      <c r="O84" s="522"/>
      <c r="P84" s="522"/>
    </row>
    <row r="85" spans="1:16" ht="15.95" customHeight="1">
      <c r="A85" s="522"/>
      <c r="B85" s="522"/>
      <c r="C85" s="522"/>
      <c r="D85" s="522"/>
      <c r="E85" s="547"/>
      <c r="F85" s="547"/>
      <c r="G85" s="553" t="s">
        <v>229</v>
      </c>
      <c r="H85" s="550" t="s">
        <v>2395</v>
      </c>
      <c r="I85" s="533"/>
      <c r="J85" s="522"/>
      <c r="K85" s="522"/>
      <c r="L85" s="522"/>
      <c r="M85" s="522"/>
      <c r="N85" s="522"/>
      <c r="O85" s="522"/>
      <c r="P85" s="522"/>
    </row>
    <row r="86" spans="1:16" ht="15.95" customHeight="1">
      <c r="A86" s="522"/>
      <c r="B86" s="522"/>
      <c r="C86" s="522"/>
      <c r="D86" s="522"/>
      <c r="E86" s="547"/>
      <c r="F86" s="547"/>
      <c r="G86" s="553" t="s">
        <v>230</v>
      </c>
      <c r="H86" s="550" t="s">
        <v>2396</v>
      </c>
      <c r="I86" s="533"/>
      <c r="J86" s="522"/>
      <c r="K86" s="522"/>
      <c r="L86" s="522"/>
      <c r="M86" s="522"/>
      <c r="N86" s="522"/>
      <c r="O86" s="522"/>
      <c r="P86" s="522"/>
    </row>
    <row r="87" spans="1:16" ht="15.95" customHeight="1">
      <c r="A87" s="522"/>
      <c r="B87" s="522"/>
      <c r="C87" s="522"/>
      <c r="D87" s="522"/>
      <c r="E87" s="547"/>
      <c r="F87" s="547"/>
      <c r="G87" s="553" t="s">
        <v>231</v>
      </c>
      <c r="H87" s="550" t="s">
        <v>2368</v>
      </c>
      <c r="I87" s="533"/>
      <c r="J87" s="522"/>
      <c r="K87" s="522"/>
      <c r="L87" s="522"/>
      <c r="M87" s="522"/>
      <c r="N87" s="522"/>
      <c r="O87" s="522"/>
      <c r="P87" s="522"/>
    </row>
    <row r="88" spans="1:16" ht="11.25" customHeight="1">
      <c r="A88" s="522"/>
      <c r="B88" s="522"/>
      <c r="C88" s="522"/>
      <c r="D88" s="522"/>
      <c r="E88" s="546"/>
      <c r="F88" s="546"/>
      <c r="G88" s="546"/>
      <c r="H88" s="561"/>
      <c r="I88" s="533"/>
      <c r="J88" s="522"/>
      <c r="K88" s="522"/>
      <c r="L88" s="522"/>
      <c r="M88" s="522"/>
      <c r="N88" s="522"/>
      <c r="O88" s="522"/>
      <c r="P88" s="522"/>
    </row>
    <row r="89" spans="1:16" ht="11.25" customHeight="1">
      <c r="A89" s="522"/>
      <c r="B89" s="522"/>
      <c r="C89" s="522"/>
      <c r="D89" s="522"/>
      <c r="E89" s="562" t="s">
        <v>232</v>
      </c>
      <c r="F89" s="562"/>
      <c r="G89" s="562"/>
      <c r="H89" s="562"/>
      <c r="I89" s="533"/>
      <c r="J89" s="522"/>
      <c r="K89" s="522"/>
      <c r="L89" s="522"/>
      <c r="M89" s="522"/>
      <c r="N89" s="522"/>
      <c r="O89" s="522"/>
      <c r="P89" s="522"/>
    </row>
    <row r="90" spans="1:16" ht="11.25" customHeight="1">
      <c r="A90" s="522"/>
      <c r="B90" s="522"/>
      <c r="C90" s="522"/>
      <c r="D90" s="522"/>
      <c r="E90" s="563" t="s">
        <v>233</v>
      </c>
      <c r="F90" s="563"/>
      <c r="G90" s="563"/>
      <c r="H90" s="563"/>
      <c r="I90" s="533"/>
      <c r="J90" s="522"/>
      <c r="K90" s="522"/>
      <c r="L90" s="522"/>
      <c r="M90" s="522"/>
      <c r="N90" s="522"/>
      <c r="O90" s="522"/>
      <c r="P90" s="522"/>
    </row>
    <row r="91" spans="1:16" ht="11.25" customHeight="1">
      <c r="A91" s="522"/>
      <c r="B91" s="522"/>
      <c r="C91" s="522"/>
      <c r="D91" s="522"/>
      <c r="E91" s="563" t="s">
        <v>234</v>
      </c>
      <c r="F91" s="563"/>
      <c r="G91" s="563"/>
      <c r="H91" s="563"/>
      <c r="I91" s="533"/>
      <c r="J91" s="522"/>
      <c r="K91" s="522"/>
      <c r="L91" s="522"/>
      <c r="M91" s="522"/>
      <c r="N91" s="522"/>
      <c r="O91" s="522"/>
      <c r="P91" s="522"/>
    </row>
    <row r="92" spans="1:16" ht="11.25" customHeight="1">
      <c r="A92" s="522"/>
      <c r="B92" s="522"/>
      <c r="C92" s="522"/>
      <c r="D92" s="522"/>
      <c r="E92" s="563" t="s">
        <v>235</v>
      </c>
      <c r="F92" s="563"/>
      <c r="G92" s="563"/>
      <c r="H92" s="563"/>
      <c r="I92" s="533"/>
      <c r="J92" s="522"/>
      <c r="K92" s="522"/>
      <c r="L92" s="522"/>
      <c r="M92" s="522"/>
      <c r="N92" s="522"/>
      <c r="O92" s="522"/>
      <c r="P92" s="522"/>
    </row>
    <row r="93" spans="1:16" ht="11.25" customHeight="1">
      <c r="A93" s="522"/>
      <c r="B93" s="522"/>
      <c r="C93" s="522"/>
      <c r="D93" s="522"/>
      <c r="E93" s="563" t="s">
        <v>236</v>
      </c>
      <c r="F93" s="563"/>
      <c r="G93" s="563"/>
      <c r="H93" s="563"/>
      <c r="I93" s="533"/>
      <c r="J93" s="522"/>
      <c r="K93" s="522"/>
      <c r="L93" s="522"/>
      <c r="M93" s="522"/>
      <c r="N93" s="522"/>
      <c r="O93" s="522"/>
      <c r="P93" s="522"/>
    </row>
    <row r="94" spans="1:16" ht="11.25" customHeight="1">
      <c r="A94" s="522"/>
      <c r="B94" s="522"/>
      <c r="C94" s="522"/>
      <c r="D94" s="522"/>
      <c r="E94" s="563" t="s">
        <v>237</v>
      </c>
      <c r="F94" s="563"/>
      <c r="G94" s="563"/>
      <c r="H94" s="563"/>
      <c r="I94" s="533"/>
      <c r="J94" s="522"/>
      <c r="K94" s="522"/>
      <c r="L94" s="522"/>
      <c r="M94" s="522"/>
      <c r="N94" s="522"/>
      <c r="O94" s="522"/>
      <c r="P94" s="522"/>
    </row>
    <row r="95" spans="1:16" ht="22.9" customHeight="1">
      <c r="A95" s="522"/>
      <c r="B95" s="522"/>
      <c r="C95" s="522"/>
      <c r="D95" s="522"/>
      <c r="E95" s="563" t="s">
        <v>238</v>
      </c>
      <c r="F95" s="563"/>
      <c r="G95" s="563"/>
      <c r="H95" s="563"/>
      <c r="I95" s="533"/>
      <c r="J95" s="522"/>
      <c r="K95" s="522"/>
      <c r="L95" s="522"/>
      <c r="M95" s="522"/>
      <c r="N95" s="522"/>
      <c r="O95" s="522"/>
      <c r="P95" s="522"/>
    </row>
    <row r="96" spans="1:16" ht="11.25" customHeight="1">
      <c r="A96" s="522"/>
      <c r="B96" s="522"/>
      <c r="C96" s="522"/>
      <c r="D96" s="522"/>
      <c r="E96" s="563" t="s">
        <v>239</v>
      </c>
      <c r="F96" s="563"/>
      <c r="G96" s="563"/>
      <c r="H96" s="563"/>
      <c r="I96" s="533"/>
      <c r="J96" s="522"/>
      <c r="K96" s="522"/>
      <c r="L96" s="522"/>
      <c r="M96" s="522"/>
      <c r="N96" s="522"/>
      <c r="O96" s="522"/>
      <c r="P96" s="522"/>
    </row>
    <row r="97" spans="1:16" ht="19.899999999999999" customHeight="1">
      <c r="A97" s="522"/>
      <c r="B97" s="522"/>
      <c r="C97" s="522"/>
      <c r="D97" s="522"/>
      <c r="E97" s="563" t="s">
        <v>240</v>
      </c>
      <c r="F97" s="563"/>
      <c r="G97" s="563"/>
      <c r="H97" s="563"/>
      <c r="I97" s="533"/>
      <c r="J97" s="522"/>
      <c r="K97" s="522"/>
      <c r="L97" s="522"/>
      <c r="M97" s="522"/>
      <c r="N97" s="522"/>
      <c r="O97" s="522"/>
      <c r="P97" s="522"/>
    </row>
    <row r="98" spans="1:16" ht="15" customHeight="1">
      <c r="A98" s="522"/>
      <c r="B98" s="522"/>
      <c r="C98" s="522"/>
      <c r="D98" s="522"/>
      <c r="E98" s="563" t="s">
        <v>241</v>
      </c>
      <c r="F98" s="563"/>
      <c r="G98" s="563"/>
      <c r="H98" s="563"/>
      <c r="I98" s="533"/>
      <c r="J98" s="522"/>
      <c r="K98" s="522"/>
      <c r="L98" s="522"/>
      <c r="M98" s="522"/>
      <c r="N98" s="522"/>
      <c r="O98" s="522"/>
      <c r="P98" s="522"/>
    </row>
    <row r="99" spans="1:16" ht="13.15" customHeight="1">
      <c r="A99" s="522"/>
      <c r="B99" s="522"/>
      <c r="C99" s="522"/>
      <c r="D99" s="522"/>
      <c r="E99" s="563" t="s">
        <v>242</v>
      </c>
      <c r="F99" s="563"/>
      <c r="G99" s="563"/>
      <c r="H99" s="563"/>
      <c r="I99" s="533"/>
      <c r="J99" s="522"/>
      <c r="K99" s="522"/>
      <c r="L99" s="522"/>
      <c r="M99" s="522"/>
      <c r="N99" s="522"/>
      <c r="O99" s="522"/>
      <c r="P99" s="522"/>
    </row>
    <row r="100" spans="1:16" ht="27" customHeight="1">
      <c r="A100" s="522"/>
      <c r="B100" s="522"/>
      <c r="C100" s="522"/>
      <c r="D100" s="522"/>
      <c r="E100" s="563" t="s">
        <v>243</v>
      </c>
      <c r="F100" s="563"/>
      <c r="G100" s="563"/>
      <c r="H100" s="563"/>
      <c r="I100" s="533"/>
      <c r="J100" s="522"/>
      <c r="K100" s="522"/>
      <c r="L100" s="522"/>
      <c r="M100" s="522"/>
      <c r="N100" s="522"/>
      <c r="O100" s="522"/>
      <c r="P100" s="522"/>
    </row>
    <row r="101" spans="1:16" ht="38.25" customHeight="1">
      <c r="A101" s="522"/>
      <c r="B101" s="522"/>
      <c r="C101" s="522"/>
      <c r="D101" s="522"/>
      <c r="E101" s="563" t="s">
        <v>244</v>
      </c>
      <c r="F101" s="563"/>
      <c r="G101" s="563"/>
      <c r="H101" s="563"/>
      <c r="I101" s="533"/>
      <c r="J101" s="522"/>
      <c r="K101" s="522"/>
      <c r="L101" s="522"/>
      <c r="M101" s="522"/>
      <c r="N101" s="522"/>
      <c r="O101" s="522"/>
      <c r="P101" s="522"/>
    </row>
    <row r="102" spans="1:16" ht="12.6" customHeight="1">
      <c r="A102" s="522"/>
      <c r="B102" s="522"/>
      <c r="C102" s="522"/>
      <c r="D102" s="522"/>
      <c r="E102" s="563" t="s">
        <v>245</v>
      </c>
      <c r="F102" s="563"/>
      <c r="G102" s="563"/>
      <c r="H102" s="563"/>
      <c r="I102" s="533"/>
      <c r="J102" s="522"/>
      <c r="K102" s="522"/>
      <c r="L102" s="522"/>
      <c r="M102" s="522"/>
      <c r="N102" s="522"/>
      <c r="O102" s="522"/>
      <c r="P102" s="522"/>
    </row>
    <row r="103" spans="1:16" ht="15" customHeight="1">
      <c r="A103" s="522"/>
      <c r="B103" s="522"/>
      <c r="C103" s="522"/>
      <c r="D103" s="522"/>
      <c r="E103" s="563" t="s">
        <v>246</v>
      </c>
      <c r="F103" s="563"/>
      <c r="G103" s="563"/>
      <c r="H103" s="563"/>
      <c r="I103" s="533"/>
      <c r="J103" s="522"/>
      <c r="K103" s="522"/>
      <c r="L103" s="522"/>
      <c r="M103" s="522"/>
      <c r="N103" s="522"/>
      <c r="O103" s="522"/>
      <c r="P103" s="522"/>
    </row>
    <row r="104" spans="1:16">
      <c r="A104" s="522"/>
      <c r="B104" s="522"/>
      <c r="C104" s="522"/>
      <c r="D104" s="522"/>
      <c r="E104" s="522"/>
      <c r="F104" s="522"/>
      <c r="G104" s="522"/>
      <c r="H104" s="522"/>
      <c r="I104" s="522"/>
      <c r="J104" s="522"/>
      <c r="K104" s="522"/>
      <c r="L104" s="522"/>
      <c r="M104" s="522"/>
      <c r="N104" s="522"/>
      <c r="O104" s="522"/>
      <c r="P104" s="522"/>
    </row>
    <row r="105" spans="1:16" ht="20.100000000000001" customHeight="1">
      <c r="A105" s="522"/>
      <c r="B105" s="522"/>
      <c r="C105" s="522"/>
      <c r="D105" s="522"/>
      <c r="E105" s="564" t="s">
        <v>1016</v>
      </c>
      <c r="F105" s="564"/>
      <c r="G105" s="565"/>
      <c r="H105" s="565"/>
      <c r="I105" s="545"/>
      <c r="J105" s="546"/>
      <c r="K105" s="546"/>
      <c r="L105" s="546"/>
      <c r="M105" s="546"/>
      <c r="N105" s="546"/>
      <c r="O105" s="528"/>
      <c r="P105" s="528"/>
    </row>
    <row r="106" spans="1:16" ht="21.75" customHeight="1">
      <c r="A106" s="522"/>
      <c r="B106" s="522"/>
      <c r="C106" s="522"/>
      <c r="D106" s="522"/>
      <c r="E106" s="566" t="s">
        <v>247</v>
      </c>
      <c r="F106" s="567"/>
      <c r="G106" s="568" t="s">
        <v>1075</v>
      </c>
      <c r="H106" s="569" t="s">
        <v>20</v>
      </c>
      <c r="I106" s="533"/>
      <c r="J106" s="546"/>
      <c r="K106" s="546"/>
      <c r="L106" s="546"/>
      <c r="M106" s="546"/>
      <c r="N106" s="546"/>
      <c r="O106" s="528"/>
      <c r="P106" s="528"/>
    </row>
    <row r="107" spans="1:16" ht="15.95" customHeight="1">
      <c r="A107" s="522"/>
      <c r="B107" s="522"/>
      <c r="C107" s="522"/>
      <c r="D107" s="522"/>
      <c r="E107" s="566"/>
      <c r="F107" s="567"/>
      <c r="G107" s="568" t="s">
        <v>217</v>
      </c>
      <c r="H107" s="559" t="s">
        <v>598</v>
      </c>
      <c r="I107" s="533"/>
      <c r="J107" s="522"/>
      <c r="K107" s="522"/>
      <c r="L107" s="522"/>
      <c r="M107" s="522"/>
      <c r="N107" s="522"/>
      <c r="O107" s="522"/>
      <c r="P107" s="522"/>
    </row>
    <row r="108" spans="1:16" ht="15.95" customHeight="1">
      <c r="A108" s="522"/>
      <c r="B108" s="522"/>
      <c r="C108" s="522"/>
      <c r="D108" s="522"/>
      <c r="E108" s="567"/>
      <c r="F108" s="567"/>
      <c r="G108" s="568" t="s">
        <v>218</v>
      </c>
      <c r="H108" s="570" t="s">
        <v>2411</v>
      </c>
      <c r="I108" s="533"/>
      <c r="J108" s="522"/>
      <c r="K108" s="522"/>
      <c r="L108" s="522"/>
      <c r="M108" s="522"/>
      <c r="N108" s="522"/>
      <c r="O108" s="522"/>
      <c r="P108" s="522"/>
    </row>
    <row r="109" spans="1:16" ht="15.95" customHeight="1">
      <c r="A109" s="522"/>
      <c r="B109" s="522"/>
      <c r="C109" s="522"/>
      <c r="D109" s="522"/>
      <c r="E109" s="567"/>
      <c r="F109" s="567"/>
      <c r="G109" s="568" t="s">
        <v>219</v>
      </c>
      <c r="H109" s="560">
        <v>44890</v>
      </c>
      <c r="I109" s="533"/>
      <c r="J109" s="522"/>
      <c r="K109" s="522"/>
      <c r="L109" s="522"/>
      <c r="M109" s="522"/>
      <c r="N109" s="522"/>
      <c r="O109" s="522"/>
      <c r="P109" s="522"/>
    </row>
    <row r="110" spans="1:16" ht="14.25" customHeight="1">
      <c r="A110" s="522"/>
      <c r="B110" s="522"/>
      <c r="C110" s="522"/>
      <c r="D110" s="571" t="s">
        <v>852</v>
      </c>
      <c r="E110" s="572" t="s">
        <v>2446</v>
      </c>
      <c r="F110" s="573"/>
      <c r="G110" s="574"/>
      <c r="H110" s="575"/>
      <c r="I110" s="522"/>
      <c r="J110" s="522"/>
      <c r="K110" s="522"/>
      <c r="L110" s="576"/>
      <c r="M110" s="522"/>
      <c r="N110" s="522"/>
      <c r="O110" s="522"/>
      <c r="P110" s="522"/>
    </row>
    <row r="111" spans="1:16" ht="14.25">
      <c r="A111" s="522"/>
      <c r="B111" s="522"/>
      <c r="C111" s="522"/>
      <c r="D111" s="577" t="s">
        <v>17</v>
      </c>
      <c r="E111" s="572"/>
      <c r="F111" s="573"/>
      <c r="G111" s="578" t="s">
        <v>2447</v>
      </c>
      <c r="H111" s="575" t="s">
        <v>821</v>
      </c>
      <c r="I111" s="579"/>
      <c r="J111" s="522" t="s">
        <v>2448</v>
      </c>
      <c r="K111" s="522" t="s">
        <v>826</v>
      </c>
      <c r="L111" s="576" t="s">
        <v>921</v>
      </c>
      <c r="M111" s="522" t="s">
        <v>2412</v>
      </c>
      <c r="N111" s="522" t="s">
        <v>824</v>
      </c>
      <c r="O111" s="522"/>
      <c r="P111" s="522"/>
    </row>
    <row r="112" spans="1:16">
      <c r="A112" s="522"/>
      <c r="B112" s="522"/>
      <c r="C112" s="522"/>
      <c r="D112" s="580"/>
      <c r="E112" s="572"/>
      <c r="F112" s="573"/>
      <c r="G112" s="581" t="s">
        <v>1012</v>
      </c>
      <c r="H112" s="582" t="s">
        <v>2384</v>
      </c>
      <c r="I112" s="533"/>
      <c r="J112" s="522"/>
      <c r="K112" s="522"/>
      <c r="L112" s="522"/>
      <c r="M112" s="522"/>
      <c r="N112" s="522"/>
      <c r="O112" s="522"/>
      <c r="P112" s="522"/>
    </row>
    <row r="113" spans="1:16">
      <c r="A113" s="522"/>
      <c r="B113" s="522"/>
      <c r="C113" s="522"/>
      <c r="D113" s="580"/>
      <c r="E113" s="572"/>
      <c r="F113" s="573"/>
      <c r="G113" s="581" t="s">
        <v>248</v>
      </c>
      <c r="H113" s="569" t="s">
        <v>921</v>
      </c>
      <c r="I113" s="533"/>
      <c r="J113" s="522"/>
      <c r="K113" s="522"/>
      <c r="L113" s="522"/>
      <c r="M113" s="522"/>
      <c r="N113" s="522"/>
      <c r="O113" s="522"/>
      <c r="P113" s="522"/>
    </row>
    <row r="114" spans="1:16">
      <c r="A114" s="522"/>
      <c r="B114" s="522"/>
      <c r="C114" s="522"/>
      <c r="D114" s="580"/>
      <c r="E114" s="572"/>
      <c r="F114" s="573"/>
      <c r="G114" s="581" t="s">
        <v>249</v>
      </c>
      <c r="H114" s="569" t="s">
        <v>824</v>
      </c>
      <c r="I114" s="533"/>
      <c r="J114" s="522"/>
      <c r="K114" s="522"/>
      <c r="L114" s="522"/>
      <c r="M114" s="522"/>
      <c r="N114" s="522"/>
      <c r="O114" s="522"/>
      <c r="P114" s="522"/>
    </row>
    <row r="115" spans="1:16" ht="21">
      <c r="A115" s="522"/>
      <c r="B115" s="522"/>
      <c r="C115" s="522"/>
      <c r="D115" s="580"/>
      <c r="E115" s="572"/>
      <c r="F115" s="573"/>
      <c r="G115" s="581" t="s">
        <v>250</v>
      </c>
      <c r="H115" s="582" t="s">
        <v>2391</v>
      </c>
      <c r="I115" s="522"/>
      <c r="J115" s="522"/>
      <c r="K115" s="522"/>
      <c r="L115" s="522"/>
      <c r="M115" s="522"/>
      <c r="N115" s="522"/>
      <c r="O115" s="522"/>
      <c r="P115" s="522"/>
    </row>
    <row r="116" spans="1:16">
      <c r="A116" s="522"/>
      <c r="B116" s="522"/>
      <c r="C116" s="522"/>
      <c r="D116" s="580"/>
      <c r="E116" s="572"/>
      <c r="F116" s="573"/>
      <c r="G116" s="553" t="s">
        <v>313</v>
      </c>
      <c r="H116" s="583" t="s">
        <v>826</v>
      </c>
      <c r="I116" s="533"/>
      <c r="J116" s="522"/>
      <c r="K116" s="522"/>
      <c r="L116" s="522"/>
      <c r="M116" s="522"/>
      <c r="N116" s="522"/>
      <c r="O116" s="522"/>
      <c r="P116" s="522"/>
    </row>
    <row r="117" spans="1:16" ht="11.25">
      <c r="A117" s="522"/>
      <c r="B117" s="522"/>
      <c r="C117" s="522"/>
      <c r="D117" s="580"/>
      <c r="E117" s="572"/>
      <c r="F117" s="573"/>
      <c r="G117" s="553" t="s">
        <v>829</v>
      </c>
      <c r="H117" s="584" t="s">
        <v>2412</v>
      </c>
      <c r="I117" s="533"/>
      <c r="J117" s="522"/>
      <c r="K117" s="522"/>
      <c r="L117" s="522"/>
      <c r="M117" s="522"/>
      <c r="N117" s="522"/>
      <c r="O117" s="522"/>
      <c r="P117" s="522"/>
    </row>
    <row r="118" spans="1:16" ht="11.25">
      <c r="A118" s="522"/>
      <c r="B118" s="522" t="b">
        <v>1</v>
      </c>
      <c r="C118" s="522"/>
      <c r="D118" s="580"/>
      <c r="E118" s="572"/>
      <c r="F118" s="573"/>
      <c r="G118" s="581" t="s">
        <v>251</v>
      </c>
      <c r="H118" s="585" t="s">
        <v>2397</v>
      </c>
      <c r="I118" s="533"/>
      <c r="J118" s="522"/>
      <c r="K118" s="522"/>
      <c r="L118" s="522"/>
      <c r="M118" s="522"/>
      <c r="N118" s="522"/>
      <c r="O118" s="522"/>
      <c r="P118" s="522"/>
    </row>
    <row r="119" spans="1:16">
      <c r="A119" s="522"/>
      <c r="B119" s="522" t="b">
        <v>1</v>
      </c>
      <c r="C119" s="522"/>
      <c r="D119" s="580"/>
      <c r="E119" s="572"/>
      <c r="F119" s="573"/>
      <c r="G119" s="581" t="s">
        <v>252</v>
      </c>
      <c r="H119" s="560">
        <v>45043</v>
      </c>
      <c r="I119" s="533"/>
      <c r="J119" s="522"/>
      <c r="K119" s="522"/>
      <c r="L119" s="522"/>
      <c r="M119" s="522"/>
      <c r="N119" s="522"/>
      <c r="O119" s="522"/>
      <c r="P119" s="522"/>
    </row>
    <row r="120" spans="1:16" ht="11.25">
      <c r="A120" s="522"/>
      <c r="B120" s="522" t="b">
        <v>1</v>
      </c>
      <c r="C120" s="522"/>
      <c r="D120" s="580"/>
      <c r="E120" s="572"/>
      <c r="F120" s="573"/>
      <c r="G120" s="581" t="s">
        <v>967</v>
      </c>
      <c r="H120" s="585"/>
      <c r="I120" s="533"/>
      <c r="J120" s="522"/>
      <c r="K120" s="522"/>
      <c r="L120" s="522"/>
      <c r="M120" s="522"/>
      <c r="N120" s="522"/>
      <c r="O120" s="522"/>
      <c r="P120" s="522"/>
    </row>
    <row r="121" spans="1:16">
      <c r="A121" s="522"/>
      <c r="B121" s="522" t="b">
        <v>1</v>
      </c>
      <c r="C121" s="522"/>
      <c r="D121" s="580"/>
      <c r="E121" s="572"/>
      <c r="F121" s="573"/>
      <c r="G121" s="581" t="s">
        <v>253</v>
      </c>
      <c r="H121" s="554" t="s">
        <v>581</v>
      </c>
      <c r="I121" s="533"/>
      <c r="J121" s="522"/>
      <c r="K121" s="522"/>
      <c r="L121" s="522"/>
      <c r="M121" s="522"/>
      <c r="N121" s="522"/>
      <c r="O121" s="522"/>
      <c r="P121" s="522"/>
    </row>
    <row r="122" spans="1:16">
      <c r="A122" s="522"/>
      <c r="B122" s="522" t="b">
        <v>1</v>
      </c>
      <c r="C122" s="522"/>
      <c r="D122" s="580"/>
      <c r="E122" s="572"/>
      <c r="F122" s="573"/>
      <c r="G122" s="553" t="s">
        <v>105</v>
      </c>
      <c r="H122" s="569">
        <v>2024</v>
      </c>
      <c r="I122" s="533"/>
      <c r="J122" s="522"/>
      <c r="K122" s="522"/>
      <c r="L122" s="522"/>
      <c r="M122" s="522"/>
      <c r="N122" s="522"/>
      <c r="O122" s="522"/>
      <c r="P122" s="522"/>
    </row>
    <row r="123" spans="1:16" ht="11.25">
      <c r="A123" s="522"/>
      <c r="B123" s="522" t="b">
        <v>1</v>
      </c>
      <c r="C123" s="522"/>
      <c r="D123" s="580"/>
      <c r="E123" s="572"/>
      <c r="F123" s="573"/>
      <c r="G123" s="581" t="s">
        <v>255</v>
      </c>
      <c r="H123" s="586"/>
      <c r="I123" s="533"/>
      <c r="J123" s="522"/>
      <c r="K123" s="522"/>
      <c r="L123" s="522"/>
      <c r="M123" s="522"/>
      <c r="N123" s="522"/>
      <c r="O123" s="522"/>
      <c r="P123" s="522"/>
    </row>
    <row r="124" spans="1:16" ht="14.25">
      <c r="A124" s="522"/>
      <c r="B124" s="522"/>
      <c r="C124" s="522"/>
      <c r="D124" s="577" t="s">
        <v>101</v>
      </c>
      <c r="E124" s="572"/>
      <c r="F124" s="573"/>
      <c r="G124" s="578" t="s">
        <v>2449</v>
      </c>
      <c r="H124" s="575" t="s">
        <v>821</v>
      </c>
      <c r="I124" s="579"/>
      <c r="J124" s="522" t="s">
        <v>2450</v>
      </c>
      <c r="K124" s="522" t="s">
        <v>826</v>
      </c>
      <c r="L124" s="576" t="s">
        <v>921</v>
      </c>
      <c r="M124" s="522" t="s">
        <v>2171</v>
      </c>
      <c r="N124" s="522" t="s">
        <v>824</v>
      </c>
      <c r="O124" s="522"/>
      <c r="P124" s="522"/>
    </row>
    <row r="125" spans="1:16">
      <c r="A125" s="522"/>
      <c r="B125" s="522"/>
      <c r="C125" s="522"/>
      <c r="D125" s="580"/>
      <c r="E125" s="572"/>
      <c r="F125" s="573"/>
      <c r="G125" s="581" t="s">
        <v>1012</v>
      </c>
      <c r="H125" s="582" t="s">
        <v>2385</v>
      </c>
      <c r="I125" s="533"/>
      <c r="J125" s="522"/>
      <c r="K125" s="522"/>
      <c r="L125" s="522"/>
      <c r="M125" s="522"/>
      <c r="N125" s="522"/>
      <c r="O125" s="522"/>
      <c r="P125" s="522"/>
    </row>
    <row r="126" spans="1:16">
      <c r="A126" s="522"/>
      <c r="B126" s="522"/>
      <c r="C126" s="522"/>
      <c r="D126" s="580"/>
      <c r="E126" s="572"/>
      <c r="F126" s="573"/>
      <c r="G126" s="581" t="s">
        <v>248</v>
      </c>
      <c r="H126" s="569" t="s">
        <v>921</v>
      </c>
      <c r="I126" s="533"/>
      <c r="J126" s="522"/>
      <c r="K126" s="522"/>
      <c r="L126" s="522"/>
      <c r="M126" s="522"/>
      <c r="N126" s="522"/>
      <c r="O126" s="522"/>
      <c r="P126" s="522"/>
    </row>
    <row r="127" spans="1:16">
      <c r="A127" s="522"/>
      <c r="B127" s="522"/>
      <c r="C127" s="522"/>
      <c r="D127" s="580"/>
      <c r="E127" s="572"/>
      <c r="F127" s="573"/>
      <c r="G127" s="581" t="s">
        <v>249</v>
      </c>
      <c r="H127" s="569" t="s">
        <v>824</v>
      </c>
      <c r="I127" s="533"/>
      <c r="J127" s="522"/>
      <c r="K127" s="522"/>
      <c r="L127" s="522"/>
      <c r="M127" s="522"/>
      <c r="N127" s="522"/>
      <c r="O127" s="522"/>
      <c r="P127" s="522"/>
    </row>
    <row r="128" spans="1:16" ht="21">
      <c r="A128" s="522"/>
      <c r="B128" s="522"/>
      <c r="C128" s="522"/>
      <c r="D128" s="580"/>
      <c r="E128" s="572"/>
      <c r="F128" s="573"/>
      <c r="G128" s="581" t="s">
        <v>250</v>
      </c>
      <c r="H128" s="582" t="s">
        <v>2391</v>
      </c>
      <c r="I128" s="522"/>
      <c r="J128" s="522"/>
      <c r="K128" s="522"/>
      <c r="L128" s="522"/>
      <c r="M128" s="522"/>
      <c r="N128" s="522"/>
      <c r="O128" s="522"/>
      <c r="P128" s="522"/>
    </row>
    <row r="129" spans="1:16">
      <c r="A129" s="522"/>
      <c r="B129" s="522"/>
      <c r="C129" s="522"/>
      <c r="D129" s="580"/>
      <c r="E129" s="572"/>
      <c r="F129" s="573"/>
      <c r="G129" s="553" t="s">
        <v>313</v>
      </c>
      <c r="H129" s="569" t="s">
        <v>826</v>
      </c>
      <c r="I129" s="533"/>
      <c r="J129" s="522"/>
      <c r="K129" s="522"/>
      <c r="L129" s="522"/>
      <c r="M129" s="522"/>
      <c r="N129" s="522"/>
      <c r="O129" s="522"/>
      <c r="P129" s="522"/>
    </row>
    <row r="130" spans="1:16">
      <c r="A130" s="522"/>
      <c r="B130" s="522"/>
      <c r="C130" s="522"/>
      <c r="D130" s="580"/>
      <c r="E130" s="572"/>
      <c r="F130" s="573"/>
      <c r="G130" s="553" t="s">
        <v>829</v>
      </c>
      <c r="H130" s="569" t="s">
        <v>2171</v>
      </c>
      <c r="I130" s="533"/>
      <c r="J130" s="522"/>
      <c r="K130" s="522"/>
      <c r="L130" s="522"/>
      <c r="M130" s="522"/>
      <c r="N130" s="522"/>
      <c r="O130" s="522"/>
      <c r="P130" s="522"/>
    </row>
    <row r="131" spans="1:16" ht="11.25">
      <c r="A131" s="522"/>
      <c r="B131" s="522" t="b">
        <v>1</v>
      </c>
      <c r="C131" s="522"/>
      <c r="D131" s="580"/>
      <c r="E131" s="572"/>
      <c r="F131" s="573"/>
      <c r="G131" s="581" t="s">
        <v>251</v>
      </c>
      <c r="H131" s="585" t="s">
        <v>2397</v>
      </c>
      <c r="I131" s="533"/>
      <c r="J131" s="522"/>
      <c r="K131" s="522"/>
      <c r="L131" s="522"/>
      <c r="M131" s="522"/>
      <c r="N131" s="522"/>
      <c r="O131" s="522"/>
      <c r="P131" s="522"/>
    </row>
    <row r="132" spans="1:16">
      <c r="A132" s="522"/>
      <c r="B132" s="522" t="b">
        <v>1</v>
      </c>
      <c r="C132" s="522"/>
      <c r="D132" s="580"/>
      <c r="E132" s="572"/>
      <c r="F132" s="573"/>
      <c r="G132" s="581" t="s">
        <v>252</v>
      </c>
      <c r="H132" s="560">
        <v>45043</v>
      </c>
      <c r="I132" s="533"/>
      <c r="J132" s="522"/>
      <c r="K132" s="522"/>
      <c r="L132" s="522"/>
      <c r="M132" s="522"/>
      <c r="N132" s="522"/>
      <c r="O132" s="522"/>
      <c r="P132" s="522"/>
    </row>
    <row r="133" spans="1:16" ht="11.25">
      <c r="A133" s="522"/>
      <c r="B133" s="522" t="b">
        <v>1</v>
      </c>
      <c r="C133" s="522"/>
      <c r="D133" s="580"/>
      <c r="E133" s="572"/>
      <c r="F133" s="573"/>
      <c r="G133" s="581" t="s">
        <v>967</v>
      </c>
      <c r="H133" s="585"/>
      <c r="I133" s="533"/>
      <c r="J133" s="522"/>
      <c r="K133" s="522"/>
      <c r="L133" s="522"/>
      <c r="M133" s="522"/>
      <c r="N133" s="522"/>
      <c r="O133" s="522"/>
      <c r="P133" s="522"/>
    </row>
    <row r="134" spans="1:16">
      <c r="A134" s="522"/>
      <c r="B134" s="522" t="b">
        <v>1</v>
      </c>
      <c r="C134" s="522"/>
      <c r="D134" s="580"/>
      <c r="E134" s="572"/>
      <c r="F134" s="573"/>
      <c r="G134" s="581" t="s">
        <v>253</v>
      </c>
      <c r="H134" s="554" t="s">
        <v>581</v>
      </c>
      <c r="I134" s="533"/>
      <c r="J134" s="522"/>
      <c r="K134" s="522"/>
      <c r="L134" s="522"/>
      <c r="M134" s="522"/>
      <c r="N134" s="522"/>
      <c r="O134" s="522"/>
      <c r="P134" s="522"/>
    </row>
    <row r="135" spans="1:16">
      <c r="A135" s="522"/>
      <c r="B135" s="522" t="b">
        <v>1</v>
      </c>
      <c r="C135" s="522"/>
      <c r="D135" s="580"/>
      <c r="E135" s="572"/>
      <c r="F135" s="573"/>
      <c r="G135" s="553" t="s">
        <v>105</v>
      </c>
      <c r="H135" s="569">
        <v>2024</v>
      </c>
      <c r="I135" s="533"/>
      <c r="J135" s="522"/>
      <c r="K135" s="522"/>
      <c r="L135" s="522"/>
      <c r="M135" s="522"/>
      <c r="N135" s="522"/>
      <c r="O135" s="522"/>
      <c r="P135" s="522"/>
    </row>
    <row r="136" spans="1:16" ht="11.25">
      <c r="A136" s="522"/>
      <c r="B136" s="522" t="b">
        <v>1</v>
      </c>
      <c r="C136" s="522"/>
      <c r="D136" s="580"/>
      <c r="E136" s="572"/>
      <c r="F136" s="573"/>
      <c r="G136" s="581" t="s">
        <v>255</v>
      </c>
      <c r="H136" s="586"/>
      <c r="I136" s="533"/>
      <c r="J136" s="522"/>
      <c r="K136" s="522"/>
      <c r="L136" s="522"/>
      <c r="M136" s="522"/>
      <c r="N136" s="522"/>
      <c r="O136" s="522"/>
      <c r="P136" s="522"/>
    </row>
    <row r="137" spans="1:16" ht="14.25">
      <c r="A137" s="522"/>
      <c r="B137" s="522"/>
      <c r="C137" s="522"/>
      <c r="D137" s="577" t="s">
        <v>102</v>
      </c>
      <c r="E137" s="572"/>
      <c r="F137" s="573"/>
      <c r="G137" s="578" t="s">
        <v>2451</v>
      </c>
      <c r="H137" s="575" t="s">
        <v>821</v>
      </c>
      <c r="I137" s="579"/>
      <c r="J137" s="522" t="s">
        <v>2452</v>
      </c>
      <c r="K137" s="522" t="s">
        <v>826</v>
      </c>
      <c r="L137" s="576" t="s">
        <v>921</v>
      </c>
      <c r="M137" s="522" t="s">
        <v>2399</v>
      </c>
      <c r="N137" s="522" t="s">
        <v>824</v>
      </c>
      <c r="O137" s="522"/>
      <c r="P137" s="522"/>
    </row>
    <row r="138" spans="1:16">
      <c r="A138" s="522"/>
      <c r="B138" s="522"/>
      <c r="C138" s="522"/>
      <c r="D138" s="580"/>
      <c r="E138" s="572"/>
      <c r="F138" s="573"/>
      <c r="G138" s="581" t="s">
        <v>1012</v>
      </c>
      <c r="H138" s="582" t="s">
        <v>2386</v>
      </c>
      <c r="I138" s="533"/>
      <c r="J138" s="522"/>
      <c r="K138" s="522"/>
      <c r="L138" s="522"/>
      <c r="M138" s="522"/>
      <c r="N138" s="522"/>
      <c r="O138" s="522"/>
      <c r="P138" s="522"/>
    </row>
    <row r="139" spans="1:16">
      <c r="A139" s="522"/>
      <c r="B139" s="522"/>
      <c r="C139" s="522"/>
      <c r="D139" s="580"/>
      <c r="E139" s="572"/>
      <c r="F139" s="573"/>
      <c r="G139" s="581" t="s">
        <v>248</v>
      </c>
      <c r="H139" s="569" t="s">
        <v>921</v>
      </c>
      <c r="I139" s="533"/>
      <c r="J139" s="522"/>
      <c r="K139" s="522"/>
      <c r="L139" s="522"/>
      <c r="M139" s="522"/>
      <c r="N139" s="522"/>
      <c r="O139" s="522"/>
      <c r="P139" s="522"/>
    </row>
    <row r="140" spans="1:16">
      <c r="A140" s="522"/>
      <c r="B140" s="522"/>
      <c r="C140" s="522"/>
      <c r="D140" s="580"/>
      <c r="E140" s="572"/>
      <c r="F140" s="573"/>
      <c r="G140" s="581" t="s">
        <v>249</v>
      </c>
      <c r="H140" s="569" t="s">
        <v>824</v>
      </c>
      <c r="I140" s="533"/>
      <c r="J140" s="522"/>
      <c r="K140" s="522"/>
      <c r="L140" s="522"/>
      <c r="M140" s="522"/>
      <c r="N140" s="522"/>
      <c r="O140" s="522"/>
      <c r="P140" s="522"/>
    </row>
    <row r="141" spans="1:16" ht="21">
      <c r="A141" s="522"/>
      <c r="B141" s="522"/>
      <c r="C141" s="522"/>
      <c r="D141" s="580"/>
      <c r="E141" s="572"/>
      <c r="F141" s="573"/>
      <c r="G141" s="581" t="s">
        <v>250</v>
      </c>
      <c r="H141" s="582" t="s">
        <v>2391</v>
      </c>
      <c r="I141" s="522"/>
      <c r="J141" s="522"/>
      <c r="K141" s="522"/>
      <c r="L141" s="522"/>
      <c r="M141" s="522"/>
      <c r="N141" s="522"/>
      <c r="O141" s="522"/>
      <c r="P141" s="522"/>
    </row>
    <row r="142" spans="1:16">
      <c r="A142" s="522"/>
      <c r="B142" s="522"/>
      <c r="C142" s="522"/>
      <c r="D142" s="580"/>
      <c r="E142" s="572"/>
      <c r="F142" s="573"/>
      <c r="G142" s="553" t="s">
        <v>313</v>
      </c>
      <c r="H142" s="569" t="s">
        <v>826</v>
      </c>
      <c r="I142" s="533"/>
      <c r="J142" s="522"/>
      <c r="K142" s="522"/>
      <c r="L142" s="522"/>
      <c r="M142" s="522"/>
      <c r="N142" s="522"/>
      <c r="O142" s="522"/>
      <c r="P142" s="522"/>
    </row>
    <row r="143" spans="1:16" ht="11.25">
      <c r="A143" s="522"/>
      <c r="B143" s="522"/>
      <c r="C143" s="522"/>
      <c r="D143" s="580"/>
      <c r="E143" s="572"/>
      <c r="F143" s="573"/>
      <c r="G143" s="553" t="s">
        <v>829</v>
      </c>
      <c r="H143" s="587" t="s">
        <v>2399</v>
      </c>
      <c r="I143" s="533"/>
      <c r="J143" s="522"/>
      <c r="K143" s="522"/>
      <c r="L143" s="522"/>
      <c r="M143" s="522"/>
      <c r="N143" s="522"/>
      <c r="O143" s="522"/>
      <c r="P143" s="522"/>
    </row>
    <row r="144" spans="1:16" ht="11.25">
      <c r="A144" s="522"/>
      <c r="B144" s="522" t="b">
        <v>1</v>
      </c>
      <c r="C144" s="522"/>
      <c r="D144" s="580"/>
      <c r="E144" s="572"/>
      <c r="F144" s="573"/>
      <c r="G144" s="581" t="s">
        <v>251</v>
      </c>
      <c r="H144" s="585" t="s">
        <v>2397</v>
      </c>
      <c r="I144" s="533"/>
      <c r="J144" s="522"/>
      <c r="K144" s="522"/>
      <c r="L144" s="522"/>
      <c r="M144" s="522"/>
      <c r="N144" s="522"/>
      <c r="O144" s="522"/>
      <c r="P144" s="522"/>
    </row>
    <row r="145" spans="1:16">
      <c r="A145" s="522"/>
      <c r="B145" s="522" t="b">
        <v>1</v>
      </c>
      <c r="C145" s="522"/>
      <c r="D145" s="580"/>
      <c r="E145" s="572"/>
      <c r="F145" s="573"/>
      <c r="G145" s="581" t="s">
        <v>252</v>
      </c>
      <c r="H145" s="560">
        <v>45043</v>
      </c>
      <c r="I145" s="533"/>
      <c r="J145" s="522"/>
      <c r="K145" s="522"/>
      <c r="L145" s="522"/>
      <c r="M145" s="522"/>
      <c r="N145" s="522"/>
      <c r="O145" s="522"/>
      <c r="P145" s="522"/>
    </row>
    <row r="146" spans="1:16" ht="11.25">
      <c r="A146" s="522"/>
      <c r="B146" s="522" t="b">
        <v>1</v>
      </c>
      <c r="C146" s="522"/>
      <c r="D146" s="580"/>
      <c r="E146" s="572"/>
      <c r="F146" s="573"/>
      <c r="G146" s="581" t="s">
        <v>967</v>
      </c>
      <c r="H146" s="585"/>
      <c r="I146" s="533"/>
      <c r="J146" s="522"/>
      <c r="K146" s="522"/>
      <c r="L146" s="522"/>
      <c r="M146" s="522"/>
      <c r="N146" s="522"/>
      <c r="O146" s="522"/>
      <c r="P146" s="522"/>
    </row>
    <row r="147" spans="1:16">
      <c r="A147" s="522"/>
      <c r="B147" s="522" t="b">
        <v>1</v>
      </c>
      <c r="C147" s="522"/>
      <c r="D147" s="580"/>
      <c r="E147" s="572"/>
      <c r="F147" s="573"/>
      <c r="G147" s="581" t="s">
        <v>253</v>
      </c>
      <c r="H147" s="554" t="s">
        <v>581</v>
      </c>
      <c r="I147" s="533"/>
      <c r="J147" s="522"/>
      <c r="K147" s="522"/>
      <c r="L147" s="522"/>
      <c r="M147" s="522"/>
      <c r="N147" s="522"/>
      <c r="O147" s="522"/>
      <c r="P147" s="522"/>
    </row>
    <row r="148" spans="1:16">
      <c r="A148" s="522"/>
      <c r="B148" s="522" t="b">
        <v>1</v>
      </c>
      <c r="C148" s="522"/>
      <c r="D148" s="580"/>
      <c r="E148" s="572"/>
      <c r="F148" s="573"/>
      <c r="G148" s="553" t="s">
        <v>105</v>
      </c>
      <c r="H148" s="569">
        <v>2024</v>
      </c>
      <c r="I148" s="533"/>
      <c r="J148" s="522"/>
      <c r="K148" s="522"/>
      <c r="L148" s="522"/>
      <c r="M148" s="522"/>
      <c r="N148" s="522"/>
      <c r="O148" s="522"/>
      <c r="P148" s="522"/>
    </row>
    <row r="149" spans="1:16" ht="11.25">
      <c r="A149" s="522"/>
      <c r="B149" s="522" t="b">
        <v>1</v>
      </c>
      <c r="C149" s="522"/>
      <c r="D149" s="580"/>
      <c r="E149" s="572"/>
      <c r="F149" s="573"/>
      <c r="G149" s="581" t="s">
        <v>255</v>
      </c>
      <c r="H149" s="586"/>
      <c r="I149" s="533"/>
      <c r="J149" s="522"/>
      <c r="K149" s="522"/>
      <c r="L149" s="522"/>
      <c r="M149" s="522"/>
      <c r="N149" s="522"/>
      <c r="O149" s="522"/>
      <c r="P149" s="522"/>
    </row>
    <row r="150" spans="1:16" ht="14.25">
      <c r="A150" s="522"/>
      <c r="B150" s="522"/>
      <c r="C150" s="522"/>
      <c r="D150" s="577" t="s">
        <v>103</v>
      </c>
      <c r="E150" s="572"/>
      <c r="F150" s="573"/>
      <c r="G150" s="578" t="s">
        <v>2453</v>
      </c>
      <c r="H150" s="575" t="s">
        <v>821</v>
      </c>
      <c r="I150" s="579"/>
      <c r="J150" s="522" t="s">
        <v>2454</v>
      </c>
      <c r="K150" s="522" t="s">
        <v>826</v>
      </c>
      <c r="L150" s="576" t="s">
        <v>921</v>
      </c>
      <c r="M150" s="522" t="s">
        <v>2400</v>
      </c>
      <c r="N150" s="522" t="s">
        <v>824</v>
      </c>
      <c r="O150" s="522"/>
      <c r="P150" s="522"/>
    </row>
    <row r="151" spans="1:16">
      <c r="A151" s="522"/>
      <c r="B151" s="522"/>
      <c r="C151" s="522"/>
      <c r="D151" s="580"/>
      <c r="E151" s="572"/>
      <c r="F151" s="573"/>
      <c r="G151" s="581" t="s">
        <v>1012</v>
      </c>
      <c r="H151" s="582" t="s">
        <v>2387</v>
      </c>
      <c r="I151" s="533"/>
      <c r="J151" s="522"/>
      <c r="K151" s="522"/>
      <c r="L151" s="522"/>
      <c r="M151" s="522"/>
      <c r="N151" s="522"/>
      <c r="O151" s="522"/>
      <c r="P151" s="522"/>
    </row>
    <row r="152" spans="1:16">
      <c r="A152" s="522"/>
      <c r="B152" s="522"/>
      <c r="C152" s="522"/>
      <c r="D152" s="580"/>
      <c r="E152" s="572"/>
      <c r="F152" s="573"/>
      <c r="G152" s="581" t="s">
        <v>248</v>
      </c>
      <c r="H152" s="569" t="s">
        <v>921</v>
      </c>
      <c r="I152" s="533"/>
      <c r="J152" s="522"/>
      <c r="K152" s="522"/>
      <c r="L152" s="522"/>
      <c r="M152" s="522"/>
      <c r="N152" s="522"/>
      <c r="O152" s="522"/>
      <c r="P152" s="522"/>
    </row>
    <row r="153" spans="1:16">
      <c r="A153" s="522"/>
      <c r="B153" s="522"/>
      <c r="C153" s="522"/>
      <c r="D153" s="580"/>
      <c r="E153" s="572"/>
      <c r="F153" s="573"/>
      <c r="G153" s="581" t="s">
        <v>249</v>
      </c>
      <c r="H153" s="569" t="s">
        <v>824</v>
      </c>
      <c r="I153" s="533"/>
      <c r="J153" s="522"/>
      <c r="K153" s="522"/>
      <c r="L153" s="522"/>
      <c r="M153" s="522"/>
      <c r="N153" s="522"/>
      <c r="O153" s="522"/>
      <c r="P153" s="522"/>
    </row>
    <row r="154" spans="1:16" ht="21">
      <c r="A154" s="522"/>
      <c r="B154" s="522"/>
      <c r="C154" s="522"/>
      <c r="D154" s="580"/>
      <c r="E154" s="572"/>
      <c r="F154" s="573"/>
      <c r="G154" s="581" t="s">
        <v>250</v>
      </c>
      <c r="H154" s="582" t="s">
        <v>2391</v>
      </c>
      <c r="I154" s="522"/>
      <c r="J154" s="522"/>
      <c r="K154" s="522"/>
      <c r="L154" s="522"/>
      <c r="M154" s="522"/>
      <c r="N154" s="522"/>
      <c r="O154" s="522"/>
      <c r="P154" s="522"/>
    </row>
    <row r="155" spans="1:16">
      <c r="A155" s="522"/>
      <c r="B155" s="522"/>
      <c r="C155" s="522"/>
      <c r="D155" s="580"/>
      <c r="E155" s="572"/>
      <c r="F155" s="573"/>
      <c r="G155" s="553" t="s">
        <v>313</v>
      </c>
      <c r="H155" s="569" t="s">
        <v>826</v>
      </c>
      <c r="I155" s="533"/>
      <c r="J155" s="522"/>
      <c r="K155" s="522"/>
      <c r="L155" s="522"/>
      <c r="M155" s="522"/>
      <c r="N155" s="522"/>
      <c r="O155" s="522"/>
      <c r="P155" s="522"/>
    </row>
    <row r="156" spans="1:16" ht="11.25">
      <c r="A156" s="522"/>
      <c r="B156" s="522"/>
      <c r="C156" s="522"/>
      <c r="D156" s="580"/>
      <c r="E156" s="572"/>
      <c r="F156" s="573"/>
      <c r="G156" s="553" t="s">
        <v>829</v>
      </c>
      <c r="H156" s="587" t="s">
        <v>2400</v>
      </c>
      <c r="I156" s="533"/>
      <c r="J156" s="522"/>
      <c r="K156" s="522"/>
      <c r="L156" s="522"/>
      <c r="M156" s="522"/>
      <c r="N156" s="522"/>
      <c r="O156" s="522"/>
      <c r="P156" s="522"/>
    </row>
    <row r="157" spans="1:16" ht="11.25">
      <c r="A157" s="522"/>
      <c r="B157" s="522" t="b">
        <v>1</v>
      </c>
      <c r="C157" s="522"/>
      <c r="D157" s="580"/>
      <c r="E157" s="572"/>
      <c r="F157" s="573"/>
      <c r="G157" s="581" t="s">
        <v>251</v>
      </c>
      <c r="H157" s="585" t="s">
        <v>2397</v>
      </c>
      <c r="I157" s="533"/>
      <c r="J157" s="522"/>
      <c r="K157" s="522"/>
      <c r="L157" s="522"/>
      <c r="M157" s="522"/>
      <c r="N157" s="522"/>
      <c r="O157" s="522"/>
      <c r="P157" s="522"/>
    </row>
    <row r="158" spans="1:16">
      <c r="A158" s="522"/>
      <c r="B158" s="522" t="b">
        <v>1</v>
      </c>
      <c r="C158" s="522"/>
      <c r="D158" s="580"/>
      <c r="E158" s="572"/>
      <c r="F158" s="573"/>
      <c r="G158" s="581" t="s">
        <v>252</v>
      </c>
      <c r="H158" s="560">
        <v>45043</v>
      </c>
      <c r="I158" s="533"/>
      <c r="J158" s="522"/>
      <c r="K158" s="522"/>
      <c r="L158" s="522"/>
      <c r="M158" s="522"/>
      <c r="N158" s="522"/>
      <c r="O158" s="522"/>
      <c r="P158" s="522"/>
    </row>
    <row r="159" spans="1:16" ht="11.25">
      <c r="A159" s="522"/>
      <c r="B159" s="522" t="b">
        <v>1</v>
      </c>
      <c r="C159" s="522"/>
      <c r="D159" s="580"/>
      <c r="E159" s="572"/>
      <c r="F159" s="573"/>
      <c r="G159" s="581" t="s">
        <v>967</v>
      </c>
      <c r="H159" s="585"/>
      <c r="I159" s="533"/>
      <c r="J159" s="522"/>
      <c r="K159" s="522"/>
      <c r="L159" s="522"/>
      <c r="M159" s="522"/>
      <c r="N159" s="522"/>
      <c r="O159" s="522"/>
      <c r="P159" s="522"/>
    </row>
    <row r="160" spans="1:16">
      <c r="A160" s="522"/>
      <c r="B160" s="522" t="b">
        <v>1</v>
      </c>
      <c r="C160" s="522"/>
      <c r="D160" s="580"/>
      <c r="E160" s="572"/>
      <c r="F160" s="573"/>
      <c r="G160" s="581" t="s">
        <v>253</v>
      </c>
      <c r="H160" s="554" t="s">
        <v>581</v>
      </c>
      <c r="I160" s="533"/>
      <c r="J160" s="522"/>
      <c r="K160" s="522"/>
      <c r="L160" s="522"/>
      <c r="M160" s="522"/>
      <c r="N160" s="522"/>
      <c r="O160" s="522"/>
      <c r="P160" s="522"/>
    </row>
    <row r="161" spans="1:16">
      <c r="A161" s="522"/>
      <c r="B161" s="522" t="b">
        <v>1</v>
      </c>
      <c r="C161" s="522"/>
      <c r="D161" s="580"/>
      <c r="E161" s="572"/>
      <c r="F161" s="573"/>
      <c r="G161" s="553" t="s">
        <v>105</v>
      </c>
      <c r="H161" s="569">
        <v>2024</v>
      </c>
      <c r="I161" s="533"/>
      <c r="J161" s="522"/>
      <c r="K161" s="522"/>
      <c r="L161" s="522"/>
      <c r="M161" s="522"/>
      <c r="N161" s="522"/>
      <c r="O161" s="522"/>
      <c r="P161" s="522"/>
    </row>
    <row r="162" spans="1:16" ht="11.25">
      <c r="A162" s="522"/>
      <c r="B162" s="522" t="b">
        <v>1</v>
      </c>
      <c r="C162" s="522"/>
      <c r="D162" s="580"/>
      <c r="E162" s="572"/>
      <c r="F162" s="573"/>
      <c r="G162" s="581" t="s">
        <v>255</v>
      </c>
      <c r="H162" s="586"/>
      <c r="I162" s="533"/>
      <c r="J162" s="522"/>
      <c r="K162" s="522"/>
      <c r="L162" s="522"/>
      <c r="M162" s="522"/>
      <c r="N162" s="522"/>
      <c r="O162" s="522"/>
      <c r="P162" s="522"/>
    </row>
    <row r="163" spans="1:16" ht="14.25">
      <c r="A163" s="522"/>
      <c r="B163" s="522"/>
      <c r="C163" s="522"/>
      <c r="D163" s="577" t="s">
        <v>119</v>
      </c>
      <c r="E163" s="572"/>
      <c r="F163" s="573"/>
      <c r="G163" s="578" t="s">
        <v>2455</v>
      </c>
      <c r="H163" s="575" t="s">
        <v>821</v>
      </c>
      <c r="I163" s="579"/>
      <c r="J163" s="522" t="s">
        <v>2456</v>
      </c>
      <c r="K163" s="522" t="s">
        <v>826</v>
      </c>
      <c r="L163" s="576" t="s">
        <v>921</v>
      </c>
      <c r="M163" s="522" t="s">
        <v>2401</v>
      </c>
      <c r="N163" s="522" t="s">
        <v>824</v>
      </c>
      <c r="O163" s="522"/>
      <c r="P163" s="522"/>
    </row>
    <row r="164" spans="1:16">
      <c r="A164" s="522"/>
      <c r="B164" s="522"/>
      <c r="C164" s="522"/>
      <c r="D164" s="580"/>
      <c r="E164" s="572"/>
      <c r="F164" s="573"/>
      <c r="G164" s="581" t="s">
        <v>1012</v>
      </c>
      <c r="H164" s="582" t="s">
        <v>2388</v>
      </c>
      <c r="I164" s="533"/>
      <c r="J164" s="522"/>
      <c r="K164" s="522"/>
      <c r="L164" s="522"/>
      <c r="M164" s="522"/>
      <c r="N164" s="522"/>
      <c r="O164" s="522"/>
      <c r="P164" s="522"/>
    </row>
    <row r="165" spans="1:16">
      <c r="A165" s="522"/>
      <c r="B165" s="522"/>
      <c r="C165" s="522"/>
      <c r="D165" s="580"/>
      <c r="E165" s="572"/>
      <c r="F165" s="573"/>
      <c r="G165" s="581" t="s">
        <v>248</v>
      </c>
      <c r="H165" s="569" t="s">
        <v>921</v>
      </c>
      <c r="I165" s="533"/>
      <c r="J165" s="522"/>
      <c r="K165" s="522"/>
      <c r="L165" s="522"/>
      <c r="M165" s="522"/>
      <c r="N165" s="522"/>
      <c r="O165" s="522"/>
      <c r="P165" s="522"/>
    </row>
    <row r="166" spans="1:16">
      <c r="A166" s="522"/>
      <c r="B166" s="522"/>
      <c r="C166" s="522"/>
      <c r="D166" s="580"/>
      <c r="E166" s="572"/>
      <c r="F166" s="573"/>
      <c r="G166" s="581" t="s">
        <v>249</v>
      </c>
      <c r="H166" s="569" t="s">
        <v>824</v>
      </c>
      <c r="I166" s="533"/>
      <c r="J166" s="522"/>
      <c r="K166" s="522"/>
      <c r="L166" s="522"/>
      <c r="M166" s="522"/>
      <c r="N166" s="522"/>
      <c r="O166" s="522"/>
      <c r="P166" s="522"/>
    </row>
    <row r="167" spans="1:16" ht="21">
      <c r="A167" s="522"/>
      <c r="B167" s="522"/>
      <c r="C167" s="522"/>
      <c r="D167" s="580"/>
      <c r="E167" s="572"/>
      <c r="F167" s="573"/>
      <c r="G167" s="581" t="s">
        <v>250</v>
      </c>
      <c r="H167" s="582" t="s">
        <v>2391</v>
      </c>
      <c r="I167" s="522"/>
      <c r="J167" s="522"/>
      <c r="K167" s="522"/>
      <c r="L167" s="522"/>
      <c r="M167" s="522"/>
      <c r="N167" s="522"/>
      <c r="O167" s="522"/>
      <c r="P167" s="522"/>
    </row>
    <row r="168" spans="1:16">
      <c r="A168" s="522"/>
      <c r="B168" s="522"/>
      <c r="C168" s="522"/>
      <c r="D168" s="580"/>
      <c r="E168" s="572"/>
      <c r="F168" s="573"/>
      <c r="G168" s="553" t="s">
        <v>313</v>
      </c>
      <c r="H168" s="569" t="s">
        <v>826</v>
      </c>
      <c r="I168" s="533"/>
      <c r="J168" s="522"/>
      <c r="K168" s="522"/>
      <c r="L168" s="522"/>
      <c r="M168" s="522"/>
      <c r="N168" s="522"/>
      <c r="O168" s="522"/>
      <c r="P168" s="522"/>
    </row>
    <row r="169" spans="1:16" ht="11.25">
      <c r="A169" s="522"/>
      <c r="B169" s="522"/>
      <c r="C169" s="522"/>
      <c r="D169" s="580"/>
      <c r="E169" s="572"/>
      <c r="F169" s="573"/>
      <c r="G169" s="553" t="s">
        <v>829</v>
      </c>
      <c r="H169" s="587" t="s">
        <v>2401</v>
      </c>
      <c r="I169" s="533"/>
      <c r="J169" s="522"/>
      <c r="K169" s="522"/>
      <c r="L169" s="522"/>
      <c r="M169" s="522"/>
      <c r="N169" s="522"/>
      <c r="O169" s="522"/>
      <c r="P169" s="522"/>
    </row>
    <row r="170" spans="1:16" ht="11.25">
      <c r="A170" s="522"/>
      <c r="B170" s="522" t="b">
        <v>1</v>
      </c>
      <c r="C170" s="522"/>
      <c r="D170" s="580"/>
      <c r="E170" s="572"/>
      <c r="F170" s="573"/>
      <c r="G170" s="581" t="s">
        <v>251</v>
      </c>
      <c r="H170" s="585" t="s">
        <v>2397</v>
      </c>
      <c r="I170" s="533"/>
      <c r="J170" s="522"/>
      <c r="K170" s="522"/>
      <c r="L170" s="522"/>
      <c r="M170" s="522"/>
      <c r="N170" s="522"/>
      <c r="O170" s="522"/>
      <c r="P170" s="522"/>
    </row>
    <row r="171" spans="1:16">
      <c r="A171" s="522"/>
      <c r="B171" s="522" t="b">
        <v>1</v>
      </c>
      <c r="C171" s="522"/>
      <c r="D171" s="580"/>
      <c r="E171" s="572"/>
      <c r="F171" s="573"/>
      <c r="G171" s="581" t="s">
        <v>252</v>
      </c>
      <c r="H171" s="560">
        <v>45043</v>
      </c>
      <c r="I171" s="533"/>
      <c r="J171" s="522"/>
      <c r="K171" s="522"/>
      <c r="L171" s="522"/>
      <c r="M171" s="522"/>
      <c r="N171" s="522"/>
      <c r="O171" s="522"/>
      <c r="P171" s="522"/>
    </row>
    <row r="172" spans="1:16" ht="11.25">
      <c r="A172" s="522"/>
      <c r="B172" s="522" t="b">
        <v>1</v>
      </c>
      <c r="C172" s="522"/>
      <c r="D172" s="580"/>
      <c r="E172" s="572"/>
      <c r="F172" s="573"/>
      <c r="G172" s="581" t="s">
        <v>967</v>
      </c>
      <c r="H172" s="585"/>
      <c r="I172" s="533"/>
      <c r="J172" s="522"/>
      <c r="K172" s="522"/>
      <c r="L172" s="522"/>
      <c r="M172" s="522"/>
      <c r="N172" s="522"/>
      <c r="O172" s="522"/>
      <c r="P172" s="522"/>
    </row>
    <row r="173" spans="1:16">
      <c r="A173" s="522"/>
      <c r="B173" s="522" t="b">
        <v>1</v>
      </c>
      <c r="C173" s="522"/>
      <c r="D173" s="580"/>
      <c r="E173" s="572"/>
      <c r="F173" s="573"/>
      <c r="G173" s="581" t="s">
        <v>253</v>
      </c>
      <c r="H173" s="554" t="s">
        <v>581</v>
      </c>
      <c r="I173" s="533"/>
      <c r="J173" s="522"/>
      <c r="K173" s="522"/>
      <c r="L173" s="522"/>
      <c r="M173" s="522"/>
      <c r="N173" s="522"/>
      <c r="O173" s="522"/>
      <c r="P173" s="522"/>
    </row>
    <row r="174" spans="1:16">
      <c r="A174" s="522"/>
      <c r="B174" s="522" t="b">
        <v>1</v>
      </c>
      <c r="C174" s="522"/>
      <c r="D174" s="580"/>
      <c r="E174" s="572"/>
      <c r="F174" s="573"/>
      <c r="G174" s="553" t="s">
        <v>105</v>
      </c>
      <c r="H174" s="569">
        <v>2024</v>
      </c>
      <c r="I174" s="533"/>
      <c r="J174" s="522"/>
      <c r="K174" s="522"/>
      <c r="L174" s="522"/>
      <c r="M174" s="522"/>
      <c r="N174" s="522"/>
      <c r="O174" s="522"/>
      <c r="P174" s="522"/>
    </row>
    <row r="175" spans="1:16" ht="11.25">
      <c r="A175" s="522"/>
      <c r="B175" s="522" t="b">
        <v>1</v>
      </c>
      <c r="C175" s="522"/>
      <c r="D175" s="580"/>
      <c r="E175" s="572"/>
      <c r="F175" s="573"/>
      <c r="G175" s="581" t="s">
        <v>255</v>
      </c>
      <c r="H175" s="586"/>
      <c r="I175" s="533"/>
      <c r="J175" s="522"/>
      <c r="K175" s="522"/>
      <c r="L175" s="522"/>
      <c r="M175" s="522"/>
      <c r="N175" s="522"/>
      <c r="O175" s="522"/>
      <c r="P175" s="522"/>
    </row>
    <row r="176" spans="1:16" ht="14.25">
      <c r="A176" s="522"/>
      <c r="B176" s="522"/>
      <c r="C176" s="522"/>
      <c r="D176" s="577" t="s">
        <v>123</v>
      </c>
      <c r="E176" s="572"/>
      <c r="F176" s="573"/>
      <c r="G176" s="578" t="s">
        <v>2457</v>
      </c>
      <c r="H176" s="575" t="s">
        <v>821</v>
      </c>
      <c r="I176" s="579"/>
      <c r="J176" s="522" t="s">
        <v>2458</v>
      </c>
      <c r="K176" s="522" t="s">
        <v>826</v>
      </c>
      <c r="L176" s="576" t="s">
        <v>921</v>
      </c>
      <c r="M176" s="522" t="s">
        <v>2402</v>
      </c>
      <c r="N176" s="522" t="s">
        <v>824</v>
      </c>
      <c r="O176" s="522"/>
      <c r="P176" s="522"/>
    </row>
    <row r="177" spans="1:16">
      <c r="A177" s="522"/>
      <c r="B177" s="522"/>
      <c r="C177" s="522"/>
      <c r="D177" s="580"/>
      <c r="E177" s="572"/>
      <c r="F177" s="573"/>
      <c r="G177" s="581" t="s">
        <v>1012</v>
      </c>
      <c r="H177" s="582" t="s">
        <v>2389</v>
      </c>
      <c r="I177" s="533"/>
      <c r="J177" s="522"/>
      <c r="K177" s="522"/>
      <c r="L177" s="522"/>
      <c r="M177" s="522"/>
      <c r="N177" s="522"/>
      <c r="O177" s="522"/>
      <c r="P177" s="522"/>
    </row>
    <row r="178" spans="1:16">
      <c r="A178" s="522"/>
      <c r="B178" s="522"/>
      <c r="C178" s="522"/>
      <c r="D178" s="580"/>
      <c r="E178" s="572"/>
      <c r="F178" s="573"/>
      <c r="G178" s="581" t="s">
        <v>248</v>
      </c>
      <c r="H178" s="569" t="s">
        <v>921</v>
      </c>
      <c r="I178" s="533"/>
      <c r="J178" s="522"/>
      <c r="K178" s="522"/>
      <c r="L178" s="522"/>
      <c r="M178" s="522"/>
      <c r="N178" s="522"/>
      <c r="O178" s="522"/>
      <c r="P178" s="522"/>
    </row>
    <row r="179" spans="1:16">
      <c r="A179" s="522"/>
      <c r="B179" s="522"/>
      <c r="C179" s="522"/>
      <c r="D179" s="580"/>
      <c r="E179" s="572"/>
      <c r="F179" s="573"/>
      <c r="G179" s="581" t="s">
        <v>249</v>
      </c>
      <c r="H179" s="569" t="s">
        <v>824</v>
      </c>
      <c r="I179" s="533"/>
      <c r="J179" s="522"/>
      <c r="K179" s="522"/>
      <c r="L179" s="522"/>
      <c r="M179" s="522"/>
      <c r="N179" s="522"/>
      <c r="O179" s="522"/>
      <c r="P179" s="522"/>
    </row>
    <row r="180" spans="1:16" ht="21">
      <c r="A180" s="522"/>
      <c r="B180" s="522"/>
      <c r="C180" s="522"/>
      <c r="D180" s="580"/>
      <c r="E180" s="572"/>
      <c r="F180" s="573"/>
      <c r="G180" s="581" t="s">
        <v>250</v>
      </c>
      <c r="H180" s="582" t="s">
        <v>2391</v>
      </c>
      <c r="I180" s="522"/>
      <c r="J180" s="522"/>
      <c r="K180" s="522"/>
      <c r="L180" s="522"/>
      <c r="M180" s="522"/>
      <c r="N180" s="522"/>
      <c r="O180" s="522"/>
      <c r="P180" s="522"/>
    </row>
    <row r="181" spans="1:16">
      <c r="A181" s="522"/>
      <c r="B181" s="522"/>
      <c r="C181" s="522"/>
      <c r="D181" s="580"/>
      <c r="E181" s="572"/>
      <c r="F181" s="573"/>
      <c r="G181" s="553" t="s">
        <v>313</v>
      </c>
      <c r="H181" s="569" t="s">
        <v>826</v>
      </c>
      <c r="I181" s="533"/>
      <c r="J181" s="522"/>
      <c r="K181" s="522"/>
      <c r="L181" s="522"/>
      <c r="M181" s="522"/>
      <c r="N181" s="522"/>
      <c r="O181" s="522"/>
      <c r="P181" s="522"/>
    </row>
    <row r="182" spans="1:16" ht="11.25">
      <c r="A182" s="522"/>
      <c r="B182" s="522"/>
      <c r="C182" s="522"/>
      <c r="D182" s="580"/>
      <c r="E182" s="572"/>
      <c r="F182" s="573"/>
      <c r="G182" s="553" t="s">
        <v>829</v>
      </c>
      <c r="H182" s="584" t="s">
        <v>2402</v>
      </c>
      <c r="I182" s="533"/>
      <c r="J182" s="522"/>
      <c r="K182" s="522"/>
      <c r="L182" s="522"/>
      <c r="M182" s="522"/>
      <c r="N182" s="522"/>
      <c r="O182" s="522"/>
      <c r="P182" s="522"/>
    </row>
    <row r="183" spans="1:16" ht="11.25">
      <c r="A183" s="522"/>
      <c r="B183" s="522" t="b">
        <v>1</v>
      </c>
      <c r="C183" s="522"/>
      <c r="D183" s="580"/>
      <c r="E183" s="572"/>
      <c r="F183" s="573"/>
      <c r="G183" s="581" t="s">
        <v>251</v>
      </c>
      <c r="H183" s="585" t="s">
        <v>2397</v>
      </c>
      <c r="I183" s="533"/>
      <c r="J183" s="522"/>
      <c r="K183" s="522"/>
      <c r="L183" s="522"/>
      <c r="M183" s="522"/>
      <c r="N183" s="522"/>
      <c r="O183" s="522"/>
      <c r="P183" s="522"/>
    </row>
    <row r="184" spans="1:16">
      <c r="A184" s="522"/>
      <c r="B184" s="522" t="b">
        <v>1</v>
      </c>
      <c r="C184" s="522"/>
      <c r="D184" s="580"/>
      <c r="E184" s="572"/>
      <c r="F184" s="573"/>
      <c r="G184" s="581" t="s">
        <v>252</v>
      </c>
      <c r="H184" s="560">
        <v>45043</v>
      </c>
      <c r="I184" s="533"/>
      <c r="J184" s="522"/>
      <c r="K184" s="522"/>
      <c r="L184" s="522"/>
      <c r="M184" s="522"/>
      <c r="N184" s="522"/>
      <c r="O184" s="522"/>
      <c r="P184" s="522"/>
    </row>
    <row r="185" spans="1:16" ht="11.25">
      <c r="A185" s="522"/>
      <c r="B185" s="522" t="b">
        <v>1</v>
      </c>
      <c r="C185" s="522"/>
      <c r="D185" s="580"/>
      <c r="E185" s="572"/>
      <c r="F185" s="573"/>
      <c r="G185" s="581" t="s">
        <v>967</v>
      </c>
      <c r="H185" s="585"/>
      <c r="I185" s="533"/>
      <c r="J185" s="522"/>
      <c r="K185" s="522"/>
      <c r="L185" s="522"/>
      <c r="M185" s="522"/>
      <c r="N185" s="522"/>
      <c r="O185" s="522"/>
      <c r="P185" s="522"/>
    </row>
    <row r="186" spans="1:16">
      <c r="A186" s="522"/>
      <c r="B186" s="522" t="b">
        <v>1</v>
      </c>
      <c r="C186" s="522"/>
      <c r="D186" s="580"/>
      <c r="E186" s="572"/>
      <c r="F186" s="573"/>
      <c r="G186" s="581" t="s">
        <v>253</v>
      </c>
      <c r="H186" s="554" t="s">
        <v>581</v>
      </c>
      <c r="I186" s="533"/>
      <c r="J186" s="522"/>
      <c r="K186" s="522"/>
      <c r="L186" s="522"/>
      <c r="M186" s="522"/>
      <c r="N186" s="522"/>
      <c r="O186" s="522"/>
      <c r="P186" s="522"/>
    </row>
    <row r="187" spans="1:16">
      <c r="A187" s="522"/>
      <c r="B187" s="522" t="b">
        <v>1</v>
      </c>
      <c r="C187" s="522"/>
      <c r="D187" s="580"/>
      <c r="E187" s="572"/>
      <c r="F187" s="573"/>
      <c r="G187" s="553" t="s">
        <v>105</v>
      </c>
      <c r="H187" s="569">
        <v>2024</v>
      </c>
      <c r="I187" s="533"/>
      <c r="J187" s="522"/>
      <c r="K187" s="522"/>
      <c r="L187" s="522"/>
      <c r="M187" s="522"/>
      <c r="N187" s="522"/>
      <c r="O187" s="522"/>
      <c r="P187" s="522"/>
    </row>
    <row r="188" spans="1:16" ht="11.25">
      <c r="A188" s="522"/>
      <c r="B188" s="522" t="b">
        <v>1</v>
      </c>
      <c r="C188" s="522"/>
      <c r="D188" s="580"/>
      <c r="E188" s="572"/>
      <c r="F188" s="573"/>
      <c r="G188" s="581" t="s">
        <v>255</v>
      </c>
      <c r="H188" s="586"/>
      <c r="I188" s="533"/>
      <c r="J188" s="522"/>
      <c r="K188" s="522"/>
      <c r="L188" s="522"/>
      <c r="M188" s="522"/>
      <c r="N188" s="522"/>
      <c r="O188" s="522"/>
      <c r="P188" s="522"/>
    </row>
    <row r="189" spans="1:16" ht="14.25">
      <c r="A189" s="522"/>
      <c r="B189" s="522"/>
      <c r="C189" s="522"/>
      <c r="D189" s="577" t="s">
        <v>124</v>
      </c>
      <c r="E189" s="572"/>
      <c r="F189" s="573"/>
      <c r="G189" s="578" t="s">
        <v>2459</v>
      </c>
      <c r="H189" s="575" t="s">
        <v>821</v>
      </c>
      <c r="I189" s="579"/>
      <c r="J189" s="522" t="s">
        <v>2460</v>
      </c>
      <c r="K189" s="522" t="s">
        <v>826</v>
      </c>
      <c r="L189" s="576" t="s">
        <v>921</v>
      </c>
      <c r="M189" s="522" t="s">
        <v>2403</v>
      </c>
      <c r="N189" s="522" t="s">
        <v>824</v>
      </c>
      <c r="O189" s="522"/>
      <c r="P189" s="522"/>
    </row>
    <row r="190" spans="1:16">
      <c r="A190" s="522"/>
      <c r="B190" s="522"/>
      <c r="C190" s="522"/>
      <c r="D190" s="580"/>
      <c r="E190" s="572"/>
      <c r="F190" s="573"/>
      <c r="G190" s="581" t="s">
        <v>1012</v>
      </c>
      <c r="H190" s="582" t="s">
        <v>2390</v>
      </c>
      <c r="I190" s="533"/>
      <c r="J190" s="522"/>
      <c r="K190" s="522"/>
      <c r="L190" s="522"/>
      <c r="M190" s="522"/>
      <c r="N190" s="522"/>
      <c r="O190" s="522"/>
      <c r="P190" s="522"/>
    </row>
    <row r="191" spans="1:16">
      <c r="A191" s="522"/>
      <c r="B191" s="522"/>
      <c r="C191" s="522"/>
      <c r="D191" s="580"/>
      <c r="E191" s="572"/>
      <c r="F191" s="573"/>
      <c r="G191" s="581" t="s">
        <v>248</v>
      </c>
      <c r="H191" s="569" t="s">
        <v>921</v>
      </c>
      <c r="I191" s="533"/>
      <c r="J191" s="522"/>
      <c r="K191" s="522"/>
      <c r="L191" s="522"/>
      <c r="M191" s="522"/>
      <c r="N191" s="522"/>
      <c r="O191" s="522"/>
      <c r="P191" s="522"/>
    </row>
    <row r="192" spans="1:16">
      <c r="A192" s="522"/>
      <c r="B192" s="522"/>
      <c r="C192" s="522"/>
      <c r="D192" s="580"/>
      <c r="E192" s="572"/>
      <c r="F192" s="573"/>
      <c r="G192" s="581" t="s">
        <v>249</v>
      </c>
      <c r="H192" s="569" t="s">
        <v>824</v>
      </c>
      <c r="I192" s="533"/>
      <c r="J192" s="522"/>
      <c r="K192" s="522"/>
      <c r="L192" s="522"/>
      <c r="M192" s="522"/>
      <c r="N192" s="522"/>
      <c r="O192" s="522"/>
      <c r="P192" s="522"/>
    </row>
    <row r="193" spans="1:16" ht="21">
      <c r="A193" s="522"/>
      <c r="B193" s="522"/>
      <c r="C193" s="522"/>
      <c r="D193" s="580"/>
      <c r="E193" s="572"/>
      <c r="F193" s="573"/>
      <c r="G193" s="581" t="s">
        <v>250</v>
      </c>
      <c r="H193" s="582" t="s">
        <v>2391</v>
      </c>
      <c r="I193" s="522"/>
      <c r="J193" s="522"/>
      <c r="K193" s="522"/>
      <c r="L193" s="522"/>
      <c r="M193" s="522"/>
      <c r="N193" s="522"/>
      <c r="O193" s="522"/>
      <c r="P193" s="522"/>
    </row>
    <row r="194" spans="1:16">
      <c r="A194" s="522"/>
      <c r="B194" s="522"/>
      <c r="C194" s="522"/>
      <c r="D194" s="580"/>
      <c r="E194" s="572"/>
      <c r="F194" s="573"/>
      <c r="G194" s="553" t="s">
        <v>313</v>
      </c>
      <c r="H194" s="569" t="s">
        <v>826</v>
      </c>
      <c r="I194" s="533"/>
      <c r="J194" s="522"/>
      <c r="K194" s="522"/>
      <c r="L194" s="522"/>
      <c r="M194" s="522"/>
      <c r="N194" s="522"/>
      <c r="O194" s="522"/>
      <c r="P194" s="522"/>
    </row>
    <row r="195" spans="1:16" ht="11.25">
      <c r="A195" s="522"/>
      <c r="B195" s="522"/>
      <c r="C195" s="522"/>
      <c r="D195" s="580"/>
      <c r="E195" s="572"/>
      <c r="F195" s="573"/>
      <c r="G195" s="553" t="s">
        <v>829</v>
      </c>
      <c r="H195" s="587" t="s">
        <v>2403</v>
      </c>
      <c r="I195" s="533"/>
      <c r="J195" s="522"/>
      <c r="K195" s="522"/>
      <c r="L195" s="522"/>
      <c r="M195" s="522"/>
      <c r="N195" s="522"/>
      <c r="O195" s="522"/>
      <c r="P195" s="522"/>
    </row>
    <row r="196" spans="1:16" ht="11.25">
      <c r="A196" s="522"/>
      <c r="B196" s="522" t="b">
        <v>1</v>
      </c>
      <c r="C196" s="522"/>
      <c r="D196" s="580"/>
      <c r="E196" s="572"/>
      <c r="F196" s="573"/>
      <c r="G196" s="581" t="s">
        <v>251</v>
      </c>
      <c r="H196" s="585" t="s">
        <v>2397</v>
      </c>
      <c r="I196" s="533"/>
      <c r="J196" s="522"/>
      <c r="K196" s="522"/>
      <c r="L196" s="522"/>
      <c r="M196" s="522"/>
      <c r="N196" s="522"/>
      <c r="O196" s="522"/>
      <c r="P196" s="522"/>
    </row>
    <row r="197" spans="1:16">
      <c r="A197" s="522"/>
      <c r="B197" s="522" t="b">
        <v>1</v>
      </c>
      <c r="C197" s="522"/>
      <c r="D197" s="580"/>
      <c r="E197" s="572"/>
      <c r="F197" s="573"/>
      <c r="G197" s="581" t="s">
        <v>252</v>
      </c>
      <c r="H197" s="560">
        <v>45043</v>
      </c>
      <c r="I197" s="533"/>
      <c r="J197" s="522"/>
      <c r="K197" s="522"/>
      <c r="L197" s="522"/>
      <c r="M197" s="522"/>
      <c r="N197" s="522"/>
      <c r="O197" s="522"/>
      <c r="P197" s="522"/>
    </row>
    <row r="198" spans="1:16" ht="11.25">
      <c r="A198" s="522"/>
      <c r="B198" s="522" t="b">
        <v>1</v>
      </c>
      <c r="C198" s="522"/>
      <c r="D198" s="580"/>
      <c r="E198" s="572"/>
      <c r="F198" s="573"/>
      <c r="G198" s="581" t="s">
        <v>967</v>
      </c>
      <c r="H198" s="585"/>
      <c r="I198" s="533"/>
      <c r="J198" s="522"/>
      <c r="K198" s="522"/>
      <c r="L198" s="522"/>
      <c r="M198" s="522"/>
      <c r="N198" s="522"/>
      <c r="O198" s="522"/>
      <c r="P198" s="522"/>
    </row>
    <row r="199" spans="1:16">
      <c r="A199" s="522"/>
      <c r="B199" s="522" t="b">
        <v>1</v>
      </c>
      <c r="C199" s="522"/>
      <c r="D199" s="580"/>
      <c r="E199" s="572"/>
      <c r="F199" s="573"/>
      <c r="G199" s="581" t="s">
        <v>253</v>
      </c>
      <c r="H199" s="554" t="s">
        <v>581</v>
      </c>
      <c r="I199" s="533"/>
      <c r="J199" s="522"/>
      <c r="K199" s="522"/>
      <c r="L199" s="522"/>
      <c r="M199" s="522"/>
      <c r="N199" s="522"/>
      <c r="O199" s="522"/>
      <c r="P199" s="522"/>
    </row>
    <row r="200" spans="1:16">
      <c r="A200" s="522"/>
      <c r="B200" s="522" t="b">
        <v>1</v>
      </c>
      <c r="C200" s="522"/>
      <c r="D200" s="580"/>
      <c r="E200" s="572"/>
      <c r="F200" s="573"/>
      <c r="G200" s="553" t="s">
        <v>105</v>
      </c>
      <c r="H200" s="569">
        <v>2024</v>
      </c>
      <c r="I200" s="533"/>
      <c r="J200" s="522"/>
      <c r="K200" s="522"/>
      <c r="L200" s="522"/>
      <c r="M200" s="522"/>
      <c r="N200" s="522"/>
      <c r="O200" s="522"/>
      <c r="P200" s="522"/>
    </row>
    <row r="201" spans="1:16" ht="11.25">
      <c r="A201" s="522"/>
      <c r="B201" s="522" t="b">
        <v>1</v>
      </c>
      <c r="C201" s="522"/>
      <c r="D201" s="580"/>
      <c r="E201" s="572"/>
      <c r="F201" s="573"/>
      <c r="G201" s="581" t="s">
        <v>255</v>
      </c>
      <c r="H201" s="586"/>
      <c r="I201" s="533"/>
      <c r="J201" s="522"/>
      <c r="K201" s="522"/>
      <c r="L201" s="522"/>
      <c r="M201" s="522"/>
      <c r="N201" s="522"/>
      <c r="O201" s="522"/>
      <c r="P201" s="522"/>
    </row>
    <row r="202" spans="1:16" ht="15.95" customHeight="1">
      <c r="A202" s="522"/>
      <c r="B202" s="522"/>
      <c r="C202" s="522"/>
      <c r="D202" s="522"/>
      <c r="E202" s="588" t="s">
        <v>256</v>
      </c>
      <c r="F202" s="589"/>
      <c r="G202" s="581" t="s">
        <v>257</v>
      </c>
      <c r="H202" s="570" t="s">
        <v>2410</v>
      </c>
      <c r="I202" s="533"/>
      <c r="J202" s="522"/>
      <c r="K202" s="522"/>
      <c r="L202" s="522"/>
      <c r="M202" s="522"/>
      <c r="N202" s="522"/>
      <c r="O202" s="522"/>
      <c r="P202" s="522"/>
    </row>
    <row r="203" spans="1:16" ht="15.95" customHeight="1">
      <c r="A203" s="522"/>
      <c r="B203" s="522"/>
      <c r="C203" s="522"/>
      <c r="D203" s="522"/>
      <c r="E203" s="588"/>
      <c r="F203" s="589"/>
      <c r="G203" s="581" t="s">
        <v>258</v>
      </c>
      <c r="H203" s="570" t="s">
        <v>2406</v>
      </c>
      <c r="I203" s="533"/>
      <c r="J203" s="522"/>
      <c r="K203" s="522"/>
      <c r="L203" s="522"/>
      <c r="M203" s="522"/>
      <c r="N203" s="522"/>
      <c r="O203" s="522"/>
      <c r="P203" s="522"/>
    </row>
    <row r="204" spans="1:16" ht="15.95" customHeight="1">
      <c r="A204" s="522"/>
      <c r="B204" s="522"/>
      <c r="C204" s="522"/>
      <c r="D204" s="522"/>
      <c r="E204" s="588"/>
      <c r="F204" s="589"/>
      <c r="G204" s="581" t="s">
        <v>259</v>
      </c>
      <c r="H204" s="570" t="s">
        <v>2407</v>
      </c>
      <c r="I204" s="533"/>
      <c r="J204" s="522"/>
      <c r="K204" s="522"/>
      <c r="L204" s="522"/>
      <c r="M204" s="522"/>
      <c r="N204" s="522"/>
      <c r="O204" s="522"/>
      <c r="P204" s="522"/>
    </row>
    <row r="205" spans="1:16" ht="15.95" customHeight="1">
      <c r="A205" s="522"/>
      <c r="B205" s="522"/>
      <c r="C205" s="522"/>
      <c r="D205" s="522"/>
      <c r="E205" s="588"/>
      <c r="F205" s="589"/>
      <c r="G205" s="581" t="s">
        <v>260</v>
      </c>
      <c r="H205" s="570" t="s">
        <v>2408</v>
      </c>
      <c r="I205" s="533"/>
      <c r="J205" s="522"/>
      <c r="K205" s="522"/>
      <c r="L205" s="522"/>
      <c r="M205" s="522"/>
      <c r="N205" s="522"/>
      <c r="O205" s="522"/>
      <c r="P205" s="522"/>
    </row>
    <row r="206" spans="1:16" ht="15.95" customHeight="1">
      <c r="A206" s="522"/>
      <c r="B206" s="522"/>
      <c r="C206" s="522"/>
      <c r="D206" s="522"/>
      <c r="E206" s="588"/>
      <c r="F206" s="589"/>
      <c r="G206" s="581" t="s">
        <v>261</v>
      </c>
      <c r="H206" s="558" t="s">
        <v>2409</v>
      </c>
      <c r="I206" s="533"/>
      <c r="J206" s="522"/>
      <c r="K206" s="522"/>
      <c r="L206" s="522"/>
      <c r="M206" s="522"/>
      <c r="N206" s="522"/>
      <c r="O206" s="522"/>
      <c r="P206" s="522"/>
    </row>
    <row r="207" spans="1:16" ht="15.95" customHeight="1">
      <c r="A207" s="522"/>
      <c r="B207" s="522"/>
      <c r="C207" s="522"/>
      <c r="D207" s="522"/>
      <c r="E207" s="588"/>
      <c r="F207" s="589"/>
      <c r="G207" s="581" t="s">
        <v>262</v>
      </c>
      <c r="H207" s="590" t="s">
        <v>581</v>
      </c>
      <c r="I207" s="533"/>
      <c r="J207" s="522"/>
      <c r="K207" s="522"/>
      <c r="L207" s="522"/>
      <c r="M207" s="522"/>
      <c r="N207" s="522"/>
      <c r="O207" s="522"/>
      <c r="P207" s="522"/>
    </row>
    <row r="208" spans="1:16" ht="15.95" customHeight="1">
      <c r="A208" s="522"/>
      <c r="B208" s="522"/>
      <c r="C208" s="522"/>
      <c r="D208" s="522"/>
      <c r="E208" s="588"/>
      <c r="F208" s="589"/>
      <c r="G208" s="581" t="s">
        <v>105</v>
      </c>
      <c r="H208" s="591">
        <v>2024</v>
      </c>
      <c r="I208" s="533"/>
      <c r="J208" s="522"/>
      <c r="K208" s="522"/>
      <c r="L208" s="522"/>
      <c r="M208" s="522"/>
      <c r="N208" s="522"/>
      <c r="O208" s="522"/>
      <c r="P208" s="522"/>
    </row>
    <row r="209" spans="1:16" ht="33" customHeight="1">
      <c r="A209" s="522"/>
      <c r="B209" s="522"/>
      <c r="C209" s="522"/>
      <c r="D209" s="522"/>
      <c r="E209" s="592" t="s">
        <v>263</v>
      </c>
      <c r="F209" s="593"/>
      <c r="G209" s="594"/>
      <c r="H209" s="554" t="s">
        <v>19</v>
      </c>
      <c r="I209" s="533"/>
      <c r="J209" s="522"/>
      <c r="K209" s="522"/>
      <c r="L209" s="522"/>
      <c r="M209" s="522"/>
      <c r="N209" s="522"/>
      <c r="O209" s="522"/>
      <c r="P209" s="522"/>
    </row>
    <row r="211" spans="1:16">
      <c r="E211" s="1044" t="str">
        <f>$H$204</f>
        <v>консультант отдела регулирования ЖКК</v>
      </c>
      <c r="F211" s="1040"/>
      <c r="G211" s="1043" t="str">
        <f>$H$203</f>
        <v>Аймятова Рамиля Камилевна</v>
      </c>
      <c r="H211" s="1042"/>
    </row>
    <row r="212" spans="1:16">
      <c r="E212" s="1041" t="s">
        <v>2479</v>
      </c>
      <c r="G212" s="473" t="s">
        <v>2480</v>
      </c>
      <c r="H212" s="473" t="s">
        <v>2481</v>
      </c>
    </row>
  </sheetData>
  <sheetProtection formatColumns="0" formatRows="0" autoFilter="0"/>
  <mergeCells count="107">
    <mergeCell ref="D189:D201"/>
    <mergeCell ref="D111:D123"/>
    <mergeCell ref="D124:D136"/>
    <mergeCell ref="D137:D149"/>
    <mergeCell ref="D150:D162"/>
    <mergeCell ref="D163:D175"/>
    <mergeCell ref="E202:F208"/>
    <mergeCell ref="E209:G209"/>
    <mergeCell ref="E110:F201"/>
    <mergeCell ref="D176:D188"/>
    <mergeCell ref="E106:F109"/>
    <mergeCell ref="E75:G75"/>
    <mergeCell ref="E76:E81"/>
    <mergeCell ref="F76:G76"/>
    <mergeCell ref="F77:G77"/>
    <mergeCell ref="F78:G78"/>
    <mergeCell ref="F79:G79"/>
    <mergeCell ref="F80:G80"/>
    <mergeCell ref="F81:G81"/>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91:H91"/>
    <mergeCell ref="E92:H92"/>
    <mergeCell ref="F72:G72"/>
    <mergeCell ref="F73:G73"/>
    <mergeCell ref="F74:G74"/>
    <mergeCell ref="E61:G61"/>
    <mergeCell ref="E62:E67"/>
    <mergeCell ref="F62:G62"/>
    <mergeCell ref="F63:G63"/>
    <mergeCell ref="F64:G64"/>
    <mergeCell ref="F65:G65"/>
    <mergeCell ref="F66:G66"/>
    <mergeCell ref="F67:G67"/>
    <mergeCell ref="E68:G68"/>
    <mergeCell ref="E69:E74"/>
    <mergeCell ref="F69:G69"/>
    <mergeCell ref="F70:G70"/>
    <mergeCell ref="F71:G71"/>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8:G8"/>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209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202:C206 C117:C118 C120 C130:C131 C133 C143:C144 C146 C156:C157 C159 C169:C170 C172 C182:C183 C185 C195:C196 C198">
      <formula1>990</formula1>
    </dataValidation>
    <dataValidation type="list" showDropDown="1" sqref="C26">
      <formula1>okopf_list</formula1>
    </dataValidation>
    <dataValidation type="list" showDropDown="1" sqref="C34 C37:C40 C42:C43 C49 C55 C61 C68 C75 C209">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C132 C145 C158 C171 C184 C197">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C135 C148 C161 C174 C187 C200">
      <formula1>YEAR_LIST</formula1>
    </dataValidation>
    <dataValidation type="list" showDropDown="1" sqref="C123 C136 C149 C162 C175 C188 C201">
      <formula1>period_list</formula1>
    </dataValidation>
    <dataValidation type="list" showDropDown="1" errorTitle="Ошибка" error="Выберите значение из списка" prompt="Выберите значение из списка" sqref="C114 C127 C140 C153 C166 C179 C192">
      <formula1>tariff_type_list</formula1>
    </dataValidation>
    <dataValidation type="list" allowBlank="1" showInputMessage="1" showErrorMessage="1" errorTitle="Ошибка" error="Выберите значение из списка" prompt="Выберите значение из списка" sqref="H122 H135 H148 H161 H174 H187 H200">
      <formula1>YEAR_LIST</formula1>
    </dataValidation>
    <dataValidation type="list" showDropDown="1" showInputMessage="1" showErrorMessage="1" errorTitle="Внимание" error="Пожалуйста, выберите значение из списка!" sqref="C121 C134 C147 C160 C173 C186 C199">
      <formula1>TARIFF_CALC_METHOD</formula1>
    </dataValidation>
    <dataValidation type="list" allowBlank="1" showInputMessage="1" showErrorMessage="1" errorTitle="Ошибка" error="Выберите значение из списка" prompt="Выберите значение из списка" sqref="H123 H136 H149 H162 H175 H188 H201">
      <formula1>period_list</formula1>
    </dataValidation>
    <dataValidation type="list" allowBlank="1" showInputMessage="1" showErrorMessage="1" errorTitle="Ошибка" error="Выберите значение из списка" prompt="Выберите значение из списка" sqref="H113 H126 H139 H152 H165 H178 H191">
      <formula1>COLDVSNA_VTARIFF</formula1>
    </dataValidation>
    <dataValidation type="list" allowBlank="1" showInputMessage="1" showErrorMessage="1" errorTitle="Внимание" error="Пожалуйста, выберите значение из списка!" sqref="H121 H134 H147 H160 H173 H186 H199">
      <formula1>TARIFF_CALC_METHOD</formula1>
    </dataValidation>
    <dataValidation type="list" allowBlank="1" showInputMessage="1" showErrorMessage="1" errorTitle="Ошибка" error="Выберите значение из списка" prompt="Выберите значение из списка" sqref="H114 H127 H140 H153 H166 H179 H192">
      <formula1>tariff_type_list</formula1>
    </dataValidation>
    <dataValidation type="list" allowBlank="1" showInputMessage="1" showErrorMessage="1" errorTitle="Ошибка" error="Выберите значение из списка" prompt="Выберите значение из списка" sqref="H116 H129 H142 H155 H168 H181 H194">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28"/>
  <sheetViews>
    <sheetView showGridLines="0" view="pageBreakPreview" topLeftCell="A11" zoomScale="60" zoomScaleNormal="100" workbookViewId="0">
      <pane ySplit="4" topLeftCell="A15" activePane="bottomLeft" state="frozen"/>
      <selection activeCell="K11" sqref="A11:XFD11"/>
      <selection pane="bottomLeft" activeCell="Q39" sqref="Q39"/>
    </sheetView>
  </sheetViews>
  <sheetFormatPr defaultRowHeight="11.25"/>
  <cols>
    <col min="1" max="1" width="3.5703125" style="57" hidden="1" customWidth="1"/>
    <col min="2" max="2" width="3.5703125" style="54" hidden="1" customWidth="1"/>
    <col min="3" max="3" width="3.7109375" style="54" hidden="1" customWidth="1"/>
    <col min="4" max="4" width="3.7109375" style="55" hidden="1" customWidth="1"/>
    <col min="5" max="11" width="3.7109375" style="54" hidden="1" customWidth="1"/>
    <col min="12" max="12" width="6.28515625" style="54" customWidth="1"/>
    <col min="13" max="14" width="28.7109375" style="54" customWidth="1"/>
    <col min="15" max="15" width="15.42578125" style="63" customWidth="1"/>
    <col min="16" max="16" width="32.140625" style="54" customWidth="1"/>
    <col min="17" max="16384" width="9.140625" style="54"/>
  </cols>
  <sheetData>
    <row r="1" spans="1:16" ht="12" hidden="1" customHeight="1">
      <c r="A1" s="595"/>
      <c r="B1" s="596"/>
      <c r="C1" s="596"/>
      <c r="D1" s="597"/>
      <c r="E1" s="596"/>
      <c r="F1" s="596"/>
      <c r="G1" s="596"/>
      <c r="H1" s="596"/>
      <c r="I1" s="596"/>
      <c r="J1" s="596"/>
      <c r="K1" s="596"/>
      <c r="L1" s="596"/>
      <c r="M1" s="596" t="s">
        <v>835</v>
      </c>
      <c r="N1" s="596" t="s">
        <v>836</v>
      </c>
      <c r="O1" s="596" t="s">
        <v>837</v>
      </c>
      <c r="P1" s="596"/>
    </row>
    <row r="2" spans="1:16" ht="12" hidden="1" customHeight="1">
      <c r="A2" s="595"/>
      <c r="B2" s="596"/>
      <c r="C2" s="596"/>
      <c r="D2" s="597"/>
      <c r="E2" s="596"/>
      <c r="F2" s="596"/>
      <c r="G2" s="596"/>
      <c r="H2" s="596"/>
      <c r="I2" s="596"/>
      <c r="J2" s="596"/>
      <c r="K2" s="596"/>
      <c r="L2" s="596"/>
      <c r="M2" s="596"/>
      <c r="N2" s="596"/>
      <c r="O2" s="596"/>
      <c r="P2" s="596"/>
    </row>
    <row r="3" spans="1:16" ht="12" hidden="1" customHeight="1">
      <c r="A3" s="595"/>
      <c r="B3" s="596"/>
      <c r="C3" s="596"/>
      <c r="D3" s="597"/>
      <c r="E3" s="596"/>
      <c r="F3" s="596"/>
      <c r="G3" s="596"/>
      <c r="H3" s="596"/>
      <c r="I3" s="596"/>
      <c r="J3" s="596"/>
      <c r="K3" s="596"/>
      <c r="L3" s="596"/>
      <c r="M3" s="596"/>
      <c r="N3" s="596"/>
      <c r="O3" s="596"/>
      <c r="P3" s="596"/>
    </row>
    <row r="4" spans="1:16" ht="12" hidden="1" customHeight="1">
      <c r="A4" s="595"/>
      <c r="B4" s="596"/>
      <c r="C4" s="596"/>
      <c r="D4" s="597"/>
      <c r="E4" s="596"/>
      <c r="F4" s="596"/>
      <c r="G4" s="596"/>
      <c r="H4" s="596"/>
      <c r="I4" s="596"/>
      <c r="J4" s="596"/>
      <c r="K4" s="596"/>
      <c r="L4" s="596"/>
      <c r="M4" s="596"/>
      <c r="N4" s="596"/>
      <c r="O4" s="596"/>
      <c r="P4" s="596"/>
    </row>
    <row r="5" spans="1:16" ht="12" hidden="1" customHeight="1">
      <c r="A5" s="595"/>
      <c r="B5" s="596"/>
      <c r="C5" s="596"/>
      <c r="D5" s="597"/>
      <c r="E5" s="596"/>
      <c r="F5" s="596"/>
      <c r="G5" s="596"/>
      <c r="H5" s="596"/>
      <c r="I5" s="596"/>
      <c r="J5" s="596"/>
      <c r="K5" s="596"/>
      <c r="L5" s="596"/>
      <c r="M5" s="596"/>
      <c r="N5" s="596"/>
      <c r="O5" s="596"/>
      <c r="P5" s="596"/>
    </row>
    <row r="6" spans="1:16" ht="12" hidden="1" customHeight="1">
      <c r="A6" s="595"/>
      <c r="B6" s="596"/>
      <c r="C6" s="596"/>
      <c r="D6" s="597"/>
      <c r="E6" s="596"/>
      <c r="F6" s="596"/>
      <c r="G6" s="596"/>
      <c r="H6" s="596"/>
      <c r="I6" s="596"/>
      <c r="J6" s="596"/>
      <c r="K6" s="596"/>
      <c r="L6" s="596"/>
      <c r="M6" s="596"/>
      <c r="N6" s="596"/>
      <c r="O6" s="596"/>
      <c r="P6" s="596"/>
    </row>
    <row r="7" spans="1:16" ht="12" hidden="1" customHeight="1">
      <c r="A7" s="595"/>
      <c r="B7" s="596"/>
      <c r="C7" s="596"/>
      <c r="D7" s="597"/>
      <c r="E7" s="596"/>
      <c r="F7" s="596"/>
      <c r="G7" s="596"/>
      <c r="H7" s="596"/>
      <c r="I7" s="596"/>
      <c r="J7" s="596"/>
      <c r="K7" s="596"/>
      <c r="L7" s="596"/>
      <c r="M7" s="596"/>
      <c r="N7" s="596"/>
      <c r="O7" s="596"/>
      <c r="P7" s="596"/>
    </row>
    <row r="8" spans="1:16" ht="12" hidden="1" customHeight="1">
      <c r="A8" s="595"/>
      <c r="B8" s="596"/>
      <c r="C8" s="596"/>
      <c r="D8" s="597"/>
      <c r="E8" s="596"/>
      <c r="F8" s="596"/>
      <c r="G8" s="596"/>
      <c r="H8" s="596"/>
      <c r="I8" s="596"/>
      <c r="J8" s="596"/>
      <c r="K8" s="596"/>
      <c r="L8" s="596"/>
      <c r="M8" s="596"/>
      <c r="N8" s="596"/>
      <c r="O8" s="596"/>
      <c r="P8" s="596"/>
    </row>
    <row r="9" spans="1:16" ht="12" hidden="1" customHeight="1">
      <c r="A9" s="595"/>
      <c r="B9" s="596"/>
      <c r="C9" s="596"/>
      <c r="D9" s="597"/>
      <c r="E9" s="596"/>
      <c r="F9" s="596"/>
      <c r="G9" s="596"/>
      <c r="H9" s="596"/>
      <c r="I9" s="596"/>
      <c r="J9" s="596"/>
      <c r="K9" s="596"/>
      <c r="L9" s="596"/>
      <c r="M9" s="596"/>
      <c r="N9" s="596"/>
      <c r="O9" s="596"/>
      <c r="P9" s="596"/>
    </row>
    <row r="10" spans="1:16" ht="12" hidden="1" customHeight="1">
      <c r="A10" s="595"/>
      <c r="B10" s="596"/>
      <c r="C10" s="596"/>
      <c r="D10" s="597"/>
      <c r="E10" s="596"/>
      <c r="F10" s="596"/>
      <c r="G10" s="596"/>
      <c r="H10" s="596"/>
      <c r="I10" s="596"/>
      <c r="J10" s="596"/>
      <c r="K10" s="596"/>
      <c r="L10" s="596"/>
      <c r="M10" s="596"/>
      <c r="N10" s="596"/>
      <c r="O10" s="596"/>
      <c r="P10" s="596"/>
    </row>
    <row r="11" spans="1:16" ht="15" hidden="1" customHeight="1">
      <c r="A11" s="595"/>
      <c r="B11" s="596"/>
      <c r="C11" s="596"/>
      <c r="D11" s="597"/>
      <c r="E11" s="597"/>
      <c r="F11" s="597"/>
      <c r="G11" s="597"/>
      <c r="H11" s="597"/>
      <c r="I11" s="597"/>
      <c r="J11" s="597"/>
      <c r="K11" s="597"/>
      <c r="L11" s="598"/>
      <c r="M11" s="599"/>
      <c r="N11" s="598"/>
      <c r="O11" s="598"/>
      <c r="P11" s="596"/>
    </row>
    <row r="12" spans="1:16" ht="30" customHeight="1">
      <c r="A12" s="595"/>
      <c r="B12" s="596"/>
      <c r="C12" s="597"/>
      <c r="D12" s="597"/>
      <c r="E12" s="597"/>
      <c r="F12" s="597"/>
      <c r="G12" s="597"/>
      <c r="H12" s="597"/>
      <c r="I12" s="597"/>
      <c r="J12" s="597"/>
      <c r="K12" s="597"/>
      <c r="L12" s="600" t="s">
        <v>1032</v>
      </c>
      <c r="M12" s="601"/>
      <c r="N12" s="601"/>
      <c r="O12" s="601"/>
      <c r="P12" s="601"/>
    </row>
    <row r="13" spans="1:16">
      <c r="A13" s="595"/>
      <c r="B13" s="596"/>
      <c r="C13" s="596"/>
      <c r="D13" s="597"/>
      <c r="E13" s="602"/>
      <c r="F13" s="602"/>
      <c r="G13" s="602"/>
      <c r="H13" s="602"/>
      <c r="I13" s="602"/>
      <c r="J13" s="602"/>
      <c r="K13" s="602"/>
      <c r="L13" s="602"/>
      <c r="M13" s="602"/>
      <c r="N13" s="602"/>
      <c r="O13" s="603"/>
      <c r="P13" s="603"/>
    </row>
    <row r="14" spans="1:16" ht="28.5" customHeight="1">
      <c r="A14" s="604"/>
      <c r="B14" s="596"/>
      <c r="C14" s="596"/>
      <c r="D14" s="597"/>
      <c r="E14" s="602"/>
      <c r="F14" s="602"/>
      <c r="G14" s="602"/>
      <c r="H14" s="602"/>
      <c r="I14" s="602"/>
      <c r="J14" s="602"/>
      <c r="K14" s="602"/>
      <c r="L14" s="605" t="s">
        <v>15</v>
      </c>
      <c r="M14" s="606" t="s">
        <v>264</v>
      </c>
      <c r="N14" s="606" t="s">
        <v>265</v>
      </c>
      <c r="O14" s="606" t="s">
        <v>266</v>
      </c>
      <c r="P14" s="607" t="s">
        <v>831</v>
      </c>
    </row>
    <row r="15" spans="1:16">
      <c r="A15" s="608" t="s">
        <v>17</v>
      </c>
      <c r="B15" s="596"/>
      <c r="C15" s="596"/>
      <c r="D15" s="597"/>
      <c r="E15" s="609"/>
      <c r="F15" s="609"/>
      <c r="G15" s="609"/>
      <c r="H15" s="609"/>
      <c r="I15" s="609"/>
      <c r="J15" s="609"/>
      <c r="K15" s="609"/>
      <c r="L15" s="610" t="s">
        <v>2448</v>
      </c>
      <c r="M15" s="611"/>
      <c r="N15" s="611"/>
      <c r="O15" s="611"/>
      <c r="P15" s="611"/>
    </row>
    <row r="16" spans="1:16" ht="22.5">
      <c r="A16" s="612">
        <v>1</v>
      </c>
      <c r="B16" s="596"/>
      <c r="C16" s="596"/>
      <c r="D16" s="613"/>
      <c r="E16" s="614"/>
      <c r="F16" s="614"/>
      <c r="G16" s="614"/>
      <c r="H16" s="614"/>
      <c r="I16" s="614"/>
      <c r="J16" s="614"/>
      <c r="K16" s="614"/>
      <c r="L16" s="615" t="s">
        <v>17</v>
      </c>
      <c r="M16" s="587" t="s">
        <v>2168</v>
      </c>
      <c r="N16" s="584" t="s">
        <v>2412</v>
      </c>
      <c r="O16" s="616" t="s">
        <v>945</v>
      </c>
      <c r="P16" s="584" t="s">
        <v>2412</v>
      </c>
    </row>
    <row r="17" spans="1:16">
      <c r="A17" s="608" t="s">
        <v>101</v>
      </c>
      <c r="B17" s="596"/>
      <c r="C17" s="596"/>
      <c r="D17" s="597"/>
      <c r="E17" s="609"/>
      <c r="F17" s="609"/>
      <c r="G17" s="609"/>
      <c r="H17" s="609"/>
      <c r="I17" s="609"/>
      <c r="J17" s="609"/>
      <c r="K17" s="609"/>
      <c r="L17" s="610" t="s">
        <v>2450</v>
      </c>
      <c r="M17" s="611"/>
      <c r="N17" s="611"/>
      <c r="O17" s="611"/>
      <c r="P17" s="611"/>
    </row>
    <row r="18" spans="1:16" ht="22.5">
      <c r="A18" s="612">
        <v>2</v>
      </c>
      <c r="B18" s="596"/>
      <c r="C18" s="596"/>
      <c r="D18" s="613"/>
      <c r="E18" s="614"/>
      <c r="F18" s="614"/>
      <c r="G18" s="614"/>
      <c r="H18" s="614"/>
      <c r="I18" s="614"/>
      <c r="J18" s="614"/>
      <c r="K18" s="614"/>
      <c r="L18" s="615" t="s">
        <v>17</v>
      </c>
      <c r="M18" s="587" t="s">
        <v>2168</v>
      </c>
      <c r="N18" s="587" t="s">
        <v>2398</v>
      </c>
      <c r="O18" s="616"/>
      <c r="P18" s="587" t="s">
        <v>2398</v>
      </c>
    </row>
    <row r="19" spans="1:16">
      <c r="A19" s="608" t="s">
        <v>102</v>
      </c>
      <c r="B19" s="596"/>
      <c r="C19" s="596"/>
      <c r="D19" s="597"/>
      <c r="E19" s="609"/>
      <c r="F19" s="609"/>
      <c r="G19" s="609"/>
      <c r="H19" s="609"/>
      <c r="I19" s="609"/>
      <c r="J19" s="609"/>
      <c r="K19" s="609"/>
      <c r="L19" s="610" t="s">
        <v>2452</v>
      </c>
      <c r="M19" s="611"/>
      <c r="N19" s="611"/>
      <c r="O19" s="611"/>
      <c r="P19" s="611"/>
    </row>
    <row r="20" spans="1:16" ht="22.5">
      <c r="A20" s="612">
        <v>3</v>
      </c>
      <c r="B20" s="596"/>
      <c r="C20" s="596"/>
      <c r="D20" s="613"/>
      <c r="E20" s="614"/>
      <c r="F20" s="614"/>
      <c r="G20" s="614"/>
      <c r="H20" s="614"/>
      <c r="I20" s="614"/>
      <c r="J20" s="614"/>
      <c r="K20" s="614"/>
      <c r="L20" s="615" t="s">
        <v>17</v>
      </c>
      <c r="M20" s="587" t="s">
        <v>2168</v>
      </c>
      <c r="N20" s="587" t="s">
        <v>2399</v>
      </c>
      <c r="O20" s="616"/>
      <c r="P20" s="587" t="s">
        <v>2399</v>
      </c>
    </row>
    <row r="21" spans="1:16">
      <c r="A21" s="608" t="s">
        <v>103</v>
      </c>
      <c r="B21" s="596"/>
      <c r="C21" s="596"/>
      <c r="D21" s="597"/>
      <c r="E21" s="609"/>
      <c r="F21" s="609"/>
      <c r="G21" s="609"/>
      <c r="H21" s="609"/>
      <c r="I21" s="609"/>
      <c r="J21" s="609"/>
      <c r="K21" s="609"/>
      <c r="L21" s="610" t="s">
        <v>2454</v>
      </c>
      <c r="M21" s="611"/>
      <c r="N21" s="611"/>
      <c r="O21" s="611"/>
      <c r="P21" s="611"/>
    </row>
    <row r="22" spans="1:16" ht="22.5">
      <c r="A22" s="612">
        <v>4</v>
      </c>
      <c r="B22" s="596"/>
      <c r="C22" s="596"/>
      <c r="D22" s="613"/>
      <c r="E22" s="614"/>
      <c r="F22" s="614"/>
      <c r="G22" s="614"/>
      <c r="H22" s="614"/>
      <c r="I22" s="614"/>
      <c r="J22" s="614"/>
      <c r="K22" s="614"/>
      <c r="L22" s="615" t="s">
        <v>17</v>
      </c>
      <c r="M22" s="587" t="s">
        <v>2168</v>
      </c>
      <c r="N22" s="587" t="s">
        <v>2400</v>
      </c>
      <c r="O22" s="616"/>
      <c r="P22" s="587" t="s">
        <v>2400</v>
      </c>
    </row>
    <row r="23" spans="1:16">
      <c r="A23" s="608" t="s">
        <v>119</v>
      </c>
      <c r="B23" s="596"/>
      <c r="C23" s="596"/>
      <c r="D23" s="597"/>
      <c r="E23" s="609"/>
      <c r="F23" s="609"/>
      <c r="G23" s="609"/>
      <c r="H23" s="609"/>
      <c r="I23" s="609"/>
      <c r="J23" s="609"/>
      <c r="K23" s="609"/>
      <c r="L23" s="610" t="s">
        <v>2456</v>
      </c>
      <c r="M23" s="611"/>
      <c r="N23" s="611"/>
      <c r="O23" s="611"/>
      <c r="P23" s="611"/>
    </row>
    <row r="24" spans="1:16" ht="22.5">
      <c r="A24" s="612">
        <v>5</v>
      </c>
      <c r="B24" s="596"/>
      <c r="C24" s="596"/>
      <c r="D24" s="613"/>
      <c r="E24" s="614"/>
      <c r="F24" s="614"/>
      <c r="G24" s="614"/>
      <c r="H24" s="614"/>
      <c r="I24" s="614"/>
      <c r="J24" s="614"/>
      <c r="K24" s="614"/>
      <c r="L24" s="615" t="s">
        <v>17</v>
      </c>
      <c r="M24" s="587" t="s">
        <v>2168</v>
      </c>
      <c r="N24" s="587" t="s">
        <v>2401</v>
      </c>
      <c r="O24" s="616"/>
      <c r="P24" s="587" t="s">
        <v>2401</v>
      </c>
    </row>
    <row r="25" spans="1:16">
      <c r="A25" s="608" t="s">
        <v>123</v>
      </c>
      <c r="B25" s="596"/>
      <c r="C25" s="596"/>
      <c r="D25" s="597"/>
      <c r="E25" s="609"/>
      <c r="F25" s="609"/>
      <c r="G25" s="609"/>
      <c r="H25" s="609"/>
      <c r="I25" s="609"/>
      <c r="J25" s="609"/>
      <c r="K25" s="609"/>
      <c r="L25" s="610" t="s">
        <v>2458</v>
      </c>
      <c r="M25" s="611"/>
      <c r="N25" s="611"/>
      <c r="O25" s="611"/>
      <c r="P25" s="611"/>
    </row>
    <row r="26" spans="1:16" ht="22.5">
      <c r="A26" s="612">
        <v>6</v>
      </c>
      <c r="B26" s="596"/>
      <c r="C26" s="596"/>
      <c r="D26" s="613"/>
      <c r="E26" s="614"/>
      <c r="F26" s="614"/>
      <c r="G26" s="614"/>
      <c r="H26" s="614"/>
      <c r="I26" s="614"/>
      <c r="J26" s="614"/>
      <c r="K26" s="614"/>
      <c r="L26" s="615" t="s">
        <v>17</v>
      </c>
      <c r="M26" s="587" t="s">
        <v>2168</v>
      </c>
      <c r="N26" s="584" t="s">
        <v>2402</v>
      </c>
      <c r="O26" s="616" t="s">
        <v>945</v>
      </c>
      <c r="P26" s="584" t="s">
        <v>2402</v>
      </c>
    </row>
    <row r="27" spans="1:16">
      <c r="A27" s="608" t="s">
        <v>124</v>
      </c>
      <c r="B27" s="596"/>
      <c r="C27" s="596"/>
      <c r="D27" s="597"/>
      <c r="E27" s="609"/>
      <c r="F27" s="609"/>
      <c r="G27" s="609"/>
      <c r="H27" s="609"/>
      <c r="I27" s="609"/>
      <c r="J27" s="609"/>
      <c r="K27" s="609"/>
      <c r="L27" s="610" t="s">
        <v>2460</v>
      </c>
      <c r="M27" s="611"/>
      <c r="N27" s="611"/>
      <c r="O27" s="611"/>
      <c r="P27" s="611"/>
    </row>
    <row r="28" spans="1:16" ht="22.5">
      <c r="A28" s="612">
        <v>7</v>
      </c>
      <c r="B28" s="596"/>
      <c r="C28" s="596"/>
      <c r="D28" s="613"/>
      <c r="E28" s="614"/>
      <c r="F28" s="614"/>
      <c r="G28" s="614"/>
      <c r="H28" s="614"/>
      <c r="I28" s="614"/>
      <c r="J28" s="614"/>
      <c r="K28" s="614"/>
      <c r="L28" s="615" t="s">
        <v>17</v>
      </c>
      <c r="M28" s="587" t="s">
        <v>2168</v>
      </c>
      <c r="N28" s="587" t="s">
        <v>2403</v>
      </c>
      <c r="O28" s="616"/>
      <c r="P28" s="587" t="s">
        <v>2403</v>
      </c>
    </row>
  </sheetData>
  <sheetProtection formatColumns="0" formatRows="0" autoFilter="0"/>
  <mergeCells count="1">
    <mergeCell ref="L12:P12"/>
  </mergeCells>
  <dataValidations count="10">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WQE22 WGI22 VWM22 VMQ22 VCU22 USY22 UJC22 TZG22 TPK22 TFO22 SVS22 SLW22 SCA22 RSE22 RII22 QYM22 QOQ22 QEU22 PUY22 PLC22 PBG22 ORK22 OHO22 NXS22 NNW22 NEA22 MUE22 MKI22 MAM22 LQQ22 LGU22 KWY22 KNC22 KDG22 JTK22 JJO22 IZS22 IPW22 IGA22 HWE22 HMI22 HCM22 GSQ22 GIU22 FYY22 FPC22 FFG22 EVK22 ELO22 EBS22 DRW22 DIA22 CYE22 COI22 CEM22 BUQ22 BKU22 BAY22 ARC22 AHG22 XK22 NO22 DS22 WQE24 WGI24 VWM24 VMQ24 VCU24 USY24 UJC24 TZG24 TPK24 TFO24 SVS24 SLW24 SCA24 RSE24 RII24 QYM24 QOQ24 QEU24 PUY24 PLC24 PBG24 ORK24 OHO24 NXS24 NNW24 NEA24 MUE24 MKI24 MAM24 LQQ24 LGU24 KWY24 KNC24 KDG24 JTK24 JJO24 IZS24 IPW24 IGA24 HWE24 HMI24 HCM24 GSQ24 GIU24 FYY24 FPC24 FFG24 EVK24 ELO24 EBS24 DRW24 DIA24 CYE24 COI24 CEM24 BUQ24 BKU24 BAY24 ARC24 AHG24 XK24 NO24 DS24 WQE26 WGI26 VWM26 VMQ26 VCU26 USY26 UJC26 TZG26 TPK26 TFO26 SVS26 SLW26 SCA26 RSE26 RII26 QYM26 QOQ26 QEU26 PUY26 PLC26 PBG26 ORK26 OHO26 NXS26 NNW26 NEA26 MUE26 MKI26 MAM26 LQQ26 LGU26 KWY26 KNC26 KDG26 JTK26 JJO26 IZS26 IPW26 IGA26 HWE26 HMI26 HCM26 GSQ26 GIU26 FYY26 FPC26 FFG26 EVK26 ELO26 EBS26 DRW26 DIA26 CYE26 COI26 CEM26 BUQ26 BKU26 BAY26 ARC26 AHG26 XK26 NO26 DS26 WQE28 WGI28 VWM28 VMQ28 VCU28 USY28 UJC28 TZG28 TPK28 TFO28 SVS28 SLW28 SCA28 RSE28 RII28 QYM28 QOQ28 QEU28 PUY28 PLC28 PBG28 ORK28 OHO28 NXS28 NNW28 NEA28 MUE28 MKI28 MAM28 LQQ28 LGU28 KWY28 KNC28 KDG28 JTK28 JJO28 IZS28 IPW28 IGA28 HWE28 HMI28 HCM28 GSQ28 GIU28 FYY28 FPC28 FFG28 EVK28 ELO28 EBS28 DRW28 DIA28 CYE28 COI28 CEM28 BUQ28 BKU28 BAY28 ARC28 AHG28 XK28 NO28 DS2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WUB20 WKF20 WAJ20 VQN20 VGR20 UWV20 UMZ20 UDD20 TTH20 TJL20 SZP20 SPT20 SFX20 RWB20 RMF20 RCJ20 QSN20 QIR20 PYV20 POZ20 PFD20 OVH20 OLL20 OBP20 NRT20 NHX20 MYB20 MOF20 MEJ20 LUN20 LKR20 LAV20 KQZ20 KHD20 JXH20 JNL20 JDP20 ITT20 IJX20 IAB20 HQF20 HGJ20 GWN20 GMR20 GCV20 FSZ20 FJD20 EZH20 EPL20 EFP20 DVT20 DLX20 DCB20 CSF20 CIJ20 BYN20 BOR20 BEV20 AUZ20 ALD20 ABH20 RL20 HP20 WUB22 WKF22 WAJ22 VQN22 VGR22 UWV22 UMZ22 UDD22 TTH22 TJL22 SZP22 SPT22 SFX22 RWB22 RMF22 RCJ22 QSN22 QIR22 PYV22 POZ22 PFD22 OVH22 OLL22 OBP22 NRT22 NHX22 MYB22 MOF22 MEJ22 LUN22 LKR22 LAV22 KQZ22 KHD22 JXH22 JNL22 JDP22 ITT22 IJX22 IAB22 HQF22 HGJ22 GWN22 GMR22 GCV22 FSZ22 FJD22 EZH22 EPL22 EFP22 DVT22 DLX22 DCB22 CSF22 CIJ22 BYN22 BOR22 BEV22 AUZ22 ALD22 ABH22 RL22 HP22 WUB24 WKF24 WAJ24 VQN24 VGR24 UWV24 UMZ24 UDD24 TTH24 TJL24 SZP24 SPT24 SFX24 RWB24 RMF24 RCJ24 QSN24 QIR24 PYV24 POZ24 PFD24 OVH24 OLL24 OBP24 NRT24 NHX24 MYB24 MOF24 MEJ24 LUN24 LKR24 LAV24 KQZ24 KHD24 JXH24 JNL24 JDP24 ITT24 IJX24 IAB24 HQF24 HGJ24 GWN24 GMR24 GCV24 FSZ24 FJD24 EZH24 EPL24 EFP24 DVT24 DLX24 DCB24 CSF24 CIJ24 BYN24 BOR24 BEV24 AUZ24 ALD24 ABH24 RL24 HP24 WUB26 WKF26 WAJ26 VQN26 VGR26 UWV26 UMZ26 UDD26 TTH26 TJL26 SZP26 SPT26 SFX26 RWB26 RMF26 RCJ26 QSN26 QIR26 PYV26 POZ26 PFD26 OVH26 OLL26 OBP26 NRT26 NHX26 MYB26 MOF26 MEJ26 LUN26 LKR26 LAV26 KQZ26 KHD26 JXH26 JNL26 JDP26 ITT26 IJX26 IAB26 HQF26 HGJ26 GWN26 GMR26 GCV26 FSZ26 FJD26 EZH26 EPL26 EFP26 DVT26 DLX26 DCB26 CSF26 CIJ26 BYN26 BOR26 BEV26 AUZ26 ALD26 ABH26 RL26 HP26 WUB28 WKF28 WAJ28 VQN28 VGR28 UWV28 UMZ28 UDD28 TTH28 TJL28 SZP28 SPT28 SFX28 RWB28 RMF28 RCJ28 QSN28 QIR28 PYV28 POZ28 PFD28 OVH28 OLL28 OBP28 NRT28 NHX28 MYB28 MOF28 MEJ28 LUN28 LKR28 LAV28 KQZ28 KHD28 JXH28 JNL28 JDP28 ITT28 IJX28 IAB28 HQF28 HGJ28 GWN28 GMR28 GCV28 FSZ28 FJD28 EZH28 EPL28 EFP28 DVT28 DLX28 DCB28 CSF28 CIJ28 BYN28 BOR28 BEV28 AUZ28 ALD28 ABH28 RL28 HP2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WQD20 WGH20 VWL20 VMP20 VCT20 USX20 UJB20 TZF20 TPJ20 TFN20 SVR20 SLV20 SBZ20 RSD20 RIH20 QYL20 QOP20 QET20 PUX20 PLB20 PBF20 ORJ20 OHN20 NXR20 NNV20 NDZ20 MUD20 MKH20 MAL20 LQP20 LGT20 KWX20 KNB20 KDF20 JTJ20 JJN20 IZR20 IPV20 IFZ20 HWD20 HMH20 HCL20 GSP20 GIT20 FYX20 FPB20 FFF20 EVJ20 ELN20 EBR20 DRV20 DHZ20 CYD20 COH20 CEL20 BUP20 BKT20 BAX20 ARB20 AHF20 XJ20 NN20 DR20 M20 WQD22 WGH22 VWL22 VMP22 VCT22 USX22 UJB22 TZF22 TPJ22 TFN22 SVR22 SLV22 SBZ22 RSD22 RIH22 QYL22 QOP22 QET22 PUX22 PLB22 PBF22 ORJ22 OHN22 NXR22 NNV22 NDZ22 MUD22 MKH22 MAL22 LQP22 LGT22 KWX22 KNB22 KDF22 JTJ22 JJN22 IZR22 IPV22 IFZ22 HWD22 HMH22 HCL22 GSP22 GIT22 FYX22 FPB22 FFF22 EVJ22 ELN22 EBR22 DRV22 DHZ22 CYD22 COH22 CEL22 BUP22 BKT22 BAX22 ARB22 AHF22 XJ22 NN22 DR22 M22 WQD24 WGH24 VWL24 VMP24 VCT24 USX24 UJB24 TZF24 TPJ24 TFN24 SVR24 SLV24 SBZ24 RSD24 RIH24 QYL24 QOP24 QET24 PUX24 PLB24 PBF24 ORJ24 OHN24 NXR24 NNV24 NDZ24 MUD24 MKH24 MAL24 LQP24 LGT24 KWX24 KNB24 KDF24 JTJ24 JJN24 IZR24 IPV24 IFZ24 HWD24 HMH24 HCL24 GSP24 GIT24 FYX24 FPB24 FFF24 EVJ24 ELN24 EBR24 DRV24 DHZ24 CYD24 COH24 CEL24 BUP24 BKT24 BAX24 ARB24 AHF24 XJ24 NN24 DR24 M24 WQD26 WGH26 VWL26 VMP26 VCT26 USX26 UJB26 TZF26 TPJ26 TFN26 SVR26 SLV26 SBZ26 RSD26 RIH26 QYL26 QOP26 QET26 PUX26 PLB26 PBF26 ORJ26 OHN26 NXR26 NNV26 NDZ26 MUD26 MKH26 MAL26 LQP26 LGT26 KWX26 KNB26 KDF26 JTJ26 JJN26 IZR26 IPV26 IFZ26 HWD26 HMH26 HCL26 GSP26 GIT26 FYX26 FPB26 FFF26 EVJ26 ELN26 EBR26 DRV26 DHZ26 CYD26 COH26 CEL26 BUP26 BKT26 BAX26 ARB26 AHF26 XJ26 NN26 DR26 M26 WQD28 WGH28 VWL28 VMP28 VCT28 USX28 UJB28 TZF28 TPJ28 TFN28 SVR28 SLV28 SBZ28 RSD28 RIH28 QYL28 QOP28 QET28 PUX28 PLB28 PBF28 ORJ28 OHN28 NXR28 NNV28 NDZ28 MUD28 MKH28 MAL28 LQP28 LGT28 KWX28 KNB28 KDF28 JTJ28 JJN28 IZR28 IPV28 IFZ28 HWD28 HMH28 HCL28 GSP28 GIT28 FYX28 FPB28 FFF28 EVJ28 ELN28 EBR28 DRV28 DHZ28 CYD28 COH28 CEL28 BUP28 BKT28 BAX28 ARB28 AHF28 XJ28 NN28 DR28 M2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WSZ22 WJD22 VZH22 VPL22 VFP22 UVT22 ULX22 UCB22 TSF22 TIJ22 SYN22 SOR22 SEV22 RUZ22 RLD22 RBH22 QRL22 QHP22 PXT22 PNX22 PEB22 OUF22 OKJ22 OAN22 NQR22 NGV22 MWZ22 MND22 MDH22 LTL22 LJP22 KZT22 KPX22 KGB22 JWF22 JMJ22 JCN22 ISR22 IIV22 HYZ22 HPD22 HFH22 GVL22 GLP22 GBT22 FRX22 FIB22 EYF22 EOJ22 EEN22 DUR22 DKV22 DAZ22 CRD22 CHH22 BXL22 BNP22 BDT22 ATX22 AKB22 AAF22 QJ22 GN22 WTC22 WJG22 VZK22 VPO22 VFS22 UVW22 UMA22 UCE22 TSI22 TIM22 SYQ22 SOU22 SEY22 RVC22 RLG22 RBK22 QRO22 QHS22 PXW22 POA22 PEE22 OUI22 OKM22 OAQ22 NQU22 NGY22 MXC22 MNG22 MDK22 LTO22 LJS22 KZW22 KQA22 KGE22 JWI22 JMM22 JCQ22 ISU22 IIY22 HZC22 HPG22 HFK22 GVO22 GLS22 GBW22 FSA22 FIE22 EYI22 EOM22 EEQ22 DUU22 DKY22 DBC22 CRG22 CHK22 BXO22 BNS22 BDW22 AUA22 AKE22 AAI22 QM22 GQ22 WSZ24 WJD24 VZH24 VPL24 VFP24 UVT24 ULX24 UCB24 TSF24 TIJ24 SYN24 SOR24 SEV24 RUZ24 RLD24 RBH24 QRL24 QHP24 PXT24 PNX24 PEB24 OUF24 OKJ24 OAN24 NQR24 NGV24 MWZ24 MND24 MDH24 LTL24 LJP24 KZT24 KPX24 KGB24 JWF24 JMJ24 JCN24 ISR24 IIV24 HYZ24 HPD24 HFH24 GVL24 GLP24 GBT24 FRX24 FIB24 EYF24 EOJ24 EEN24 DUR24 DKV24 DAZ24 CRD24 CHH24 BXL24 BNP24 BDT24 ATX24 AKB24 AAF24 QJ24 GN24 WTC24 WJG24 VZK24 VPO24 VFS24 UVW24 UMA24 UCE24 TSI24 TIM24 SYQ24 SOU24 SEY24 RVC24 RLG24 RBK24 QRO24 QHS24 PXW24 POA24 PEE24 OUI24 OKM24 OAQ24 NQU24 NGY24 MXC24 MNG24 MDK24 LTO24 LJS24 KZW24 KQA24 KGE24 JWI24 JMM24 JCQ24 ISU24 IIY24 HZC24 HPG24 HFK24 GVO24 GLS24 GBW24 FSA24 FIE24 EYI24 EOM24 EEQ24 DUU24 DKY24 DBC24 CRG24 CHK24 BXO24 BNS24 BDW24 AUA24 AKE24 AAI24 QM24 GQ24 WSZ26 WJD26 VZH26 VPL26 VFP26 UVT26 ULX26 UCB26 TSF26 TIJ26 SYN26 SOR26 SEV26 RUZ26 RLD26 RBH26 QRL26 QHP26 PXT26 PNX26 PEB26 OUF26 OKJ26 OAN26 NQR26 NGV26 MWZ26 MND26 MDH26 LTL26 LJP26 KZT26 KPX26 KGB26 JWF26 JMJ26 JCN26 ISR26 IIV26 HYZ26 HPD26 HFH26 GVL26 GLP26 GBT26 FRX26 FIB26 EYF26 EOJ26 EEN26 DUR26 DKV26 DAZ26 CRD26 CHH26 BXL26 BNP26 BDT26 ATX26 AKB26 AAF26 QJ26 GN26 WTC26 WJG26 VZK26 VPO26 VFS26 UVW26 UMA26 UCE26 TSI26 TIM26 SYQ26 SOU26 SEY26 RVC26 RLG26 RBK26 QRO26 QHS26 PXW26 POA26 PEE26 OUI26 OKM26 OAQ26 NQU26 NGY26 MXC26 MNG26 MDK26 LTO26 LJS26 KZW26 KQA26 KGE26 JWI26 JMM26 JCQ26 ISU26 IIY26 HZC26 HPG26 HFK26 GVO26 GLS26 GBW26 FSA26 FIE26 EYI26 EOM26 EEQ26 DUU26 DKY26 DBC26 CRG26 CHK26 BXO26 BNS26 BDW26 AUA26 AKE26 AAI26 QM26 GQ26 WSZ28 WJD28 VZH28 VPL28 VFP28 UVT28 ULX28 UCB28 TSF28 TIJ28 SYN28 SOR28 SEV28 RUZ28 RLD28 RBH28 QRL28 QHP28 PXT28 PNX28 PEB28 OUF28 OKJ28 OAN28 NQR28 NGV28 MWZ28 MND28 MDH28 LTL28 LJP28 KZT28 KPX28 KGB28 JWF28 JMJ28 JCN28 ISR28 IIV28 HYZ28 HPD28 HFH28 GVL28 GLP28 GBT28 FRX28 FIB28 EYF28 EOJ28 EEN28 DUR28 DKV28 DAZ28 CRD28 CHH28 BXL28 BNP28 BDT28 ATX28 AKB28 AAF28 QJ28 GN28 WTC28 WJG28 VZK28 VPO28 VFS28 UVW28 UMA28 UCE28 TSI28 TIM28 SYQ28 SOU28 SEY28 RVC28 RLG28 RBK28 QRO28 QHS28 PXW28 POA28 PEE28 OUI28 OKM28 OAQ28 NQU28 NGY28 MXC28 MNG28 MDK28 LTO28 LJS28 KZW28 KQA28 KGE28 JWI28 JMM28 JCQ28 ISU28 IIY28 HZC28 HPG28 HFK28 GVO28 GLS28 GBW28 FSA28 FIE28 EYI28 EOM28 EEQ28 DUU28 DKY28 DBC28 CRG28 CHK28 BXO28 BNS28 BDW28 AUA28 AKE28 AAI28 QM28 GQ2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WTA22 WJE22 VZI22 VPM22 VFQ22 UVU22 ULY22 UCC22 TSG22 TIK22 SYO22 SOS22 SEW22 RVA22 RLE22 RBI22 QRM22 QHQ22 PXU22 PNY22 PEC22 OUG22 OKK22 OAO22 NQS22 NGW22 MXA22 MNE22 MDI22 LTM22 LJQ22 KZU22 KPY22 KGC22 JWG22 JMK22 JCO22 ISS22 IIW22 HZA22 HPE22 HFI22 GVM22 GLQ22 GBU22 FRY22 FIC22 EYG22 EOK22 EEO22 DUS22 DKW22 DBA22 CRE22 CHI22 BXM22 BNQ22 BDU22 ATY22 AKC22 AAG22 QK22 GO22 WTD22 WJH22 VZL22 VPP22 VFT22 UVX22 UMB22 UCF22 TSJ22 TIN22 SYR22 SOV22 SEZ22 RVD22 RLH22 RBL22 QRP22 QHT22 PXX22 POB22 PEF22 OUJ22 OKN22 OAR22 NQV22 NGZ22 MXD22 MNH22 MDL22 LTP22 LJT22 KZX22 KQB22 KGF22 JWJ22 JMN22 JCR22 ISV22 IIZ22 HZD22 HPH22 HFL22 GVP22 GLT22 GBX22 FSB22 FIF22 EYJ22 EON22 EER22 DUV22 DKZ22 DBD22 CRH22 CHL22 BXP22 BNT22 BDX22 AUB22 AKF22 AAJ22 QN22 GR22 WTA24 WJE24 VZI24 VPM24 VFQ24 UVU24 ULY24 UCC24 TSG24 TIK24 SYO24 SOS24 SEW24 RVA24 RLE24 RBI24 QRM24 QHQ24 PXU24 PNY24 PEC24 OUG24 OKK24 OAO24 NQS24 NGW24 MXA24 MNE24 MDI24 LTM24 LJQ24 KZU24 KPY24 KGC24 JWG24 JMK24 JCO24 ISS24 IIW24 HZA24 HPE24 HFI24 GVM24 GLQ24 GBU24 FRY24 FIC24 EYG24 EOK24 EEO24 DUS24 DKW24 DBA24 CRE24 CHI24 BXM24 BNQ24 BDU24 ATY24 AKC24 AAG24 QK24 GO24 WTD24 WJH24 VZL24 VPP24 VFT24 UVX24 UMB24 UCF24 TSJ24 TIN24 SYR24 SOV24 SEZ24 RVD24 RLH24 RBL24 QRP24 QHT24 PXX24 POB24 PEF24 OUJ24 OKN24 OAR24 NQV24 NGZ24 MXD24 MNH24 MDL24 LTP24 LJT24 KZX24 KQB24 KGF24 JWJ24 JMN24 JCR24 ISV24 IIZ24 HZD24 HPH24 HFL24 GVP24 GLT24 GBX24 FSB24 FIF24 EYJ24 EON24 EER24 DUV24 DKZ24 DBD24 CRH24 CHL24 BXP24 BNT24 BDX24 AUB24 AKF24 AAJ24 QN24 GR24 WTA26 WJE26 VZI26 VPM26 VFQ26 UVU26 ULY26 UCC26 TSG26 TIK26 SYO26 SOS26 SEW26 RVA26 RLE26 RBI26 QRM26 QHQ26 PXU26 PNY26 PEC26 OUG26 OKK26 OAO26 NQS26 NGW26 MXA26 MNE26 MDI26 LTM26 LJQ26 KZU26 KPY26 KGC26 JWG26 JMK26 JCO26 ISS26 IIW26 HZA26 HPE26 HFI26 GVM26 GLQ26 GBU26 FRY26 FIC26 EYG26 EOK26 EEO26 DUS26 DKW26 DBA26 CRE26 CHI26 BXM26 BNQ26 BDU26 ATY26 AKC26 AAG26 QK26 GO26 WTD26 WJH26 VZL26 VPP26 VFT26 UVX26 UMB26 UCF26 TSJ26 TIN26 SYR26 SOV26 SEZ26 RVD26 RLH26 RBL26 QRP26 QHT26 PXX26 POB26 PEF26 OUJ26 OKN26 OAR26 NQV26 NGZ26 MXD26 MNH26 MDL26 LTP26 LJT26 KZX26 KQB26 KGF26 JWJ26 JMN26 JCR26 ISV26 IIZ26 HZD26 HPH26 HFL26 GVP26 GLT26 GBX26 FSB26 FIF26 EYJ26 EON26 EER26 DUV26 DKZ26 DBD26 CRH26 CHL26 BXP26 BNT26 BDX26 AUB26 AKF26 AAJ26 QN26 GR26 WTA28 WJE28 VZI28 VPM28 VFQ28 UVU28 ULY28 UCC28 TSG28 TIK28 SYO28 SOS28 SEW28 RVA28 RLE28 RBI28 QRM28 QHQ28 PXU28 PNY28 PEC28 OUG28 OKK28 OAO28 NQS28 NGW28 MXA28 MNE28 MDI28 LTM28 LJQ28 KZU28 KPY28 KGC28 JWG28 JMK28 JCO28 ISS28 IIW28 HZA28 HPE28 HFI28 GVM28 GLQ28 GBU28 FRY28 FIC28 EYG28 EOK28 EEO28 DUS28 DKW28 DBA28 CRE28 CHI28 BXM28 BNQ28 BDU28 ATY28 AKC28 AAG28 QK28 GO28 WTD28 WJH28 VZL28 VPP28 VFT28 UVX28 UMB28 UCF28 TSJ28 TIN28 SYR28 SOV28 SEZ28 RVD28 RLH28 RBL28 QRP28 QHT28 PXX28 POB28 PEF28 OUJ28 OKN28 OAR28 NQV28 NGZ28 MXD28 MNH28 MDL28 LTP28 LJT28 KZX28 KQB28 KGF28 JWJ28 JMN28 JCR28 ISV28 IIZ28 HZD28 HPH28 HFL28 GVP28 GLT28 GBX28 FSB28 FIF28 EYJ28 EON28 EER28 DUV28 DKZ28 DBD28 CRH28 CHL28 BXP28 BNT28 BDX28 AUB28 AKF28 AAJ28 QN28 GR2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WSQ20 WIU20 VYY20 VPC20 VFG20 UVK20 ULO20 UBS20 TRW20 TIA20 SYE20 SOI20 SEM20 RUQ20 RKU20 RAY20 QRC20 QHG20 PXK20 PNO20 PDS20 OTW20 OKA20 OAE20 NQI20 NGM20 MWQ20 MMU20 MCY20 LTC20 LJG20 KZK20 KPO20 KFS20 JVW20 JMA20 JCE20 ISI20 IIM20 HYQ20 HOU20 HEY20 GVC20 GLG20 GBK20 FRO20 FHS20 EXW20 EOA20 EEE20 DUI20 DKM20 DAQ20 CQU20 CGY20 BXC20 BNG20 BDK20 ATO20 AJS20 ZW20 QA20 GE20 WSQ22 WIU22 VYY22 VPC22 VFG22 UVK22 ULO22 UBS22 TRW22 TIA22 SYE22 SOI22 SEM22 RUQ22 RKU22 RAY22 QRC22 QHG22 PXK22 PNO22 PDS22 OTW22 OKA22 OAE22 NQI22 NGM22 MWQ22 MMU22 MCY22 LTC22 LJG22 KZK22 KPO22 KFS22 JVW22 JMA22 JCE22 ISI22 IIM22 HYQ22 HOU22 HEY22 GVC22 GLG22 GBK22 FRO22 FHS22 EXW22 EOA22 EEE22 DUI22 DKM22 DAQ22 CQU22 CGY22 BXC22 BNG22 BDK22 ATO22 AJS22 ZW22 QA22 GE22 WSQ24 WIU24 VYY24 VPC24 VFG24 UVK24 ULO24 UBS24 TRW24 TIA24 SYE24 SOI24 SEM24 RUQ24 RKU24 RAY24 QRC24 QHG24 PXK24 PNO24 PDS24 OTW24 OKA24 OAE24 NQI24 NGM24 MWQ24 MMU24 MCY24 LTC24 LJG24 KZK24 KPO24 KFS24 JVW24 JMA24 JCE24 ISI24 IIM24 HYQ24 HOU24 HEY24 GVC24 GLG24 GBK24 FRO24 FHS24 EXW24 EOA24 EEE24 DUI24 DKM24 DAQ24 CQU24 CGY24 BXC24 BNG24 BDK24 ATO24 AJS24 ZW24 QA24 GE24 WSQ26 WIU26 VYY26 VPC26 VFG26 UVK26 ULO26 UBS26 TRW26 TIA26 SYE26 SOI26 SEM26 RUQ26 RKU26 RAY26 QRC26 QHG26 PXK26 PNO26 PDS26 OTW26 OKA26 OAE26 NQI26 NGM26 MWQ26 MMU26 MCY26 LTC26 LJG26 KZK26 KPO26 KFS26 JVW26 JMA26 JCE26 ISI26 IIM26 HYQ26 HOU26 HEY26 GVC26 GLG26 GBK26 FRO26 FHS26 EXW26 EOA26 EEE26 DUI26 DKM26 DAQ26 CQU26 CGY26 BXC26 BNG26 BDK26 ATO26 AJS26 ZW26 QA26 GE26 WSQ28 WIU28 VYY28 VPC28 VFG28 UVK28 ULO28 UBS28 TRW28 TIA28 SYE28 SOI28 SEM28 RUQ28 RKU28 RAY28 QRC28 QHG28 PXK28 PNO28 PDS28 OTW28 OKA28 OAE28 NQI28 NGM28 MWQ28 MMU28 MCY28 LTC28 LJG28 KZK28 KPO28 KFS28 JVW28 JMA28 JCE28 ISI28 IIM28 HYQ28 HOU28 HEY28 GVC28 GLG28 GBK28 FRO28 FHS28 EXW28 EOA28 EEE28 DUI28 DKM28 DAQ28 CQU28 CGY28 BXC28 BNG28 BDK28 ATO28 AJS28 ZW28 QA28 GE2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WTZ20 WKD20 WAH20 VQL20 VGP20 UWT20 UMX20 UDB20 TTF20 TJJ20 SZN20 SPR20 SFV20 RVZ20 RMD20 RCH20 QSL20 QIP20 PYT20 POX20 PFB20 OVF20 OLJ20 OBN20 NRR20 NHV20 MXZ20 MOD20 MEH20 LUL20 LKP20 LAT20 KQX20 KHB20 JXF20 JNJ20 JDN20 ITR20 IJV20 HZZ20 HQD20 HGH20 GWL20 GMP20 GCT20 FSX20 FJB20 EZF20 EPJ20 EFN20 DVR20 DLV20 DBZ20 CSD20 CIH20 BYL20 BOP20 BET20 AUX20 ALB20 ABF20 RJ20 HN20 WTT20 WJX20 WAB20 VQF20 VGJ20 UWN20 UMR20 UCV20 TSZ20 TJD20 SZH20 SPL20 SFP20 RVT20 RLX20 RCB20 QSF20 QIJ20 PYN20 POR20 PEV20 OUZ20 OLD20 OBH20 NRL20 NHP20 MXT20 MNX20 MEB20 LUF20 LKJ20 LAN20 KQR20 KGV20 JWZ20 JND20 JDH20 ITL20 IJP20 HZT20 HPX20 HGB20 GWF20 GMJ20 GCN20 FSR20 FIV20 EYZ20 EPD20 EFH20 DVL20 DLP20 DBT20 CRX20 CIB20 BYF20 BOJ20 BEN20 AUR20 AKV20 AAZ20 RD20 HH20 WUF20 WKJ20 WAN20 VQR20 VGV20 UWZ20 UND20 UDH20 TTL20 TJP20 SZT20 SPX20 SGB20 RWF20 RMJ20 RCN20 QSR20 QIV20 PYZ20 PPD20 PFH20 OVL20 OLP20 OBT20 NRX20 NIB20 MYF20 MOJ20 MEN20 LUR20 LKV20 LAZ20 KRD20 KHH20 JXL20 JNP20 JDT20 ITX20 IKB20 IAF20 HQJ20 HGN20 GWR20 GMV20 GCZ20 FTD20 FJH20 EZL20 EPP20 EFT20 DVX20 DMB20 DCF20 CSJ20 CIN20 BYR20 BOV20 BEZ20 AVD20 ALH20 ABL20 RP20 HT20 WTZ22 WKD22 WAH22 VQL22 VGP22 UWT22 UMX22 UDB22 TTF22 TJJ22 SZN22 SPR22 SFV22 RVZ22 RMD22 RCH22 QSL22 QIP22 PYT22 POX22 PFB22 OVF22 OLJ22 OBN22 NRR22 NHV22 MXZ22 MOD22 MEH22 LUL22 LKP22 LAT22 KQX22 KHB22 JXF22 JNJ22 JDN22 ITR22 IJV22 HZZ22 HQD22 HGH22 GWL22 GMP22 GCT22 FSX22 FJB22 EZF22 EPJ22 EFN22 DVR22 DLV22 DBZ22 CSD22 CIH22 BYL22 BOP22 BET22 AUX22 ALB22 ABF22 RJ22 HN22 WTT22 WJX22 WAB22 VQF22 VGJ22 UWN22 UMR22 UCV22 TSZ22 TJD22 SZH22 SPL22 SFP22 RVT22 RLX22 RCB22 QSF22 QIJ22 PYN22 POR22 PEV22 OUZ22 OLD22 OBH22 NRL22 NHP22 MXT22 MNX22 MEB22 LUF22 LKJ22 LAN22 KQR22 KGV22 JWZ22 JND22 JDH22 ITL22 IJP22 HZT22 HPX22 HGB22 GWF22 GMJ22 GCN22 FSR22 FIV22 EYZ22 EPD22 EFH22 DVL22 DLP22 DBT22 CRX22 CIB22 BYF22 BOJ22 BEN22 AUR22 AKV22 AAZ22 RD22 HH22 WUF22 WKJ22 WAN22 VQR22 VGV22 UWZ22 UND22 UDH22 TTL22 TJP22 SZT22 SPX22 SGB22 RWF22 RMJ22 RCN22 QSR22 QIV22 PYZ22 PPD22 PFH22 OVL22 OLP22 OBT22 NRX22 NIB22 MYF22 MOJ22 MEN22 LUR22 LKV22 LAZ22 KRD22 KHH22 JXL22 JNP22 JDT22 ITX22 IKB22 IAF22 HQJ22 HGN22 GWR22 GMV22 GCZ22 FTD22 FJH22 EZL22 EPP22 EFT22 DVX22 DMB22 DCF22 CSJ22 CIN22 BYR22 BOV22 BEZ22 AVD22 ALH22 ABL22 RP22 HT22 WTZ24 WKD24 WAH24 VQL24 VGP24 UWT24 UMX24 UDB24 TTF24 TJJ24 SZN24 SPR24 SFV24 RVZ24 RMD24 RCH24 QSL24 QIP24 PYT24 POX24 PFB24 OVF24 OLJ24 OBN24 NRR24 NHV24 MXZ24 MOD24 MEH24 LUL24 LKP24 LAT24 KQX24 KHB24 JXF24 JNJ24 JDN24 ITR24 IJV24 HZZ24 HQD24 HGH24 GWL24 GMP24 GCT24 FSX24 FJB24 EZF24 EPJ24 EFN24 DVR24 DLV24 DBZ24 CSD24 CIH24 BYL24 BOP24 BET24 AUX24 ALB24 ABF24 RJ24 HN24 WTT24 WJX24 WAB24 VQF24 VGJ24 UWN24 UMR24 UCV24 TSZ24 TJD24 SZH24 SPL24 SFP24 RVT24 RLX24 RCB24 QSF24 QIJ24 PYN24 POR24 PEV24 OUZ24 OLD24 OBH24 NRL24 NHP24 MXT24 MNX24 MEB24 LUF24 LKJ24 LAN24 KQR24 KGV24 JWZ24 JND24 JDH24 ITL24 IJP24 HZT24 HPX24 HGB24 GWF24 GMJ24 GCN24 FSR24 FIV24 EYZ24 EPD24 EFH24 DVL24 DLP24 DBT24 CRX24 CIB24 BYF24 BOJ24 BEN24 AUR24 AKV24 AAZ24 RD24 HH24 WUF24 WKJ24 WAN24 VQR24 VGV24 UWZ24 UND24 UDH24 TTL24 TJP24 SZT24 SPX24 SGB24 RWF24 RMJ24 RCN24 QSR24 QIV24 PYZ24 PPD24 PFH24 OVL24 OLP24 OBT24 NRX24 NIB24 MYF24 MOJ24 MEN24 LUR24 LKV24 LAZ24 KRD24 KHH24 JXL24 JNP24 JDT24 ITX24 IKB24 IAF24 HQJ24 HGN24 GWR24 GMV24 GCZ24 FTD24 FJH24 EZL24 EPP24 EFT24 DVX24 DMB24 DCF24 CSJ24 CIN24 BYR24 BOV24 BEZ24 AVD24 ALH24 ABL24 RP24 HT24 WTZ26 WKD26 WAH26 VQL26 VGP26 UWT26 UMX26 UDB26 TTF26 TJJ26 SZN26 SPR26 SFV26 RVZ26 RMD26 RCH26 QSL26 QIP26 PYT26 POX26 PFB26 OVF26 OLJ26 OBN26 NRR26 NHV26 MXZ26 MOD26 MEH26 LUL26 LKP26 LAT26 KQX26 KHB26 JXF26 JNJ26 JDN26 ITR26 IJV26 HZZ26 HQD26 HGH26 GWL26 GMP26 GCT26 FSX26 FJB26 EZF26 EPJ26 EFN26 DVR26 DLV26 DBZ26 CSD26 CIH26 BYL26 BOP26 BET26 AUX26 ALB26 ABF26 RJ26 HN26 WTT26 WJX26 WAB26 VQF26 VGJ26 UWN26 UMR26 UCV26 TSZ26 TJD26 SZH26 SPL26 SFP26 RVT26 RLX26 RCB26 QSF26 QIJ26 PYN26 POR26 PEV26 OUZ26 OLD26 OBH26 NRL26 NHP26 MXT26 MNX26 MEB26 LUF26 LKJ26 LAN26 KQR26 KGV26 JWZ26 JND26 JDH26 ITL26 IJP26 HZT26 HPX26 HGB26 GWF26 GMJ26 GCN26 FSR26 FIV26 EYZ26 EPD26 EFH26 DVL26 DLP26 DBT26 CRX26 CIB26 BYF26 BOJ26 BEN26 AUR26 AKV26 AAZ26 RD26 HH26 WUF26 WKJ26 WAN26 VQR26 VGV26 UWZ26 UND26 UDH26 TTL26 TJP26 SZT26 SPX26 SGB26 RWF26 RMJ26 RCN26 QSR26 QIV26 PYZ26 PPD26 PFH26 OVL26 OLP26 OBT26 NRX26 NIB26 MYF26 MOJ26 MEN26 LUR26 LKV26 LAZ26 KRD26 KHH26 JXL26 JNP26 JDT26 ITX26 IKB26 IAF26 HQJ26 HGN26 GWR26 GMV26 GCZ26 FTD26 FJH26 EZL26 EPP26 EFT26 DVX26 DMB26 DCF26 CSJ26 CIN26 BYR26 BOV26 BEZ26 AVD26 ALH26 ABL26 RP26 HT26 WTZ28 WKD28 WAH28 VQL28 VGP28 UWT28 UMX28 UDB28 TTF28 TJJ28 SZN28 SPR28 SFV28 RVZ28 RMD28 RCH28 QSL28 QIP28 PYT28 POX28 PFB28 OVF28 OLJ28 OBN28 NRR28 NHV28 MXZ28 MOD28 MEH28 LUL28 LKP28 LAT28 KQX28 KHB28 JXF28 JNJ28 JDN28 ITR28 IJV28 HZZ28 HQD28 HGH28 GWL28 GMP28 GCT28 FSX28 FJB28 EZF28 EPJ28 EFN28 DVR28 DLV28 DBZ28 CSD28 CIH28 BYL28 BOP28 BET28 AUX28 ALB28 ABF28 RJ28 HN28 WTT28 WJX28 WAB28 VQF28 VGJ28 UWN28 UMR28 UCV28 TSZ28 TJD28 SZH28 SPL28 SFP28 RVT28 RLX28 RCB28 QSF28 QIJ28 PYN28 POR28 PEV28 OUZ28 OLD28 OBH28 NRL28 NHP28 MXT28 MNX28 MEB28 LUF28 LKJ28 LAN28 KQR28 KGV28 JWZ28 JND28 JDH28 ITL28 IJP28 HZT28 HPX28 HGB28 GWF28 GMJ28 GCN28 FSR28 FIV28 EYZ28 EPD28 EFH28 DVL28 DLP28 DBT28 CRX28 CIB28 BYF28 BOJ28 BEN28 AUR28 AKV28 AAZ28 RD28 HH28 WUF28 WKJ28 WAN28 VQR28 VGV28 UWZ28 UND28 UDH28 TTL28 TJP28 SZT28 SPX28 SGB28 RWF28 RMJ28 RCN28 QSR28 QIV28 PYZ28 PPD28 PFH28 OVL28 OLP28 OBT28 NRX28 NIB28 MYF28 MOJ28 MEN28 LUR28 LKV28 LAZ28 KRD28 KHH28 JXL28 JNP28 JDT28 ITX28 IKB28 IAF28 HQJ28 HGN28 GWR28 GMV28 GCZ28 FTD28 FJH28 EZL28 EPP28 EFT28 DVX28 DMB28 DCF28 CSJ28 CIN28 BYR28 BOV28 BEZ28 AVD28 ALH28 ABL28 RP28 HT2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WTB22 WJF22 VZJ22 VPN22 VFR22 UVV22 ULZ22 UCD22 TSH22 TIL22 SYP22 SOT22 SEX22 RVB22 RLF22 RBJ22 QRN22 QHR22 PXV22 PNZ22 PED22 OUH22 OKL22 OAP22 NQT22 NGX22 MXB22 MNF22 MDJ22 LTN22 LJR22 KZV22 KPZ22 KGD22 JWH22 JML22 JCP22 IST22 IIX22 HZB22 HPF22 HFJ22 GVN22 GLR22 GBV22 FRZ22 FID22 EYH22 EOL22 EEP22 DUT22 DKX22 DBB22 CRF22 CHJ22 BXN22 BNR22 BDV22 ATZ22 AKD22 AAH22 QL22 GP22 WTB24 WJF24 VZJ24 VPN24 VFR24 UVV24 ULZ24 UCD24 TSH24 TIL24 SYP24 SOT24 SEX24 RVB24 RLF24 RBJ24 QRN24 QHR24 PXV24 PNZ24 PED24 OUH24 OKL24 OAP24 NQT24 NGX24 MXB24 MNF24 MDJ24 LTN24 LJR24 KZV24 KPZ24 KGD24 JWH24 JML24 JCP24 IST24 IIX24 HZB24 HPF24 HFJ24 GVN24 GLR24 GBV24 FRZ24 FID24 EYH24 EOL24 EEP24 DUT24 DKX24 DBB24 CRF24 CHJ24 BXN24 BNR24 BDV24 ATZ24 AKD24 AAH24 QL24 GP24 WTB26 WJF26 VZJ26 VPN26 VFR26 UVV26 ULZ26 UCD26 TSH26 TIL26 SYP26 SOT26 SEX26 RVB26 RLF26 RBJ26 QRN26 QHR26 PXV26 PNZ26 PED26 OUH26 OKL26 OAP26 NQT26 NGX26 MXB26 MNF26 MDJ26 LTN26 LJR26 KZV26 KPZ26 KGD26 JWH26 JML26 JCP26 IST26 IIX26 HZB26 HPF26 HFJ26 GVN26 GLR26 GBV26 FRZ26 FID26 EYH26 EOL26 EEP26 DUT26 DKX26 DBB26 CRF26 CHJ26 BXN26 BNR26 BDV26 ATZ26 AKD26 AAH26 QL26 GP26 WTB28 WJF28 VZJ28 VPN28 VFR28 UVV28 ULZ28 UCD28 TSH28 TIL28 SYP28 SOT28 SEX28 RVB28 RLF28 RBJ28 QRN28 QHR28 PXV28 PNZ28 PED28 OUH28 OKL28 OAP28 NQT28 NGX28 MXB28 MNF28 MDJ28 LTN28 LJR28 KZV28 KPZ28 KGD28 JWH28 JML28 JCP28 IST28 IIX28 HZB28 HPF28 HFJ28 GVN28 GLR28 GBV28 FRZ28 FID28 EYH28 EOL28 EEP28 DUT28 DKX28 DBB28 CRF28 CHJ28 BXN28 BNR28 BDV28 ATZ28 AKD28 AAH28 QL28 GP2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WSY20 WJC20 VZG20 VPK20 VFO20 UVS20 ULW20 UCA20 TSE20 TII20 SYM20 SOQ20 SEU20 RUY20 RLC20 RBG20 QRK20 QHO20 PXS20 PNW20 PEA20 OUE20 OKI20 OAM20 NQQ20 NGU20 MWY20 MNC20 MDG20 LTK20 LJO20 KZS20 KPW20 KGA20 JWE20 JMI20 JCM20 ISQ20 IIU20 HYY20 HPC20 HFG20 GVK20 GLO20 GBS20 FRW20 FIA20 EYE20 EOI20 EEM20 DUQ20 DKU20 DAY20 CRC20 CHG20 BXK20 BNO20 BDS20 ATW20 AKA20 AAE20 QI20 GM20 WSY22 WJC22 VZG22 VPK22 VFO22 UVS22 ULW22 UCA22 TSE22 TII22 SYM22 SOQ22 SEU22 RUY22 RLC22 RBG22 QRK22 QHO22 PXS22 PNW22 PEA22 OUE22 OKI22 OAM22 NQQ22 NGU22 MWY22 MNC22 MDG22 LTK22 LJO22 KZS22 KPW22 KGA22 JWE22 JMI22 JCM22 ISQ22 IIU22 HYY22 HPC22 HFG22 GVK22 GLO22 GBS22 FRW22 FIA22 EYE22 EOI22 EEM22 DUQ22 DKU22 DAY22 CRC22 CHG22 BXK22 BNO22 BDS22 ATW22 AKA22 AAE22 QI22 GM22 WSY24 WJC24 VZG24 VPK24 VFO24 UVS24 ULW24 UCA24 TSE24 TII24 SYM24 SOQ24 SEU24 RUY24 RLC24 RBG24 QRK24 QHO24 PXS24 PNW24 PEA24 OUE24 OKI24 OAM24 NQQ24 NGU24 MWY24 MNC24 MDG24 LTK24 LJO24 KZS24 KPW24 KGA24 JWE24 JMI24 JCM24 ISQ24 IIU24 HYY24 HPC24 HFG24 GVK24 GLO24 GBS24 FRW24 FIA24 EYE24 EOI24 EEM24 DUQ24 DKU24 DAY24 CRC24 CHG24 BXK24 BNO24 BDS24 ATW24 AKA24 AAE24 QI24 GM24 WSY26 WJC26 VZG26 VPK26 VFO26 UVS26 ULW26 UCA26 TSE26 TII26 SYM26 SOQ26 SEU26 RUY26 RLC26 RBG26 QRK26 QHO26 PXS26 PNW26 PEA26 OUE26 OKI26 OAM26 NQQ26 NGU26 MWY26 MNC26 MDG26 LTK26 LJO26 KZS26 KPW26 KGA26 JWE26 JMI26 JCM26 ISQ26 IIU26 HYY26 HPC26 HFG26 GVK26 GLO26 GBS26 FRW26 FIA26 EYE26 EOI26 EEM26 DUQ26 DKU26 DAY26 CRC26 CHG26 BXK26 BNO26 BDS26 ATW26 AKA26 AAE26 QI26 GM26 WSY28 WJC28 VZG28 VPK28 VFO28 UVS28 ULW28 UCA28 TSE28 TII28 SYM28 SOQ28 SEU28 RUY28 RLC28 RBG28 QRK28 QHO28 PXS28 PNW28 PEA28 OUE28 OKI28 OAM28 NQQ28 NGU28 MWY28 MNC28 MDG28 LTK28 LJO28 KZS28 KPW28 KGA28 JWE28 JMI28 JCM28 ISQ28 IIU28 HYY28 HPC28 HFG28 GVK28 GLO28 GBS28 FRW28 FIA28 EYE28 EOI28 EEM28 DUQ28 DKU28 DAY28 CRC28 CHG28 BXK28 BNO28 BDS28 ATW28 AKA28 AAE28 QI28 GM2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WQX20 WHB20 VXF20 VNJ20 VDN20 UTR20 UJV20 TZZ20 TQD20 TGH20 SWL20 SMP20 SCT20 RSX20 RJB20 QZF20 QPJ20 QFN20 PVR20 PLV20 PBZ20 OSD20 OIH20 NYL20 NOP20 NET20 MUX20 MLB20 MBF20 LRJ20 LHN20 KXR20 KNV20 KDZ20 JUD20 JKH20 JAL20 IQP20 IGT20 HWX20 HNB20 HDF20 GTJ20 GJN20 FZR20 FPV20 FFZ20 EWD20 EMH20 ECL20 DSP20 DIT20 CYX20 CPB20 CFF20 BVJ20 BLN20 BBR20 ARV20 AHZ20 YD20 OH20 EL20 WQX22 WHB22 VXF22 VNJ22 VDN22 UTR22 UJV22 TZZ22 TQD22 TGH22 SWL22 SMP22 SCT22 RSX22 RJB22 QZF22 QPJ22 QFN22 PVR22 PLV22 PBZ22 OSD22 OIH22 NYL22 NOP22 NET22 MUX22 MLB22 MBF22 LRJ22 LHN22 KXR22 KNV22 KDZ22 JUD22 JKH22 JAL22 IQP22 IGT22 HWX22 HNB22 HDF22 GTJ22 GJN22 FZR22 FPV22 FFZ22 EWD22 EMH22 ECL22 DSP22 DIT22 CYX22 CPB22 CFF22 BVJ22 BLN22 BBR22 ARV22 AHZ22 YD22 OH22 EL22 WQX24 WHB24 VXF24 VNJ24 VDN24 UTR24 UJV24 TZZ24 TQD24 TGH24 SWL24 SMP24 SCT24 RSX24 RJB24 QZF24 QPJ24 QFN24 PVR24 PLV24 PBZ24 OSD24 OIH24 NYL24 NOP24 NET24 MUX24 MLB24 MBF24 LRJ24 LHN24 KXR24 KNV24 KDZ24 JUD24 JKH24 JAL24 IQP24 IGT24 HWX24 HNB24 HDF24 GTJ24 GJN24 FZR24 FPV24 FFZ24 EWD24 EMH24 ECL24 DSP24 DIT24 CYX24 CPB24 CFF24 BVJ24 BLN24 BBR24 ARV24 AHZ24 YD24 OH24 EL24 WQX26 WHB26 VXF26 VNJ26 VDN26 UTR26 UJV26 TZZ26 TQD26 TGH26 SWL26 SMP26 SCT26 RSX26 RJB26 QZF26 QPJ26 QFN26 PVR26 PLV26 PBZ26 OSD26 OIH26 NYL26 NOP26 NET26 MUX26 MLB26 MBF26 LRJ26 LHN26 KXR26 KNV26 KDZ26 JUD26 JKH26 JAL26 IQP26 IGT26 HWX26 HNB26 HDF26 GTJ26 GJN26 FZR26 FPV26 FFZ26 EWD26 EMH26 ECL26 DSP26 DIT26 CYX26 CPB26 CFF26 BVJ26 BLN26 BBR26 ARV26 AHZ26 YD26 OH26 EL26 WQX28 WHB28 VXF28 VNJ28 VDN28 UTR28 UJV28 TZZ28 TQD28 TGH28 SWL28 SMP28 SCT28 RSX28 RJB28 QZF28 QPJ28 QFN28 PVR28 PLV28 PBZ28 OSD28 OIH28 NYL28 NOP28 NET28 MUX28 MLB28 MBF28 LRJ28 LHN28 KXR28 KNV28 KDZ28 JUD28 JKH28 JAL28 IQP28 IGT28 HWX28 HNB28 HDF28 GTJ28 GJN28 FZR28 FPV28 FFZ28 EWD28 EMH28 ECL28 DSP28 DIT28 CYX28 CPB28 CFF28 BVJ28 BLN28 BBR28 ARV28 AHZ28 YD28 OH28 EL28">
      <formula1>0</formula1>
      <formula2>10000000</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68"/>
  <sheetViews>
    <sheetView showGridLines="0" view="pageBreakPreview" zoomScale="60" zoomScaleNormal="100" workbookViewId="0">
      <pane xSplit="14" ySplit="15" topLeftCell="O55" activePane="bottomRight" state="frozen"/>
      <selection activeCell="K11" sqref="A11:XFD11"/>
      <selection pane="topRight" activeCell="K11" sqref="A11:XFD11"/>
      <selection pane="bottomLeft" activeCell="K11" sqref="A11:XFD11"/>
      <selection pane="bottomRight" activeCell="M76" sqref="M76"/>
    </sheetView>
  </sheetViews>
  <sheetFormatPr defaultColWidth="8.7109375" defaultRowHeight="11.25"/>
  <cols>
    <col min="1" max="1" width="8.7109375" style="54" hidden="1" customWidth="1"/>
    <col min="2" max="2" width="3.7109375" style="54" hidden="1" customWidth="1"/>
    <col min="3" max="10" width="9.7109375" style="55" hidden="1" customWidth="1"/>
    <col min="11" max="11" width="3.7109375" style="54" hidden="1" customWidth="1"/>
    <col min="12" max="12" width="6.7109375" style="54" customWidth="1"/>
    <col min="13" max="13" width="70.7109375" style="54" customWidth="1"/>
    <col min="14" max="14" width="15.7109375" style="54" customWidth="1"/>
    <col min="15" max="15" width="20.7109375" style="54" customWidth="1"/>
    <col min="16" max="16" width="20.7109375" style="63" customWidth="1"/>
    <col min="17" max="18" width="20.7109375" style="54" customWidth="1"/>
    <col min="19" max="19" width="20.7109375" style="63" customWidth="1"/>
    <col min="20" max="16384" width="8.7109375" style="54"/>
  </cols>
  <sheetData>
    <row r="1" spans="1:19" ht="12" hidden="1" customHeight="1">
      <c r="A1" s="596"/>
      <c r="B1" s="596"/>
      <c r="C1" s="597"/>
      <c r="D1" s="597"/>
      <c r="E1" s="597"/>
      <c r="F1" s="597"/>
      <c r="G1" s="597"/>
      <c r="H1" s="597"/>
      <c r="I1" s="597"/>
      <c r="J1" s="597"/>
      <c r="K1" s="596"/>
      <c r="L1" s="596"/>
      <c r="M1" s="596"/>
      <c r="N1" s="596"/>
      <c r="O1" s="596"/>
      <c r="P1" s="596"/>
      <c r="Q1" s="596"/>
      <c r="R1" s="596"/>
      <c r="S1" s="596"/>
    </row>
    <row r="2" spans="1:19" ht="12" hidden="1" customHeight="1">
      <c r="A2" s="596"/>
      <c r="B2" s="596"/>
      <c r="C2" s="597"/>
      <c r="D2" s="597"/>
      <c r="E2" s="597"/>
      <c r="F2" s="597"/>
      <c r="G2" s="597"/>
      <c r="H2" s="597"/>
      <c r="I2" s="597"/>
      <c r="J2" s="597"/>
      <c r="K2" s="597"/>
      <c r="L2" s="597"/>
      <c r="M2" s="617"/>
      <c r="N2" s="617"/>
      <c r="O2" s="617"/>
      <c r="P2" s="617"/>
      <c r="Q2" s="596"/>
      <c r="R2" s="596"/>
      <c r="S2" s="617"/>
    </row>
    <row r="3" spans="1:19" ht="12" hidden="1" customHeight="1">
      <c r="A3" s="596"/>
      <c r="B3" s="596"/>
      <c r="C3" s="597"/>
      <c r="D3" s="597"/>
      <c r="E3" s="597"/>
      <c r="F3" s="597"/>
      <c r="G3" s="597"/>
      <c r="H3" s="597"/>
      <c r="I3" s="597"/>
      <c r="J3" s="597"/>
      <c r="K3" s="597"/>
      <c r="L3" s="597"/>
      <c r="M3" s="617"/>
      <c r="N3" s="617"/>
      <c r="O3" s="617"/>
      <c r="P3" s="617"/>
      <c r="Q3" s="596"/>
      <c r="R3" s="596"/>
      <c r="S3" s="617"/>
    </row>
    <row r="4" spans="1:19" ht="12" hidden="1" customHeight="1">
      <c r="A4" s="596"/>
      <c r="B4" s="596"/>
      <c r="C4" s="597"/>
      <c r="D4" s="597"/>
      <c r="E4" s="597"/>
      <c r="F4" s="597"/>
      <c r="G4" s="597"/>
      <c r="H4" s="597"/>
      <c r="I4" s="597"/>
      <c r="J4" s="597"/>
      <c r="K4" s="597"/>
      <c r="L4" s="597"/>
      <c r="M4" s="617"/>
      <c r="N4" s="617"/>
      <c r="O4" s="617"/>
      <c r="P4" s="617"/>
      <c r="Q4" s="596"/>
      <c r="R4" s="596"/>
      <c r="S4" s="617"/>
    </row>
    <row r="5" spans="1:19" ht="12" hidden="1" customHeight="1">
      <c r="A5" s="596"/>
      <c r="B5" s="596"/>
      <c r="C5" s="597"/>
      <c r="D5" s="597"/>
      <c r="E5" s="597"/>
      <c r="F5" s="597"/>
      <c r="G5" s="597"/>
      <c r="H5" s="597"/>
      <c r="I5" s="597"/>
      <c r="J5" s="597"/>
      <c r="K5" s="597"/>
      <c r="L5" s="597"/>
      <c r="M5" s="617"/>
      <c r="N5" s="617"/>
      <c r="O5" s="617"/>
      <c r="P5" s="617"/>
      <c r="Q5" s="596"/>
      <c r="R5" s="596"/>
      <c r="S5" s="617"/>
    </row>
    <row r="6" spans="1:19" ht="12" hidden="1" customHeight="1">
      <c r="A6" s="596"/>
      <c r="B6" s="596"/>
      <c r="C6" s="597"/>
      <c r="D6" s="597"/>
      <c r="E6" s="597"/>
      <c r="F6" s="597"/>
      <c r="G6" s="597"/>
      <c r="H6" s="597"/>
      <c r="I6" s="597"/>
      <c r="J6" s="597"/>
      <c r="K6" s="597"/>
      <c r="L6" s="597"/>
      <c r="M6" s="617"/>
      <c r="N6" s="617"/>
      <c r="O6" s="617"/>
      <c r="P6" s="617"/>
      <c r="Q6" s="596"/>
      <c r="R6" s="596"/>
      <c r="S6" s="617"/>
    </row>
    <row r="7" spans="1:19" ht="12" hidden="1" customHeight="1">
      <c r="A7" s="596"/>
      <c r="B7" s="596"/>
      <c r="C7" s="597"/>
      <c r="D7" s="597"/>
      <c r="E7" s="597"/>
      <c r="F7" s="597"/>
      <c r="G7" s="597"/>
      <c r="H7" s="597"/>
      <c r="I7" s="597"/>
      <c r="J7" s="597"/>
      <c r="K7" s="597"/>
      <c r="L7" s="597"/>
      <c r="M7" s="617"/>
      <c r="N7" s="617"/>
      <c r="O7" s="618" t="b">
        <v>1</v>
      </c>
      <c r="P7" s="618" t="b">
        <v>1</v>
      </c>
      <c r="Q7" s="596"/>
      <c r="R7" s="596"/>
      <c r="S7" s="617"/>
    </row>
    <row r="8" spans="1:19" ht="12" hidden="1" customHeight="1">
      <c r="A8" s="596"/>
      <c r="B8" s="596"/>
      <c r="C8" s="597"/>
      <c r="D8" s="597"/>
      <c r="E8" s="597"/>
      <c r="F8" s="597"/>
      <c r="G8" s="597"/>
      <c r="H8" s="597"/>
      <c r="I8" s="597"/>
      <c r="J8" s="597"/>
      <c r="K8" s="597"/>
      <c r="L8" s="597"/>
      <c r="M8" s="617"/>
      <c r="N8" s="617"/>
      <c r="O8" s="617"/>
      <c r="P8" s="617"/>
      <c r="Q8" s="596"/>
      <c r="R8" s="596"/>
      <c r="S8" s="617"/>
    </row>
    <row r="9" spans="1:19" ht="12" hidden="1" customHeight="1">
      <c r="A9" s="596"/>
      <c r="B9" s="596"/>
      <c r="C9" s="597"/>
      <c r="D9" s="597"/>
      <c r="E9" s="597"/>
      <c r="F9" s="597"/>
      <c r="G9" s="597"/>
      <c r="H9" s="597"/>
      <c r="I9" s="597"/>
      <c r="J9" s="597"/>
      <c r="K9" s="597"/>
      <c r="L9" s="597"/>
      <c r="M9" s="617"/>
      <c r="N9" s="617"/>
      <c r="O9" s="617"/>
      <c r="P9" s="617"/>
      <c r="Q9" s="596"/>
      <c r="R9" s="596"/>
      <c r="S9" s="617"/>
    </row>
    <row r="10" spans="1:19" ht="12" hidden="1" customHeight="1">
      <c r="A10" s="596"/>
      <c r="B10" s="596"/>
      <c r="C10" s="597"/>
      <c r="D10" s="597"/>
      <c r="E10" s="597"/>
      <c r="F10" s="597"/>
      <c r="G10" s="597"/>
      <c r="H10" s="597"/>
      <c r="I10" s="597"/>
      <c r="J10" s="597"/>
      <c r="K10" s="597"/>
      <c r="L10" s="597"/>
      <c r="M10" s="617"/>
      <c r="N10" s="617"/>
      <c r="O10" s="617"/>
      <c r="P10" s="617"/>
      <c r="Q10" s="596"/>
      <c r="R10" s="596"/>
      <c r="S10" s="617"/>
    </row>
    <row r="11" spans="1:19" ht="15" hidden="1" customHeight="1">
      <c r="A11" s="596"/>
      <c r="B11" s="596"/>
      <c r="C11" s="597"/>
      <c r="D11" s="597"/>
      <c r="E11" s="597"/>
      <c r="F11" s="597"/>
      <c r="G11" s="597"/>
      <c r="H11" s="597"/>
      <c r="I11" s="597"/>
      <c r="J11" s="597"/>
      <c r="K11" s="619"/>
      <c r="L11" s="619"/>
      <c r="M11" s="599"/>
      <c r="N11" s="619"/>
      <c r="O11" s="619"/>
      <c r="P11" s="619"/>
      <c r="Q11" s="596"/>
      <c r="R11" s="596"/>
      <c r="S11" s="619"/>
    </row>
    <row r="12" spans="1:19" ht="21" customHeight="1">
      <c r="A12" s="596"/>
      <c r="B12" s="597"/>
      <c r="C12" s="597"/>
      <c r="D12" s="597"/>
      <c r="E12" s="597"/>
      <c r="F12" s="597"/>
      <c r="G12" s="597"/>
      <c r="H12" s="597"/>
      <c r="I12" s="597"/>
      <c r="J12" s="597"/>
      <c r="K12" s="597"/>
      <c r="L12" s="600" t="s">
        <v>1033</v>
      </c>
      <c r="M12" s="601"/>
      <c r="N12" s="601"/>
      <c r="O12" s="601"/>
      <c r="P12" s="601"/>
      <c r="Q12" s="601"/>
      <c r="R12" s="601"/>
      <c r="S12" s="601"/>
    </row>
    <row r="13" spans="1:19" ht="9" customHeight="1">
      <c r="A13" s="596"/>
      <c r="B13" s="596"/>
      <c r="C13" s="597"/>
      <c r="D13" s="597"/>
      <c r="E13" s="597"/>
      <c r="F13" s="597"/>
      <c r="G13" s="597"/>
      <c r="H13" s="597"/>
      <c r="I13" s="597"/>
      <c r="J13" s="597"/>
      <c r="K13" s="602"/>
      <c r="L13" s="602"/>
      <c r="M13" s="602"/>
      <c r="N13" s="602"/>
      <c r="O13" s="602"/>
      <c r="P13" s="620"/>
      <c r="Q13" s="620"/>
      <c r="R13" s="621"/>
      <c r="S13" s="621"/>
    </row>
    <row r="14" spans="1:19" ht="21" customHeight="1">
      <c r="A14" s="596"/>
      <c r="B14" s="596"/>
      <c r="C14" s="597"/>
      <c r="D14" s="597"/>
      <c r="E14" s="597"/>
      <c r="F14" s="597"/>
      <c r="G14" s="597"/>
      <c r="H14" s="597"/>
      <c r="I14" s="597"/>
      <c r="J14" s="597"/>
      <c r="K14" s="602"/>
      <c r="L14" s="622" t="s">
        <v>15</v>
      </c>
      <c r="M14" s="622" t="s">
        <v>120</v>
      </c>
      <c r="N14" s="622" t="s">
        <v>141</v>
      </c>
      <c r="O14" s="623" t="s">
        <v>2461</v>
      </c>
      <c r="P14" s="624" t="s">
        <v>2462</v>
      </c>
      <c r="Q14" s="624" t="s">
        <v>2463</v>
      </c>
      <c r="R14" s="624" t="s">
        <v>2463</v>
      </c>
      <c r="S14" s="624" t="s">
        <v>2463</v>
      </c>
    </row>
    <row r="15" spans="1:19" s="64" customFormat="1" ht="36" customHeight="1">
      <c r="A15" s="625" t="s">
        <v>944</v>
      </c>
      <c r="B15" s="625"/>
      <c r="C15" s="625"/>
      <c r="D15" s="625"/>
      <c r="E15" s="625"/>
      <c r="F15" s="625"/>
      <c r="G15" s="625"/>
      <c r="H15" s="625"/>
      <c r="I15" s="625"/>
      <c r="J15" s="625"/>
      <c r="K15" s="625"/>
      <c r="L15" s="622"/>
      <c r="M15" s="622"/>
      <c r="N15" s="622"/>
      <c r="O15" s="624" t="s">
        <v>271</v>
      </c>
      <c r="P15" s="624" t="s">
        <v>271</v>
      </c>
      <c r="Q15" s="624" t="s">
        <v>272</v>
      </c>
      <c r="R15" s="624" t="s">
        <v>271</v>
      </c>
      <c r="S15" s="624" t="s">
        <v>108</v>
      </c>
    </row>
    <row r="16" spans="1:19" s="64" customFormat="1">
      <c r="A16" s="626" t="s">
        <v>17</v>
      </c>
      <c r="B16" s="625"/>
      <c r="C16" s="625"/>
      <c r="D16" s="625"/>
      <c r="E16" s="625"/>
      <c r="F16" s="625"/>
      <c r="G16" s="625"/>
      <c r="H16" s="625"/>
      <c r="I16" s="625"/>
      <c r="J16" s="625"/>
      <c r="K16" s="625"/>
      <c r="L16" s="627" t="s">
        <v>2448</v>
      </c>
      <c r="M16" s="610"/>
      <c r="N16" s="611"/>
      <c r="O16" s="611"/>
      <c r="P16" s="611"/>
      <c r="Q16" s="611"/>
      <c r="R16" s="611"/>
      <c r="S16" s="611"/>
    </row>
    <row r="17" spans="1:19" s="64" customFormat="1">
      <c r="A17" s="626" t="s">
        <v>17</v>
      </c>
      <c r="B17" s="625"/>
      <c r="C17" s="625"/>
      <c r="D17" s="625"/>
      <c r="E17" s="625"/>
      <c r="F17" s="625"/>
      <c r="G17" s="625"/>
      <c r="H17" s="625"/>
      <c r="I17" s="625"/>
      <c r="J17" s="625"/>
      <c r="K17" s="625"/>
      <c r="L17" s="628">
        <v>1</v>
      </c>
      <c r="M17" s="629" t="s">
        <v>273</v>
      </c>
      <c r="N17" s="630" t="s">
        <v>274</v>
      </c>
      <c r="O17" s="631"/>
      <c r="P17" s="632"/>
      <c r="Q17" s="632"/>
      <c r="R17" s="632"/>
      <c r="S17" s="633"/>
    </row>
    <row r="18" spans="1:19" s="64" customFormat="1">
      <c r="A18" s="626" t="s">
        <v>17</v>
      </c>
      <c r="B18" s="625"/>
      <c r="C18" s="625"/>
      <c r="D18" s="625"/>
      <c r="E18" s="625"/>
      <c r="F18" s="625"/>
      <c r="G18" s="625"/>
      <c r="H18" s="625"/>
      <c r="I18" s="625"/>
      <c r="J18" s="625"/>
      <c r="K18" s="625"/>
      <c r="L18" s="628">
        <v>2</v>
      </c>
      <c r="M18" s="629" t="s">
        <v>275</v>
      </c>
      <c r="N18" s="630" t="s">
        <v>274</v>
      </c>
      <c r="O18" s="631">
        <v>15</v>
      </c>
      <c r="P18" s="634">
        <v>15</v>
      </c>
      <c r="Q18" s="634">
        <v>15</v>
      </c>
      <c r="R18" s="632"/>
      <c r="S18" s="633"/>
    </row>
    <row r="19" spans="1:19" s="64" customFormat="1">
      <c r="A19" s="626" t="s">
        <v>17</v>
      </c>
      <c r="B19" s="625"/>
      <c r="C19" s="625"/>
      <c r="D19" s="625"/>
      <c r="E19" s="625"/>
      <c r="F19" s="625"/>
      <c r="G19" s="625"/>
      <c r="H19" s="625"/>
      <c r="I19" s="625"/>
      <c r="J19" s="625"/>
      <c r="K19" s="625"/>
      <c r="L19" s="628">
        <v>3</v>
      </c>
      <c r="M19" s="629" t="s">
        <v>276</v>
      </c>
      <c r="N19" s="630" t="s">
        <v>274</v>
      </c>
      <c r="O19" s="631"/>
      <c r="P19" s="634"/>
      <c r="Q19" s="634"/>
      <c r="R19" s="632"/>
      <c r="S19" s="633"/>
    </row>
    <row r="20" spans="1:19" s="64" customFormat="1">
      <c r="A20" s="626" t="s">
        <v>17</v>
      </c>
      <c r="B20" s="625"/>
      <c r="C20" s="625"/>
      <c r="D20" s="625"/>
      <c r="E20" s="625"/>
      <c r="F20" s="625"/>
      <c r="G20" s="625"/>
      <c r="H20" s="625"/>
      <c r="I20" s="625"/>
      <c r="J20" s="625"/>
      <c r="K20" s="625"/>
      <c r="L20" s="628">
        <v>4</v>
      </c>
      <c r="M20" s="629" t="s">
        <v>277</v>
      </c>
      <c r="N20" s="630" t="s">
        <v>274</v>
      </c>
      <c r="O20" s="631">
        <v>3</v>
      </c>
      <c r="P20" s="634">
        <v>3</v>
      </c>
      <c r="Q20" s="634">
        <v>3</v>
      </c>
      <c r="R20" s="632"/>
      <c r="S20" s="633"/>
    </row>
    <row r="21" spans="1:19" s="64" customFormat="1">
      <c r="A21" s="626" t="s">
        <v>17</v>
      </c>
      <c r="B21" s="625"/>
      <c r="C21" s="625"/>
      <c r="D21" s="625"/>
      <c r="E21" s="625"/>
      <c r="F21" s="625"/>
      <c r="G21" s="625"/>
      <c r="H21" s="625"/>
      <c r="I21" s="625"/>
      <c r="J21" s="625"/>
      <c r="K21" s="625"/>
      <c r="L21" s="628">
        <v>5</v>
      </c>
      <c r="M21" s="629" t="s">
        <v>278</v>
      </c>
      <c r="N21" s="630" t="s">
        <v>279</v>
      </c>
      <c r="O21" s="635">
        <v>92.4</v>
      </c>
      <c r="P21" s="636">
        <v>92.4</v>
      </c>
      <c r="Q21" s="636">
        <v>92.4</v>
      </c>
      <c r="R21" s="637"/>
      <c r="S21" s="633"/>
    </row>
    <row r="22" spans="1:19" s="64" customFormat="1">
      <c r="A22" s="626" t="s">
        <v>17</v>
      </c>
      <c r="B22" s="625"/>
      <c r="C22" s="625"/>
      <c r="D22" s="625"/>
      <c r="E22" s="625"/>
      <c r="F22" s="625"/>
      <c r="G22" s="625"/>
      <c r="H22" s="625"/>
      <c r="I22" s="625"/>
      <c r="J22" s="625"/>
      <c r="K22" s="625"/>
      <c r="L22" s="628"/>
      <c r="M22" s="629" t="s">
        <v>1002</v>
      </c>
      <c r="N22" s="630"/>
      <c r="O22" s="638"/>
      <c r="P22" s="639"/>
      <c r="Q22" s="639"/>
      <c r="R22" s="639"/>
      <c r="S22" s="640"/>
    </row>
    <row r="23" spans="1:19" s="64" customFormat="1">
      <c r="A23" s="626" t="s">
        <v>101</v>
      </c>
      <c r="B23" s="625"/>
      <c r="C23" s="625"/>
      <c r="D23" s="625"/>
      <c r="E23" s="625"/>
      <c r="F23" s="625"/>
      <c r="G23" s="625"/>
      <c r="H23" s="625"/>
      <c r="I23" s="625"/>
      <c r="J23" s="625"/>
      <c r="K23" s="625"/>
      <c r="L23" s="627" t="s">
        <v>2450</v>
      </c>
      <c r="M23" s="610"/>
      <c r="N23" s="611"/>
      <c r="O23" s="611"/>
      <c r="P23" s="611"/>
      <c r="Q23" s="611"/>
      <c r="R23" s="611"/>
      <c r="S23" s="611"/>
    </row>
    <row r="24" spans="1:19" s="64" customFormat="1">
      <c r="A24" s="626" t="s">
        <v>101</v>
      </c>
      <c r="B24" s="625"/>
      <c r="C24" s="625"/>
      <c r="D24" s="625"/>
      <c r="E24" s="625"/>
      <c r="F24" s="625"/>
      <c r="G24" s="625"/>
      <c r="H24" s="625"/>
      <c r="I24" s="625"/>
      <c r="J24" s="625"/>
      <c r="K24" s="625"/>
      <c r="L24" s="628">
        <v>1</v>
      </c>
      <c r="M24" s="629" t="s">
        <v>273</v>
      </c>
      <c r="N24" s="630" t="s">
        <v>274</v>
      </c>
      <c r="O24" s="631"/>
      <c r="P24" s="632"/>
      <c r="Q24" s="632"/>
      <c r="R24" s="632"/>
      <c r="S24" s="633"/>
    </row>
    <row r="25" spans="1:19" s="64" customFormat="1">
      <c r="A25" s="626" t="s">
        <v>101</v>
      </c>
      <c r="B25" s="625"/>
      <c r="C25" s="625"/>
      <c r="D25" s="625"/>
      <c r="E25" s="625"/>
      <c r="F25" s="625"/>
      <c r="G25" s="625"/>
      <c r="H25" s="625"/>
      <c r="I25" s="625"/>
      <c r="J25" s="625"/>
      <c r="K25" s="625"/>
      <c r="L25" s="628">
        <v>2</v>
      </c>
      <c r="M25" s="629" t="s">
        <v>275</v>
      </c>
      <c r="N25" s="630" t="s">
        <v>274</v>
      </c>
      <c r="O25" s="631">
        <v>3</v>
      </c>
      <c r="P25" s="631">
        <v>3</v>
      </c>
      <c r="Q25" s="631">
        <v>3</v>
      </c>
      <c r="R25" s="632"/>
      <c r="S25" s="633"/>
    </row>
    <row r="26" spans="1:19" s="64" customFormat="1">
      <c r="A26" s="626" t="s">
        <v>101</v>
      </c>
      <c r="B26" s="625"/>
      <c r="C26" s="625"/>
      <c r="D26" s="625"/>
      <c r="E26" s="625"/>
      <c r="F26" s="625"/>
      <c r="G26" s="625"/>
      <c r="H26" s="625"/>
      <c r="I26" s="625"/>
      <c r="J26" s="625"/>
      <c r="K26" s="625"/>
      <c r="L26" s="628">
        <v>3</v>
      </c>
      <c r="M26" s="629" t="s">
        <v>276</v>
      </c>
      <c r="N26" s="630" t="s">
        <v>274</v>
      </c>
      <c r="O26" s="631"/>
      <c r="P26" s="631"/>
      <c r="Q26" s="631"/>
      <c r="R26" s="632"/>
      <c r="S26" s="633"/>
    </row>
    <row r="27" spans="1:19" s="64" customFormat="1">
      <c r="A27" s="626" t="s">
        <v>101</v>
      </c>
      <c r="B27" s="625"/>
      <c r="C27" s="625"/>
      <c r="D27" s="625"/>
      <c r="E27" s="625"/>
      <c r="F27" s="625"/>
      <c r="G27" s="625"/>
      <c r="H27" s="625"/>
      <c r="I27" s="625"/>
      <c r="J27" s="625"/>
      <c r="K27" s="625"/>
      <c r="L27" s="628">
        <v>4</v>
      </c>
      <c r="M27" s="629" t="s">
        <v>277</v>
      </c>
      <c r="N27" s="630" t="s">
        <v>274</v>
      </c>
      <c r="O27" s="631">
        <v>5</v>
      </c>
      <c r="P27" s="631">
        <v>5</v>
      </c>
      <c r="Q27" s="631">
        <v>5</v>
      </c>
      <c r="R27" s="632"/>
      <c r="S27" s="633"/>
    </row>
    <row r="28" spans="1:19" s="64" customFormat="1">
      <c r="A28" s="626" t="s">
        <v>101</v>
      </c>
      <c r="B28" s="625"/>
      <c r="C28" s="625"/>
      <c r="D28" s="625"/>
      <c r="E28" s="625"/>
      <c r="F28" s="625"/>
      <c r="G28" s="625"/>
      <c r="H28" s="625"/>
      <c r="I28" s="625"/>
      <c r="J28" s="625"/>
      <c r="K28" s="625"/>
      <c r="L28" s="628">
        <v>5</v>
      </c>
      <c r="M28" s="629" t="s">
        <v>278</v>
      </c>
      <c r="N28" s="630" t="s">
        <v>279</v>
      </c>
      <c r="O28" s="635">
        <v>29.71</v>
      </c>
      <c r="P28" s="635">
        <v>29.71</v>
      </c>
      <c r="Q28" s="635">
        <v>29.71</v>
      </c>
      <c r="R28" s="637"/>
      <c r="S28" s="633"/>
    </row>
    <row r="29" spans="1:19" s="64" customFormat="1">
      <c r="A29" s="626" t="s">
        <v>101</v>
      </c>
      <c r="B29" s="625"/>
      <c r="C29" s="625"/>
      <c r="D29" s="625"/>
      <c r="E29" s="625"/>
      <c r="F29" s="625"/>
      <c r="G29" s="625"/>
      <c r="H29" s="625"/>
      <c r="I29" s="625"/>
      <c r="J29" s="625"/>
      <c r="K29" s="625"/>
      <c r="L29" s="628"/>
      <c r="M29" s="629" t="s">
        <v>1002</v>
      </c>
      <c r="N29" s="630"/>
      <c r="O29" s="638"/>
      <c r="P29" s="639"/>
      <c r="Q29" s="639"/>
      <c r="R29" s="639"/>
      <c r="S29" s="640"/>
    </row>
    <row r="30" spans="1:19" s="64" customFormat="1">
      <c r="A30" s="626" t="s">
        <v>102</v>
      </c>
      <c r="B30" s="625"/>
      <c r="C30" s="625"/>
      <c r="D30" s="625"/>
      <c r="E30" s="625"/>
      <c r="F30" s="625"/>
      <c r="G30" s="625"/>
      <c r="H30" s="625"/>
      <c r="I30" s="625"/>
      <c r="J30" s="625"/>
      <c r="K30" s="625"/>
      <c r="L30" s="627" t="s">
        <v>2452</v>
      </c>
      <c r="M30" s="610"/>
      <c r="N30" s="611"/>
      <c r="O30" s="611"/>
      <c r="P30" s="611"/>
      <c r="Q30" s="611"/>
      <c r="R30" s="611"/>
      <c r="S30" s="611"/>
    </row>
    <row r="31" spans="1:19" s="64" customFormat="1">
      <c r="A31" s="626" t="s">
        <v>102</v>
      </c>
      <c r="B31" s="625"/>
      <c r="C31" s="625"/>
      <c r="D31" s="625"/>
      <c r="E31" s="625"/>
      <c r="F31" s="625"/>
      <c r="G31" s="625"/>
      <c r="H31" s="625"/>
      <c r="I31" s="625"/>
      <c r="J31" s="625"/>
      <c r="K31" s="625"/>
      <c r="L31" s="628">
        <v>1</v>
      </c>
      <c r="M31" s="629" t="s">
        <v>273</v>
      </c>
      <c r="N31" s="630" t="s">
        <v>274</v>
      </c>
      <c r="O31" s="631"/>
      <c r="P31" s="632"/>
      <c r="Q31" s="632"/>
      <c r="R31" s="632"/>
      <c r="S31" s="633"/>
    </row>
    <row r="32" spans="1:19" s="64" customFormat="1">
      <c r="A32" s="626" t="s">
        <v>102</v>
      </c>
      <c r="B32" s="625"/>
      <c r="C32" s="625"/>
      <c r="D32" s="625"/>
      <c r="E32" s="625"/>
      <c r="F32" s="625"/>
      <c r="G32" s="625"/>
      <c r="H32" s="625"/>
      <c r="I32" s="625"/>
      <c r="J32" s="625"/>
      <c r="K32" s="625"/>
      <c r="L32" s="628">
        <v>2</v>
      </c>
      <c r="M32" s="629" t="s">
        <v>275</v>
      </c>
      <c r="N32" s="630" t="s">
        <v>274</v>
      </c>
      <c r="O32" s="631">
        <v>1</v>
      </c>
      <c r="P32" s="634">
        <v>1</v>
      </c>
      <c r="Q32" s="634">
        <v>1</v>
      </c>
      <c r="R32" s="632"/>
      <c r="S32" s="633"/>
    </row>
    <row r="33" spans="1:19" s="64" customFormat="1">
      <c r="A33" s="626" t="s">
        <v>102</v>
      </c>
      <c r="B33" s="625"/>
      <c r="C33" s="625"/>
      <c r="D33" s="625"/>
      <c r="E33" s="625"/>
      <c r="F33" s="625"/>
      <c r="G33" s="625"/>
      <c r="H33" s="625"/>
      <c r="I33" s="625"/>
      <c r="J33" s="625"/>
      <c r="K33" s="625"/>
      <c r="L33" s="628">
        <v>3</v>
      </c>
      <c r="M33" s="629" t="s">
        <v>276</v>
      </c>
      <c r="N33" s="630" t="s">
        <v>274</v>
      </c>
      <c r="O33" s="631"/>
      <c r="P33" s="634"/>
      <c r="Q33" s="634"/>
      <c r="R33" s="632"/>
      <c r="S33" s="633"/>
    </row>
    <row r="34" spans="1:19" s="64" customFormat="1">
      <c r="A34" s="626" t="s">
        <v>102</v>
      </c>
      <c r="B34" s="625"/>
      <c r="C34" s="625"/>
      <c r="D34" s="625"/>
      <c r="E34" s="625"/>
      <c r="F34" s="625"/>
      <c r="G34" s="625"/>
      <c r="H34" s="625"/>
      <c r="I34" s="625"/>
      <c r="J34" s="625"/>
      <c r="K34" s="625"/>
      <c r="L34" s="628">
        <v>4</v>
      </c>
      <c r="M34" s="629" t="s">
        <v>277</v>
      </c>
      <c r="N34" s="630" t="s">
        <v>274</v>
      </c>
      <c r="O34" s="631">
        <v>1</v>
      </c>
      <c r="P34" s="634">
        <v>1</v>
      </c>
      <c r="Q34" s="634">
        <v>1</v>
      </c>
      <c r="R34" s="632"/>
      <c r="S34" s="633"/>
    </row>
    <row r="35" spans="1:19" s="64" customFormat="1">
      <c r="A35" s="626" t="s">
        <v>102</v>
      </c>
      <c r="B35" s="625"/>
      <c r="C35" s="625"/>
      <c r="D35" s="625"/>
      <c r="E35" s="625"/>
      <c r="F35" s="625"/>
      <c r="G35" s="625"/>
      <c r="H35" s="625"/>
      <c r="I35" s="625"/>
      <c r="J35" s="625"/>
      <c r="K35" s="625"/>
      <c r="L35" s="628">
        <v>5</v>
      </c>
      <c r="M35" s="629" t="s">
        <v>278</v>
      </c>
      <c r="N35" s="630" t="s">
        <v>279</v>
      </c>
      <c r="O35" s="635">
        <v>15.7</v>
      </c>
      <c r="P35" s="636">
        <v>15.7</v>
      </c>
      <c r="Q35" s="636">
        <v>15.7</v>
      </c>
      <c r="R35" s="637"/>
      <c r="S35" s="633"/>
    </row>
    <row r="36" spans="1:19" s="64" customFormat="1">
      <c r="A36" s="626" t="s">
        <v>102</v>
      </c>
      <c r="B36" s="625"/>
      <c r="C36" s="625"/>
      <c r="D36" s="625"/>
      <c r="E36" s="625"/>
      <c r="F36" s="625"/>
      <c r="G36" s="625"/>
      <c r="H36" s="625"/>
      <c r="I36" s="625"/>
      <c r="J36" s="625"/>
      <c r="K36" s="625"/>
      <c r="L36" s="628"/>
      <c r="M36" s="629" t="s">
        <v>1002</v>
      </c>
      <c r="N36" s="630"/>
      <c r="O36" s="638"/>
      <c r="P36" s="639"/>
      <c r="Q36" s="639"/>
      <c r="R36" s="639"/>
      <c r="S36" s="640"/>
    </row>
    <row r="37" spans="1:19" s="64" customFormat="1">
      <c r="A37" s="626" t="s">
        <v>103</v>
      </c>
      <c r="B37" s="625"/>
      <c r="C37" s="625"/>
      <c r="D37" s="625"/>
      <c r="E37" s="625"/>
      <c r="F37" s="625"/>
      <c r="G37" s="625"/>
      <c r="H37" s="625"/>
      <c r="I37" s="625"/>
      <c r="J37" s="625"/>
      <c r="K37" s="625"/>
      <c r="L37" s="627" t="s">
        <v>2454</v>
      </c>
      <c r="M37" s="610"/>
      <c r="N37" s="611"/>
      <c r="O37" s="611"/>
      <c r="P37" s="611"/>
      <c r="Q37" s="611"/>
      <c r="R37" s="611"/>
      <c r="S37" s="611"/>
    </row>
    <row r="38" spans="1:19" s="64" customFormat="1">
      <c r="A38" s="626" t="s">
        <v>103</v>
      </c>
      <c r="B38" s="625"/>
      <c r="C38" s="625"/>
      <c r="D38" s="625"/>
      <c r="E38" s="625"/>
      <c r="F38" s="625"/>
      <c r="G38" s="625"/>
      <c r="H38" s="625"/>
      <c r="I38" s="625"/>
      <c r="J38" s="625"/>
      <c r="K38" s="625"/>
      <c r="L38" s="628">
        <v>1</v>
      </c>
      <c r="M38" s="629" t="s">
        <v>273</v>
      </c>
      <c r="N38" s="630" t="s">
        <v>274</v>
      </c>
      <c r="O38" s="631"/>
      <c r="P38" s="632"/>
      <c r="Q38" s="632"/>
      <c r="R38" s="632"/>
      <c r="S38" s="633"/>
    </row>
    <row r="39" spans="1:19" s="64" customFormat="1">
      <c r="A39" s="626" t="s">
        <v>103</v>
      </c>
      <c r="B39" s="625"/>
      <c r="C39" s="625"/>
      <c r="D39" s="625"/>
      <c r="E39" s="625"/>
      <c r="F39" s="625"/>
      <c r="G39" s="625"/>
      <c r="H39" s="625"/>
      <c r="I39" s="625"/>
      <c r="J39" s="625"/>
      <c r="K39" s="625"/>
      <c r="L39" s="628">
        <v>2</v>
      </c>
      <c r="M39" s="629" t="s">
        <v>275</v>
      </c>
      <c r="N39" s="630" t="s">
        <v>274</v>
      </c>
      <c r="O39" s="631"/>
      <c r="P39" s="632"/>
      <c r="Q39" s="632"/>
      <c r="R39" s="632"/>
      <c r="S39" s="633"/>
    </row>
    <row r="40" spans="1:19" s="64" customFormat="1">
      <c r="A40" s="626" t="s">
        <v>103</v>
      </c>
      <c r="B40" s="625"/>
      <c r="C40" s="625"/>
      <c r="D40" s="625"/>
      <c r="E40" s="625"/>
      <c r="F40" s="625"/>
      <c r="G40" s="625"/>
      <c r="H40" s="625"/>
      <c r="I40" s="625"/>
      <c r="J40" s="625"/>
      <c r="K40" s="625"/>
      <c r="L40" s="628">
        <v>3</v>
      </c>
      <c r="M40" s="629" t="s">
        <v>276</v>
      </c>
      <c r="N40" s="630" t="s">
        <v>274</v>
      </c>
      <c r="O40" s="631"/>
      <c r="P40" s="632"/>
      <c r="Q40" s="632"/>
      <c r="R40" s="632"/>
      <c r="S40" s="633"/>
    </row>
    <row r="41" spans="1:19" s="64" customFormat="1">
      <c r="A41" s="626" t="s">
        <v>103</v>
      </c>
      <c r="B41" s="625"/>
      <c r="C41" s="625"/>
      <c r="D41" s="625"/>
      <c r="E41" s="625"/>
      <c r="F41" s="625"/>
      <c r="G41" s="625"/>
      <c r="H41" s="625"/>
      <c r="I41" s="625"/>
      <c r="J41" s="625"/>
      <c r="K41" s="625"/>
      <c r="L41" s="628">
        <v>4</v>
      </c>
      <c r="M41" s="629" t="s">
        <v>277</v>
      </c>
      <c r="N41" s="630" t="s">
        <v>274</v>
      </c>
      <c r="O41" s="631">
        <v>2</v>
      </c>
      <c r="P41" s="634">
        <v>2</v>
      </c>
      <c r="Q41" s="634">
        <v>2</v>
      </c>
      <c r="R41" s="632"/>
      <c r="S41" s="633"/>
    </row>
    <row r="42" spans="1:19" s="64" customFormat="1">
      <c r="A42" s="626" t="s">
        <v>103</v>
      </c>
      <c r="B42" s="625"/>
      <c r="C42" s="625"/>
      <c r="D42" s="625"/>
      <c r="E42" s="625"/>
      <c r="F42" s="625"/>
      <c r="G42" s="625"/>
      <c r="H42" s="625"/>
      <c r="I42" s="625"/>
      <c r="J42" s="625"/>
      <c r="K42" s="625"/>
      <c r="L42" s="628">
        <v>5</v>
      </c>
      <c r="M42" s="629" t="s">
        <v>278</v>
      </c>
      <c r="N42" s="630" t="s">
        <v>279</v>
      </c>
      <c r="O42" s="635">
        <v>22.6</v>
      </c>
      <c r="P42" s="636">
        <v>22.6</v>
      </c>
      <c r="Q42" s="636">
        <v>22.6</v>
      </c>
      <c r="R42" s="637"/>
      <c r="S42" s="633"/>
    </row>
    <row r="43" spans="1:19" s="64" customFormat="1">
      <c r="A43" s="626" t="s">
        <v>103</v>
      </c>
      <c r="B43" s="625"/>
      <c r="C43" s="625"/>
      <c r="D43" s="625"/>
      <c r="E43" s="625"/>
      <c r="F43" s="625"/>
      <c r="G43" s="625"/>
      <c r="H43" s="625"/>
      <c r="I43" s="625"/>
      <c r="J43" s="625"/>
      <c r="K43" s="625"/>
      <c r="L43" s="628"/>
      <c r="M43" s="629" t="s">
        <v>1002</v>
      </c>
      <c r="N43" s="630"/>
      <c r="O43" s="638"/>
      <c r="P43" s="639"/>
      <c r="Q43" s="639"/>
      <c r="R43" s="639"/>
      <c r="S43" s="640"/>
    </row>
    <row r="44" spans="1:19" s="64" customFormat="1">
      <c r="A44" s="626" t="s">
        <v>119</v>
      </c>
      <c r="B44" s="625"/>
      <c r="C44" s="625"/>
      <c r="D44" s="625"/>
      <c r="E44" s="625"/>
      <c r="F44" s="625"/>
      <c r="G44" s="625"/>
      <c r="H44" s="625"/>
      <c r="I44" s="625"/>
      <c r="J44" s="625"/>
      <c r="K44" s="625"/>
      <c r="L44" s="627" t="s">
        <v>2456</v>
      </c>
      <c r="M44" s="610"/>
      <c r="N44" s="611"/>
      <c r="O44" s="611"/>
      <c r="P44" s="611"/>
      <c r="Q44" s="611"/>
      <c r="R44" s="611"/>
      <c r="S44" s="611"/>
    </row>
    <row r="45" spans="1:19" s="64" customFormat="1">
      <c r="A45" s="626" t="s">
        <v>119</v>
      </c>
      <c r="B45" s="625"/>
      <c r="C45" s="625"/>
      <c r="D45" s="625"/>
      <c r="E45" s="625"/>
      <c r="F45" s="625"/>
      <c r="G45" s="625"/>
      <c r="H45" s="625"/>
      <c r="I45" s="625"/>
      <c r="J45" s="625"/>
      <c r="K45" s="625"/>
      <c r="L45" s="628">
        <v>1</v>
      </c>
      <c r="M45" s="629" t="s">
        <v>273</v>
      </c>
      <c r="N45" s="630" t="s">
        <v>274</v>
      </c>
      <c r="O45" s="631"/>
      <c r="P45" s="632"/>
      <c r="Q45" s="632"/>
      <c r="R45" s="632"/>
      <c r="S45" s="633"/>
    </row>
    <row r="46" spans="1:19" s="64" customFormat="1">
      <c r="A46" s="626" t="s">
        <v>119</v>
      </c>
      <c r="B46" s="625"/>
      <c r="C46" s="625"/>
      <c r="D46" s="625"/>
      <c r="E46" s="625"/>
      <c r="F46" s="625"/>
      <c r="G46" s="625"/>
      <c r="H46" s="625"/>
      <c r="I46" s="625"/>
      <c r="J46" s="625"/>
      <c r="K46" s="625"/>
      <c r="L46" s="628">
        <v>2</v>
      </c>
      <c r="M46" s="629" t="s">
        <v>275</v>
      </c>
      <c r="N46" s="630" t="s">
        <v>274</v>
      </c>
      <c r="O46" s="631">
        <v>2</v>
      </c>
      <c r="P46" s="634">
        <v>2</v>
      </c>
      <c r="Q46" s="634">
        <v>2</v>
      </c>
      <c r="R46" s="632"/>
      <c r="S46" s="633"/>
    </row>
    <row r="47" spans="1:19" s="64" customFormat="1">
      <c r="A47" s="626" t="s">
        <v>119</v>
      </c>
      <c r="B47" s="625"/>
      <c r="C47" s="625"/>
      <c r="D47" s="625"/>
      <c r="E47" s="625"/>
      <c r="F47" s="625"/>
      <c r="G47" s="625"/>
      <c r="H47" s="625"/>
      <c r="I47" s="625"/>
      <c r="J47" s="625"/>
      <c r="K47" s="625"/>
      <c r="L47" s="628">
        <v>3</v>
      </c>
      <c r="M47" s="629" t="s">
        <v>276</v>
      </c>
      <c r="N47" s="630" t="s">
        <v>274</v>
      </c>
      <c r="O47" s="631"/>
      <c r="P47" s="634"/>
      <c r="Q47" s="634"/>
      <c r="R47" s="632"/>
      <c r="S47" s="633"/>
    </row>
    <row r="48" spans="1:19" s="64" customFormat="1">
      <c r="A48" s="626" t="s">
        <v>119</v>
      </c>
      <c r="B48" s="625"/>
      <c r="C48" s="625"/>
      <c r="D48" s="625"/>
      <c r="E48" s="625"/>
      <c r="F48" s="625"/>
      <c r="G48" s="625"/>
      <c r="H48" s="625"/>
      <c r="I48" s="625"/>
      <c r="J48" s="625"/>
      <c r="K48" s="625"/>
      <c r="L48" s="628">
        <v>4</v>
      </c>
      <c r="M48" s="629" t="s">
        <v>277</v>
      </c>
      <c r="N48" s="630" t="s">
        <v>274</v>
      </c>
      <c r="O48" s="631">
        <v>2</v>
      </c>
      <c r="P48" s="634">
        <v>2</v>
      </c>
      <c r="Q48" s="634">
        <v>2</v>
      </c>
      <c r="R48" s="632"/>
      <c r="S48" s="633"/>
    </row>
    <row r="49" spans="1:19" s="64" customFormat="1">
      <c r="A49" s="626" t="s">
        <v>119</v>
      </c>
      <c r="B49" s="625"/>
      <c r="C49" s="625"/>
      <c r="D49" s="625"/>
      <c r="E49" s="625"/>
      <c r="F49" s="625"/>
      <c r="G49" s="625"/>
      <c r="H49" s="625"/>
      <c r="I49" s="625"/>
      <c r="J49" s="625"/>
      <c r="K49" s="625"/>
      <c r="L49" s="628">
        <v>5</v>
      </c>
      <c r="M49" s="629" t="s">
        <v>278</v>
      </c>
      <c r="N49" s="630" t="s">
        <v>279</v>
      </c>
      <c r="O49" s="635">
        <v>19.100000000000001</v>
      </c>
      <c r="P49" s="636">
        <v>19.100000000000001</v>
      </c>
      <c r="Q49" s="636">
        <v>19.100000000000001</v>
      </c>
      <c r="R49" s="637"/>
      <c r="S49" s="633"/>
    </row>
    <row r="50" spans="1:19" s="64" customFormat="1">
      <c r="A50" s="626" t="s">
        <v>119</v>
      </c>
      <c r="B50" s="625"/>
      <c r="C50" s="625"/>
      <c r="D50" s="625"/>
      <c r="E50" s="625"/>
      <c r="F50" s="625"/>
      <c r="G50" s="625"/>
      <c r="H50" s="625"/>
      <c r="I50" s="625"/>
      <c r="J50" s="625"/>
      <c r="K50" s="625"/>
      <c r="L50" s="628"/>
      <c r="M50" s="629" t="s">
        <v>1002</v>
      </c>
      <c r="N50" s="630"/>
      <c r="O50" s="638"/>
      <c r="P50" s="639"/>
      <c r="Q50" s="639"/>
      <c r="R50" s="639"/>
      <c r="S50" s="640"/>
    </row>
    <row r="51" spans="1:19" s="64" customFormat="1">
      <c r="A51" s="626" t="s">
        <v>123</v>
      </c>
      <c r="B51" s="625"/>
      <c r="C51" s="625"/>
      <c r="D51" s="625"/>
      <c r="E51" s="625"/>
      <c r="F51" s="625"/>
      <c r="G51" s="625"/>
      <c r="H51" s="625"/>
      <c r="I51" s="625"/>
      <c r="J51" s="625"/>
      <c r="K51" s="625"/>
      <c r="L51" s="627" t="s">
        <v>2458</v>
      </c>
      <c r="M51" s="610"/>
      <c r="N51" s="611"/>
      <c r="O51" s="611"/>
      <c r="P51" s="611"/>
      <c r="Q51" s="611"/>
      <c r="R51" s="611"/>
      <c r="S51" s="611"/>
    </row>
    <row r="52" spans="1:19" s="64" customFormat="1">
      <c r="A52" s="626" t="s">
        <v>123</v>
      </c>
      <c r="B52" s="625"/>
      <c r="C52" s="625"/>
      <c r="D52" s="625"/>
      <c r="E52" s="625"/>
      <c r="F52" s="625"/>
      <c r="G52" s="625"/>
      <c r="H52" s="625"/>
      <c r="I52" s="625"/>
      <c r="J52" s="625"/>
      <c r="K52" s="625"/>
      <c r="L52" s="628">
        <v>1</v>
      </c>
      <c r="M52" s="629" t="s">
        <v>273</v>
      </c>
      <c r="N52" s="630" t="s">
        <v>274</v>
      </c>
      <c r="O52" s="631"/>
      <c r="P52" s="632"/>
      <c r="Q52" s="632"/>
      <c r="R52" s="632"/>
      <c r="S52" s="633"/>
    </row>
    <row r="53" spans="1:19" s="64" customFormat="1">
      <c r="A53" s="626" t="s">
        <v>123</v>
      </c>
      <c r="B53" s="625"/>
      <c r="C53" s="625"/>
      <c r="D53" s="625"/>
      <c r="E53" s="625"/>
      <c r="F53" s="625"/>
      <c r="G53" s="625"/>
      <c r="H53" s="625"/>
      <c r="I53" s="625"/>
      <c r="J53" s="625"/>
      <c r="K53" s="625"/>
      <c r="L53" s="628">
        <v>2</v>
      </c>
      <c r="M53" s="629" t="s">
        <v>275</v>
      </c>
      <c r="N53" s="630" t="s">
        <v>274</v>
      </c>
      <c r="O53" s="631">
        <v>4</v>
      </c>
      <c r="P53" s="634">
        <v>4</v>
      </c>
      <c r="Q53" s="634">
        <v>4</v>
      </c>
      <c r="R53" s="632"/>
      <c r="S53" s="633"/>
    </row>
    <row r="54" spans="1:19" s="64" customFormat="1">
      <c r="A54" s="626" t="s">
        <v>123</v>
      </c>
      <c r="B54" s="625"/>
      <c r="C54" s="625"/>
      <c r="D54" s="625"/>
      <c r="E54" s="625"/>
      <c r="F54" s="625"/>
      <c r="G54" s="625"/>
      <c r="H54" s="625"/>
      <c r="I54" s="625"/>
      <c r="J54" s="625"/>
      <c r="K54" s="625"/>
      <c r="L54" s="628">
        <v>3</v>
      </c>
      <c r="M54" s="629" t="s">
        <v>276</v>
      </c>
      <c r="N54" s="630" t="s">
        <v>274</v>
      </c>
      <c r="O54" s="631"/>
      <c r="P54" s="634"/>
      <c r="Q54" s="634"/>
      <c r="R54" s="632"/>
      <c r="S54" s="633"/>
    </row>
    <row r="55" spans="1:19" s="64" customFormat="1">
      <c r="A55" s="626" t="s">
        <v>123</v>
      </c>
      <c r="B55" s="625"/>
      <c r="C55" s="625"/>
      <c r="D55" s="625"/>
      <c r="E55" s="625"/>
      <c r="F55" s="625"/>
      <c r="G55" s="625"/>
      <c r="H55" s="625"/>
      <c r="I55" s="625"/>
      <c r="J55" s="625"/>
      <c r="K55" s="625"/>
      <c r="L55" s="628">
        <v>4</v>
      </c>
      <c r="M55" s="629" t="s">
        <v>277</v>
      </c>
      <c r="N55" s="630" t="s">
        <v>274</v>
      </c>
      <c r="O55" s="631">
        <v>3</v>
      </c>
      <c r="P55" s="634">
        <v>3</v>
      </c>
      <c r="Q55" s="634">
        <v>3</v>
      </c>
      <c r="R55" s="632"/>
      <c r="S55" s="633"/>
    </row>
    <row r="56" spans="1:19" s="64" customFormat="1">
      <c r="A56" s="626" t="s">
        <v>123</v>
      </c>
      <c r="B56" s="625"/>
      <c r="C56" s="625"/>
      <c r="D56" s="625"/>
      <c r="E56" s="625"/>
      <c r="F56" s="625"/>
      <c r="G56" s="625"/>
      <c r="H56" s="625"/>
      <c r="I56" s="625"/>
      <c r="J56" s="625"/>
      <c r="K56" s="625"/>
      <c r="L56" s="628">
        <v>5</v>
      </c>
      <c r="M56" s="629" t="s">
        <v>278</v>
      </c>
      <c r="N56" s="630" t="s">
        <v>279</v>
      </c>
      <c r="O56" s="635">
        <v>10.3</v>
      </c>
      <c r="P56" s="636">
        <v>10.3</v>
      </c>
      <c r="Q56" s="636">
        <v>10.3</v>
      </c>
      <c r="R56" s="637"/>
      <c r="S56" s="633"/>
    </row>
    <row r="57" spans="1:19" s="64" customFormat="1">
      <c r="A57" s="626" t="s">
        <v>123</v>
      </c>
      <c r="B57" s="625"/>
      <c r="C57" s="625"/>
      <c r="D57" s="625"/>
      <c r="E57" s="625"/>
      <c r="F57" s="625"/>
      <c r="G57" s="625"/>
      <c r="H57" s="625"/>
      <c r="I57" s="625"/>
      <c r="J57" s="625"/>
      <c r="K57" s="625"/>
      <c r="L57" s="628"/>
      <c r="M57" s="629" t="s">
        <v>1002</v>
      </c>
      <c r="N57" s="630"/>
      <c r="O57" s="638"/>
      <c r="P57" s="639"/>
      <c r="Q57" s="639"/>
      <c r="R57" s="639"/>
      <c r="S57" s="640"/>
    </row>
    <row r="58" spans="1:19" s="64" customFormat="1">
      <c r="A58" s="626" t="s">
        <v>124</v>
      </c>
      <c r="B58" s="625"/>
      <c r="C58" s="625"/>
      <c r="D58" s="625"/>
      <c r="E58" s="625"/>
      <c r="F58" s="625"/>
      <c r="G58" s="625"/>
      <c r="H58" s="625"/>
      <c r="I58" s="625"/>
      <c r="J58" s="625"/>
      <c r="K58" s="625"/>
      <c r="L58" s="627" t="s">
        <v>2460</v>
      </c>
      <c r="M58" s="610"/>
      <c r="N58" s="611"/>
      <c r="O58" s="611"/>
      <c r="P58" s="611"/>
      <c r="Q58" s="611"/>
      <c r="R58" s="611"/>
      <c r="S58" s="611"/>
    </row>
    <row r="59" spans="1:19" s="64" customFormat="1">
      <c r="A59" s="626" t="s">
        <v>124</v>
      </c>
      <c r="B59" s="625"/>
      <c r="C59" s="625"/>
      <c r="D59" s="625"/>
      <c r="E59" s="625"/>
      <c r="F59" s="625"/>
      <c r="G59" s="625"/>
      <c r="H59" s="625"/>
      <c r="I59" s="625"/>
      <c r="J59" s="625"/>
      <c r="K59" s="625"/>
      <c r="L59" s="628">
        <v>1</v>
      </c>
      <c r="M59" s="629" t="s">
        <v>273</v>
      </c>
      <c r="N59" s="630" t="s">
        <v>274</v>
      </c>
      <c r="O59" s="631"/>
      <c r="P59" s="632"/>
      <c r="Q59" s="632"/>
      <c r="R59" s="632"/>
      <c r="S59" s="633"/>
    </row>
    <row r="60" spans="1:19" s="64" customFormat="1">
      <c r="A60" s="626" t="s">
        <v>124</v>
      </c>
      <c r="B60" s="625"/>
      <c r="C60" s="625"/>
      <c r="D60" s="625"/>
      <c r="E60" s="625"/>
      <c r="F60" s="625"/>
      <c r="G60" s="625"/>
      <c r="H60" s="625"/>
      <c r="I60" s="625"/>
      <c r="J60" s="625"/>
      <c r="K60" s="625"/>
      <c r="L60" s="628">
        <v>2</v>
      </c>
      <c r="M60" s="629" t="s">
        <v>275</v>
      </c>
      <c r="N60" s="630" t="s">
        <v>274</v>
      </c>
      <c r="O60" s="631">
        <v>5</v>
      </c>
      <c r="P60" s="634">
        <v>5</v>
      </c>
      <c r="Q60" s="634">
        <v>5</v>
      </c>
      <c r="R60" s="632"/>
      <c r="S60" s="633"/>
    </row>
    <row r="61" spans="1:19" s="64" customFormat="1">
      <c r="A61" s="626" t="s">
        <v>124</v>
      </c>
      <c r="B61" s="625"/>
      <c r="C61" s="625"/>
      <c r="D61" s="625"/>
      <c r="E61" s="625"/>
      <c r="F61" s="625"/>
      <c r="G61" s="625"/>
      <c r="H61" s="625"/>
      <c r="I61" s="625"/>
      <c r="J61" s="625"/>
      <c r="K61" s="625"/>
      <c r="L61" s="628">
        <v>3</v>
      </c>
      <c r="M61" s="629" t="s">
        <v>276</v>
      </c>
      <c r="N61" s="630" t="s">
        <v>274</v>
      </c>
      <c r="O61" s="631"/>
      <c r="P61" s="634"/>
      <c r="Q61" s="634"/>
      <c r="R61" s="632"/>
      <c r="S61" s="633"/>
    </row>
    <row r="62" spans="1:19" s="64" customFormat="1">
      <c r="A62" s="626" t="s">
        <v>124</v>
      </c>
      <c r="B62" s="625"/>
      <c r="C62" s="625"/>
      <c r="D62" s="625"/>
      <c r="E62" s="625"/>
      <c r="F62" s="625"/>
      <c r="G62" s="625"/>
      <c r="H62" s="625"/>
      <c r="I62" s="625"/>
      <c r="J62" s="625"/>
      <c r="K62" s="625"/>
      <c r="L62" s="628">
        <v>4</v>
      </c>
      <c r="M62" s="629" t="s">
        <v>277</v>
      </c>
      <c r="N62" s="630" t="s">
        <v>274</v>
      </c>
      <c r="O62" s="631">
        <v>5</v>
      </c>
      <c r="P62" s="634">
        <v>5</v>
      </c>
      <c r="Q62" s="634">
        <v>5</v>
      </c>
      <c r="R62" s="632"/>
      <c r="S62" s="633"/>
    </row>
    <row r="63" spans="1:19" s="64" customFormat="1">
      <c r="A63" s="626" t="s">
        <v>124</v>
      </c>
      <c r="B63" s="625"/>
      <c r="C63" s="625"/>
      <c r="D63" s="625"/>
      <c r="E63" s="625"/>
      <c r="F63" s="625"/>
      <c r="G63" s="625"/>
      <c r="H63" s="625"/>
      <c r="I63" s="625"/>
      <c r="J63" s="625"/>
      <c r="K63" s="625"/>
      <c r="L63" s="628">
        <v>5</v>
      </c>
      <c r="M63" s="629" t="s">
        <v>278</v>
      </c>
      <c r="N63" s="630" t="s">
        <v>279</v>
      </c>
      <c r="O63" s="635">
        <v>17.5</v>
      </c>
      <c r="P63" s="636">
        <v>17.5</v>
      </c>
      <c r="Q63" s="636">
        <v>17.5</v>
      </c>
      <c r="R63" s="637"/>
      <c r="S63" s="633"/>
    </row>
    <row r="64" spans="1:19" s="64" customFormat="1">
      <c r="A64" s="626" t="s">
        <v>124</v>
      </c>
      <c r="B64" s="625"/>
      <c r="C64" s="625"/>
      <c r="D64" s="625"/>
      <c r="E64" s="625"/>
      <c r="F64" s="625"/>
      <c r="G64" s="625"/>
      <c r="H64" s="625"/>
      <c r="I64" s="625"/>
      <c r="J64" s="625"/>
      <c r="K64" s="625"/>
      <c r="L64" s="628"/>
      <c r="M64" s="629" t="s">
        <v>1002</v>
      </c>
      <c r="N64" s="630"/>
      <c r="O64" s="638"/>
      <c r="P64" s="639"/>
      <c r="Q64" s="639"/>
      <c r="R64" s="639"/>
      <c r="S64" s="640"/>
    </row>
    <row r="65" spans="1:19" s="64" customFormat="1">
      <c r="A65" s="625"/>
      <c r="B65" s="625"/>
      <c r="C65" s="625"/>
      <c r="D65" s="625"/>
      <c r="E65" s="625"/>
      <c r="F65" s="625"/>
      <c r="G65" s="625"/>
      <c r="H65" s="625"/>
      <c r="I65" s="625"/>
      <c r="J65" s="625"/>
      <c r="K65" s="625"/>
      <c r="L65" s="625"/>
      <c r="M65" s="625"/>
      <c r="N65" s="625"/>
      <c r="O65" s="625"/>
      <c r="P65" s="625"/>
      <c r="Q65" s="625"/>
      <c r="R65" s="625"/>
      <c r="S65" s="625"/>
    </row>
    <row r="66" spans="1:19" s="64" customFormat="1" ht="24" customHeight="1">
      <c r="A66" s="625"/>
      <c r="B66" s="625"/>
      <c r="C66" s="625"/>
      <c r="D66" s="625"/>
      <c r="E66" s="625"/>
      <c r="F66" s="625"/>
      <c r="G66" s="625"/>
      <c r="H66" s="625"/>
      <c r="I66" s="625"/>
      <c r="J66" s="625"/>
      <c r="K66" s="625"/>
      <c r="L66" s="641" t="s">
        <v>1034</v>
      </c>
      <c r="M66" s="642"/>
      <c r="N66" s="642"/>
      <c r="O66" s="642"/>
      <c r="P66" s="642"/>
      <c r="Q66" s="642"/>
      <c r="R66" s="642"/>
      <c r="S66" s="642"/>
    </row>
    <row r="67" spans="1:19" s="64" customFormat="1">
      <c r="A67" s="625"/>
      <c r="B67" s="625"/>
      <c r="C67" s="625"/>
      <c r="D67" s="625"/>
      <c r="E67" s="625"/>
      <c r="F67" s="625"/>
      <c r="G67" s="625"/>
      <c r="H67" s="625"/>
      <c r="I67" s="625"/>
      <c r="J67" s="625"/>
      <c r="K67" s="625"/>
      <c r="L67" s="643"/>
      <c r="M67" s="644"/>
      <c r="N67" s="644"/>
      <c r="O67" s="644"/>
      <c r="P67" s="644"/>
      <c r="Q67" s="644"/>
      <c r="R67" s="644"/>
      <c r="S67" s="644"/>
    </row>
    <row r="68" spans="1:19" s="64" customFormat="1" ht="45.75" customHeight="1">
      <c r="A68" s="625" t="s">
        <v>944</v>
      </c>
      <c r="B68" s="625"/>
      <c r="C68" s="625"/>
      <c r="D68" s="625"/>
      <c r="E68" s="625"/>
      <c r="F68" s="625"/>
      <c r="G68" s="625"/>
      <c r="H68" s="625"/>
      <c r="I68" s="625"/>
      <c r="J68" s="625"/>
      <c r="K68" s="625"/>
      <c r="L68" s="645" t="s">
        <v>15</v>
      </c>
      <c r="M68" s="646" t="s">
        <v>283</v>
      </c>
      <c r="N68" s="646" t="s">
        <v>284</v>
      </c>
      <c r="O68" s="647" t="s">
        <v>981</v>
      </c>
      <c r="P68" s="647"/>
      <c r="Q68" s="647"/>
      <c r="R68" s="646" t="s">
        <v>982</v>
      </c>
      <c r="S68" s="646" t="s">
        <v>285</v>
      </c>
    </row>
  </sheetData>
  <sheetProtection formatColumns="0" formatRows="0" autoFilter="0"/>
  <mergeCells count="14">
    <mergeCell ref="L12:S12"/>
    <mergeCell ref="L14:L15"/>
    <mergeCell ref="L66:S66"/>
    <mergeCell ref="O68:Q68"/>
    <mergeCell ref="P13:Q13"/>
    <mergeCell ref="M14:M15"/>
    <mergeCell ref="N14:N15"/>
    <mergeCell ref="O22:S22"/>
    <mergeCell ref="O29:S29"/>
    <mergeCell ref="O36:S36"/>
    <mergeCell ref="O43:S43"/>
    <mergeCell ref="O50:S50"/>
    <mergeCell ref="O57:S57"/>
    <mergeCell ref="O64:S64"/>
  </mergeCells>
  <dataValidations count="2">
    <dataValidation type="decimal" allowBlank="1" showErrorMessage="1" errorTitle="Ошибка" error="Допускается ввод только неотрицательных чисел!" sqref="O21:R21 O28:R28 O35:R35 O42:R42 O49:R49 O56:R56 O63:R63">
      <formula1>0</formula1>
      <formula2>9.99999999999999E+23</formula2>
    </dataValidation>
    <dataValidation type="whole" allowBlank="1" showErrorMessage="1" errorTitle="Ошибка" error="Допускается ввод только неотрицательных целых чисел!" sqref="O17:R20 O24:R27 O31:R34 O38:R41 O45:R48 O52:R55 O59:R62">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14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T23" sqref="T23:U24"/>
    </sheetView>
  </sheetViews>
  <sheetFormatPr defaultColWidth="9.140625" defaultRowHeight="11.25"/>
  <cols>
    <col min="1" max="10" width="9.140625" style="69" hidden="1" customWidth="1"/>
    <col min="11" max="11" width="3.7109375" style="69" hidden="1" customWidth="1"/>
    <col min="12" max="12" width="6.7109375" style="81" customWidth="1"/>
    <col min="13" max="13" width="39.85546875" style="82" customWidth="1"/>
    <col min="14" max="14" width="15.85546875" style="69" customWidth="1"/>
    <col min="15" max="17" width="15.7109375" style="69" customWidth="1"/>
    <col min="18" max="18" width="18.42578125" style="69" customWidth="1"/>
    <col min="19" max="24" width="15.7109375" style="69" customWidth="1"/>
    <col min="25" max="16384" width="9.140625" style="69"/>
  </cols>
  <sheetData>
    <row r="1" spans="1:24" hidden="1">
      <c r="A1" s="648"/>
      <c r="B1" s="648"/>
      <c r="C1" s="648"/>
      <c r="D1" s="648"/>
      <c r="E1" s="648"/>
      <c r="F1" s="648"/>
      <c r="G1" s="648"/>
      <c r="H1" s="648"/>
      <c r="I1" s="648"/>
      <c r="J1" s="648"/>
      <c r="K1" s="648"/>
      <c r="L1" s="649"/>
      <c r="M1" s="650"/>
      <c r="N1" s="648"/>
      <c r="O1" s="648">
        <v>2022</v>
      </c>
      <c r="P1" s="648">
        <v>2022</v>
      </c>
      <c r="Q1" s="648">
        <v>2022</v>
      </c>
      <c r="R1" s="648">
        <v>2022</v>
      </c>
      <c r="S1" s="648">
        <v>2023</v>
      </c>
      <c r="T1" s="648">
        <v>2024</v>
      </c>
      <c r="U1" s="648">
        <v>2024</v>
      </c>
      <c r="V1" s="648">
        <v>2024</v>
      </c>
      <c r="W1" s="648">
        <v>2024</v>
      </c>
      <c r="X1" s="648">
        <v>2024</v>
      </c>
    </row>
    <row r="2" spans="1:24" hidden="1">
      <c r="A2" s="648"/>
      <c r="B2" s="648"/>
      <c r="C2" s="648"/>
      <c r="D2" s="648"/>
      <c r="E2" s="648"/>
      <c r="F2" s="648"/>
      <c r="G2" s="648"/>
      <c r="H2" s="648"/>
      <c r="I2" s="648"/>
      <c r="J2" s="648"/>
      <c r="K2" s="648"/>
      <c r="L2" s="649"/>
      <c r="M2" s="650"/>
      <c r="N2" s="648"/>
      <c r="O2" s="648" t="s">
        <v>271</v>
      </c>
      <c r="P2" s="648" t="s">
        <v>309</v>
      </c>
      <c r="Q2" s="648" t="s">
        <v>289</v>
      </c>
      <c r="R2" s="648" t="s">
        <v>108</v>
      </c>
      <c r="S2" s="648" t="s">
        <v>271</v>
      </c>
      <c r="T2" s="648" t="s">
        <v>272</v>
      </c>
      <c r="U2" s="648" t="s">
        <v>271</v>
      </c>
      <c r="V2" s="648" t="s">
        <v>290</v>
      </c>
      <c r="W2" s="648" t="s">
        <v>291</v>
      </c>
      <c r="X2" s="648" t="s">
        <v>108</v>
      </c>
    </row>
    <row r="3" spans="1:24" hidden="1">
      <c r="A3" s="648"/>
      <c r="B3" s="648"/>
      <c r="C3" s="648"/>
      <c r="D3" s="648"/>
      <c r="E3" s="648"/>
      <c r="F3" s="648"/>
      <c r="G3" s="648"/>
      <c r="H3" s="648"/>
      <c r="I3" s="648"/>
      <c r="J3" s="648"/>
      <c r="K3" s="648"/>
      <c r="L3" s="649"/>
      <c r="M3" s="650"/>
      <c r="N3" s="648"/>
      <c r="O3" s="648" t="s">
        <v>2464</v>
      </c>
      <c r="P3" s="648" t="s">
        <v>2465</v>
      </c>
      <c r="Q3" s="648" t="s">
        <v>2466</v>
      </c>
      <c r="R3" s="648" t="s">
        <v>2467</v>
      </c>
      <c r="S3" s="648" t="s">
        <v>2468</v>
      </c>
      <c r="T3" s="648" t="s">
        <v>2469</v>
      </c>
      <c r="U3" s="648" t="s">
        <v>2470</v>
      </c>
      <c r="V3" s="648" t="s">
        <v>2471</v>
      </c>
      <c r="W3" s="648" t="s">
        <v>2472</v>
      </c>
      <c r="X3" s="648" t="s">
        <v>2473</v>
      </c>
    </row>
    <row r="4" spans="1:24" hidden="1">
      <c r="A4" s="648"/>
      <c r="B4" s="648"/>
      <c r="C4" s="648"/>
      <c r="D4" s="648"/>
      <c r="E4" s="648"/>
      <c r="F4" s="648"/>
      <c r="G4" s="648"/>
      <c r="H4" s="648"/>
      <c r="I4" s="648"/>
      <c r="J4" s="648"/>
      <c r="K4" s="648"/>
      <c r="L4" s="649"/>
      <c r="M4" s="650"/>
      <c r="N4" s="648"/>
      <c r="O4" s="648"/>
      <c r="P4" s="648"/>
      <c r="Q4" s="648"/>
      <c r="R4" s="648"/>
      <c r="S4" s="648"/>
      <c r="T4" s="648"/>
      <c r="U4" s="648"/>
      <c r="V4" s="648"/>
      <c r="W4" s="648"/>
      <c r="X4" s="648"/>
    </row>
    <row r="5" spans="1:24" hidden="1">
      <c r="A5" s="648"/>
      <c r="B5" s="648"/>
      <c r="C5" s="648"/>
      <c r="D5" s="648"/>
      <c r="E5" s="648"/>
      <c r="F5" s="648"/>
      <c r="G5" s="648"/>
      <c r="H5" s="648"/>
      <c r="I5" s="648"/>
      <c r="J5" s="648"/>
      <c r="K5" s="648"/>
      <c r="L5" s="649"/>
      <c r="M5" s="650"/>
      <c r="N5" s="648"/>
      <c r="O5" s="648"/>
      <c r="P5" s="648"/>
      <c r="Q5" s="648"/>
      <c r="R5" s="648"/>
      <c r="S5" s="648"/>
      <c r="T5" s="648"/>
      <c r="U5" s="648"/>
      <c r="V5" s="648"/>
      <c r="W5" s="648"/>
      <c r="X5" s="648"/>
    </row>
    <row r="6" spans="1:24" hidden="1">
      <c r="A6" s="648"/>
      <c r="B6" s="648"/>
      <c r="C6" s="648"/>
      <c r="D6" s="648"/>
      <c r="E6" s="648"/>
      <c r="F6" s="648"/>
      <c r="G6" s="648"/>
      <c r="H6" s="648"/>
      <c r="I6" s="648"/>
      <c r="J6" s="648"/>
      <c r="K6" s="648"/>
      <c r="L6" s="649"/>
      <c r="M6" s="650"/>
      <c r="N6" s="648"/>
      <c r="O6" s="648"/>
      <c r="P6" s="648"/>
      <c r="Q6" s="648"/>
      <c r="R6" s="648"/>
      <c r="S6" s="648"/>
      <c r="T6" s="648"/>
      <c r="U6" s="648"/>
      <c r="V6" s="648"/>
      <c r="W6" s="648"/>
      <c r="X6" s="648"/>
    </row>
    <row r="7" spans="1:24" hidden="1">
      <c r="A7" s="648"/>
      <c r="B7" s="648"/>
      <c r="C7" s="648"/>
      <c r="D7" s="648"/>
      <c r="E7" s="648"/>
      <c r="F7" s="648"/>
      <c r="G7" s="648"/>
      <c r="H7" s="648"/>
      <c r="I7" s="648"/>
      <c r="J7" s="648"/>
      <c r="K7" s="648"/>
      <c r="L7" s="649"/>
      <c r="M7" s="650"/>
      <c r="N7" s="648"/>
      <c r="O7" s="618" t="b">
        <v>1</v>
      </c>
      <c r="P7" s="618" t="b">
        <v>1</v>
      </c>
      <c r="Q7" s="618" t="b">
        <v>1</v>
      </c>
      <c r="R7" s="618" t="b">
        <v>1</v>
      </c>
      <c r="S7" s="618" t="b">
        <v>1</v>
      </c>
      <c r="T7" s="648"/>
      <c r="U7" s="648"/>
      <c r="V7" s="648"/>
      <c r="W7" s="648"/>
      <c r="X7" s="648"/>
    </row>
    <row r="8" spans="1:24" hidden="1">
      <c r="A8" s="648"/>
      <c r="B8" s="648"/>
      <c r="C8" s="648"/>
      <c r="D8" s="648"/>
      <c r="E8" s="648"/>
      <c r="F8" s="648"/>
      <c r="G8" s="648"/>
      <c r="H8" s="648"/>
      <c r="I8" s="648"/>
      <c r="J8" s="648"/>
      <c r="K8" s="648"/>
      <c r="L8" s="649"/>
      <c r="M8" s="650"/>
      <c r="N8" s="648"/>
      <c r="O8" s="648"/>
      <c r="P8" s="648"/>
      <c r="Q8" s="648"/>
      <c r="R8" s="648"/>
      <c r="S8" s="648"/>
      <c r="T8" s="648"/>
      <c r="U8" s="648"/>
      <c r="V8" s="648"/>
      <c r="W8" s="648"/>
      <c r="X8" s="648"/>
    </row>
    <row r="9" spans="1:24" hidden="1">
      <c r="A9" s="648"/>
      <c r="B9" s="648"/>
      <c r="C9" s="648"/>
      <c r="D9" s="648"/>
      <c r="E9" s="648"/>
      <c r="F9" s="648"/>
      <c r="G9" s="648"/>
      <c r="H9" s="648"/>
      <c r="I9" s="648"/>
      <c r="J9" s="648"/>
      <c r="K9" s="648"/>
      <c r="L9" s="649"/>
      <c r="M9" s="650"/>
      <c r="N9" s="648"/>
      <c r="O9" s="648"/>
      <c r="P9" s="648"/>
      <c r="Q9" s="648"/>
      <c r="R9" s="648"/>
      <c r="S9" s="648"/>
      <c r="T9" s="648"/>
      <c r="U9" s="648"/>
      <c r="V9" s="648"/>
      <c r="W9" s="648"/>
      <c r="X9" s="648"/>
    </row>
    <row r="10" spans="1:24" hidden="1">
      <c r="A10" s="648"/>
      <c r="B10" s="648"/>
      <c r="C10" s="648"/>
      <c r="D10" s="648"/>
      <c r="E10" s="648"/>
      <c r="F10" s="648"/>
      <c r="G10" s="648"/>
      <c r="H10" s="648"/>
      <c r="I10" s="648"/>
      <c r="J10" s="648"/>
      <c r="K10" s="648"/>
      <c r="L10" s="649"/>
      <c r="M10" s="650"/>
      <c r="N10" s="648"/>
      <c r="O10" s="648"/>
      <c r="P10" s="648"/>
      <c r="Q10" s="648"/>
      <c r="R10" s="648"/>
      <c r="S10" s="648"/>
      <c r="T10" s="648"/>
      <c r="U10" s="648"/>
      <c r="V10" s="648"/>
      <c r="W10" s="648"/>
      <c r="X10" s="648"/>
    </row>
    <row r="11" spans="1:24" s="68" customFormat="1" ht="15" hidden="1" customHeight="1">
      <c r="A11" s="651"/>
      <c r="B11" s="651"/>
      <c r="C11" s="651"/>
      <c r="D11" s="651"/>
      <c r="E11" s="651"/>
      <c r="F11" s="651"/>
      <c r="G11" s="651"/>
      <c r="H11" s="651"/>
      <c r="I11" s="651"/>
      <c r="J11" s="651"/>
      <c r="K11" s="652"/>
      <c r="L11" s="653"/>
      <c r="M11" s="599"/>
      <c r="N11" s="654"/>
      <c r="O11" s="655"/>
      <c r="P11" s="651"/>
      <c r="Q11" s="651"/>
      <c r="R11" s="651"/>
      <c r="S11" s="651"/>
      <c r="T11" s="651"/>
      <c r="U11" s="651"/>
      <c r="V11" s="651"/>
      <c r="W11" s="651"/>
      <c r="X11" s="651"/>
    </row>
    <row r="12" spans="1:24" ht="22.5" customHeight="1">
      <c r="A12" s="648"/>
      <c r="B12" s="648"/>
      <c r="C12" s="648"/>
      <c r="D12" s="648"/>
      <c r="E12" s="648"/>
      <c r="F12" s="648"/>
      <c r="G12" s="648"/>
      <c r="H12" s="648"/>
      <c r="I12" s="648"/>
      <c r="J12" s="648"/>
      <c r="K12" s="648"/>
      <c r="L12" s="656" t="s">
        <v>1035</v>
      </c>
      <c r="M12" s="657"/>
      <c r="N12" s="657"/>
      <c r="O12" s="657"/>
      <c r="P12" s="657"/>
      <c r="Q12" s="657"/>
      <c r="R12" s="657"/>
      <c r="S12" s="658"/>
      <c r="T12" s="658"/>
      <c r="U12" s="658"/>
      <c r="V12" s="658"/>
      <c r="W12" s="658"/>
      <c r="X12" s="658"/>
    </row>
    <row r="13" spans="1:24" s="70" customFormat="1">
      <c r="A13" s="659"/>
      <c r="B13" s="659"/>
      <c r="C13" s="659"/>
      <c r="D13" s="659"/>
      <c r="E13" s="659"/>
      <c r="F13" s="659"/>
      <c r="G13" s="659"/>
      <c r="H13" s="659"/>
      <c r="I13" s="659"/>
      <c r="J13" s="659"/>
      <c r="K13" s="660"/>
      <c r="L13" s="661"/>
      <c r="M13" s="662"/>
      <c r="N13" s="663"/>
      <c r="O13" s="664"/>
      <c r="P13" s="659"/>
      <c r="Q13" s="659"/>
      <c r="R13" s="659"/>
      <c r="S13" s="659"/>
      <c r="T13" s="659"/>
      <c r="U13" s="659"/>
      <c r="V13" s="659"/>
      <c r="W13" s="659"/>
      <c r="X13" s="659"/>
    </row>
    <row r="14" spans="1:24" ht="15" customHeight="1">
      <c r="A14" s="648"/>
      <c r="B14" s="648"/>
      <c r="C14" s="648"/>
      <c r="D14" s="648"/>
      <c r="E14" s="648"/>
      <c r="F14" s="648"/>
      <c r="G14" s="648"/>
      <c r="H14" s="648"/>
      <c r="I14" s="648"/>
      <c r="J14" s="648"/>
      <c r="K14" s="648"/>
      <c r="L14" s="665" t="s">
        <v>15</v>
      </c>
      <c r="M14" s="665" t="s">
        <v>288</v>
      </c>
      <c r="N14" s="665" t="s">
        <v>141</v>
      </c>
      <c r="O14" s="666" t="s">
        <v>2461</v>
      </c>
      <c r="P14" s="666" t="s">
        <v>2461</v>
      </c>
      <c r="Q14" s="666" t="s">
        <v>2461</v>
      </c>
      <c r="R14" s="666" t="s">
        <v>2461</v>
      </c>
      <c r="S14" s="666" t="s">
        <v>2462</v>
      </c>
      <c r="T14" s="666" t="s">
        <v>2463</v>
      </c>
      <c r="U14" s="666" t="s">
        <v>2463</v>
      </c>
      <c r="V14" s="666" t="s">
        <v>2463</v>
      </c>
      <c r="W14" s="666" t="s">
        <v>2463</v>
      </c>
      <c r="X14" s="666" t="s">
        <v>2463</v>
      </c>
    </row>
    <row r="15" spans="1:24" ht="69" customHeight="1">
      <c r="A15" s="648" t="s">
        <v>944</v>
      </c>
      <c r="B15" s="648"/>
      <c r="C15" s="648"/>
      <c r="D15" s="648"/>
      <c r="E15" s="648"/>
      <c r="F15" s="648"/>
      <c r="G15" s="648"/>
      <c r="H15" s="648"/>
      <c r="I15" s="648"/>
      <c r="J15" s="648"/>
      <c r="K15" s="648"/>
      <c r="L15" s="665"/>
      <c r="M15" s="665"/>
      <c r="N15" s="665"/>
      <c r="O15" s="667" t="s">
        <v>271</v>
      </c>
      <c r="P15" s="668" t="s">
        <v>309</v>
      </c>
      <c r="Q15" s="666" t="s">
        <v>289</v>
      </c>
      <c r="R15" s="666" t="s">
        <v>108</v>
      </c>
      <c r="S15" s="669" t="s">
        <v>271</v>
      </c>
      <c r="T15" s="667" t="s">
        <v>272</v>
      </c>
      <c r="U15" s="666" t="s">
        <v>271</v>
      </c>
      <c r="V15" s="670" t="s">
        <v>290</v>
      </c>
      <c r="W15" s="670" t="s">
        <v>291</v>
      </c>
      <c r="X15" s="666" t="s">
        <v>108</v>
      </c>
    </row>
    <row r="16" spans="1:24" s="87" customFormat="1">
      <c r="A16" s="626" t="s">
        <v>17</v>
      </c>
      <c r="B16" s="671"/>
      <c r="C16" s="671"/>
      <c r="D16" s="671"/>
      <c r="E16" s="671"/>
      <c r="F16" s="671"/>
      <c r="G16" s="671"/>
      <c r="H16" s="671"/>
      <c r="I16" s="671"/>
      <c r="J16" s="671"/>
      <c r="K16" s="671"/>
      <c r="L16" s="627" t="s">
        <v>2448</v>
      </c>
      <c r="M16" s="610"/>
      <c r="N16" s="611"/>
      <c r="O16" s="611"/>
      <c r="P16" s="611"/>
      <c r="Q16" s="611"/>
      <c r="R16" s="611"/>
      <c r="S16" s="611"/>
      <c r="T16" s="611"/>
      <c r="U16" s="611"/>
      <c r="V16" s="611"/>
      <c r="W16" s="611"/>
      <c r="X16" s="611"/>
    </row>
    <row r="17" spans="1:24">
      <c r="A17" s="672" t="s">
        <v>17</v>
      </c>
      <c r="B17" s="648" t="s">
        <v>1001</v>
      </c>
      <c r="C17" s="648"/>
      <c r="D17" s="648"/>
      <c r="E17" s="648"/>
      <c r="F17" s="648"/>
      <c r="G17" s="648"/>
      <c r="H17" s="648"/>
      <c r="I17" s="648"/>
      <c r="J17" s="648"/>
      <c r="K17" s="648"/>
      <c r="L17" s="673"/>
      <c r="M17" s="674" t="s">
        <v>150</v>
      </c>
      <c r="N17" s="675"/>
      <c r="O17" s="675"/>
      <c r="P17" s="675"/>
      <c r="Q17" s="675"/>
      <c r="R17" s="675"/>
      <c r="S17" s="676">
        <v>1.01</v>
      </c>
      <c r="T17" s="676">
        <v>1.01</v>
      </c>
      <c r="U17" s="676">
        <v>1.01</v>
      </c>
      <c r="V17" s="675"/>
      <c r="W17" s="675"/>
      <c r="X17" s="675"/>
    </row>
    <row r="18" spans="1:24" ht="0.2" customHeight="1">
      <c r="A18" s="672" t="s">
        <v>17</v>
      </c>
      <c r="B18" s="648" t="s">
        <v>998</v>
      </c>
      <c r="C18" s="648"/>
      <c r="D18" s="648"/>
      <c r="E18" s="648"/>
      <c r="F18" s="648"/>
      <c r="G18" s="648" t="b">
        <v>0</v>
      </c>
      <c r="H18" s="648"/>
      <c r="I18" s="648"/>
      <c r="J18" s="648"/>
      <c r="K18" s="648"/>
      <c r="L18" s="677">
        <v>1</v>
      </c>
      <c r="M18" s="678" t="s">
        <v>292</v>
      </c>
      <c r="N18" s="679" t="s">
        <v>142</v>
      </c>
      <c r="O18" s="680"/>
      <c r="P18" s="680"/>
      <c r="Q18" s="680"/>
      <c r="R18" s="681"/>
      <c r="S18" s="680"/>
      <c r="T18" s="680"/>
      <c r="U18" s="680"/>
      <c r="V18" s="682">
        <v>0</v>
      </c>
      <c r="W18" s="683">
        <v>0</v>
      </c>
      <c r="X18" s="681"/>
    </row>
    <row r="19" spans="1:24">
      <c r="A19" s="672" t="s">
        <v>17</v>
      </c>
      <c r="B19" s="648" t="s">
        <v>999</v>
      </c>
      <c r="C19" s="648"/>
      <c r="D19" s="648"/>
      <c r="E19" s="648"/>
      <c r="F19" s="648"/>
      <c r="G19" s="648"/>
      <c r="H19" s="648"/>
      <c r="I19" s="648"/>
      <c r="J19" s="648"/>
      <c r="K19" s="648"/>
      <c r="L19" s="677">
        <v>2</v>
      </c>
      <c r="M19" s="684" t="s">
        <v>151</v>
      </c>
      <c r="N19" s="679" t="s">
        <v>142</v>
      </c>
      <c r="O19" s="680">
        <v>1</v>
      </c>
      <c r="P19" s="680">
        <v>1</v>
      </c>
      <c r="Q19" s="680">
        <v>1</v>
      </c>
      <c r="R19" s="680">
        <v>1</v>
      </c>
      <c r="S19" s="680">
        <v>1</v>
      </c>
      <c r="T19" s="680">
        <v>1</v>
      </c>
      <c r="U19" s="680">
        <v>1</v>
      </c>
      <c r="V19" s="682">
        <v>1</v>
      </c>
      <c r="W19" s="683">
        <v>0</v>
      </c>
      <c r="X19" s="681"/>
    </row>
    <row r="20" spans="1:24">
      <c r="A20" s="672" t="s">
        <v>17</v>
      </c>
      <c r="B20" s="648"/>
      <c r="C20" s="648"/>
      <c r="D20" s="648"/>
      <c r="E20" s="648"/>
      <c r="F20" s="648"/>
      <c r="G20" s="648"/>
      <c r="H20" s="648"/>
      <c r="I20" s="648"/>
      <c r="J20" s="648"/>
      <c r="K20" s="648"/>
      <c r="L20" s="677">
        <v>3</v>
      </c>
      <c r="M20" s="678" t="s">
        <v>293</v>
      </c>
      <c r="N20" s="679" t="s">
        <v>142</v>
      </c>
      <c r="O20" s="680">
        <v>113.8</v>
      </c>
      <c r="P20" s="680">
        <v>113.8</v>
      </c>
      <c r="Q20" s="680">
        <v>113.8</v>
      </c>
      <c r="R20" s="681"/>
      <c r="S20" s="680">
        <v>105.8</v>
      </c>
      <c r="T20" s="680">
        <v>107.2</v>
      </c>
      <c r="U20" s="680">
        <v>107.2</v>
      </c>
      <c r="V20" s="682">
        <v>1.0132325141776939</v>
      </c>
      <c r="W20" s="683">
        <v>0</v>
      </c>
      <c r="X20" s="681"/>
    </row>
    <row r="21" spans="1:24" ht="0.2" customHeight="1">
      <c r="A21" s="672" t="s">
        <v>17</v>
      </c>
      <c r="B21" s="648" t="s">
        <v>1000</v>
      </c>
      <c r="C21" s="648"/>
      <c r="D21" s="648"/>
      <c r="E21" s="648"/>
      <c r="F21" s="648"/>
      <c r="G21" s="648" t="b">
        <v>0</v>
      </c>
      <c r="H21" s="648"/>
      <c r="I21" s="648"/>
      <c r="J21" s="648"/>
      <c r="K21" s="648"/>
      <c r="L21" s="677">
        <v>4</v>
      </c>
      <c r="M21" s="684" t="s">
        <v>294</v>
      </c>
      <c r="N21" s="679" t="s">
        <v>142</v>
      </c>
      <c r="O21" s="685"/>
      <c r="P21" s="686"/>
      <c r="Q21" s="687"/>
      <c r="R21" s="688"/>
      <c r="S21" s="685"/>
      <c r="T21" s="686"/>
      <c r="U21" s="686"/>
      <c r="V21" s="682">
        <v>0</v>
      </c>
      <c r="W21" s="683">
        <v>0</v>
      </c>
      <c r="X21" s="688"/>
    </row>
    <row r="22" spans="1:24">
      <c r="A22" s="672" t="s">
        <v>17</v>
      </c>
      <c r="B22" s="648"/>
      <c r="C22" s="648"/>
      <c r="D22" s="648"/>
      <c r="E22" s="648"/>
      <c r="F22" s="648"/>
      <c r="G22" s="648"/>
      <c r="H22" s="648"/>
      <c r="I22" s="648"/>
      <c r="J22" s="648"/>
      <c r="K22" s="648"/>
      <c r="L22" s="673"/>
      <c r="M22" s="674" t="s">
        <v>295</v>
      </c>
      <c r="N22" s="675"/>
      <c r="O22" s="689"/>
      <c r="P22" s="689"/>
      <c r="Q22" s="689"/>
      <c r="R22" s="675"/>
      <c r="S22" s="689"/>
      <c r="T22" s="689"/>
      <c r="U22" s="689"/>
      <c r="V22" s="690"/>
      <c r="W22" s="689"/>
      <c r="X22" s="675"/>
    </row>
    <row r="23" spans="1:24">
      <c r="A23" s="672" t="s">
        <v>17</v>
      </c>
      <c r="B23" s="648" t="s">
        <v>1003</v>
      </c>
      <c r="C23" s="648"/>
      <c r="D23" s="648"/>
      <c r="E23" s="648"/>
      <c r="F23" s="648"/>
      <c r="G23" s="648"/>
      <c r="H23" s="648"/>
      <c r="I23" s="648"/>
      <c r="J23" s="648"/>
      <c r="K23" s="648"/>
      <c r="L23" s="677">
        <v>1</v>
      </c>
      <c r="M23" s="684" t="s">
        <v>296</v>
      </c>
      <c r="N23" s="679" t="s">
        <v>142</v>
      </c>
      <c r="O23" s="691">
        <v>30</v>
      </c>
      <c r="P23" s="680">
        <v>30</v>
      </c>
      <c r="Q23" s="680">
        <v>30</v>
      </c>
      <c r="R23" s="681"/>
      <c r="S23" s="691">
        <v>30</v>
      </c>
      <c r="T23" s="680">
        <v>30</v>
      </c>
      <c r="U23" s="680">
        <v>30</v>
      </c>
      <c r="V23" s="682">
        <v>1</v>
      </c>
      <c r="W23" s="683">
        <v>0</v>
      </c>
      <c r="X23" s="681"/>
    </row>
    <row r="24" spans="1:24">
      <c r="A24" s="672" t="s">
        <v>17</v>
      </c>
      <c r="B24" s="648"/>
      <c r="C24" s="648"/>
      <c r="D24" s="648"/>
      <c r="E24" s="648"/>
      <c r="F24" s="648"/>
      <c r="G24" s="648"/>
      <c r="H24" s="648"/>
      <c r="I24" s="648"/>
      <c r="J24" s="648"/>
      <c r="K24" s="648"/>
      <c r="L24" s="677">
        <v>2</v>
      </c>
      <c r="M24" s="684" t="s">
        <v>297</v>
      </c>
      <c r="N24" s="679" t="s">
        <v>142</v>
      </c>
      <c r="O24" s="691">
        <v>20</v>
      </c>
      <c r="P24" s="680">
        <v>20</v>
      </c>
      <c r="Q24" s="691">
        <v>20</v>
      </c>
      <c r="R24" s="681"/>
      <c r="S24" s="691">
        <v>20</v>
      </c>
      <c r="T24" s="691">
        <v>20</v>
      </c>
      <c r="U24" s="691">
        <v>20</v>
      </c>
      <c r="V24" s="682">
        <v>1</v>
      </c>
      <c r="W24" s="683">
        <v>0</v>
      </c>
      <c r="X24" s="681"/>
    </row>
    <row r="25" spans="1:24">
      <c r="A25" s="672" t="s">
        <v>17</v>
      </c>
      <c r="B25" s="648"/>
      <c r="C25" s="648"/>
      <c r="D25" s="648"/>
      <c r="E25" s="648"/>
      <c r="F25" s="648"/>
      <c r="G25" s="648"/>
      <c r="H25" s="648"/>
      <c r="I25" s="648"/>
      <c r="J25" s="648"/>
      <c r="K25" s="648"/>
      <c r="L25" s="677">
        <v>3</v>
      </c>
      <c r="M25" s="692" t="s">
        <v>298</v>
      </c>
      <c r="N25" s="693"/>
      <c r="O25" s="694"/>
      <c r="P25" s="683"/>
      <c r="Q25" s="695"/>
      <c r="R25" s="696"/>
      <c r="S25" s="694"/>
      <c r="T25" s="683"/>
      <c r="U25" s="683"/>
      <c r="V25" s="682"/>
      <c r="W25" s="683"/>
      <c r="X25" s="696"/>
    </row>
    <row r="26" spans="1:24" ht="22.5">
      <c r="A26" s="672" t="s">
        <v>17</v>
      </c>
      <c r="B26" s="648"/>
      <c r="C26" s="648"/>
      <c r="D26" s="648"/>
      <c r="E26" s="648"/>
      <c r="F26" s="648"/>
      <c r="G26" s="648"/>
      <c r="H26" s="648"/>
      <c r="I26" s="648"/>
      <c r="J26" s="648"/>
      <c r="K26" s="648"/>
      <c r="L26" s="697" t="s">
        <v>843</v>
      </c>
      <c r="M26" s="698" t="s">
        <v>299</v>
      </c>
      <c r="N26" s="693" t="s">
        <v>300</v>
      </c>
      <c r="O26" s="680">
        <v>241</v>
      </c>
      <c r="P26" s="691">
        <v>214</v>
      </c>
      <c r="Q26" s="699">
        <v>214</v>
      </c>
      <c r="R26" s="681"/>
      <c r="S26" s="680">
        <v>246</v>
      </c>
      <c r="T26" s="691">
        <v>283</v>
      </c>
      <c r="U26" s="691">
        <v>283</v>
      </c>
      <c r="V26" s="682">
        <v>1.1504065040650406</v>
      </c>
      <c r="W26" s="683">
        <v>0</v>
      </c>
      <c r="X26" s="681"/>
    </row>
    <row r="27" spans="1:24" ht="22.5">
      <c r="A27" s="672" t="s">
        <v>17</v>
      </c>
      <c r="B27" s="648"/>
      <c r="C27" s="648"/>
      <c r="D27" s="648"/>
      <c r="E27" s="648"/>
      <c r="F27" s="648"/>
      <c r="G27" s="648"/>
      <c r="H27" s="648"/>
      <c r="I27" s="648"/>
      <c r="J27" s="648"/>
      <c r="K27" s="648"/>
      <c r="L27" s="697" t="s">
        <v>844</v>
      </c>
      <c r="M27" s="698" t="s">
        <v>301</v>
      </c>
      <c r="N27" s="693" t="s">
        <v>300</v>
      </c>
      <c r="O27" s="680">
        <v>1064.8800000000001</v>
      </c>
      <c r="P27" s="680">
        <v>1064.8800000000001</v>
      </c>
      <c r="Q27" s="680">
        <v>1064.8800000000001</v>
      </c>
      <c r="R27" s="681"/>
      <c r="S27" s="691">
        <v>1224.96</v>
      </c>
      <c r="T27" s="691">
        <v>1409.4</v>
      </c>
      <c r="U27" s="691">
        <v>1409.4</v>
      </c>
      <c r="V27" s="682">
        <v>1.1505681818181819</v>
      </c>
      <c r="W27" s="683">
        <v>0</v>
      </c>
      <c r="X27" s="681"/>
    </row>
    <row r="28" spans="1:24" ht="22.5">
      <c r="A28" s="672" t="s">
        <v>17</v>
      </c>
      <c r="B28" s="648"/>
      <c r="C28" s="648"/>
      <c r="D28" s="648"/>
      <c r="E28" s="648"/>
      <c r="F28" s="648"/>
      <c r="G28" s="648"/>
      <c r="H28" s="648"/>
      <c r="I28" s="648"/>
      <c r="J28" s="648"/>
      <c r="K28" s="648"/>
      <c r="L28" s="697" t="s">
        <v>845</v>
      </c>
      <c r="M28" s="698" t="s">
        <v>302</v>
      </c>
      <c r="N28" s="693" t="s">
        <v>300</v>
      </c>
      <c r="O28" s="680">
        <v>241</v>
      </c>
      <c r="P28" s="691">
        <v>214</v>
      </c>
      <c r="Q28" s="699">
        <v>214</v>
      </c>
      <c r="R28" s="681"/>
      <c r="S28" s="680">
        <v>246</v>
      </c>
      <c r="T28" s="691">
        <v>283</v>
      </c>
      <c r="U28" s="691">
        <v>283</v>
      </c>
      <c r="V28" s="682">
        <v>1.1504065040650406</v>
      </c>
      <c r="W28" s="683">
        <v>0</v>
      </c>
      <c r="X28" s="681"/>
    </row>
    <row r="29" spans="1:24" ht="22.5">
      <c r="A29" s="672" t="s">
        <v>17</v>
      </c>
      <c r="B29" s="648"/>
      <c r="C29" s="648"/>
      <c r="D29" s="648"/>
      <c r="E29" s="648"/>
      <c r="F29" s="648"/>
      <c r="G29" s="648"/>
      <c r="H29" s="648"/>
      <c r="I29" s="648"/>
      <c r="J29" s="648"/>
      <c r="K29" s="648"/>
      <c r="L29" s="697" t="s">
        <v>846</v>
      </c>
      <c r="M29" s="698" t="s">
        <v>303</v>
      </c>
      <c r="N29" s="693" t="s">
        <v>300</v>
      </c>
      <c r="O29" s="680">
        <v>1064.8800000000001</v>
      </c>
      <c r="P29" s="680">
        <v>1064.8800000000001</v>
      </c>
      <c r="Q29" s="680">
        <v>1064.8800000000001</v>
      </c>
      <c r="R29" s="681"/>
      <c r="S29" s="691">
        <v>1224.96</v>
      </c>
      <c r="T29" s="691">
        <v>1409.4</v>
      </c>
      <c r="U29" s="691">
        <v>1409.4</v>
      </c>
      <c r="V29" s="682">
        <v>1.1505681818181819</v>
      </c>
      <c r="W29" s="683">
        <v>0</v>
      </c>
      <c r="X29" s="681"/>
    </row>
    <row r="30" spans="1:24">
      <c r="A30" s="672" t="s">
        <v>17</v>
      </c>
      <c r="B30" s="648"/>
      <c r="C30" s="648"/>
      <c r="D30" s="648"/>
      <c r="E30" s="648"/>
      <c r="F30" s="648"/>
      <c r="G30" s="648"/>
      <c r="H30" s="648"/>
      <c r="I30" s="648"/>
      <c r="J30" s="648"/>
      <c r="K30" s="648"/>
      <c r="L30" s="677">
        <v>4</v>
      </c>
      <c r="M30" s="700" t="s">
        <v>304</v>
      </c>
      <c r="N30" s="679" t="s">
        <v>142</v>
      </c>
      <c r="O30" s="680"/>
      <c r="P30" s="691"/>
      <c r="Q30" s="699"/>
      <c r="R30" s="681"/>
      <c r="S30" s="680"/>
      <c r="T30" s="691"/>
      <c r="U30" s="691"/>
      <c r="V30" s="682">
        <v>0</v>
      </c>
      <c r="W30" s="683">
        <v>0</v>
      </c>
      <c r="X30" s="681"/>
    </row>
    <row r="31" spans="1:24">
      <c r="A31" s="672" t="s">
        <v>17</v>
      </c>
      <c r="B31" s="648"/>
      <c r="C31" s="648"/>
      <c r="D31" s="648"/>
      <c r="E31" s="648"/>
      <c r="F31" s="648"/>
      <c r="G31" s="648"/>
      <c r="H31" s="648"/>
      <c r="I31" s="648"/>
      <c r="J31" s="648"/>
      <c r="K31" s="648"/>
      <c r="L31" s="677">
        <v>5</v>
      </c>
      <c r="M31" s="700" t="s">
        <v>305</v>
      </c>
      <c r="N31" s="679" t="s">
        <v>142</v>
      </c>
      <c r="O31" s="680">
        <v>15</v>
      </c>
      <c r="P31" s="691">
        <v>15</v>
      </c>
      <c r="Q31" s="699">
        <v>15</v>
      </c>
      <c r="R31" s="681"/>
      <c r="S31" s="680">
        <v>15</v>
      </c>
      <c r="T31" s="691">
        <v>15</v>
      </c>
      <c r="U31" s="691">
        <v>15</v>
      </c>
      <c r="V31" s="682">
        <v>1</v>
      </c>
      <c r="W31" s="683">
        <v>0</v>
      </c>
      <c r="X31" s="681"/>
    </row>
    <row r="32" spans="1:24" s="79" customFormat="1">
      <c r="A32" s="672" t="s">
        <v>17</v>
      </c>
      <c r="B32" s="701"/>
      <c r="C32" s="701"/>
      <c r="D32" s="701"/>
      <c r="E32" s="701"/>
      <c r="F32" s="701"/>
      <c r="G32" s="701"/>
      <c r="H32" s="701"/>
      <c r="I32" s="701"/>
      <c r="J32" s="701"/>
      <c r="K32" s="701"/>
      <c r="L32" s="702" t="s">
        <v>123</v>
      </c>
      <c r="M32" s="692" t="s">
        <v>306</v>
      </c>
      <c r="N32" s="679"/>
      <c r="O32" s="703"/>
      <c r="P32" s="703"/>
      <c r="Q32" s="703"/>
      <c r="R32" s="704"/>
      <c r="S32" s="703"/>
      <c r="T32" s="703"/>
      <c r="U32" s="703"/>
      <c r="V32" s="682">
        <v>0</v>
      </c>
      <c r="W32" s="683">
        <v>0</v>
      </c>
      <c r="X32" s="704"/>
    </row>
    <row r="33" spans="1:24" s="79" customFormat="1">
      <c r="A33" s="672" t="s">
        <v>17</v>
      </c>
      <c r="B33" s="701"/>
      <c r="C33" s="701"/>
      <c r="D33" s="701"/>
      <c r="E33" s="701"/>
      <c r="F33" s="701"/>
      <c r="G33" s="701"/>
      <c r="H33" s="701"/>
      <c r="I33" s="701"/>
      <c r="J33" s="701"/>
      <c r="K33" s="701"/>
      <c r="L33" s="702" t="s">
        <v>124</v>
      </c>
      <c r="M33" s="678" t="s">
        <v>307</v>
      </c>
      <c r="N33" s="679"/>
      <c r="O33" s="703"/>
      <c r="P33" s="703"/>
      <c r="Q33" s="703"/>
      <c r="R33" s="704"/>
      <c r="S33" s="703"/>
      <c r="T33" s="703"/>
      <c r="U33" s="703"/>
      <c r="V33" s="682">
        <v>0</v>
      </c>
      <c r="W33" s="683">
        <v>0</v>
      </c>
      <c r="X33" s="704"/>
    </row>
    <row r="34" spans="1:24" s="87" customFormat="1">
      <c r="A34" s="626" t="s">
        <v>101</v>
      </c>
      <c r="B34" s="671"/>
      <c r="C34" s="671"/>
      <c r="D34" s="671"/>
      <c r="E34" s="671"/>
      <c r="F34" s="671"/>
      <c r="G34" s="671"/>
      <c r="H34" s="671"/>
      <c r="I34" s="671"/>
      <c r="J34" s="671"/>
      <c r="K34" s="671"/>
      <c r="L34" s="627" t="s">
        <v>2450</v>
      </c>
      <c r="M34" s="610"/>
      <c r="N34" s="611"/>
      <c r="O34" s="611"/>
      <c r="P34" s="611"/>
      <c r="Q34" s="611"/>
      <c r="R34" s="611"/>
      <c r="S34" s="611"/>
      <c r="T34" s="611"/>
      <c r="U34" s="611"/>
      <c r="V34" s="611"/>
      <c r="W34" s="611"/>
      <c r="X34" s="611"/>
    </row>
    <row r="35" spans="1:24">
      <c r="A35" s="672" t="s">
        <v>101</v>
      </c>
      <c r="B35" s="648" t="s">
        <v>1001</v>
      </c>
      <c r="C35" s="648"/>
      <c r="D35" s="648"/>
      <c r="E35" s="648"/>
      <c r="F35" s="648"/>
      <c r="G35" s="648"/>
      <c r="H35" s="648"/>
      <c r="I35" s="648"/>
      <c r="J35" s="648"/>
      <c r="K35" s="648"/>
      <c r="L35" s="673"/>
      <c r="M35" s="674" t="s">
        <v>150</v>
      </c>
      <c r="N35" s="675"/>
      <c r="O35" s="675"/>
      <c r="P35" s="675"/>
      <c r="Q35" s="675"/>
      <c r="R35" s="675"/>
      <c r="S35" s="676">
        <v>1.01</v>
      </c>
      <c r="T35" s="676">
        <v>1.01</v>
      </c>
      <c r="U35" s="676">
        <v>1.01</v>
      </c>
      <c r="V35" s="675"/>
      <c r="W35" s="675"/>
      <c r="X35" s="675"/>
    </row>
    <row r="36" spans="1:24" ht="0.2" customHeight="1">
      <c r="A36" s="672" t="s">
        <v>101</v>
      </c>
      <c r="B36" s="648" t="s">
        <v>998</v>
      </c>
      <c r="C36" s="648"/>
      <c r="D36" s="648"/>
      <c r="E36" s="648"/>
      <c r="F36" s="648"/>
      <c r="G36" s="648" t="b">
        <v>0</v>
      </c>
      <c r="H36" s="648"/>
      <c r="I36" s="648"/>
      <c r="J36" s="648"/>
      <c r="K36" s="648"/>
      <c r="L36" s="677">
        <v>1</v>
      </c>
      <c r="M36" s="678" t="s">
        <v>292</v>
      </c>
      <c r="N36" s="679" t="s">
        <v>142</v>
      </c>
      <c r="O36" s="680"/>
      <c r="P36" s="680"/>
      <c r="Q36" s="680"/>
      <c r="R36" s="681"/>
      <c r="S36" s="680"/>
      <c r="T36" s="680"/>
      <c r="U36" s="680"/>
      <c r="V36" s="682">
        <v>0</v>
      </c>
      <c r="W36" s="683">
        <v>0</v>
      </c>
      <c r="X36" s="681"/>
    </row>
    <row r="37" spans="1:24">
      <c r="A37" s="672" t="s">
        <v>101</v>
      </c>
      <c r="B37" s="648" t="s">
        <v>999</v>
      </c>
      <c r="C37" s="648"/>
      <c r="D37" s="648"/>
      <c r="E37" s="648"/>
      <c r="F37" s="648"/>
      <c r="G37" s="648"/>
      <c r="H37" s="648"/>
      <c r="I37" s="648"/>
      <c r="J37" s="648"/>
      <c r="K37" s="648"/>
      <c r="L37" s="677">
        <v>2</v>
      </c>
      <c r="M37" s="684" t="s">
        <v>151</v>
      </c>
      <c r="N37" s="679" t="s">
        <v>142</v>
      </c>
      <c r="O37" s="680">
        <v>1</v>
      </c>
      <c r="P37" s="680">
        <v>1</v>
      </c>
      <c r="Q37" s="680">
        <v>1</v>
      </c>
      <c r="R37" s="680">
        <v>1</v>
      </c>
      <c r="S37" s="680">
        <v>1</v>
      </c>
      <c r="T37" s="680">
        <v>1</v>
      </c>
      <c r="U37" s="680">
        <v>1</v>
      </c>
      <c r="V37" s="682">
        <v>1</v>
      </c>
      <c r="W37" s="683">
        <v>0</v>
      </c>
      <c r="X37" s="681"/>
    </row>
    <row r="38" spans="1:24">
      <c r="A38" s="672" t="s">
        <v>101</v>
      </c>
      <c r="B38" s="648"/>
      <c r="C38" s="648"/>
      <c r="D38" s="648"/>
      <c r="E38" s="648"/>
      <c r="F38" s="648"/>
      <c r="G38" s="648"/>
      <c r="H38" s="648"/>
      <c r="I38" s="648"/>
      <c r="J38" s="648"/>
      <c r="K38" s="648"/>
      <c r="L38" s="677">
        <v>3</v>
      </c>
      <c r="M38" s="678" t="s">
        <v>293</v>
      </c>
      <c r="N38" s="679" t="s">
        <v>142</v>
      </c>
      <c r="O38" s="680">
        <v>113.8</v>
      </c>
      <c r="P38" s="680">
        <v>113.8</v>
      </c>
      <c r="Q38" s="680">
        <v>113.8</v>
      </c>
      <c r="R38" s="681"/>
      <c r="S38" s="680">
        <v>105.8</v>
      </c>
      <c r="T38" s="680">
        <v>107.2</v>
      </c>
      <c r="U38" s="680">
        <v>107.2</v>
      </c>
      <c r="V38" s="682">
        <v>1.0132325141776939</v>
      </c>
      <c r="W38" s="683">
        <v>0</v>
      </c>
      <c r="X38" s="681"/>
    </row>
    <row r="39" spans="1:24" ht="0.2" customHeight="1">
      <c r="A39" s="672" t="s">
        <v>101</v>
      </c>
      <c r="B39" s="648" t="s">
        <v>1000</v>
      </c>
      <c r="C39" s="648"/>
      <c r="D39" s="648"/>
      <c r="E39" s="648"/>
      <c r="F39" s="648"/>
      <c r="G39" s="648" t="b">
        <v>0</v>
      </c>
      <c r="H39" s="648"/>
      <c r="I39" s="648"/>
      <c r="J39" s="648"/>
      <c r="K39" s="648"/>
      <c r="L39" s="677">
        <v>4</v>
      </c>
      <c r="M39" s="684" t="s">
        <v>294</v>
      </c>
      <c r="N39" s="679" t="s">
        <v>142</v>
      </c>
      <c r="O39" s="685"/>
      <c r="P39" s="686"/>
      <c r="Q39" s="687"/>
      <c r="R39" s="688"/>
      <c r="S39" s="685"/>
      <c r="T39" s="686"/>
      <c r="U39" s="686"/>
      <c r="V39" s="682">
        <v>0</v>
      </c>
      <c r="W39" s="683">
        <v>0</v>
      </c>
      <c r="X39" s="688"/>
    </row>
    <row r="40" spans="1:24">
      <c r="A40" s="672" t="s">
        <v>101</v>
      </c>
      <c r="B40" s="648"/>
      <c r="C40" s="648"/>
      <c r="D40" s="648"/>
      <c r="E40" s="648"/>
      <c r="F40" s="648"/>
      <c r="G40" s="648"/>
      <c r="H40" s="648"/>
      <c r="I40" s="648"/>
      <c r="J40" s="648"/>
      <c r="K40" s="648"/>
      <c r="L40" s="673"/>
      <c r="M40" s="674" t="s">
        <v>295</v>
      </c>
      <c r="N40" s="675"/>
      <c r="O40" s="689"/>
      <c r="P40" s="689"/>
      <c r="Q40" s="689"/>
      <c r="R40" s="675"/>
      <c r="S40" s="689"/>
      <c r="T40" s="689"/>
      <c r="U40" s="689"/>
      <c r="V40" s="690"/>
      <c r="W40" s="689"/>
      <c r="X40" s="675"/>
    </row>
    <row r="41" spans="1:24">
      <c r="A41" s="672" t="s">
        <v>101</v>
      </c>
      <c r="B41" s="648" t="s">
        <v>1003</v>
      </c>
      <c r="C41" s="648"/>
      <c r="D41" s="648"/>
      <c r="E41" s="648"/>
      <c r="F41" s="648"/>
      <c r="G41" s="648"/>
      <c r="H41" s="648"/>
      <c r="I41" s="648"/>
      <c r="J41" s="648"/>
      <c r="K41" s="648"/>
      <c r="L41" s="677">
        <v>1</v>
      </c>
      <c r="M41" s="684" t="s">
        <v>296</v>
      </c>
      <c r="N41" s="679" t="s">
        <v>142</v>
      </c>
      <c r="O41" s="691">
        <v>30</v>
      </c>
      <c r="P41" s="680">
        <v>30</v>
      </c>
      <c r="Q41" s="680">
        <v>30</v>
      </c>
      <c r="R41" s="681"/>
      <c r="S41" s="691">
        <v>30</v>
      </c>
      <c r="T41" s="680">
        <v>30</v>
      </c>
      <c r="U41" s="680">
        <v>30</v>
      </c>
      <c r="V41" s="682">
        <v>1</v>
      </c>
      <c r="W41" s="683">
        <v>0</v>
      </c>
      <c r="X41" s="681"/>
    </row>
    <row r="42" spans="1:24">
      <c r="A42" s="672" t="s">
        <v>101</v>
      </c>
      <c r="B42" s="648"/>
      <c r="C42" s="648"/>
      <c r="D42" s="648"/>
      <c r="E42" s="648"/>
      <c r="F42" s="648"/>
      <c r="G42" s="648"/>
      <c r="H42" s="648"/>
      <c r="I42" s="648"/>
      <c r="J42" s="648"/>
      <c r="K42" s="648"/>
      <c r="L42" s="677">
        <v>2</v>
      </c>
      <c r="M42" s="684" t="s">
        <v>297</v>
      </c>
      <c r="N42" s="679" t="s">
        <v>142</v>
      </c>
      <c r="O42" s="691">
        <v>20</v>
      </c>
      <c r="P42" s="680">
        <v>20</v>
      </c>
      <c r="Q42" s="691">
        <v>20</v>
      </c>
      <c r="R42" s="681"/>
      <c r="S42" s="691">
        <v>20</v>
      </c>
      <c r="T42" s="691">
        <v>20</v>
      </c>
      <c r="U42" s="691">
        <v>20</v>
      </c>
      <c r="V42" s="682">
        <v>1</v>
      </c>
      <c r="W42" s="683">
        <v>0</v>
      </c>
      <c r="X42" s="681"/>
    </row>
    <row r="43" spans="1:24">
      <c r="A43" s="672" t="s">
        <v>101</v>
      </c>
      <c r="B43" s="648"/>
      <c r="C43" s="648"/>
      <c r="D43" s="648"/>
      <c r="E43" s="648"/>
      <c r="F43" s="648"/>
      <c r="G43" s="648"/>
      <c r="H43" s="648"/>
      <c r="I43" s="648"/>
      <c r="J43" s="648"/>
      <c r="K43" s="648"/>
      <c r="L43" s="677">
        <v>3</v>
      </c>
      <c r="M43" s="692" t="s">
        <v>298</v>
      </c>
      <c r="N43" s="693"/>
      <c r="O43" s="694"/>
      <c r="P43" s="683"/>
      <c r="Q43" s="695"/>
      <c r="R43" s="696"/>
      <c r="S43" s="694"/>
      <c r="T43" s="683"/>
      <c r="U43" s="683"/>
      <c r="V43" s="682"/>
      <c r="W43" s="683"/>
      <c r="X43" s="696"/>
    </row>
    <row r="44" spans="1:24" ht="22.5">
      <c r="A44" s="672" t="s">
        <v>101</v>
      </c>
      <c r="B44" s="648"/>
      <c r="C44" s="648"/>
      <c r="D44" s="648"/>
      <c r="E44" s="648"/>
      <c r="F44" s="648"/>
      <c r="G44" s="648"/>
      <c r="H44" s="648"/>
      <c r="I44" s="648"/>
      <c r="J44" s="648"/>
      <c r="K44" s="648"/>
      <c r="L44" s="697" t="s">
        <v>843</v>
      </c>
      <c r="M44" s="698" t="s">
        <v>299</v>
      </c>
      <c r="N44" s="693" t="s">
        <v>300</v>
      </c>
      <c r="O44" s="680">
        <v>241</v>
      </c>
      <c r="P44" s="691">
        <v>214</v>
      </c>
      <c r="Q44" s="699">
        <v>214</v>
      </c>
      <c r="R44" s="681"/>
      <c r="S44" s="680">
        <v>246</v>
      </c>
      <c r="T44" s="691">
        <v>283</v>
      </c>
      <c r="U44" s="691">
        <v>283</v>
      </c>
      <c r="V44" s="682">
        <v>1.1504065040650406</v>
      </c>
      <c r="W44" s="683">
        <v>0</v>
      </c>
      <c r="X44" s="681"/>
    </row>
    <row r="45" spans="1:24" ht="22.5">
      <c r="A45" s="672" t="s">
        <v>101</v>
      </c>
      <c r="B45" s="648"/>
      <c r="C45" s="648"/>
      <c r="D45" s="648"/>
      <c r="E45" s="648"/>
      <c r="F45" s="648"/>
      <c r="G45" s="648"/>
      <c r="H45" s="648"/>
      <c r="I45" s="648"/>
      <c r="J45" s="648"/>
      <c r="K45" s="648"/>
      <c r="L45" s="697" t="s">
        <v>844</v>
      </c>
      <c r="M45" s="698" t="s">
        <v>301</v>
      </c>
      <c r="N45" s="693" t="s">
        <v>300</v>
      </c>
      <c r="O45" s="680">
        <v>1064.8800000000001</v>
      </c>
      <c r="P45" s="680">
        <v>1064.8800000000001</v>
      </c>
      <c r="Q45" s="680">
        <v>1064.8800000000001</v>
      </c>
      <c r="R45" s="681"/>
      <c r="S45" s="691">
        <v>1224.96</v>
      </c>
      <c r="T45" s="691">
        <v>1409.4</v>
      </c>
      <c r="U45" s="691">
        <v>1409.4</v>
      </c>
      <c r="V45" s="682">
        <v>1.1505681818181819</v>
      </c>
      <c r="W45" s="683">
        <v>0</v>
      </c>
      <c r="X45" s="681"/>
    </row>
    <row r="46" spans="1:24" ht="22.5">
      <c r="A46" s="672" t="s">
        <v>101</v>
      </c>
      <c r="B46" s="648"/>
      <c r="C46" s="648"/>
      <c r="D46" s="648"/>
      <c r="E46" s="648"/>
      <c r="F46" s="648"/>
      <c r="G46" s="648"/>
      <c r="H46" s="648"/>
      <c r="I46" s="648"/>
      <c r="J46" s="648"/>
      <c r="K46" s="648"/>
      <c r="L46" s="697" t="s">
        <v>845</v>
      </c>
      <c r="M46" s="698" t="s">
        <v>302</v>
      </c>
      <c r="N46" s="693" t="s">
        <v>300</v>
      </c>
      <c r="O46" s="680">
        <v>241</v>
      </c>
      <c r="P46" s="691">
        <v>214</v>
      </c>
      <c r="Q46" s="699">
        <v>214</v>
      </c>
      <c r="R46" s="681"/>
      <c r="S46" s="680">
        <v>246</v>
      </c>
      <c r="T46" s="691">
        <v>283</v>
      </c>
      <c r="U46" s="691">
        <v>283</v>
      </c>
      <c r="V46" s="682">
        <v>1.1504065040650406</v>
      </c>
      <c r="W46" s="683">
        <v>0</v>
      </c>
      <c r="X46" s="681"/>
    </row>
    <row r="47" spans="1:24" ht="22.5">
      <c r="A47" s="672" t="s">
        <v>101</v>
      </c>
      <c r="B47" s="648"/>
      <c r="C47" s="648"/>
      <c r="D47" s="648"/>
      <c r="E47" s="648"/>
      <c r="F47" s="648"/>
      <c r="G47" s="648"/>
      <c r="H47" s="648"/>
      <c r="I47" s="648"/>
      <c r="J47" s="648"/>
      <c r="K47" s="648"/>
      <c r="L47" s="697" t="s">
        <v>846</v>
      </c>
      <c r="M47" s="698" t="s">
        <v>303</v>
      </c>
      <c r="N47" s="693" t="s">
        <v>300</v>
      </c>
      <c r="O47" s="680">
        <v>1064.8800000000001</v>
      </c>
      <c r="P47" s="680">
        <v>1064.8800000000001</v>
      </c>
      <c r="Q47" s="680">
        <v>1064.8800000000001</v>
      </c>
      <c r="R47" s="681"/>
      <c r="S47" s="691">
        <v>1224.96</v>
      </c>
      <c r="T47" s="691">
        <v>1409.4</v>
      </c>
      <c r="U47" s="691">
        <v>1409.4</v>
      </c>
      <c r="V47" s="682">
        <v>1.1505681818181819</v>
      </c>
      <c r="W47" s="683">
        <v>0</v>
      </c>
      <c r="X47" s="681"/>
    </row>
    <row r="48" spans="1:24">
      <c r="A48" s="672" t="s">
        <v>101</v>
      </c>
      <c r="B48" s="648"/>
      <c r="C48" s="648"/>
      <c r="D48" s="648"/>
      <c r="E48" s="648"/>
      <c r="F48" s="648"/>
      <c r="G48" s="648"/>
      <c r="H48" s="648"/>
      <c r="I48" s="648"/>
      <c r="J48" s="648"/>
      <c r="K48" s="648"/>
      <c r="L48" s="677">
        <v>4</v>
      </c>
      <c r="M48" s="700" t="s">
        <v>304</v>
      </c>
      <c r="N48" s="679" t="s">
        <v>142</v>
      </c>
      <c r="O48" s="680"/>
      <c r="P48" s="691"/>
      <c r="Q48" s="699"/>
      <c r="R48" s="681"/>
      <c r="S48" s="680"/>
      <c r="T48" s="691"/>
      <c r="U48" s="691"/>
      <c r="V48" s="682">
        <v>0</v>
      </c>
      <c r="W48" s="683">
        <v>0</v>
      </c>
      <c r="X48" s="681"/>
    </row>
    <row r="49" spans="1:24">
      <c r="A49" s="672" t="s">
        <v>101</v>
      </c>
      <c r="B49" s="648"/>
      <c r="C49" s="648"/>
      <c r="D49" s="648"/>
      <c r="E49" s="648"/>
      <c r="F49" s="648"/>
      <c r="G49" s="648"/>
      <c r="H49" s="648"/>
      <c r="I49" s="648"/>
      <c r="J49" s="648"/>
      <c r="K49" s="648"/>
      <c r="L49" s="677">
        <v>5</v>
      </c>
      <c r="M49" s="700" t="s">
        <v>305</v>
      </c>
      <c r="N49" s="679" t="s">
        <v>142</v>
      </c>
      <c r="O49" s="680">
        <v>15</v>
      </c>
      <c r="P49" s="691">
        <v>15</v>
      </c>
      <c r="Q49" s="699">
        <v>15</v>
      </c>
      <c r="R49" s="681"/>
      <c r="S49" s="680">
        <v>15</v>
      </c>
      <c r="T49" s="691">
        <v>15</v>
      </c>
      <c r="U49" s="691">
        <v>15</v>
      </c>
      <c r="V49" s="682">
        <v>1</v>
      </c>
      <c r="W49" s="683">
        <v>0</v>
      </c>
      <c r="X49" s="681"/>
    </row>
    <row r="50" spans="1:24" s="79" customFormat="1">
      <c r="A50" s="672" t="s">
        <v>101</v>
      </c>
      <c r="B50" s="701"/>
      <c r="C50" s="701"/>
      <c r="D50" s="701"/>
      <c r="E50" s="701"/>
      <c r="F50" s="701"/>
      <c r="G50" s="701"/>
      <c r="H50" s="701"/>
      <c r="I50" s="701"/>
      <c r="J50" s="701"/>
      <c r="K50" s="701"/>
      <c r="L50" s="702" t="s">
        <v>123</v>
      </c>
      <c r="M50" s="692" t="s">
        <v>306</v>
      </c>
      <c r="N50" s="679"/>
      <c r="O50" s="703"/>
      <c r="P50" s="703"/>
      <c r="Q50" s="703"/>
      <c r="R50" s="704"/>
      <c r="S50" s="703"/>
      <c r="T50" s="703"/>
      <c r="U50" s="703"/>
      <c r="V50" s="682">
        <v>0</v>
      </c>
      <c r="W50" s="683">
        <v>0</v>
      </c>
      <c r="X50" s="704"/>
    </row>
    <row r="51" spans="1:24" s="79" customFormat="1">
      <c r="A51" s="672" t="s">
        <v>101</v>
      </c>
      <c r="B51" s="701"/>
      <c r="C51" s="701"/>
      <c r="D51" s="701"/>
      <c r="E51" s="701"/>
      <c r="F51" s="701"/>
      <c r="G51" s="701"/>
      <c r="H51" s="701"/>
      <c r="I51" s="701"/>
      <c r="J51" s="701"/>
      <c r="K51" s="701"/>
      <c r="L51" s="702" t="s">
        <v>124</v>
      </c>
      <c r="M51" s="678" t="s">
        <v>307</v>
      </c>
      <c r="N51" s="679"/>
      <c r="O51" s="703"/>
      <c r="P51" s="703"/>
      <c r="Q51" s="703"/>
      <c r="R51" s="704"/>
      <c r="S51" s="703"/>
      <c r="T51" s="703"/>
      <c r="U51" s="703"/>
      <c r="V51" s="682">
        <v>0</v>
      </c>
      <c r="W51" s="683">
        <v>0</v>
      </c>
      <c r="X51" s="704"/>
    </row>
    <row r="52" spans="1:24" s="87" customFormat="1">
      <c r="A52" s="626" t="s">
        <v>102</v>
      </c>
      <c r="B52" s="671"/>
      <c r="C52" s="671"/>
      <c r="D52" s="671"/>
      <c r="E52" s="671"/>
      <c r="F52" s="671"/>
      <c r="G52" s="671"/>
      <c r="H52" s="671"/>
      <c r="I52" s="671"/>
      <c r="J52" s="671"/>
      <c r="K52" s="671"/>
      <c r="L52" s="627" t="s">
        <v>2452</v>
      </c>
      <c r="M52" s="610"/>
      <c r="N52" s="611"/>
      <c r="O52" s="611"/>
      <c r="P52" s="611"/>
      <c r="Q52" s="611"/>
      <c r="R52" s="611"/>
      <c r="S52" s="611"/>
      <c r="T52" s="611"/>
      <c r="U52" s="611"/>
      <c r="V52" s="611"/>
      <c r="W52" s="611"/>
      <c r="X52" s="611"/>
    </row>
    <row r="53" spans="1:24">
      <c r="A53" s="672" t="s">
        <v>102</v>
      </c>
      <c r="B53" s="648" t="s">
        <v>1001</v>
      </c>
      <c r="C53" s="648"/>
      <c r="D53" s="648"/>
      <c r="E53" s="648"/>
      <c r="F53" s="648"/>
      <c r="G53" s="648"/>
      <c r="H53" s="648"/>
      <c r="I53" s="648"/>
      <c r="J53" s="648"/>
      <c r="K53" s="648"/>
      <c r="L53" s="673"/>
      <c r="M53" s="674" t="s">
        <v>150</v>
      </c>
      <c r="N53" s="675"/>
      <c r="O53" s="675"/>
      <c r="P53" s="675"/>
      <c r="Q53" s="675"/>
      <c r="R53" s="675"/>
      <c r="S53" s="676">
        <v>1.01</v>
      </c>
      <c r="T53" s="676">
        <v>1.01</v>
      </c>
      <c r="U53" s="676">
        <v>1.01</v>
      </c>
      <c r="V53" s="675"/>
      <c r="W53" s="675"/>
      <c r="X53" s="675"/>
    </row>
    <row r="54" spans="1:24" ht="0.2" customHeight="1">
      <c r="A54" s="672" t="s">
        <v>102</v>
      </c>
      <c r="B54" s="648" t="s">
        <v>998</v>
      </c>
      <c r="C54" s="648"/>
      <c r="D54" s="648"/>
      <c r="E54" s="648"/>
      <c r="F54" s="648"/>
      <c r="G54" s="648" t="b">
        <v>0</v>
      </c>
      <c r="H54" s="648"/>
      <c r="I54" s="648"/>
      <c r="J54" s="648"/>
      <c r="K54" s="648"/>
      <c r="L54" s="677">
        <v>1</v>
      </c>
      <c r="M54" s="678" t="s">
        <v>292</v>
      </c>
      <c r="N54" s="679" t="s">
        <v>142</v>
      </c>
      <c r="O54" s="680"/>
      <c r="P54" s="680"/>
      <c r="Q54" s="680"/>
      <c r="R54" s="681"/>
      <c r="S54" s="680"/>
      <c r="T54" s="680"/>
      <c r="U54" s="680"/>
      <c r="V54" s="682">
        <v>0</v>
      </c>
      <c r="W54" s="683">
        <v>0</v>
      </c>
      <c r="X54" s="681"/>
    </row>
    <row r="55" spans="1:24">
      <c r="A55" s="672" t="s">
        <v>102</v>
      </c>
      <c r="B55" s="648" t="s">
        <v>999</v>
      </c>
      <c r="C55" s="648"/>
      <c r="D55" s="648"/>
      <c r="E55" s="648"/>
      <c r="F55" s="648"/>
      <c r="G55" s="648"/>
      <c r="H55" s="648"/>
      <c r="I55" s="648"/>
      <c r="J55" s="648"/>
      <c r="K55" s="648"/>
      <c r="L55" s="677">
        <v>2</v>
      </c>
      <c r="M55" s="684" t="s">
        <v>151</v>
      </c>
      <c r="N55" s="679" t="s">
        <v>142</v>
      </c>
      <c r="O55" s="680">
        <v>1</v>
      </c>
      <c r="P55" s="680">
        <v>1</v>
      </c>
      <c r="Q55" s="680">
        <v>1</v>
      </c>
      <c r="R55" s="680">
        <v>1</v>
      </c>
      <c r="S55" s="680">
        <v>1</v>
      </c>
      <c r="T55" s="680">
        <v>1</v>
      </c>
      <c r="U55" s="680">
        <v>1</v>
      </c>
      <c r="V55" s="682">
        <v>1</v>
      </c>
      <c r="W55" s="683">
        <v>0</v>
      </c>
      <c r="X55" s="681"/>
    </row>
    <row r="56" spans="1:24">
      <c r="A56" s="672" t="s">
        <v>102</v>
      </c>
      <c r="B56" s="648"/>
      <c r="C56" s="648"/>
      <c r="D56" s="648"/>
      <c r="E56" s="648"/>
      <c r="F56" s="648"/>
      <c r="G56" s="648"/>
      <c r="H56" s="648"/>
      <c r="I56" s="648"/>
      <c r="J56" s="648"/>
      <c r="K56" s="648"/>
      <c r="L56" s="677">
        <v>3</v>
      </c>
      <c r="M56" s="678" t="s">
        <v>293</v>
      </c>
      <c r="N56" s="679" t="s">
        <v>142</v>
      </c>
      <c r="O56" s="680">
        <v>113.8</v>
      </c>
      <c r="P56" s="680">
        <v>113.8</v>
      </c>
      <c r="Q56" s="680">
        <v>113.8</v>
      </c>
      <c r="R56" s="681"/>
      <c r="S56" s="680">
        <v>105.8</v>
      </c>
      <c r="T56" s="680">
        <v>107.2</v>
      </c>
      <c r="U56" s="680">
        <v>107.2</v>
      </c>
      <c r="V56" s="682">
        <v>1.0132325141776939</v>
      </c>
      <c r="W56" s="683">
        <v>0</v>
      </c>
      <c r="X56" s="681"/>
    </row>
    <row r="57" spans="1:24" ht="0.2" customHeight="1">
      <c r="A57" s="672" t="s">
        <v>102</v>
      </c>
      <c r="B57" s="648" t="s">
        <v>1000</v>
      </c>
      <c r="C57" s="648"/>
      <c r="D57" s="648"/>
      <c r="E57" s="648"/>
      <c r="F57" s="648"/>
      <c r="G57" s="648" t="b">
        <v>0</v>
      </c>
      <c r="H57" s="648"/>
      <c r="I57" s="648"/>
      <c r="J57" s="648"/>
      <c r="K57" s="648"/>
      <c r="L57" s="677">
        <v>4</v>
      </c>
      <c r="M57" s="684" t="s">
        <v>294</v>
      </c>
      <c r="N57" s="679" t="s">
        <v>142</v>
      </c>
      <c r="O57" s="685"/>
      <c r="P57" s="686"/>
      <c r="Q57" s="687"/>
      <c r="R57" s="688"/>
      <c r="S57" s="685"/>
      <c r="T57" s="686"/>
      <c r="U57" s="686"/>
      <c r="V57" s="682">
        <v>0</v>
      </c>
      <c r="W57" s="683">
        <v>0</v>
      </c>
      <c r="X57" s="688"/>
    </row>
    <row r="58" spans="1:24">
      <c r="A58" s="672" t="s">
        <v>102</v>
      </c>
      <c r="B58" s="648"/>
      <c r="C58" s="648"/>
      <c r="D58" s="648"/>
      <c r="E58" s="648"/>
      <c r="F58" s="648"/>
      <c r="G58" s="648"/>
      <c r="H58" s="648"/>
      <c r="I58" s="648"/>
      <c r="J58" s="648"/>
      <c r="K58" s="648"/>
      <c r="L58" s="673"/>
      <c r="M58" s="674" t="s">
        <v>295</v>
      </c>
      <c r="N58" s="675"/>
      <c r="O58" s="689"/>
      <c r="P58" s="689"/>
      <c r="Q58" s="689"/>
      <c r="R58" s="675"/>
      <c r="S58" s="689"/>
      <c r="T58" s="689"/>
      <c r="U58" s="689"/>
      <c r="V58" s="690"/>
      <c r="W58" s="689"/>
      <c r="X58" s="675"/>
    </row>
    <row r="59" spans="1:24">
      <c r="A59" s="672" t="s">
        <v>102</v>
      </c>
      <c r="B59" s="648" t="s">
        <v>1003</v>
      </c>
      <c r="C59" s="648"/>
      <c r="D59" s="648"/>
      <c r="E59" s="648"/>
      <c r="F59" s="648"/>
      <c r="G59" s="648"/>
      <c r="H59" s="648"/>
      <c r="I59" s="648"/>
      <c r="J59" s="648"/>
      <c r="K59" s="648"/>
      <c r="L59" s="677">
        <v>1</v>
      </c>
      <c r="M59" s="684" t="s">
        <v>296</v>
      </c>
      <c r="N59" s="679" t="s">
        <v>142</v>
      </c>
      <c r="O59" s="691">
        <v>30</v>
      </c>
      <c r="P59" s="680">
        <v>30</v>
      </c>
      <c r="Q59" s="680">
        <v>30</v>
      </c>
      <c r="R59" s="681"/>
      <c r="S59" s="691">
        <v>30</v>
      </c>
      <c r="T59" s="680">
        <v>30</v>
      </c>
      <c r="U59" s="680">
        <v>30</v>
      </c>
      <c r="V59" s="682">
        <v>1</v>
      </c>
      <c r="W59" s="683">
        <v>0</v>
      </c>
      <c r="X59" s="681"/>
    </row>
    <row r="60" spans="1:24">
      <c r="A60" s="672" t="s">
        <v>102</v>
      </c>
      <c r="B60" s="648"/>
      <c r="C60" s="648"/>
      <c r="D60" s="648"/>
      <c r="E60" s="648"/>
      <c r="F60" s="648"/>
      <c r="G60" s="648"/>
      <c r="H60" s="648"/>
      <c r="I60" s="648"/>
      <c r="J60" s="648"/>
      <c r="K60" s="648"/>
      <c r="L60" s="677">
        <v>2</v>
      </c>
      <c r="M60" s="684" t="s">
        <v>297</v>
      </c>
      <c r="N60" s="679" t="s">
        <v>142</v>
      </c>
      <c r="O60" s="691">
        <v>20</v>
      </c>
      <c r="P60" s="680">
        <v>20</v>
      </c>
      <c r="Q60" s="691">
        <v>20</v>
      </c>
      <c r="R60" s="681"/>
      <c r="S60" s="691">
        <v>20</v>
      </c>
      <c r="T60" s="691">
        <v>20</v>
      </c>
      <c r="U60" s="691">
        <v>20</v>
      </c>
      <c r="V60" s="682">
        <v>1</v>
      </c>
      <c r="W60" s="683">
        <v>0</v>
      </c>
      <c r="X60" s="681"/>
    </row>
    <row r="61" spans="1:24">
      <c r="A61" s="672" t="s">
        <v>102</v>
      </c>
      <c r="B61" s="648"/>
      <c r="C61" s="648"/>
      <c r="D61" s="648"/>
      <c r="E61" s="648"/>
      <c r="F61" s="648"/>
      <c r="G61" s="648"/>
      <c r="H61" s="648"/>
      <c r="I61" s="648"/>
      <c r="J61" s="648"/>
      <c r="K61" s="648"/>
      <c r="L61" s="677">
        <v>3</v>
      </c>
      <c r="M61" s="692" t="s">
        <v>298</v>
      </c>
      <c r="N61" s="693"/>
      <c r="O61" s="694"/>
      <c r="P61" s="683"/>
      <c r="Q61" s="695"/>
      <c r="R61" s="696"/>
      <c r="S61" s="694"/>
      <c r="T61" s="683"/>
      <c r="U61" s="683"/>
      <c r="V61" s="682"/>
      <c r="W61" s="683"/>
      <c r="X61" s="696"/>
    </row>
    <row r="62" spans="1:24" ht="22.5">
      <c r="A62" s="672" t="s">
        <v>102</v>
      </c>
      <c r="B62" s="648"/>
      <c r="C62" s="648"/>
      <c r="D62" s="648"/>
      <c r="E62" s="648"/>
      <c r="F62" s="648"/>
      <c r="G62" s="648"/>
      <c r="H62" s="648"/>
      <c r="I62" s="648"/>
      <c r="J62" s="648"/>
      <c r="K62" s="648"/>
      <c r="L62" s="697" t="s">
        <v>843</v>
      </c>
      <c r="M62" s="698" t="s">
        <v>299</v>
      </c>
      <c r="N62" s="693" t="s">
        <v>300</v>
      </c>
      <c r="O62" s="680">
        <v>241</v>
      </c>
      <c r="P62" s="691">
        <v>214</v>
      </c>
      <c r="Q62" s="699">
        <v>214</v>
      </c>
      <c r="R62" s="681"/>
      <c r="S62" s="680">
        <v>246</v>
      </c>
      <c r="T62" s="691">
        <v>283</v>
      </c>
      <c r="U62" s="691">
        <v>283</v>
      </c>
      <c r="V62" s="682">
        <v>1.1504065040650406</v>
      </c>
      <c r="W62" s="683">
        <v>0</v>
      </c>
      <c r="X62" s="681"/>
    </row>
    <row r="63" spans="1:24" ht="22.5">
      <c r="A63" s="672" t="s">
        <v>102</v>
      </c>
      <c r="B63" s="648"/>
      <c r="C63" s="648"/>
      <c r="D63" s="648"/>
      <c r="E63" s="648"/>
      <c r="F63" s="648"/>
      <c r="G63" s="648"/>
      <c r="H63" s="648"/>
      <c r="I63" s="648"/>
      <c r="J63" s="648"/>
      <c r="K63" s="648"/>
      <c r="L63" s="697" t="s">
        <v>844</v>
      </c>
      <c r="M63" s="698" t="s">
        <v>301</v>
      </c>
      <c r="N63" s="693" t="s">
        <v>300</v>
      </c>
      <c r="O63" s="680">
        <v>1064.8800000000001</v>
      </c>
      <c r="P63" s="680">
        <v>1064.8800000000001</v>
      </c>
      <c r="Q63" s="680">
        <v>1064.8800000000001</v>
      </c>
      <c r="R63" s="681"/>
      <c r="S63" s="691">
        <v>1224.96</v>
      </c>
      <c r="T63" s="691">
        <v>1409.4</v>
      </c>
      <c r="U63" s="691">
        <v>1409.4</v>
      </c>
      <c r="V63" s="682">
        <v>1.1505681818181819</v>
      </c>
      <c r="W63" s="683">
        <v>0</v>
      </c>
      <c r="X63" s="681"/>
    </row>
    <row r="64" spans="1:24" ht="22.5">
      <c r="A64" s="672" t="s">
        <v>102</v>
      </c>
      <c r="B64" s="648"/>
      <c r="C64" s="648"/>
      <c r="D64" s="648"/>
      <c r="E64" s="648"/>
      <c r="F64" s="648"/>
      <c r="G64" s="648"/>
      <c r="H64" s="648"/>
      <c r="I64" s="648"/>
      <c r="J64" s="648"/>
      <c r="K64" s="648"/>
      <c r="L64" s="697" t="s">
        <v>845</v>
      </c>
      <c r="M64" s="698" t="s">
        <v>302</v>
      </c>
      <c r="N64" s="693" t="s">
        <v>300</v>
      </c>
      <c r="O64" s="680">
        <v>241</v>
      </c>
      <c r="P64" s="691">
        <v>214</v>
      </c>
      <c r="Q64" s="699">
        <v>214</v>
      </c>
      <c r="R64" s="681"/>
      <c r="S64" s="680">
        <v>246</v>
      </c>
      <c r="T64" s="691">
        <v>283</v>
      </c>
      <c r="U64" s="691">
        <v>283</v>
      </c>
      <c r="V64" s="682">
        <v>1.1504065040650406</v>
      </c>
      <c r="W64" s="683">
        <v>0</v>
      </c>
      <c r="X64" s="681"/>
    </row>
    <row r="65" spans="1:24" ht="22.5">
      <c r="A65" s="672" t="s">
        <v>102</v>
      </c>
      <c r="B65" s="648"/>
      <c r="C65" s="648"/>
      <c r="D65" s="648"/>
      <c r="E65" s="648"/>
      <c r="F65" s="648"/>
      <c r="G65" s="648"/>
      <c r="H65" s="648"/>
      <c r="I65" s="648"/>
      <c r="J65" s="648"/>
      <c r="K65" s="648"/>
      <c r="L65" s="697" t="s">
        <v>846</v>
      </c>
      <c r="M65" s="698" t="s">
        <v>303</v>
      </c>
      <c r="N65" s="693" t="s">
        <v>300</v>
      </c>
      <c r="O65" s="680">
        <v>1064.8800000000001</v>
      </c>
      <c r="P65" s="680">
        <v>1064.8800000000001</v>
      </c>
      <c r="Q65" s="680">
        <v>1064.8800000000001</v>
      </c>
      <c r="R65" s="681"/>
      <c r="S65" s="691">
        <v>1224.96</v>
      </c>
      <c r="T65" s="691">
        <v>1409.4</v>
      </c>
      <c r="U65" s="691">
        <v>1409.4</v>
      </c>
      <c r="V65" s="682">
        <v>1.1505681818181819</v>
      </c>
      <c r="W65" s="683">
        <v>0</v>
      </c>
      <c r="X65" s="681"/>
    </row>
    <row r="66" spans="1:24">
      <c r="A66" s="672" t="s">
        <v>102</v>
      </c>
      <c r="B66" s="648"/>
      <c r="C66" s="648"/>
      <c r="D66" s="648"/>
      <c r="E66" s="648"/>
      <c r="F66" s="648"/>
      <c r="G66" s="648"/>
      <c r="H66" s="648"/>
      <c r="I66" s="648"/>
      <c r="J66" s="648"/>
      <c r="K66" s="648"/>
      <c r="L66" s="677">
        <v>4</v>
      </c>
      <c r="M66" s="700" t="s">
        <v>304</v>
      </c>
      <c r="N66" s="679" t="s">
        <v>142</v>
      </c>
      <c r="O66" s="680"/>
      <c r="P66" s="691"/>
      <c r="Q66" s="699"/>
      <c r="R66" s="681"/>
      <c r="S66" s="680"/>
      <c r="T66" s="691"/>
      <c r="U66" s="691"/>
      <c r="V66" s="682">
        <v>0</v>
      </c>
      <c r="W66" s="683">
        <v>0</v>
      </c>
      <c r="X66" s="681"/>
    </row>
    <row r="67" spans="1:24">
      <c r="A67" s="672" t="s">
        <v>102</v>
      </c>
      <c r="B67" s="648"/>
      <c r="C67" s="648"/>
      <c r="D67" s="648"/>
      <c r="E67" s="648"/>
      <c r="F67" s="648"/>
      <c r="G67" s="648"/>
      <c r="H67" s="648"/>
      <c r="I67" s="648"/>
      <c r="J67" s="648"/>
      <c r="K67" s="648"/>
      <c r="L67" s="677">
        <v>5</v>
      </c>
      <c r="M67" s="700" t="s">
        <v>305</v>
      </c>
      <c r="N67" s="679" t="s">
        <v>142</v>
      </c>
      <c r="O67" s="680">
        <v>15</v>
      </c>
      <c r="P67" s="691">
        <v>15</v>
      </c>
      <c r="Q67" s="699">
        <v>15</v>
      </c>
      <c r="R67" s="681"/>
      <c r="S67" s="680">
        <v>15</v>
      </c>
      <c r="T67" s="691">
        <v>15</v>
      </c>
      <c r="U67" s="691">
        <v>15</v>
      </c>
      <c r="V67" s="682">
        <v>1</v>
      </c>
      <c r="W67" s="683">
        <v>0</v>
      </c>
      <c r="X67" s="681"/>
    </row>
    <row r="68" spans="1:24" s="79" customFormat="1">
      <c r="A68" s="672" t="s">
        <v>102</v>
      </c>
      <c r="B68" s="701"/>
      <c r="C68" s="701"/>
      <c r="D68" s="701"/>
      <c r="E68" s="701"/>
      <c r="F68" s="701"/>
      <c r="G68" s="701"/>
      <c r="H68" s="701"/>
      <c r="I68" s="701"/>
      <c r="J68" s="701"/>
      <c r="K68" s="701"/>
      <c r="L68" s="702" t="s">
        <v>123</v>
      </c>
      <c r="M68" s="692" t="s">
        <v>306</v>
      </c>
      <c r="N68" s="679"/>
      <c r="O68" s="703"/>
      <c r="P68" s="703"/>
      <c r="Q68" s="703"/>
      <c r="R68" s="704"/>
      <c r="S68" s="703"/>
      <c r="T68" s="703"/>
      <c r="U68" s="703"/>
      <c r="V68" s="682">
        <v>0</v>
      </c>
      <c r="W68" s="683">
        <v>0</v>
      </c>
      <c r="X68" s="704"/>
    </row>
    <row r="69" spans="1:24" s="79" customFormat="1">
      <c r="A69" s="672" t="s">
        <v>102</v>
      </c>
      <c r="B69" s="701"/>
      <c r="C69" s="701"/>
      <c r="D69" s="701"/>
      <c r="E69" s="701"/>
      <c r="F69" s="701"/>
      <c r="G69" s="701"/>
      <c r="H69" s="701"/>
      <c r="I69" s="701"/>
      <c r="J69" s="701"/>
      <c r="K69" s="701"/>
      <c r="L69" s="702" t="s">
        <v>124</v>
      </c>
      <c r="M69" s="678" t="s">
        <v>307</v>
      </c>
      <c r="N69" s="679"/>
      <c r="O69" s="703"/>
      <c r="P69" s="703"/>
      <c r="Q69" s="703"/>
      <c r="R69" s="704"/>
      <c r="S69" s="703"/>
      <c r="T69" s="703"/>
      <c r="U69" s="703"/>
      <c r="V69" s="682">
        <v>0</v>
      </c>
      <c r="W69" s="683">
        <v>0</v>
      </c>
      <c r="X69" s="704"/>
    </row>
    <row r="70" spans="1:24" s="87" customFormat="1">
      <c r="A70" s="626" t="s">
        <v>103</v>
      </c>
      <c r="B70" s="671"/>
      <c r="C70" s="671"/>
      <c r="D70" s="671"/>
      <c r="E70" s="671"/>
      <c r="F70" s="671"/>
      <c r="G70" s="671"/>
      <c r="H70" s="671"/>
      <c r="I70" s="671"/>
      <c r="J70" s="671"/>
      <c r="K70" s="671"/>
      <c r="L70" s="627" t="s">
        <v>2454</v>
      </c>
      <c r="M70" s="610"/>
      <c r="N70" s="611"/>
      <c r="O70" s="611"/>
      <c r="P70" s="611"/>
      <c r="Q70" s="611"/>
      <c r="R70" s="611"/>
      <c r="S70" s="611"/>
      <c r="T70" s="611"/>
      <c r="U70" s="611"/>
      <c r="V70" s="611"/>
      <c r="W70" s="611"/>
      <c r="X70" s="611"/>
    </row>
    <row r="71" spans="1:24">
      <c r="A71" s="672" t="s">
        <v>103</v>
      </c>
      <c r="B71" s="648" t="s">
        <v>1001</v>
      </c>
      <c r="C71" s="648"/>
      <c r="D71" s="648"/>
      <c r="E71" s="648"/>
      <c r="F71" s="648"/>
      <c r="G71" s="648"/>
      <c r="H71" s="648"/>
      <c r="I71" s="648"/>
      <c r="J71" s="648"/>
      <c r="K71" s="648"/>
      <c r="L71" s="673"/>
      <c r="M71" s="674" t="s">
        <v>150</v>
      </c>
      <c r="N71" s="675"/>
      <c r="O71" s="675"/>
      <c r="P71" s="675"/>
      <c r="Q71" s="675"/>
      <c r="R71" s="675"/>
      <c r="S71" s="676">
        <v>1.01</v>
      </c>
      <c r="T71" s="676">
        <v>1.01</v>
      </c>
      <c r="U71" s="676">
        <v>1.01</v>
      </c>
      <c r="V71" s="675"/>
      <c r="W71" s="675"/>
      <c r="X71" s="675"/>
    </row>
    <row r="72" spans="1:24" ht="0.2" customHeight="1">
      <c r="A72" s="672" t="s">
        <v>103</v>
      </c>
      <c r="B72" s="648" t="s">
        <v>998</v>
      </c>
      <c r="C72" s="648"/>
      <c r="D72" s="648"/>
      <c r="E72" s="648"/>
      <c r="F72" s="648"/>
      <c r="G72" s="648" t="b">
        <v>0</v>
      </c>
      <c r="H72" s="648"/>
      <c r="I72" s="648"/>
      <c r="J72" s="648"/>
      <c r="K72" s="648"/>
      <c r="L72" s="677">
        <v>1</v>
      </c>
      <c r="M72" s="678" t="s">
        <v>292</v>
      </c>
      <c r="N72" s="679" t="s">
        <v>142</v>
      </c>
      <c r="O72" s="680"/>
      <c r="P72" s="680"/>
      <c r="Q72" s="680"/>
      <c r="R72" s="681"/>
      <c r="S72" s="680"/>
      <c r="T72" s="680"/>
      <c r="U72" s="680"/>
      <c r="V72" s="682">
        <v>0</v>
      </c>
      <c r="W72" s="683">
        <v>0</v>
      </c>
      <c r="X72" s="681"/>
    </row>
    <row r="73" spans="1:24">
      <c r="A73" s="672" t="s">
        <v>103</v>
      </c>
      <c r="B73" s="648" t="s">
        <v>999</v>
      </c>
      <c r="C73" s="648"/>
      <c r="D73" s="648"/>
      <c r="E73" s="648"/>
      <c r="F73" s="648"/>
      <c r="G73" s="648"/>
      <c r="H73" s="648"/>
      <c r="I73" s="648"/>
      <c r="J73" s="648"/>
      <c r="K73" s="648"/>
      <c r="L73" s="677">
        <v>2</v>
      </c>
      <c r="M73" s="684" t="s">
        <v>151</v>
      </c>
      <c r="N73" s="679" t="s">
        <v>142</v>
      </c>
      <c r="O73" s="680">
        <v>1</v>
      </c>
      <c r="P73" s="680">
        <v>1</v>
      </c>
      <c r="Q73" s="680">
        <v>1</v>
      </c>
      <c r="R73" s="680">
        <v>1</v>
      </c>
      <c r="S73" s="680">
        <v>1</v>
      </c>
      <c r="T73" s="680">
        <v>1</v>
      </c>
      <c r="U73" s="680">
        <v>1</v>
      </c>
      <c r="V73" s="682">
        <v>1</v>
      </c>
      <c r="W73" s="683">
        <v>0</v>
      </c>
      <c r="X73" s="681"/>
    </row>
    <row r="74" spans="1:24">
      <c r="A74" s="672" t="s">
        <v>103</v>
      </c>
      <c r="B74" s="648"/>
      <c r="C74" s="648"/>
      <c r="D74" s="648"/>
      <c r="E74" s="648"/>
      <c r="F74" s="648"/>
      <c r="G74" s="648"/>
      <c r="H74" s="648"/>
      <c r="I74" s="648"/>
      <c r="J74" s="648"/>
      <c r="K74" s="648"/>
      <c r="L74" s="677">
        <v>3</v>
      </c>
      <c r="M74" s="678" t="s">
        <v>293</v>
      </c>
      <c r="N74" s="679" t="s">
        <v>142</v>
      </c>
      <c r="O74" s="680">
        <v>113.8</v>
      </c>
      <c r="P74" s="680">
        <v>113.8</v>
      </c>
      <c r="Q74" s="680">
        <v>113.8</v>
      </c>
      <c r="R74" s="681"/>
      <c r="S74" s="680">
        <v>105.8</v>
      </c>
      <c r="T74" s="680">
        <v>107.2</v>
      </c>
      <c r="U74" s="680">
        <v>107.2</v>
      </c>
      <c r="V74" s="682">
        <v>1.0132325141776939</v>
      </c>
      <c r="W74" s="683">
        <v>0</v>
      </c>
      <c r="X74" s="681"/>
    </row>
    <row r="75" spans="1:24" ht="0.2" customHeight="1">
      <c r="A75" s="672" t="s">
        <v>103</v>
      </c>
      <c r="B75" s="648" t="s">
        <v>1000</v>
      </c>
      <c r="C75" s="648"/>
      <c r="D75" s="648"/>
      <c r="E75" s="648"/>
      <c r="F75" s="648"/>
      <c r="G75" s="648" t="b">
        <v>0</v>
      </c>
      <c r="H75" s="648"/>
      <c r="I75" s="648"/>
      <c r="J75" s="648"/>
      <c r="K75" s="648"/>
      <c r="L75" s="677">
        <v>4</v>
      </c>
      <c r="M75" s="684" t="s">
        <v>294</v>
      </c>
      <c r="N75" s="679" t="s">
        <v>142</v>
      </c>
      <c r="O75" s="685"/>
      <c r="P75" s="686"/>
      <c r="Q75" s="687"/>
      <c r="R75" s="688"/>
      <c r="S75" s="685"/>
      <c r="T75" s="686"/>
      <c r="U75" s="686"/>
      <c r="V75" s="682">
        <v>0</v>
      </c>
      <c r="W75" s="683">
        <v>0</v>
      </c>
      <c r="X75" s="688"/>
    </row>
    <row r="76" spans="1:24">
      <c r="A76" s="672" t="s">
        <v>103</v>
      </c>
      <c r="B76" s="648"/>
      <c r="C76" s="648"/>
      <c r="D76" s="648"/>
      <c r="E76" s="648"/>
      <c r="F76" s="648"/>
      <c r="G76" s="648"/>
      <c r="H76" s="648"/>
      <c r="I76" s="648"/>
      <c r="J76" s="648"/>
      <c r="K76" s="648"/>
      <c r="L76" s="673"/>
      <c r="M76" s="674" t="s">
        <v>295</v>
      </c>
      <c r="N76" s="675"/>
      <c r="O76" s="689"/>
      <c r="P76" s="689"/>
      <c r="Q76" s="689"/>
      <c r="R76" s="675"/>
      <c r="S76" s="689"/>
      <c r="T76" s="689"/>
      <c r="U76" s="689"/>
      <c r="V76" s="690"/>
      <c r="W76" s="689"/>
      <c r="X76" s="675"/>
    </row>
    <row r="77" spans="1:24">
      <c r="A77" s="672" t="s">
        <v>103</v>
      </c>
      <c r="B77" s="648" t="s">
        <v>1003</v>
      </c>
      <c r="C77" s="648"/>
      <c r="D77" s="648"/>
      <c r="E77" s="648"/>
      <c r="F77" s="648"/>
      <c r="G77" s="648"/>
      <c r="H77" s="648"/>
      <c r="I77" s="648"/>
      <c r="J77" s="648"/>
      <c r="K77" s="648"/>
      <c r="L77" s="677">
        <v>1</v>
      </c>
      <c r="M77" s="684" t="s">
        <v>296</v>
      </c>
      <c r="N77" s="679" t="s">
        <v>142</v>
      </c>
      <c r="O77" s="691">
        <v>30</v>
      </c>
      <c r="P77" s="680">
        <v>30</v>
      </c>
      <c r="Q77" s="680">
        <v>30</v>
      </c>
      <c r="R77" s="681"/>
      <c r="S77" s="691">
        <v>30</v>
      </c>
      <c r="T77" s="680">
        <v>30</v>
      </c>
      <c r="U77" s="680">
        <v>30</v>
      </c>
      <c r="V77" s="682">
        <v>1</v>
      </c>
      <c r="W77" s="683">
        <v>0</v>
      </c>
      <c r="X77" s="681"/>
    </row>
    <row r="78" spans="1:24">
      <c r="A78" s="672" t="s">
        <v>103</v>
      </c>
      <c r="B78" s="648"/>
      <c r="C78" s="648"/>
      <c r="D78" s="648"/>
      <c r="E78" s="648"/>
      <c r="F78" s="648"/>
      <c r="G78" s="648"/>
      <c r="H78" s="648"/>
      <c r="I78" s="648"/>
      <c r="J78" s="648"/>
      <c r="K78" s="648"/>
      <c r="L78" s="677">
        <v>2</v>
      </c>
      <c r="M78" s="684" t="s">
        <v>297</v>
      </c>
      <c r="N78" s="679" t="s">
        <v>142</v>
      </c>
      <c r="O78" s="691">
        <v>20</v>
      </c>
      <c r="P78" s="680">
        <v>20</v>
      </c>
      <c r="Q78" s="691">
        <v>20</v>
      </c>
      <c r="R78" s="681"/>
      <c r="S78" s="691">
        <v>20</v>
      </c>
      <c r="T78" s="691">
        <v>20</v>
      </c>
      <c r="U78" s="691">
        <v>20</v>
      </c>
      <c r="V78" s="682">
        <v>1</v>
      </c>
      <c r="W78" s="683">
        <v>0</v>
      </c>
      <c r="X78" s="681"/>
    </row>
    <row r="79" spans="1:24">
      <c r="A79" s="672" t="s">
        <v>103</v>
      </c>
      <c r="B79" s="648"/>
      <c r="C79" s="648"/>
      <c r="D79" s="648"/>
      <c r="E79" s="648"/>
      <c r="F79" s="648"/>
      <c r="G79" s="648"/>
      <c r="H79" s="648"/>
      <c r="I79" s="648"/>
      <c r="J79" s="648"/>
      <c r="K79" s="648"/>
      <c r="L79" s="677">
        <v>3</v>
      </c>
      <c r="M79" s="692" t="s">
        <v>298</v>
      </c>
      <c r="N79" s="693"/>
      <c r="O79" s="694"/>
      <c r="P79" s="683"/>
      <c r="Q79" s="695"/>
      <c r="R79" s="696"/>
      <c r="S79" s="694"/>
      <c r="T79" s="683"/>
      <c r="U79" s="683"/>
      <c r="V79" s="682"/>
      <c r="W79" s="683"/>
      <c r="X79" s="696"/>
    </row>
    <row r="80" spans="1:24" ht="22.5">
      <c r="A80" s="672" t="s">
        <v>103</v>
      </c>
      <c r="B80" s="648"/>
      <c r="C80" s="648"/>
      <c r="D80" s="648"/>
      <c r="E80" s="648"/>
      <c r="F80" s="648"/>
      <c r="G80" s="648"/>
      <c r="H80" s="648"/>
      <c r="I80" s="648"/>
      <c r="J80" s="648"/>
      <c r="K80" s="648"/>
      <c r="L80" s="697" t="s">
        <v>843</v>
      </c>
      <c r="M80" s="698" t="s">
        <v>299</v>
      </c>
      <c r="N80" s="693" t="s">
        <v>300</v>
      </c>
      <c r="O80" s="680">
        <v>241</v>
      </c>
      <c r="P80" s="691">
        <v>214</v>
      </c>
      <c r="Q80" s="699">
        <v>214</v>
      </c>
      <c r="R80" s="681"/>
      <c r="S80" s="680">
        <v>246</v>
      </c>
      <c r="T80" s="691">
        <v>283</v>
      </c>
      <c r="U80" s="691">
        <v>283</v>
      </c>
      <c r="V80" s="682">
        <v>1.1504065040650406</v>
      </c>
      <c r="W80" s="683">
        <v>0</v>
      </c>
      <c r="X80" s="681"/>
    </row>
    <row r="81" spans="1:24" ht="22.5">
      <c r="A81" s="672" t="s">
        <v>103</v>
      </c>
      <c r="B81" s="648"/>
      <c r="C81" s="648"/>
      <c r="D81" s="648"/>
      <c r="E81" s="648"/>
      <c r="F81" s="648"/>
      <c r="G81" s="648"/>
      <c r="H81" s="648"/>
      <c r="I81" s="648"/>
      <c r="J81" s="648"/>
      <c r="K81" s="648"/>
      <c r="L81" s="697" t="s">
        <v>844</v>
      </c>
      <c r="M81" s="698" t="s">
        <v>301</v>
      </c>
      <c r="N81" s="693" t="s">
        <v>300</v>
      </c>
      <c r="O81" s="680">
        <v>1064.8800000000001</v>
      </c>
      <c r="P81" s="680">
        <v>1064.8800000000001</v>
      </c>
      <c r="Q81" s="680">
        <v>1064.8800000000001</v>
      </c>
      <c r="R81" s="681"/>
      <c r="S81" s="691">
        <v>1224.96</v>
      </c>
      <c r="T81" s="691">
        <v>1409.4</v>
      </c>
      <c r="U81" s="691">
        <v>1409.4</v>
      </c>
      <c r="V81" s="682">
        <v>1.1505681818181819</v>
      </c>
      <c r="W81" s="683">
        <v>0</v>
      </c>
      <c r="X81" s="681"/>
    </row>
    <row r="82" spans="1:24" ht="22.5">
      <c r="A82" s="672" t="s">
        <v>103</v>
      </c>
      <c r="B82" s="648"/>
      <c r="C82" s="648"/>
      <c r="D82" s="648"/>
      <c r="E82" s="648"/>
      <c r="F82" s="648"/>
      <c r="G82" s="648"/>
      <c r="H82" s="648"/>
      <c r="I82" s="648"/>
      <c r="J82" s="648"/>
      <c r="K82" s="648"/>
      <c r="L82" s="697" t="s">
        <v>845</v>
      </c>
      <c r="M82" s="698" t="s">
        <v>302</v>
      </c>
      <c r="N82" s="693" t="s">
        <v>300</v>
      </c>
      <c r="O82" s="680">
        <v>241</v>
      </c>
      <c r="P82" s="691">
        <v>214</v>
      </c>
      <c r="Q82" s="699">
        <v>214</v>
      </c>
      <c r="R82" s="681"/>
      <c r="S82" s="680">
        <v>246</v>
      </c>
      <c r="T82" s="691">
        <v>283</v>
      </c>
      <c r="U82" s="691">
        <v>283</v>
      </c>
      <c r="V82" s="682">
        <v>1.1504065040650406</v>
      </c>
      <c r="W82" s="683">
        <v>0</v>
      </c>
      <c r="X82" s="681"/>
    </row>
    <row r="83" spans="1:24" ht="22.5">
      <c r="A83" s="672" t="s">
        <v>103</v>
      </c>
      <c r="B83" s="648"/>
      <c r="C83" s="648"/>
      <c r="D83" s="648"/>
      <c r="E83" s="648"/>
      <c r="F83" s="648"/>
      <c r="G83" s="648"/>
      <c r="H83" s="648"/>
      <c r="I83" s="648"/>
      <c r="J83" s="648"/>
      <c r="K83" s="648"/>
      <c r="L83" s="697" t="s">
        <v>846</v>
      </c>
      <c r="M83" s="698" t="s">
        <v>303</v>
      </c>
      <c r="N83" s="693" t="s">
        <v>300</v>
      </c>
      <c r="O83" s="680">
        <v>1064.8800000000001</v>
      </c>
      <c r="P83" s="680">
        <v>1064.8800000000001</v>
      </c>
      <c r="Q83" s="680">
        <v>1064.8800000000001</v>
      </c>
      <c r="R83" s="681"/>
      <c r="S83" s="691">
        <v>1224.96</v>
      </c>
      <c r="T83" s="691">
        <v>1409.4</v>
      </c>
      <c r="U83" s="691">
        <v>1409.4</v>
      </c>
      <c r="V83" s="682">
        <v>1.1505681818181819</v>
      </c>
      <c r="W83" s="683">
        <v>0</v>
      </c>
      <c r="X83" s="681"/>
    </row>
    <row r="84" spans="1:24">
      <c r="A84" s="672" t="s">
        <v>103</v>
      </c>
      <c r="B84" s="648"/>
      <c r="C84" s="648"/>
      <c r="D84" s="648"/>
      <c r="E84" s="648"/>
      <c r="F84" s="648"/>
      <c r="G84" s="648"/>
      <c r="H84" s="648"/>
      <c r="I84" s="648"/>
      <c r="J84" s="648"/>
      <c r="K84" s="648"/>
      <c r="L84" s="677">
        <v>4</v>
      </c>
      <c r="M84" s="700" t="s">
        <v>304</v>
      </c>
      <c r="N84" s="679" t="s">
        <v>142</v>
      </c>
      <c r="O84" s="680"/>
      <c r="P84" s="691"/>
      <c r="Q84" s="699"/>
      <c r="R84" s="681"/>
      <c r="S84" s="680"/>
      <c r="T84" s="691"/>
      <c r="U84" s="691"/>
      <c r="V84" s="682">
        <v>0</v>
      </c>
      <c r="W84" s="683">
        <v>0</v>
      </c>
      <c r="X84" s="681"/>
    </row>
    <row r="85" spans="1:24">
      <c r="A85" s="672" t="s">
        <v>103</v>
      </c>
      <c r="B85" s="648"/>
      <c r="C85" s="648"/>
      <c r="D85" s="648"/>
      <c r="E85" s="648"/>
      <c r="F85" s="648"/>
      <c r="G85" s="648"/>
      <c r="H85" s="648"/>
      <c r="I85" s="648"/>
      <c r="J85" s="648"/>
      <c r="K85" s="648"/>
      <c r="L85" s="677">
        <v>5</v>
      </c>
      <c r="M85" s="700" t="s">
        <v>305</v>
      </c>
      <c r="N85" s="679" t="s">
        <v>142</v>
      </c>
      <c r="O85" s="680">
        <v>15</v>
      </c>
      <c r="P85" s="691">
        <v>15</v>
      </c>
      <c r="Q85" s="699">
        <v>15</v>
      </c>
      <c r="R85" s="681"/>
      <c r="S85" s="680">
        <v>15</v>
      </c>
      <c r="T85" s="691">
        <v>15</v>
      </c>
      <c r="U85" s="691">
        <v>15</v>
      </c>
      <c r="V85" s="682">
        <v>1</v>
      </c>
      <c r="W85" s="683">
        <v>0</v>
      </c>
      <c r="X85" s="681"/>
    </row>
    <row r="86" spans="1:24" s="79" customFormat="1">
      <c r="A86" s="672" t="s">
        <v>103</v>
      </c>
      <c r="B86" s="701"/>
      <c r="C86" s="701"/>
      <c r="D86" s="701"/>
      <c r="E86" s="701"/>
      <c r="F86" s="701"/>
      <c r="G86" s="701"/>
      <c r="H86" s="701"/>
      <c r="I86" s="701"/>
      <c r="J86" s="701"/>
      <c r="K86" s="701"/>
      <c r="L86" s="702" t="s">
        <v>123</v>
      </c>
      <c r="M86" s="692" t="s">
        <v>306</v>
      </c>
      <c r="N86" s="679"/>
      <c r="O86" s="703"/>
      <c r="P86" s="703"/>
      <c r="Q86" s="703"/>
      <c r="R86" s="704"/>
      <c r="S86" s="703"/>
      <c r="T86" s="703"/>
      <c r="U86" s="703"/>
      <c r="V86" s="682">
        <v>0</v>
      </c>
      <c r="W86" s="683">
        <v>0</v>
      </c>
      <c r="X86" s="704"/>
    </row>
    <row r="87" spans="1:24" s="79" customFormat="1">
      <c r="A87" s="672" t="s">
        <v>103</v>
      </c>
      <c r="B87" s="701"/>
      <c r="C87" s="701"/>
      <c r="D87" s="701"/>
      <c r="E87" s="701"/>
      <c r="F87" s="701"/>
      <c r="G87" s="701"/>
      <c r="H87" s="701"/>
      <c r="I87" s="701"/>
      <c r="J87" s="701"/>
      <c r="K87" s="701"/>
      <c r="L87" s="702" t="s">
        <v>124</v>
      </c>
      <c r="M87" s="678" t="s">
        <v>307</v>
      </c>
      <c r="N87" s="679"/>
      <c r="O87" s="703"/>
      <c r="P87" s="703"/>
      <c r="Q87" s="703"/>
      <c r="R87" s="704"/>
      <c r="S87" s="703"/>
      <c r="T87" s="703"/>
      <c r="U87" s="703"/>
      <c r="V87" s="682">
        <v>0</v>
      </c>
      <c r="W87" s="683">
        <v>0</v>
      </c>
      <c r="X87" s="704"/>
    </row>
    <row r="88" spans="1:24" s="87" customFormat="1">
      <c r="A88" s="626" t="s">
        <v>119</v>
      </c>
      <c r="B88" s="671"/>
      <c r="C88" s="671"/>
      <c r="D88" s="671"/>
      <c r="E88" s="671"/>
      <c r="F88" s="671"/>
      <c r="G88" s="671"/>
      <c r="H88" s="671"/>
      <c r="I88" s="671"/>
      <c r="J88" s="671"/>
      <c r="K88" s="671"/>
      <c r="L88" s="627" t="s">
        <v>2456</v>
      </c>
      <c r="M88" s="610"/>
      <c r="N88" s="611"/>
      <c r="O88" s="611"/>
      <c r="P88" s="611"/>
      <c r="Q88" s="611"/>
      <c r="R88" s="611"/>
      <c r="S88" s="611"/>
      <c r="T88" s="611"/>
      <c r="U88" s="611"/>
      <c r="V88" s="611"/>
      <c r="W88" s="611"/>
      <c r="X88" s="611"/>
    </row>
    <row r="89" spans="1:24">
      <c r="A89" s="672" t="s">
        <v>119</v>
      </c>
      <c r="B89" s="648" t="s">
        <v>1001</v>
      </c>
      <c r="C89" s="648"/>
      <c r="D89" s="648"/>
      <c r="E89" s="648"/>
      <c r="F89" s="648"/>
      <c r="G89" s="648"/>
      <c r="H89" s="648"/>
      <c r="I89" s="648"/>
      <c r="J89" s="648"/>
      <c r="K89" s="648"/>
      <c r="L89" s="673"/>
      <c r="M89" s="674" t="s">
        <v>150</v>
      </c>
      <c r="N89" s="675"/>
      <c r="O89" s="675"/>
      <c r="P89" s="675"/>
      <c r="Q89" s="675"/>
      <c r="R89" s="675"/>
      <c r="S89" s="676">
        <v>1.01</v>
      </c>
      <c r="T89" s="676">
        <v>1.01</v>
      </c>
      <c r="U89" s="676">
        <v>1.01</v>
      </c>
      <c r="V89" s="675"/>
      <c r="W89" s="675"/>
      <c r="X89" s="675"/>
    </row>
    <row r="90" spans="1:24" ht="0.2" customHeight="1">
      <c r="A90" s="672" t="s">
        <v>119</v>
      </c>
      <c r="B90" s="648" t="s">
        <v>998</v>
      </c>
      <c r="C90" s="648"/>
      <c r="D90" s="648"/>
      <c r="E90" s="648"/>
      <c r="F90" s="648"/>
      <c r="G90" s="648" t="b">
        <v>0</v>
      </c>
      <c r="H90" s="648"/>
      <c r="I90" s="648"/>
      <c r="J90" s="648"/>
      <c r="K90" s="648"/>
      <c r="L90" s="677">
        <v>1</v>
      </c>
      <c r="M90" s="678" t="s">
        <v>292</v>
      </c>
      <c r="N90" s="679" t="s">
        <v>142</v>
      </c>
      <c r="O90" s="680"/>
      <c r="P90" s="680"/>
      <c r="Q90" s="680"/>
      <c r="R90" s="681"/>
      <c r="S90" s="680"/>
      <c r="T90" s="680"/>
      <c r="U90" s="680"/>
      <c r="V90" s="682">
        <v>0</v>
      </c>
      <c r="W90" s="683">
        <v>0</v>
      </c>
      <c r="X90" s="681"/>
    </row>
    <row r="91" spans="1:24">
      <c r="A91" s="672" t="s">
        <v>119</v>
      </c>
      <c r="B91" s="648" t="s">
        <v>999</v>
      </c>
      <c r="C91" s="648"/>
      <c r="D91" s="648"/>
      <c r="E91" s="648"/>
      <c r="F91" s="648"/>
      <c r="G91" s="648"/>
      <c r="H91" s="648"/>
      <c r="I91" s="648"/>
      <c r="J91" s="648"/>
      <c r="K91" s="648"/>
      <c r="L91" s="677">
        <v>2</v>
      </c>
      <c r="M91" s="684" t="s">
        <v>151</v>
      </c>
      <c r="N91" s="679" t="s">
        <v>142</v>
      </c>
      <c r="O91" s="680">
        <v>1</v>
      </c>
      <c r="P91" s="680">
        <v>1</v>
      </c>
      <c r="Q91" s="680">
        <v>1</v>
      </c>
      <c r="R91" s="680">
        <v>1</v>
      </c>
      <c r="S91" s="680">
        <v>1</v>
      </c>
      <c r="T91" s="680">
        <v>1</v>
      </c>
      <c r="U91" s="680">
        <v>1</v>
      </c>
      <c r="V91" s="682">
        <v>1</v>
      </c>
      <c r="W91" s="683">
        <v>0</v>
      </c>
      <c r="X91" s="681"/>
    </row>
    <row r="92" spans="1:24">
      <c r="A92" s="672" t="s">
        <v>119</v>
      </c>
      <c r="B92" s="648"/>
      <c r="C92" s="648"/>
      <c r="D92" s="648"/>
      <c r="E92" s="648"/>
      <c r="F92" s="648"/>
      <c r="G92" s="648"/>
      <c r="H92" s="648"/>
      <c r="I92" s="648"/>
      <c r="J92" s="648"/>
      <c r="K92" s="648"/>
      <c r="L92" s="677">
        <v>3</v>
      </c>
      <c r="M92" s="678" t="s">
        <v>293</v>
      </c>
      <c r="N92" s="679" t="s">
        <v>142</v>
      </c>
      <c r="O92" s="680">
        <v>113.8</v>
      </c>
      <c r="P92" s="680">
        <v>113.8</v>
      </c>
      <c r="Q92" s="680">
        <v>113.8</v>
      </c>
      <c r="R92" s="681"/>
      <c r="S92" s="680">
        <v>105.8</v>
      </c>
      <c r="T92" s="680">
        <v>107.2</v>
      </c>
      <c r="U92" s="680">
        <v>107.2</v>
      </c>
      <c r="V92" s="682">
        <v>1.0132325141776939</v>
      </c>
      <c r="W92" s="683">
        <v>0</v>
      </c>
      <c r="X92" s="681"/>
    </row>
    <row r="93" spans="1:24" ht="0.2" customHeight="1">
      <c r="A93" s="672" t="s">
        <v>119</v>
      </c>
      <c r="B93" s="648" t="s">
        <v>1000</v>
      </c>
      <c r="C93" s="648"/>
      <c r="D93" s="648"/>
      <c r="E93" s="648"/>
      <c r="F93" s="648"/>
      <c r="G93" s="648" t="b">
        <v>0</v>
      </c>
      <c r="H93" s="648"/>
      <c r="I93" s="648"/>
      <c r="J93" s="648"/>
      <c r="K93" s="648"/>
      <c r="L93" s="677">
        <v>4</v>
      </c>
      <c r="M93" s="684" t="s">
        <v>294</v>
      </c>
      <c r="N93" s="679" t="s">
        <v>142</v>
      </c>
      <c r="O93" s="685"/>
      <c r="P93" s="686"/>
      <c r="Q93" s="687"/>
      <c r="R93" s="688"/>
      <c r="S93" s="685"/>
      <c r="T93" s="686"/>
      <c r="U93" s="686"/>
      <c r="V93" s="682">
        <v>0</v>
      </c>
      <c r="W93" s="683">
        <v>0</v>
      </c>
      <c r="X93" s="688"/>
    </row>
    <row r="94" spans="1:24">
      <c r="A94" s="672" t="s">
        <v>119</v>
      </c>
      <c r="B94" s="648"/>
      <c r="C94" s="648"/>
      <c r="D94" s="648"/>
      <c r="E94" s="648"/>
      <c r="F94" s="648"/>
      <c r="G94" s="648"/>
      <c r="H94" s="648"/>
      <c r="I94" s="648"/>
      <c r="J94" s="648"/>
      <c r="K94" s="648"/>
      <c r="L94" s="673"/>
      <c r="M94" s="674" t="s">
        <v>295</v>
      </c>
      <c r="N94" s="675"/>
      <c r="O94" s="689"/>
      <c r="P94" s="689"/>
      <c r="Q94" s="689"/>
      <c r="R94" s="675"/>
      <c r="S94" s="689"/>
      <c r="T94" s="689"/>
      <c r="U94" s="689"/>
      <c r="V94" s="690"/>
      <c r="W94" s="689"/>
      <c r="X94" s="675"/>
    </row>
    <row r="95" spans="1:24">
      <c r="A95" s="672" t="s">
        <v>119</v>
      </c>
      <c r="B95" s="648" t="s">
        <v>1003</v>
      </c>
      <c r="C95" s="648"/>
      <c r="D95" s="648"/>
      <c r="E95" s="648"/>
      <c r="F95" s="648"/>
      <c r="G95" s="648"/>
      <c r="H95" s="648"/>
      <c r="I95" s="648"/>
      <c r="J95" s="648"/>
      <c r="K95" s="648"/>
      <c r="L95" s="677">
        <v>1</v>
      </c>
      <c r="M95" s="684" t="s">
        <v>296</v>
      </c>
      <c r="N95" s="679" t="s">
        <v>142</v>
      </c>
      <c r="O95" s="691">
        <v>30</v>
      </c>
      <c r="P95" s="680">
        <v>30</v>
      </c>
      <c r="Q95" s="680">
        <v>30</v>
      </c>
      <c r="R95" s="681"/>
      <c r="S95" s="691">
        <v>30</v>
      </c>
      <c r="T95" s="680">
        <v>30</v>
      </c>
      <c r="U95" s="680">
        <v>30</v>
      </c>
      <c r="V95" s="682">
        <v>1</v>
      </c>
      <c r="W95" s="683">
        <v>0</v>
      </c>
      <c r="X95" s="681"/>
    </row>
    <row r="96" spans="1:24">
      <c r="A96" s="672" t="s">
        <v>119</v>
      </c>
      <c r="B96" s="648"/>
      <c r="C96" s="648"/>
      <c r="D96" s="648"/>
      <c r="E96" s="648"/>
      <c r="F96" s="648"/>
      <c r="G96" s="648"/>
      <c r="H96" s="648"/>
      <c r="I96" s="648"/>
      <c r="J96" s="648"/>
      <c r="K96" s="648"/>
      <c r="L96" s="677">
        <v>2</v>
      </c>
      <c r="M96" s="684" t="s">
        <v>297</v>
      </c>
      <c r="N96" s="679" t="s">
        <v>142</v>
      </c>
      <c r="O96" s="691">
        <v>20</v>
      </c>
      <c r="P96" s="680">
        <v>20</v>
      </c>
      <c r="Q96" s="691">
        <v>20</v>
      </c>
      <c r="R96" s="681"/>
      <c r="S96" s="691">
        <v>20</v>
      </c>
      <c r="T96" s="691">
        <v>20</v>
      </c>
      <c r="U96" s="691">
        <v>20</v>
      </c>
      <c r="V96" s="682">
        <v>1</v>
      </c>
      <c r="W96" s="683">
        <v>0</v>
      </c>
      <c r="X96" s="681"/>
    </row>
    <row r="97" spans="1:24">
      <c r="A97" s="672" t="s">
        <v>119</v>
      </c>
      <c r="B97" s="648"/>
      <c r="C97" s="648"/>
      <c r="D97" s="648"/>
      <c r="E97" s="648"/>
      <c r="F97" s="648"/>
      <c r="G97" s="648"/>
      <c r="H97" s="648"/>
      <c r="I97" s="648"/>
      <c r="J97" s="648"/>
      <c r="K97" s="648"/>
      <c r="L97" s="677">
        <v>3</v>
      </c>
      <c r="M97" s="692" t="s">
        <v>298</v>
      </c>
      <c r="N97" s="693"/>
      <c r="O97" s="694"/>
      <c r="P97" s="683"/>
      <c r="Q97" s="695"/>
      <c r="R97" s="696"/>
      <c r="S97" s="694"/>
      <c r="T97" s="683"/>
      <c r="U97" s="683"/>
      <c r="V97" s="682"/>
      <c r="W97" s="683"/>
      <c r="X97" s="696"/>
    </row>
    <row r="98" spans="1:24" ht="22.5">
      <c r="A98" s="672" t="s">
        <v>119</v>
      </c>
      <c r="B98" s="648"/>
      <c r="C98" s="648"/>
      <c r="D98" s="648"/>
      <c r="E98" s="648"/>
      <c r="F98" s="648"/>
      <c r="G98" s="648"/>
      <c r="H98" s="648"/>
      <c r="I98" s="648"/>
      <c r="J98" s="648"/>
      <c r="K98" s="648"/>
      <c r="L98" s="697" t="s">
        <v>843</v>
      </c>
      <c r="M98" s="698" t="s">
        <v>299</v>
      </c>
      <c r="N98" s="693" t="s">
        <v>300</v>
      </c>
      <c r="O98" s="680">
        <v>241</v>
      </c>
      <c r="P98" s="691">
        <v>214</v>
      </c>
      <c r="Q98" s="699">
        <v>214</v>
      </c>
      <c r="R98" s="681"/>
      <c r="S98" s="680">
        <v>246</v>
      </c>
      <c r="T98" s="691">
        <v>283</v>
      </c>
      <c r="U98" s="691">
        <v>283</v>
      </c>
      <c r="V98" s="682">
        <v>1.1504065040650406</v>
      </c>
      <c r="W98" s="683">
        <v>0</v>
      </c>
      <c r="X98" s="681"/>
    </row>
    <row r="99" spans="1:24" ht="22.5">
      <c r="A99" s="672" t="s">
        <v>119</v>
      </c>
      <c r="B99" s="648"/>
      <c r="C99" s="648"/>
      <c r="D99" s="648"/>
      <c r="E99" s="648"/>
      <c r="F99" s="648"/>
      <c r="G99" s="648"/>
      <c r="H99" s="648"/>
      <c r="I99" s="648"/>
      <c r="J99" s="648"/>
      <c r="K99" s="648"/>
      <c r="L99" s="697" t="s">
        <v>844</v>
      </c>
      <c r="M99" s="698" t="s">
        <v>301</v>
      </c>
      <c r="N99" s="693" t="s">
        <v>300</v>
      </c>
      <c r="O99" s="680">
        <v>1064.8800000000001</v>
      </c>
      <c r="P99" s="680">
        <v>1064.8800000000001</v>
      </c>
      <c r="Q99" s="680">
        <v>1064.8800000000001</v>
      </c>
      <c r="R99" s="681"/>
      <c r="S99" s="691">
        <v>1224.96</v>
      </c>
      <c r="T99" s="691">
        <v>1409.4</v>
      </c>
      <c r="U99" s="691">
        <v>1409.4</v>
      </c>
      <c r="V99" s="682">
        <v>1.1505681818181819</v>
      </c>
      <c r="W99" s="683">
        <v>0</v>
      </c>
      <c r="X99" s="681"/>
    </row>
    <row r="100" spans="1:24" ht="22.5">
      <c r="A100" s="672" t="s">
        <v>119</v>
      </c>
      <c r="B100" s="648"/>
      <c r="C100" s="648"/>
      <c r="D100" s="648"/>
      <c r="E100" s="648"/>
      <c r="F100" s="648"/>
      <c r="G100" s="648"/>
      <c r="H100" s="648"/>
      <c r="I100" s="648"/>
      <c r="J100" s="648"/>
      <c r="K100" s="648"/>
      <c r="L100" s="697" t="s">
        <v>845</v>
      </c>
      <c r="M100" s="698" t="s">
        <v>302</v>
      </c>
      <c r="N100" s="693" t="s">
        <v>300</v>
      </c>
      <c r="O100" s="680">
        <v>241</v>
      </c>
      <c r="P100" s="691">
        <v>214</v>
      </c>
      <c r="Q100" s="699">
        <v>214</v>
      </c>
      <c r="R100" s="681"/>
      <c r="S100" s="680">
        <v>246</v>
      </c>
      <c r="T100" s="691">
        <v>283</v>
      </c>
      <c r="U100" s="691">
        <v>283</v>
      </c>
      <c r="V100" s="682">
        <v>1.1504065040650406</v>
      </c>
      <c r="W100" s="683">
        <v>0</v>
      </c>
      <c r="X100" s="681"/>
    </row>
    <row r="101" spans="1:24" ht="22.5">
      <c r="A101" s="672" t="s">
        <v>119</v>
      </c>
      <c r="B101" s="648"/>
      <c r="C101" s="648"/>
      <c r="D101" s="648"/>
      <c r="E101" s="648"/>
      <c r="F101" s="648"/>
      <c r="G101" s="648"/>
      <c r="H101" s="648"/>
      <c r="I101" s="648"/>
      <c r="J101" s="648"/>
      <c r="K101" s="648"/>
      <c r="L101" s="697" t="s">
        <v>846</v>
      </c>
      <c r="M101" s="698" t="s">
        <v>303</v>
      </c>
      <c r="N101" s="693" t="s">
        <v>300</v>
      </c>
      <c r="O101" s="680">
        <v>1064.8800000000001</v>
      </c>
      <c r="P101" s="680">
        <v>1064.8800000000001</v>
      </c>
      <c r="Q101" s="680">
        <v>1064.8800000000001</v>
      </c>
      <c r="R101" s="681"/>
      <c r="S101" s="691">
        <v>1224.96</v>
      </c>
      <c r="T101" s="691">
        <v>1409.4</v>
      </c>
      <c r="U101" s="691">
        <v>1409.4</v>
      </c>
      <c r="V101" s="682">
        <v>1.1505681818181819</v>
      </c>
      <c r="W101" s="683">
        <v>0</v>
      </c>
      <c r="X101" s="681"/>
    </row>
    <row r="102" spans="1:24">
      <c r="A102" s="672" t="s">
        <v>119</v>
      </c>
      <c r="B102" s="648"/>
      <c r="C102" s="648"/>
      <c r="D102" s="648"/>
      <c r="E102" s="648"/>
      <c r="F102" s="648"/>
      <c r="G102" s="648"/>
      <c r="H102" s="648"/>
      <c r="I102" s="648"/>
      <c r="J102" s="648"/>
      <c r="K102" s="648"/>
      <c r="L102" s="677">
        <v>4</v>
      </c>
      <c r="M102" s="700" t="s">
        <v>304</v>
      </c>
      <c r="N102" s="679" t="s">
        <v>142</v>
      </c>
      <c r="O102" s="680"/>
      <c r="P102" s="691"/>
      <c r="Q102" s="699"/>
      <c r="R102" s="681"/>
      <c r="S102" s="680"/>
      <c r="T102" s="691"/>
      <c r="U102" s="691"/>
      <c r="V102" s="682">
        <v>0</v>
      </c>
      <c r="W102" s="683">
        <v>0</v>
      </c>
      <c r="X102" s="681"/>
    </row>
    <row r="103" spans="1:24">
      <c r="A103" s="672" t="s">
        <v>119</v>
      </c>
      <c r="B103" s="648"/>
      <c r="C103" s="648"/>
      <c r="D103" s="648"/>
      <c r="E103" s="648"/>
      <c r="F103" s="648"/>
      <c r="G103" s="648"/>
      <c r="H103" s="648"/>
      <c r="I103" s="648"/>
      <c r="J103" s="648"/>
      <c r="K103" s="648"/>
      <c r="L103" s="677">
        <v>5</v>
      </c>
      <c r="M103" s="700" t="s">
        <v>305</v>
      </c>
      <c r="N103" s="679" t="s">
        <v>142</v>
      </c>
      <c r="O103" s="680">
        <v>15</v>
      </c>
      <c r="P103" s="691">
        <v>15</v>
      </c>
      <c r="Q103" s="699">
        <v>15</v>
      </c>
      <c r="R103" s="681"/>
      <c r="S103" s="680">
        <v>15</v>
      </c>
      <c r="T103" s="691">
        <v>15</v>
      </c>
      <c r="U103" s="691">
        <v>15</v>
      </c>
      <c r="V103" s="682">
        <v>1</v>
      </c>
      <c r="W103" s="683">
        <v>0</v>
      </c>
      <c r="X103" s="681"/>
    </row>
    <row r="104" spans="1:24" s="79" customFormat="1">
      <c r="A104" s="672" t="s">
        <v>119</v>
      </c>
      <c r="B104" s="701"/>
      <c r="C104" s="701"/>
      <c r="D104" s="701"/>
      <c r="E104" s="701"/>
      <c r="F104" s="701"/>
      <c r="G104" s="701"/>
      <c r="H104" s="701"/>
      <c r="I104" s="701"/>
      <c r="J104" s="701"/>
      <c r="K104" s="701"/>
      <c r="L104" s="702" t="s">
        <v>123</v>
      </c>
      <c r="M104" s="692" t="s">
        <v>306</v>
      </c>
      <c r="N104" s="679"/>
      <c r="O104" s="703"/>
      <c r="P104" s="703"/>
      <c r="Q104" s="703"/>
      <c r="R104" s="704"/>
      <c r="S104" s="703"/>
      <c r="T104" s="703"/>
      <c r="U104" s="703"/>
      <c r="V104" s="682">
        <v>0</v>
      </c>
      <c r="W104" s="683">
        <v>0</v>
      </c>
      <c r="X104" s="704"/>
    </row>
    <row r="105" spans="1:24" s="79" customFormat="1">
      <c r="A105" s="672" t="s">
        <v>119</v>
      </c>
      <c r="B105" s="701"/>
      <c r="C105" s="701"/>
      <c r="D105" s="701"/>
      <c r="E105" s="701"/>
      <c r="F105" s="701"/>
      <c r="G105" s="701"/>
      <c r="H105" s="701"/>
      <c r="I105" s="701"/>
      <c r="J105" s="701"/>
      <c r="K105" s="701"/>
      <c r="L105" s="702" t="s">
        <v>124</v>
      </c>
      <c r="M105" s="678" t="s">
        <v>307</v>
      </c>
      <c r="N105" s="679"/>
      <c r="O105" s="703"/>
      <c r="P105" s="703"/>
      <c r="Q105" s="703"/>
      <c r="R105" s="704"/>
      <c r="S105" s="703"/>
      <c r="T105" s="703"/>
      <c r="U105" s="703"/>
      <c r="V105" s="682">
        <v>0</v>
      </c>
      <c r="W105" s="683">
        <v>0</v>
      </c>
      <c r="X105" s="704"/>
    </row>
    <row r="106" spans="1:24" s="87" customFormat="1">
      <c r="A106" s="626" t="s">
        <v>123</v>
      </c>
      <c r="B106" s="671"/>
      <c r="C106" s="671"/>
      <c r="D106" s="671"/>
      <c r="E106" s="671"/>
      <c r="F106" s="671"/>
      <c r="G106" s="671"/>
      <c r="H106" s="671"/>
      <c r="I106" s="671"/>
      <c r="J106" s="671"/>
      <c r="K106" s="671"/>
      <c r="L106" s="627" t="s">
        <v>2458</v>
      </c>
      <c r="M106" s="610"/>
      <c r="N106" s="611"/>
      <c r="O106" s="611"/>
      <c r="P106" s="611"/>
      <c r="Q106" s="611"/>
      <c r="R106" s="611"/>
      <c r="S106" s="611"/>
      <c r="T106" s="611"/>
      <c r="U106" s="611"/>
      <c r="V106" s="611"/>
      <c r="W106" s="611"/>
      <c r="X106" s="611"/>
    </row>
    <row r="107" spans="1:24">
      <c r="A107" s="672" t="s">
        <v>123</v>
      </c>
      <c r="B107" s="648" t="s">
        <v>1001</v>
      </c>
      <c r="C107" s="648"/>
      <c r="D107" s="648"/>
      <c r="E107" s="648"/>
      <c r="F107" s="648"/>
      <c r="G107" s="648"/>
      <c r="H107" s="648"/>
      <c r="I107" s="648"/>
      <c r="J107" s="648"/>
      <c r="K107" s="648"/>
      <c r="L107" s="673"/>
      <c r="M107" s="674" t="s">
        <v>150</v>
      </c>
      <c r="N107" s="675"/>
      <c r="O107" s="675"/>
      <c r="P107" s="675"/>
      <c r="Q107" s="675"/>
      <c r="R107" s="675"/>
      <c r="S107" s="676">
        <v>1.01</v>
      </c>
      <c r="T107" s="676">
        <v>1.01</v>
      </c>
      <c r="U107" s="676">
        <v>1.01</v>
      </c>
      <c r="V107" s="675"/>
      <c r="W107" s="675"/>
      <c r="X107" s="675"/>
    </row>
    <row r="108" spans="1:24" ht="0.2" customHeight="1">
      <c r="A108" s="672" t="s">
        <v>123</v>
      </c>
      <c r="B108" s="648" t="s">
        <v>998</v>
      </c>
      <c r="C108" s="648"/>
      <c r="D108" s="648"/>
      <c r="E108" s="648"/>
      <c r="F108" s="648"/>
      <c r="G108" s="648" t="b">
        <v>0</v>
      </c>
      <c r="H108" s="648"/>
      <c r="I108" s="648"/>
      <c r="J108" s="648"/>
      <c r="K108" s="648"/>
      <c r="L108" s="677">
        <v>1</v>
      </c>
      <c r="M108" s="678" t="s">
        <v>292</v>
      </c>
      <c r="N108" s="679" t="s">
        <v>142</v>
      </c>
      <c r="O108" s="680"/>
      <c r="P108" s="680"/>
      <c r="Q108" s="680"/>
      <c r="R108" s="681"/>
      <c r="S108" s="680"/>
      <c r="T108" s="680"/>
      <c r="U108" s="680"/>
      <c r="V108" s="682">
        <v>0</v>
      </c>
      <c r="W108" s="683">
        <v>0</v>
      </c>
      <c r="X108" s="681"/>
    </row>
    <row r="109" spans="1:24">
      <c r="A109" s="672" t="s">
        <v>123</v>
      </c>
      <c r="B109" s="648" t="s">
        <v>999</v>
      </c>
      <c r="C109" s="648"/>
      <c r="D109" s="648"/>
      <c r="E109" s="648"/>
      <c r="F109" s="648"/>
      <c r="G109" s="648"/>
      <c r="H109" s="648"/>
      <c r="I109" s="648"/>
      <c r="J109" s="648"/>
      <c r="K109" s="648"/>
      <c r="L109" s="677">
        <v>2</v>
      </c>
      <c r="M109" s="684" t="s">
        <v>151</v>
      </c>
      <c r="N109" s="679" t="s">
        <v>142</v>
      </c>
      <c r="O109" s="680">
        <v>1</v>
      </c>
      <c r="P109" s="680">
        <v>1</v>
      </c>
      <c r="Q109" s="680">
        <v>1</v>
      </c>
      <c r="R109" s="680">
        <v>1</v>
      </c>
      <c r="S109" s="680">
        <v>1</v>
      </c>
      <c r="T109" s="680">
        <v>1</v>
      </c>
      <c r="U109" s="680">
        <v>1</v>
      </c>
      <c r="V109" s="682">
        <v>1</v>
      </c>
      <c r="W109" s="683">
        <v>0</v>
      </c>
      <c r="X109" s="681"/>
    </row>
    <row r="110" spans="1:24">
      <c r="A110" s="672" t="s">
        <v>123</v>
      </c>
      <c r="B110" s="648"/>
      <c r="C110" s="648"/>
      <c r="D110" s="648"/>
      <c r="E110" s="648"/>
      <c r="F110" s="648"/>
      <c r="G110" s="648"/>
      <c r="H110" s="648"/>
      <c r="I110" s="648"/>
      <c r="J110" s="648"/>
      <c r="K110" s="648"/>
      <c r="L110" s="677">
        <v>3</v>
      </c>
      <c r="M110" s="678" t="s">
        <v>293</v>
      </c>
      <c r="N110" s="679" t="s">
        <v>142</v>
      </c>
      <c r="O110" s="680">
        <v>113.8</v>
      </c>
      <c r="P110" s="680">
        <v>113.8</v>
      </c>
      <c r="Q110" s="680">
        <v>113.8</v>
      </c>
      <c r="R110" s="681"/>
      <c r="S110" s="680">
        <v>105.8</v>
      </c>
      <c r="T110" s="680">
        <v>107.2</v>
      </c>
      <c r="U110" s="680">
        <v>107.2</v>
      </c>
      <c r="V110" s="682">
        <v>1.0132325141776939</v>
      </c>
      <c r="W110" s="683">
        <v>0</v>
      </c>
      <c r="X110" s="681"/>
    </row>
    <row r="111" spans="1:24" ht="0.2" customHeight="1">
      <c r="A111" s="672" t="s">
        <v>123</v>
      </c>
      <c r="B111" s="648" t="s">
        <v>1000</v>
      </c>
      <c r="C111" s="648"/>
      <c r="D111" s="648"/>
      <c r="E111" s="648"/>
      <c r="F111" s="648"/>
      <c r="G111" s="648" t="b">
        <v>0</v>
      </c>
      <c r="H111" s="648"/>
      <c r="I111" s="648"/>
      <c r="J111" s="648"/>
      <c r="K111" s="648"/>
      <c r="L111" s="677">
        <v>4</v>
      </c>
      <c r="M111" s="684" t="s">
        <v>294</v>
      </c>
      <c r="N111" s="679" t="s">
        <v>142</v>
      </c>
      <c r="O111" s="685"/>
      <c r="P111" s="686"/>
      <c r="Q111" s="687"/>
      <c r="R111" s="688"/>
      <c r="S111" s="685"/>
      <c r="T111" s="686"/>
      <c r="U111" s="686"/>
      <c r="V111" s="682">
        <v>0</v>
      </c>
      <c r="W111" s="683">
        <v>0</v>
      </c>
      <c r="X111" s="688"/>
    </row>
    <row r="112" spans="1:24">
      <c r="A112" s="672" t="s">
        <v>123</v>
      </c>
      <c r="B112" s="648"/>
      <c r="C112" s="648"/>
      <c r="D112" s="648"/>
      <c r="E112" s="648"/>
      <c r="F112" s="648"/>
      <c r="G112" s="648"/>
      <c r="H112" s="648"/>
      <c r="I112" s="648"/>
      <c r="J112" s="648"/>
      <c r="K112" s="648"/>
      <c r="L112" s="673"/>
      <c r="M112" s="674" t="s">
        <v>295</v>
      </c>
      <c r="N112" s="675"/>
      <c r="O112" s="689"/>
      <c r="P112" s="689"/>
      <c r="Q112" s="689"/>
      <c r="R112" s="675"/>
      <c r="S112" s="689"/>
      <c r="T112" s="689"/>
      <c r="U112" s="689"/>
      <c r="V112" s="690"/>
      <c r="W112" s="689"/>
      <c r="X112" s="675"/>
    </row>
    <row r="113" spans="1:24">
      <c r="A113" s="672" t="s">
        <v>123</v>
      </c>
      <c r="B113" s="648" t="s">
        <v>1003</v>
      </c>
      <c r="C113" s="648"/>
      <c r="D113" s="648"/>
      <c r="E113" s="648"/>
      <c r="F113" s="648"/>
      <c r="G113" s="648"/>
      <c r="H113" s="648"/>
      <c r="I113" s="648"/>
      <c r="J113" s="648"/>
      <c r="K113" s="648"/>
      <c r="L113" s="677">
        <v>1</v>
      </c>
      <c r="M113" s="684" t="s">
        <v>296</v>
      </c>
      <c r="N113" s="679" t="s">
        <v>142</v>
      </c>
      <c r="O113" s="691">
        <v>30</v>
      </c>
      <c r="P113" s="680">
        <v>30</v>
      </c>
      <c r="Q113" s="680">
        <v>30</v>
      </c>
      <c r="R113" s="681"/>
      <c r="S113" s="691">
        <v>30</v>
      </c>
      <c r="T113" s="680">
        <v>30</v>
      </c>
      <c r="U113" s="680">
        <v>30</v>
      </c>
      <c r="V113" s="682">
        <v>1</v>
      </c>
      <c r="W113" s="683">
        <v>0</v>
      </c>
      <c r="X113" s="681"/>
    </row>
    <row r="114" spans="1:24">
      <c r="A114" s="672" t="s">
        <v>123</v>
      </c>
      <c r="B114" s="648"/>
      <c r="C114" s="648"/>
      <c r="D114" s="648"/>
      <c r="E114" s="648"/>
      <c r="F114" s="648"/>
      <c r="G114" s="648"/>
      <c r="H114" s="648"/>
      <c r="I114" s="648"/>
      <c r="J114" s="648"/>
      <c r="K114" s="648"/>
      <c r="L114" s="677">
        <v>2</v>
      </c>
      <c r="M114" s="684" t="s">
        <v>297</v>
      </c>
      <c r="N114" s="679" t="s">
        <v>142</v>
      </c>
      <c r="O114" s="691">
        <v>20</v>
      </c>
      <c r="P114" s="680">
        <v>20</v>
      </c>
      <c r="Q114" s="691">
        <v>20</v>
      </c>
      <c r="R114" s="681"/>
      <c r="S114" s="691">
        <v>20</v>
      </c>
      <c r="T114" s="691">
        <v>20</v>
      </c>
      <c r="U114" s="691">
        <v>20</v>
      </c>
      <c r="V114" s="682">
        <v>1</v>
      </c>
      <c r="W114" s="683">
        <v>0</v>
      </c>
      <c r="X114" s="681"/>
    </row>
    <row r="115" spans="1:24">
      <c r="A115" s="672" t="s">
        <v>123</v>
      </c>
      <c r="B115" s="648"/>
      <c r="C115" s="648"/>
      <c r="D115" s="648"/>
      <c r="E115" s="648"/>
      <c r="F115" s="648"/>
      <c r="G115" s="648"/>
      <c r="H115" s="648"/>
      <c r="I115" s="648"/>
      <c r="J115" s="648"/>
      <c r="K115" s="648"/>
      <c r="L115" s="677">
        <v>3</v>
      </c>
      <c r="M115" s="692" t="s">
        <v>298</v>
      </c>
      <c r="N115" s="693"/>
      <c r="O115" s="694"/>
      <c r="P115" s="683"/>
      <c r="Q115" s="695"/>
      <c r="R115" s="696"/>
      <c r="S115" s="694"/>
      <c r="T115" s="683"/>
      <c r="U115" s="683"/>
      <c r="V115" s="682"/>
      <c r="W115" s="683"/>
      <c r="X115" s="696"/>
    </row>
    <row r="116" spans="1:24" ht="22.5">
      <c r="A116" s="672" t="s">
        <v>123</v>
      </c>
      <c r="B116" s="648"/>
      <c r="C116" s="648"/>
      <c r="D116" s="648"/>
      <c r="E116" s="648"/>
      <c r="F116" s="648"/>
      <c r="G116" s="648"/>
      <c r="H116" s="648"/>
      <c r="I116" s="648"/>
      <c r="J116" s="648"/>
      <c r="K116" s="648"/>
      <c r="L116" s="697" t="s">
        <v>843</v>
      </c>
      <c r="M116" s="698" t="s">
        <v>299</v>
      </c>
      <c r="N116" s="693" t="s">
        <v>300</v>
      </c>
      <c r="O116" s="680">
        <v>241</v>
      </c>
      <c r="P116" s="691">
        <v>214</v>
      </c>
      <c r="Q116" s="699">
        <v>214</v>
      </c>
      <c r="R116" s="681"/>
      <c r="S116" s="680">
        <v>246</v>
      </c>
      <c r="T116" s="691">
        <v>283</v>
      </c>
      <c r="U116" s="691">
        <v>283</v>
      </c>
      <c r="V116" s="682">
        <v>1.1504065040650406</v>
      </c>
      <c r="W116" s="683">
        <v>0</v>
      </c>
      <c r="X116" s="681"/>
    </row>
    <row r="117" spans="1:24" ht="22.5">
      <c r="A117" s="672" t="s">
        <v>123</v>
      </c>
      <c r="B117" s="648"/>
      <c r="C117" s="648"/>
      <c r="D117" s="648"/>
      <c r="E117" s="648"/>
      <c r="F117" s="648"/>
      <c r="G117" s="648"/>
      <c r="H117" s="648"/>
      <c r="I117" s="648"/>
      <c r="J117" s="648"/>
      <c r="K117" s="648"/>
      <c r="L117" s="697" t="s">
        <v>844</v>
      </c>
      <c r="M117" s="698" t="s">
        <v>301</v>
      </c>
      <c r="N117" s="693" t="s">
        <v>300</v>
      </c>
      <c r="O117" s="680">
        <v>1064.8800000000001</v>
      </c>
      <c r="P117" s="680">
        <v>1064.8800000000001</v>
      </c>
      <c r="Q117" s="680">
        <v>1064.8800000000001</v>
      </c>
      <c r="R117" s="681"/>
      <c r="S117" s="691">
        <v>1224.96</v>
      </c>
      <c r="T117" s="691">
        <v>1409.4</v>
      </c>
      <c r="U117" s="691">
        <v>1409.4</v>
      </c>
      <c r="V117" s="682">
        <v>1.1505681818181819</v>
      </c>
      <c r="W117" s="683">
        <v>0</v>
      </c>
      <c r="X117" s="681"/>
    </row>
    <row r="118" spans="1:24" ht="22.5">
      <c r="A118" s="672" t="s">
        <v>123</v>
      </c>
      <c r="B118" s="648"/>
      <c r="C118" s="648"/>
      <c r="D118" s="648"/>
      <c r="E118" s="648"/>
      <c r="F118" s="648"/>
      <c r="G118" s="648"/>
      <c r="H118" s="648"/>
      <c r="I118" s="648"/>
      <c r="J118" s="648"/>
      <c r="K118" s="648"/>
      <c r="L118" s="697" t="s">
        <v>845</v>
      </c>
      <c r="M118" s="698" t="s">
        <v>302</v>
      </c>
      <c r="N118" s="693" t="s">
        <v>300</v>
      </c>
      <c r="O118" s="680">
        <v>241</v>
      </c>
      <c r="P118" s="691">
        <v>214</v>
      </c>
      <c r="Q118" s="699">
        <v>214</v>
      </c>
      <c r="R118" s="681"/>
      <c r="S118" s="680">
        <v>246</v>
      </c>
      <c r="T118" s="691">
        <v>283</v>
      </c>
      <c r="U118" s="691">
        <v>283</v>
      </c>
      <c r="V118" s="682">
        <v>1.1504065040650406</v>
      </c>
      <c r="W118" s="683">
        <v>0</v>
      </c>
      <c r="X118" s="681"/>
    </row>
    <row r="119" spans="1:24" ht="22.5">
      <c r="A119" s="672" t="s">
        <v>123</v>
      </c>
      <c r="B119" s="648"/>
      <c r="C119" s="648"/>
      <c r="D119" s="648"/>
      <c r="E119" s="648"/>
      <c r="F119" s="648"/>
      <c r="G119" s="648"/>
      <c r="H119" s="648"/>
      <c r="I119" s="648"/>
      <c r="J119" s="648"/>
      <c r="K119" s="648"/>
      <c r="L119" s="697" t="s">
        <v>846</v>
      </c>
      <c r="M119" s="698" t="s">
        <v>303</v>
      </c>
      <c r="N119" s="693" t="s">
        <v>300</v>
      </c>
      <c r="O119" s="680">
        <v>1064.8800000000001</v>
      </c>
      <c r="P119" s="680">
        <v>1064.8800000000001</v>
      </c>
      <c r="Q119" s="680">
        <v>1064.8800000000001</v>
      </c>
      <c r="R119" s="681"/>
      <c r="S119" s="691">
        <v>1224.96</v>
      </c>
      <c r="T119" s="691">
        <v>1409.4</v>
      </c>
      <c r="U119" s="691">
        <v>1409.4</v>
      </c>
      <c r="V119" s="682">
        <v>1.1505681818181819</v>
      </c>
      <c r="W119" s="683">
        <v>0</v>
      </c>
      <c r="X119" s="681"/>
    </row>
    <row r="120" spans="1:24">
      <c r="A120" s="672" t="s">
        <v>123</v>
      </c>
      <c r="B120" s="648"/>
      <c r="C120" s="648"/>
      <c r="D120" s="648"/>
      <c r="E120" s="648"/>
      <c r="F120" s="648"/>
      <c r="G120" s="648"/>
      <c r="H120" s="648"/>
      <c r="I120" s="648"/>
      <c r="J120" s="648"/>
      <c r="K120" s="648"/>
      <c r="L120" s="677">
        <v>4</v>
      </c>
      <c r="M120" s="700" t="s">
        <v>304</v>
      </c>
      <c r="N120" s="679" t="s">
        <v>142</v>
      </c>
      <c r="O120" s="680"/>
      <c r="P120" s="691"/>
      <c r="Q120" s="699"/>
      <c r="R120" s="681"/>
      <c r="S120" s="680"/>
      <c r="T120" s="691"/>
      <c r="U120" s="691"/>
      <c r="V120" s="682">
        <v>0</v>
      </c>
      <c r="W120" s="683">
        <v>0</v>
      </c>
      <c r="X120" s="681"/>
    </row>
    <row r="121" spans="1:24">
      <c r="A121" s="672" t="s">
        <v>123</v>
      </c>
      <c r="B121" s="648"/>
      <c r="C121" s="648"/>
      <c r="D121" s="648"/>
      <c r="E121" s="648"/>
      <c r="F121" s="648"/>
      <c r="G121" s="648"/>
      <c r="H121" s="648"/>
      <c r="I121" s="648"/>
      <c r="J121" s="648"/>
      <c r="K121" s="648"/>
      <c r="L121" s="677">
        <v>5</v>
      </c>
      <c r="M121" s="700" t="s">
        <v>305</v>
      </c>
      <c r="N121" s="679" t="s">
        <v>142</v>
      </c>
      <c r="O121" s="680">
        <v>15</v>
      </c>
      <c r="P121" s="691">
        <v>15</v>
      </c>
      <c r="Q121" s="699">
        <v>15</v>
      </c>
      <c r="R121" s="681"/>
      <c r="S121" s="680">
        <v>15</v>
      </c>
      <c r="T121" s="691">
        <v>15</v>
      </c>
      <c r="U121" s="691">
        <v>15</v>
      </c>
      <c r="V121" s="682">
        <v>1</v>
      </c>
      <c r="W121" s="683">
        <v>0</v>
      </c>
      <c r="X121" s="681"/>
    </row>
    <row r="122" spans="1:24" s="79" customFormat="1">
      <c r="A122" s="672" t="s">
        <v>123</v>
      </c>
      <c r="B122" s="701"/>
      <c r="C122" s="701"/>
      <c r="D122" s="701"/>
      <c r="E122" s="701"/>
      <c r="F122" s="701"/>
      <c r="G122" s="701"/>
      <c r="H122" s="701"/>
      <c r="I122" s="701"/>
      <c r="J122" s="701"/>
      <c r="K122" s="701"/>
      <c r="L122" s="702" t="s">
        <v>123</v>
      </c>
      <c r="M122" s="692" t="s">
        <v>306</v>
      </c>
      <c r="N122" s="679"/>
      <c r="O122" s="703"/>
      <c r="P122" s="703"/>
      <c r="Q122" s="703"/>
      <c r="R122" s="704"/>
      <c r="S122" s="703"/>
      <c r="T122" s="703"/>
      <c r="U122" s="703"/>
      <c r="V122" s="682">
        <v>0</v>
      </c>
      <c r="W122" s="683">
        <v>0</v>
      </c>
      <c r="X122" s="704"/>
    </row>
    <row r="123" spans="1:24" s="79" customFormat="1">
      <c r="A123" s="672" t="s">
        <v>123</v>
      </c>
      <c r="B123" s="701"/>
      <c r="C123" s="701"/>
      <c r="D123" s="701"/>
      <c r="E123" s="701"/>
      <c r="F123" s="701"/>
      <c r="G123" s="701"/>
      <c r="H123" s="701"/>
      <c r="I123" s="701"/>
      <c r="J123" s="701"/>
      <c r="K123" s="701"/>
      <c r="L123" s="702" t="s">
        <v>124</v>
      </c>
      <c r="M123" s="678" t="s">
        <v>307</v>
      </c>
      <c r="N123" s="679"/>
      <c r="O123" s="703"/>
      <c r="P123" s="703"/>
      <c r="Q123" s="703"/>
      <c r="R123" s="704"/>
      <c r="S123" s="703"/>
      <c r="T123" s="703"/>
      <c r="U123" s="703"/>
      <c r="V123" s="682">
        <v>0</v>
      </c>
      <c r="W123" s="683">
        <v>0</v>
      </c>
      <c r="X123" s="704"/>
    </row>
    <row r="124" spans="1:24" s="87" customFormat="1">
      <c r="A124" s="626" t="s">
        <v>124</v>
      </c>
      <c r="B124" s="671"/>
      <c r="C124" s="671"/>
      <c r="D124" s="671"/>
      <c r="E124" s="671"/>
      <c r="F124" s="671"/>
      <c r="G124" s="671"/>
      <c r="H124" s="671"/>
      <c r="I124" s="671"/>
      <c r="J124" s="671"/>
      <c r="K124" s="671"/>
      <c r="L124" s="627" t="s">
        <v>2460</v>
      </c>
      <c r="M124" s="610"/>
      <c r="N124" s="611"/>
      <c r="O124" s="611"/>
      <c r="P124" s="611"/>
      <c r="Q124" s="611"/>
      <c r="R124" s="611"/>
      <c r="S124" s="611"/>
      <c r="T124" s="611"/>
      <c r="U124" s="611"/>
      <c r="V124" s="611"/>
      <c r="W124" s="611"/>
      <c r="X124" s="611"/>
    </row>
    <row r="125" spans="1:24">
      <c r="A125" s="672" t="s">
        <v>124</v>
      </c>
      <c r="B125" s="648" t="s">
        <v>1001</v>
      </c>
      <c r="C125" s="648"/>
      <c r="D125" s="648"/>
      <c r="E125" s="648"/>
      <c r="F125" s="648"/>
      <c r="G125" s="648"/>
      <c r="H125" s="648"/>
      <c r="I125" s="648"/>
      <c r="J125" s="648"/>
      <c r="K125" s="648"/>
      <c r="L125" s="673"/>
      <c r="M125" s="674" t="s">
        <v>150</v>
      </c>
      <c r="N125" s="675"/>
      <c r="O125" s="675"/>
      <c r="P125" s="675"/>
      <c r="Q125" s="675"/>
      <c r="R125" s="675"/>
      <c r="S125" s="676">
        <v>1.01</v>
      </c>
      <c r="T125" s="676">
        <v>1.01</v>
      </c>
      <c r="U125" s="676">
        <v>1.01</v>
      </c>
      <c r="V125" s="675"/>
      <c r="W125" s="675"/>
      <c r="X125" s="675"/>
    </row>
    <row r="126" spans="1:24" ht="0.2" customHeight="1">
      <c r="A126" s="672" t="s">
        <v>124</v>
      </c>
      <c r="B126" s="648" t="s">
        <v>998</v>
      </c>
      <c r="C126" s="648"/>
      <c r="D126" s="648"/>
      <c r="E126" s="648"/>
      <c r="F126" s="648"/>
      <c r="G126" s="648" t="b">
        <v>0</v>
      </c>
      <c r="H126" s="648"/>
      <c r="I126" s="648"/>
      <c r="J126" s="648"/>
      <c r="K126" s="648"/>
      <c r="L126" s="677">
        <v>1</v>
      </c>
      <c r="M126" s="678" t="s">
        <v>292</v>
      </c>
      <c r="N126" s="679" t="s">
        <v>142</v>
      </c>
      <c r="O126" s="680"/>
      <c r="P126" s="680"/>
      <c r="Q126" s="680"/>
      <c r="R126" s="681"/>
      <c r="S126" s="680"/>
      <c r="T126" s="680"/>
      <c r="U126" s="680"/>
      <c r="V126" s="682">
        <v>0</v>
      </c>
      <c r="W126" s="683">
        <v>0</v>
      </c>
      <c r="X126" s="681"/>
    </row>
    <row r="127" spans="1:24">
      <c r="A127" s="672" t="s">
        <v>124</v>
      </c>
      <c r="B127" s="648" t="s">
        <v>999</v>
      </c>
      <c r="C127" s="648"/>
      <c r="D127" s="648"/>
      <c r="E127" s="648"/>
      <c r="F127" s="648"/>
      <c r="G127" s="648"/>
      <c r="H127" s="648"/>
      <c r="I127" s="648"/>
      <c r="J127" s="648"/>
      <c r="K127" s="648"/>
      <c r="L127" s="677">
        <v>2</v>
      </c>
      <c r="M127" s="684" t="s">
        <v>151</v>
      </c>
      <c r="N127" s="679" t="s">
        <v>142</v>
      </c>
      <c r="O127" s="680">
        <v>1</v>
      </c>
      <c r="P127" s="680">
        <v>1</v>
      </c>
      <c r="Q127" s="680">
        <v>1</v>
      </c>
      <c r="R127" s="680">
        <v>1</v>
      </c>
      <c r="S127" s="680">
        <v>1</v>
      </c>
      <c r="T127" s="680">
        <v>1</v>
      </c>
      <c r="U127" s="680">
        <v>1</v>
      </c>
      <c r="V127" s="682">
        <v>1</v>
      </c>
      <c r="W127" s="683">
        <v>0</v>
      </c>
      <c r="X127" s="681"/>
    </row>
    <row r="128" spans="1:24">
      <c r="A128" s="672" t="s">
        <v>124</v>
      </c>
      <c r="B128" s="648"/>
      <c r="C128" s="648"/>
      <c r="D128" s="648"/>
      <c r="E128" s="648"/>
      <c r="F128" s="648"/>
      <c r="G128" s="648"/>
      <c r="H128" s="648"/>
      <c r="I128" s="648"/>
      <c r="J128" s="648"/>
      <c r="K128" s="648"/>
      <c r="L128" s="677">
        <v>3</v>
      </c>
      <c r="M128" s="678" t="s">
        <v>293</v>
      </c>
      <c r="N128" s="679" t="s">
        <v>142</v>
      </c>
      <c r="O128" s="680">
        <v>113.8</v>
      </c>
      <c r="P128" s="680">
        <v>113.8</v>
      </c>
      <c r="Q128" s="680">
        <v>113.8</v>
      </c>
      <c r="R128" s="681"/>
      <c r="S128" s="680">
        <v>105.8</v>
      </c>
      <c r="T128" s="680">
        <v>107.2</v>
      </c>
      <c r="U128" s="680">
        <v>107.2</v>
      </c>
      <c r="V128" s="682">
        <v>1.0132325141776939</v>
      </c>
      <c r="W128" s="683">
        <v>0</v>
      </c>
      <c r="X128" s="681"/>
    </row>
    <row r="129" spans="1:24" ht="0.2" customHeight="1">
      <c r="A129" s="672" t="s">
        <v>124</v>
      </c>
      <c r="B129" s="648" t="s">
        <v>1000</v>
      </c>
      <c r="C129" s="648"/>
      <c r="D129" s="648"/>
      <c r="E129" s="648"/>
      <c r="F129" s="648"/>
      <c r="G129" s="648" t="b">
        <v>0</v>
      </c>
      <c r="H129" s="648"/>
      <c r="I129" s="648"/>
      <c r="J129" s="648"/>
      <c r="K129" s="648"/>
      <c r="L129" s="677">
        <v>4</v>
      </c>
      <c r="M129" s="684" t="s">
        <v>294</v>
      </c>
      <c r="N129" s="679" t="s">
        <v>142</v>
      </c>
      <c r="O129" s="685"/>
      <c r="P129" s="686"/>
      <c r="Q129" s="687"/>
      <c r="R129" s="688"/>
      <c r="S129" s="685"/>
      <c r="T129" s="686"/>
      <c r="U129" s="686"/>
      <c r="V129" s="682">
        <v>0</v>
      </c>
      <c r="W129" s="683">
        <v>0</v>
      </c>
      <c r="X129" s="688"/>
    </row>
    <row r="130" spans="1:24">
      <c r="A130" s="672" t="s">
        <v>124</v>
      </c>
      <c r="B130" s="648"/>
      <c r="C130" s="648"/>
      <c r="D130" s="648"/>
      <c r="E130" s="648"/>
      <c r="F130" s="648"/>
      <c r="G130" s="648"/>
      <c r="H130" s="648"/>
      <c r="I130" s="648"/>
      <c r="J130" s="648"/>
      <c r="K130" s="648"/>
      <c r="L130" s="673"/>
      <c r="M130" s="674" t="s">
        <v>295</v>
      </c>
      <c r="N130" s="675"/>
      <c r="O130" s="689"/>
      <c r="P130" s="689"/>
      <c r="Q130" s="689"/>
      <c r="R130" s="675"/>
      <c r="S130" s="689"/>
      <c r="T130" s="689"/>
      <c r="U130" s="689"/>
      <c r="V130" s="690"/>
      <c r="W130" s="689"/>
      <c r="X130" s="675"/>
    </row>
    <row r="131" spans="1:24">
      <c r="A131" s="672" t="s">
        <v>124</v>
      </c>
      <c r="B131" s="648" t="s">
        <v>1003</v>
      </c>
      <c r="C131" s="648"/>
      <c r="D131" s="648"/>
      <c r="E131" s="648"/>
      <c r="F131" s="648"/>
      <c r="G131" s="648"/>
      <c r="H131" s="648"/>
      <c r="I131" s="648"/>
      <c r="J131" s="648"/>
      <c r="K131" s="648"/>
      <c r="L131" s="677">
        <v>1</v>
      </c>
      <c r="M131" s="684" t="s">
        <v>296</v>
      </c>
      <c r="N131" s="679" t="s">
        <v>142</v>
      </c>
      <c r="O131" s="691">
        <v>30</v>
      </c>
      <c r="P131" s="680">
        <v>30</v>
      </c>
      <c r="Q131" s="680">
        <v>30</v>
      </c>
      <c r="R131" s="681"/>
      <c r="S131" s="691">
        <v>30</v>
      </c>
      <c r="T131" s="680">
        <v>30</v>
      </c>
      <c r="U131" s="680">
        <v>30</v>
      </c>
      <c r="V131" s="682">
        <v>1</v>
      </c>
      <c r="W131" s="683">
        <v>0</v>
      </c>
      <c r="X131" s="681"/>
    </row>
    <row r="132" spans="1:24">
      <c r="A132" s="672" t="s">
        <v>124</v>
      </c>
      <c r="B132" s="648"/>
      <c r="C132" s="648"/>
      <c r="D132" s="648"/>
      <c r="E132" s="648"/>
      <c r="F132" s="648"/>
      <c r="G132" s="648"/>
      <c r="H132" s="648"/>
      <c r="I132" s="648"/>
      <c r="J132" s="648"/>
      <c r="K132" s="648"/>
      <c r="L132" s="677">
        <v>2</v>
      </c>
      <c r="M132" s="684" t="s">
        <v>297</v>
      </c>
      <c r="N132" s="679" t="s">
        <v>142</v>
      </c>
      <c r="O132" s="691">
        <v>20</v>
      </c>
      <c r="P132" s="680">
        <v>20</v>
      </c>
      <c r="Q132" s="691">
        <v>20</v>
      </c>
      <c r="R132" s="681"/>
      <c r="S132" s="691">
        <v>20</v>
      </c>
      <c r="T132" s="691">
        <v>20</v>
      </c>
      <c r="U132" s="691">
        <v>20</v>
      </c>
      <c r="V132" s="682">
        <v>1</v>
      </c>
      <c r="W132" s="683">
        <v>0</v>
      </c>
      <c r="X132" s="681"/>
    </row>
    <row r="133" spans="1:24">
      <c r="A133" s="672" t="s">
        <v>124</v>
      </c>
      <c r="B133" s="648"/>
      <c r="C133" s="648"/>
      <c r="D133" s="648"/>
      <c r="E133" s="648"/>
      <c r="F133" s="648"/>
      <c r="G133" s="648"/>
      <c r="H133" s="648"/>
      <c r="I133" s="648"/>
      <c r="J133" s="648"/>
      <c r="K133" s="648"/>
      <c r="L133" s="677">
        <v>3</v>
      </c>
      <c r="M133" s="692" t="s">
        <v>298</v>
      </c>
      <c r="N133" s="693"/>
      <c r="O133" s="694"/>
      <c r="P133" s="683"/>
      <c r="Q133" s="695"/>
      <c r="R133" s="696"/>
      <c r="S133" s="694"/>
      <c r="T133" s="683"/>
      <c r="U133" s="683"/>
      <c r="V133" s="682"/>
      <c r="W133" s="683"/>
      <c r="X133" s="696"/>
    </row>
    <row r="134" spans="1:24" ht="22.5">
      <c r="A134" s="672" t="s">
        <v>124</v>
      </c>
      <c r="B134" s="648"/>
      <c r="C134" s="648"/>
      <c r="D134" s="648"/>
      <c r="E134" s="648"/>
      <c r="F134" s="648"/>
      <c r="G134" s="648"/>
      <c r="H134" s="648"/>
      <c r="I134" s="648"/>
      <c r="J134" s="648"/>
      <c r="K134" s="648"/>
      <c r="L134" s="697" t="s">
        <v>843</v>
      </c>
      <c r="M134" s="698" t="s">
        <v>299</v>
      </c>
      <c r="N134" s="693" t="s">
        <v>300</v>
      </c>
      <c r="O134" s="680">
        <v>241</v>
      </c>
      <c r="P134" s="691">
        <v>214</v>
      </c>
      <c r="Q134" s="699">
        <v>214</v>
      </c>
      <c r="R134" s="681"/>
      <c r="S134" s="680">
        <v>246</v>
      </c>
      <c r="T134" s="691">
        <v>283</v>
      </c>
      <c r="U134" s="691">
        <v>283</v>
      </c>
      <c r="V134" s="682">
        <v>1.1504065040650406</v>
      </c>
      <c r="W134" s="683">
        <v>0</v>
      </c>
      <c r="X134" s="681"/>
    </row>
    <row r="135" spans="1:24" ht="22.5">
      <c r="A135" s="672" t="s">
        <v>124</v>
      </c>
      <c r="B135" s="648"/>
      <c r="C135" s="648"/>
      <c r="D135" s="648"/>
      <c r="E135" s="648"/>
      <c r="F135" s="648"/>
      <c r="G135" s="648"/>
      <c r="H135" s="648"/>
      <c r="I135" s="648"/>
      <c r="J135" s="648"/>
      <c r="K135" s="648"/>
      <c r="L135" s="697" t="s">
        <v>844</v>
      </c>
      <c r="M135" s="698" t="s">
        <v>301</v>
      </c>
      <c r="N135" s="693" t="s">
        <v>300</v>
      </c>
      <c r="O135" s="680">
        <v>1064.8800000000001</v>
      </c>
      <c r="P135" s="680">
        <v>1064.8800000000001</v>
      </c>
      <c r="Q135" s="680">
        <v>1064.8800000000001</v>
      </c>
      <c r="R135" s="681"/>
      <c r="S135" s="691">
        <v>1224.96</v>
      </c>
      <c r="T135" s="691">
        <v>1409.4</v>
      </c>
      <c r="U135" s="691">
        <v>1409.4</v>
      </c>
      <c r="V135" s="682">
        <v>1.1505681818181819</v>
      </c>
      <c r="W135" s="683">
        <v>0</v>
      </c>
      <c r="X135" s="681"/>
    </row>
    <row r="136" spans="1:24" ht="22.5">
      <c r="A136" s="672" t="s">
        <v>124</v>
      </c>
      <c r="B136" s="648"/>
      <c r="C136" s="648"/>
      <c r="D136" s="648"/>
      <c r="E136" s="648"/>
      <c r="F136" s="648"/>
      <c r="G136" s="648"/>
      <c r="H136" s="648"/>
      <c r="I136" s="648"/>
      <c r="J136" s="648"/>
      <c r="K136" s="648"/>
      <c r="L136" s="697" t="s">
        <v>845</v>
      </c>
      <c r="M136" s="698" t="s">
        <v>302</v>
      </c>
      <c r="N136" s="693" t="s">
        <v>300</v>
      </c>
      <c r="O136" s="680">
        <v>241</v>
      </c>
      <c r="P136" s="691">
        <v>214</v>
      </c>
      <c r="Q136" s="699">
        <v>214</v>
      </c>
      <c r="R136" s="681"/>
      <c r="S136" s="680">
        <v>246</v>
      </c>
      <c r="T136" s="691">
        <v>283</v>
      </c>
      <c r="U136" s="691">
        <v>283</v>
      </c>
      <c r="V136" s="682">
        <v>1.1504065040650406</v>
      </c>
      <c r="W136" s="683">
        <v>0</v>
      </c>
      <c r="X136" s="681"/>
    </row>
    <row r="137" spans="1:24" ht="22.5">
      <c r="A137" s="672" t="s">
        <v>124</v>
      </c>
      <c r="B137" s="648"/>
      <c r="C137" s="648"/>
      <c r="D137" s="648"/>
      <c r="E137" s="648"/>
      <c r="F137" s="648"/>
      <c r="G137" s="648"/>
      <c r="H137" s="648"/>
      <c r="I137" s="648"/>
      <c r="J137" s="648"/>
      <c r="K137" s="648"/>
      <c r="L137" s="697" t="s">
        <v>846</v>
      </c>
      <c r="M137" s="698" t="s">
        <v>303</v>
      </c>
      <c r="N137" s="693" t="s">
        <v>300</v>
      </c>
      <c r="O137" s="680">
        <v>1064.8800000000001</v>
      </c>
      <c r="P137" s="680">
        <v>1064.8800000000001</v>
      </c>
      <c r="Q137" s="680">
        <v>1064.8800000000001</v>
      </c>
      <c r="R137" s="681"/>
      <c r="S137" s="691">
        <v>1224.96</v>
      </c>
      <c r="T137" s="691">
        <v>1409.4</v>
      </c>
      <c r="U137" s="691">
        <v>1409.4</v>
      </c>
      <c r="V137" s="682">
        <v>1.1505681818181819</v>
      </c>
      <c r="W137" s="683">
        <v>0</v>
      </c>
      <c r="X137" s="681"/>
    </row>
    <row r="138" spans="1:24">
      <c r="A138" s="672" t="s">
        <v>124</v>
      </c>
      <c r="B138" s="648"/>
      <c r="C138" s="648"/>
      <c r="D138" s="648"/>
      <c r="E138" s="648"/>
      <c r="F138" s="648"/>
      <c r="G138" s="648"/>
      <c r="H138" s="648"/>
      <c r="I138" s="648"/>
      <c r="J138" s="648"/>
      <c r="K138" s="648"/>
      <c r="L138" s="677">
        <v>4</v>
      </c>
      <c r="M138" s="700" t="s">
        <v>304</v>
      </c>
      <c r="N138" s="679" t="s">
        <v>142</v>
      </c>
      <c r="O138" s="680"/>
      <c r="P138" s="691"/>
      <c r="Q138" s="699"/>
      <c r="R138" s="681"/>
      <c r="S138" s="680"/>
      <c r="T138" s="691"/>
      <c r="U138" s="691"/>
      <c r="V138" s="682">
        <v>0</v>
      </c>
      <c r="W138" s="683">
        <v>0</v>
      </c>
      <c r="X138" s="681"/>
    </row>
    <row r="139" spans="1:24">
      <c r="A139" s="672" t="s">
        <v>124</v>
      </c>
      <c r="B139" s="648"/>
      <c r="C139" s="648"/>
      <c r="D139" s="648"/>
      <c r="E139" s="648"/>
      <c r="F139" s="648"/>
      <c r="G139" s="648"/>
      <c r="H139" s="648"/>
      <c r="I139" s="648"/>
      <c r="J139" s="648"/>
      <c r="K139" s="648"/>
      <c r="L139" s="677">
        <v>5</v>
      </c>
      <c r="M139" s="700" t="s">
        <v>305</v>
      </c>
      <c r="N139" s="679" t="s">
        <v>142</v>
      </c>
      <c r="O139" s="680">
        <v>15</v>
      </c>
      <c r="P139" s="691">
        <v>15</v>
      </c>
      <c r="Q139" s="699">
        <v>15</v>
      </c>
      <c r="R139" s="681"/>
      <c r="S139" s="680">
        <v>15</v>
      </c>
      <c r="T139" s="691">
        <v>15</v>
      </c>
      <c r="U139" s="691">
        <v>15</v>
      </c>
      <c r="V139" s="682">
        <v>1</v>
      </c>
      <c r="W139" s="683">
        <v>0</v>
      </c>
      <c r="X139" s="681"/>
    </row>
    <row r="140" spans="1:24" s="79" customFormat="1">
      <c r="A140" s="672" t="s">
        <v>124</v>
      </c>
      <c r="B140" s="701"/>
      <c r="C140" s="701"/>
      <c r="D140" s="701"/>
      <c r="E140" s="701"/>
      <c r="F140" s="701"/>
      <c r="G140" s="701"/>
      <c r="H140" s="701"/>
      <c r="I140" s="701"/>
      <c r="J140" s="701"/>
      <c r="K140" s="701"/>
      <c r="L140" s="702" t="s">
        <v>123</v>
      </c>
      <c r="M140" s="692" t="s">
        <v>306</v>
      </c>
      <c r="N140" s="679"/>
      <c r="O140" s="703"/>
      <c r="P140" s="703"/>
      <c r="Q140" s="703"/>
      <c r="R140" s="704"/>
      <c r="S140" s="703"/>
      <c r="T140" s="703"/>
      <c r="U140" s="703"/>
      <c r="V140" s="682">
        <v>0</v>
      </c>
      <c r="W140" s="683">
        <v>0</v>
      </c>
      <c r="X140" s="704"/>
    </row>
    <row r="141" spans="1:24" s="79" customFormat="1">
      <c r="A141" s="672" t="s">
        <v>124</v>
      </c>
      <c r="B141" s="701"/>
      <c r="C141" s="701"/>
      <c r="D141" s="701"/>
      <c r="E141" s="701"/>
      <c r="F141" s="701"/>
      <c r="G141" s="701"/>
      <c r="H141" s="701"/>
      <c r="I141" s="701"/>
      <c r="J141" s="701"/>
      <c r="K141" s="701"/>
      <c r="L141" s="702" t="s">
        <v>124</v>
      </c>
      <c r="M141" s="678" t="s">
        <v>307</v>
      </c>
      <c r="N141" s="679"/>
      <c r="O141" s="703"/>
      <c r="P141" s="703"/>
      <c r="Q141" s="703"/>
      <c r="R141" s="704"/>
      <c r="S141" s="703"/>
      <c r="T141" s="703"/>
      <c r="U141" s="703"/>
      <c r="V141" s="682">
        <v>0</v>
      </c>
      <c r="W141" s="683">
        <v>0</v>
      </c>
      <c r="X141" s="704"/>
    </row>
    <row r="142" spans="1:24" hidden="1">
      <c r="A142" s="648" t="s">
        <v>944</v>
      </c>
      <c r="B142" s="648"/>
      <c r="C142" s="648"/>
      <c r="D142" s="648"/>
      <c r="E142" s="648"/>
      <c r="F142" s="648"/>
      <c r="G142" s="648"/>
      <c r="H142" s="648"/>
      <c r="I142" s="648"/>
      <c r="J142" s="648"/>
      <c r="K142" s="648"/>
      <c r="L142" s="705"/>
      <c r="M142" s="706"/>
      <c r="N142" s="706"/>
      <c r="O142" s="706"/>
      <c r="P142" s="706"/>
      <c r="Q142" s="706"/>
      <c r="R142" s="706"/>
      <c r="S142" s="706"/>
      <c r="T142" s="706"/>
      <c r="U142" s="706"/>
      <c r="V142" s="706"/>
      <c r="W142" s="706"/>
      <c r="X142" s="706"/>
    </row>
    <row r="143" spans="1:24">
      <c r="A143" s="648"/>
      <c r="B143" s="648"/>
      <c r="C143" s="648"/>
      <c r="D143" s="648"/>
      <c r="E143" s="648"/>
      <c r="F143" s="648"/>
      <c r="G143" s="648"/>
      <c r="H143" s="648"/>
      <c r="I143" s="648"/>
      <c r="J143" s="648"/>
      <c r="K143" s="648"/>
      <c r="L143" s="649"/>
      <c r="M143" s="648"/>
      <c r="N143" s="648"/>
      <c r="O143" s="648"/>
      <c r="P143" s="648"/>
      <c r="Q143" s="648"/>
      <c r="R143" s="648"/>
      <c r="S143" s="648"/>
      <c r="T143" s="648"/>
      <c r="U143" s="648"/>
      <c r="V143" s="648"/>
      <c r="W143" s="648"/>
      <c r="X143" s="648"/>
    </row>
    <row r="144" spans="1:24">
      <c r="A144" s="648"/>
      <c r="B144" s="648"/>
      <c r="C144" s="648"/>
      <c r="D144" s="648"/>
      <c r="E144" s="648"/>
      <c r="F144" s="648"/>
      <c r="G144" s="648"/>
      <c r="H144" s="648"/>
      <c r="I144" s="648"/>
      <c r="J144" s="648"/>
      <c r="K144" s="648"/>
      <c r="L144" s="649"/>
      <c r="M144" s="648"/>
      <c r="N144" s="648"/>
      <c r="O144" s="648"/>
      <c r="P144" s="648"/>
      <c r="Q144" s="648"/>
      <c r="R144" s="648"/>
      <c r="S144" s="648"/>
      <c r="T144" s="648"/>
      <c r="U144" s="648"/>
      <c r="V144" s="648"/>
      <c r="W144" s="648"/>
      <c r="X144" s="648"/>
    </row>
    <row r="145" spans="1:24">
      <c r="A145" s="648"/>
      <c r="B145" s="648"/>
      <c r="C145" s="648"/>
      <c r="D145" s="648"/>
      <c r="E145" s="648"/>
      <c r="F145" s="648"/>
      <c r="G145" s="648"/>
      <c r="H145" s="648"/>
      <c r="I145" s="648"/>
      <c r="J145" s="648"/>
      <c r="K145" s="648"/>
      <c r="L145" s="649"/>
      <c r="M145" s="648"/>
      <c r="N145" s="648"/>
      <c r="O145" s="648"/>
      <c r="P145" s="648"/>
      <c r="Q145" s="648"/>
      <c r="R145" s="648"/>
      <c r="S145" s="648"/>
      <c r="T145" s="648"/>
      <c r="U145" s="648"/>
      <c r="V145" s="648"/>
      <c r="W145" s="648"/>
      <c r="X145" s="648"/>
    </row>
    <row r="146" spans="1:24">
      <c r="A146" s="648"/>
      <c r="B146" s="648"/>
      <c r="C146" s="648"/>
      <c r="D146" s="648"/>
      <c r="E146" s="648"/>
      <c r="F146" s="648"/>
      <c r="G146" s="648"/>
      <c r="H146" s="648"/>
      <c r="I146" s="648"/>
      <c r="J146" s="648"/>
      <c r="K146" s="648"/>
      <c r="L146" s="649"/>
      <c r="M146" s="648"/>
      <c r="N146" s="648"/>
      <c r="O146" s="648"/>
      <c r="P146" s="648"/>
      <c r="Q146" s="648"/>
      <c r="R146" s="648"/>
      <c r="S146" s="648"/>
      <c r="T146" s="648"/>
      <c r="U146" s="648"/>
      <c r="V146" s="648"/>
      <c r="W146" s="648"/>
      <c r="X146" s="648"/>
    </row>
    <row r="147" spans="1:24">
      <c r="A147" s="648"/>
      <c r="B147" s="648"/>
      <c r="C147" s="648"/>
      <c r="D147" s="648"/>
      <c r="E147" s="648"/>
      <c r="F147" s="648"/>
      <c r="G147" s="648"/>
      <c r="H147" s="648"/>
      <c r="I147" s="648"/>
      <c r="J147" s="648"/>
      <c r="K147" s="648"/>
      <c r="L147" s="649"/>
      <c r="M147" s="648"/>
      <c r="N147" s="648"/>
      <c r="O147" s="648"/>
      <c r="P147" s="648"/>
      <c r="Q147" s="648"/>
      <c r="R147" s="648"/>
      <c r="S147" s="648"/>
      <c r="T147" s="648"/>
      <c r="U147" s="648"/>
      <c r="V147" s="648"/>
      <c r="W147" s="648"/>
      <c r="X147" s="648"/>
    </row>
  </sheetData>
  <sheetProtection formatColumns="0" formatRows="0" autoFilter="0"/>
  <mergeCells count="3">
    <mergeCell ref="L14:L15"/>
    <mergeCell ref="M14:M15"/>
    <mergeCell ref="N14:N15"/>
  </mergeCells>
  <phoneticPr fontId="17" type="noConversion"/>
  <dataValidations count="5">
    <dataValidation type="decimal" operator="greaterThanOrEqual" allowBlank="1" sqref="O142:Q142 S142:U142">
      <formula1>0</formula1>
    </dataValidation>
    <dataValidation type="textLength" operator="lessThanOrEqual" allowBlank="1" showInputMessage="1" showErrorMessage="1" sqref="R142 X14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X62:X69 R54:R56 R59:R60 X59:X60 R62:R69 X72:X74 X80:X87 R72:R74 R77:R78 X77:X78 R80:R87 X90:X92 X98:X105 R90:R92 R95:R96 X95:X96 R98:R105 X108:X110 X116:X123 R108:R110 R113:R114 X113:X114 R116:R123 X126:X128 R134:R141 X134:X141 R131:R132 X131:X132 R126:R128">
      <formula1>900</formula1>
    </dataValidation>
    <dataValidation type="decimal" allowBlank="1" showErrorMessage="1" errorTitle="Ошибка" error="Допускается ввод только действительных чисел!" sqref="O21:U21 X21 O39:U39 X39 O57:U57 X57 O75:U75 X75 O93:U93 X93 O111:U111 X111 O129:U129 X129">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O44:Q51 S36:U38 S41:U42 O41:Q42 O36:Q38 S44:U51 O62:Q69 S54:U56 S59:U60 O59:Q60 O54:Q56 S62:U69 O80:Q87 S72:U74 S77:U78 O77:Q78 O72:Q74 S80:U87 O98:Q105 S90:U92 S95:U96 O95:Q96 O90:Q92 S98:U105 O116:Q123 S108:U110 S113:U114 O113:Q114 O108:Q110 S116:U123 S134:U141 O134:Q141 S131:U132 O131:Q132 O126:Q128 S126:U12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243</vt:i4>
      </vt:variant>
    </vt:vector>
  </HeadingPairs>
  <TitlesOfParts>
    <vt:vector size="300"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2023-12-28T13:21:52Z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